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3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7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0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1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2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5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2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3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4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5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7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8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0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1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2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3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5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1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2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3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4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5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7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9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0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3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4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6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8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5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8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9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0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1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2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3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4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5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6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8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9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4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5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7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0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1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3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6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9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5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2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4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8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4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5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6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7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8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9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0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6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7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0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1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2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3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4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5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9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2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3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8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1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4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5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6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0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6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8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9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1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2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3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2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3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4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5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6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7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6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7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8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0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1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2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5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4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7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8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1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2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3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9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0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2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3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4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5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6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5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6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9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0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3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0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2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4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5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6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7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0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5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5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6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7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8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9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7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8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1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2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3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4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5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1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5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6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8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9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6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7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8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3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9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1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4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5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0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3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4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5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6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7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8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7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8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9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1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1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2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3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5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9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0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1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2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3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4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6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7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3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4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5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7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0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1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1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2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4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5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6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5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7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8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9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2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1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6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7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8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9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9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0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1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2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3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4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8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2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3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4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6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9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0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6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7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1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2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5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8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9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4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0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3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7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2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4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5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9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5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6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8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9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0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2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3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8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2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4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5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1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6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0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3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5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6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8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2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8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9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1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3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4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6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6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7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8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9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1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8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9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0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2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3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7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9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0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1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2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3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4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5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1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3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4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5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6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7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9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7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8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1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2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3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4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2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5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6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4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8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9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5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6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7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6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7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8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9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0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4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5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0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4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5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6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3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7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9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5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6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1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2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7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8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9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0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9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0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1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3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4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5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6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7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2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7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8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9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0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1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0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2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3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8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9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3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4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5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0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1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2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3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4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5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7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8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5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6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8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9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0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2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3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4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3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4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5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6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1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6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7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0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5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3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6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7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8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0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1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2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1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2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4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5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6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5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6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7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9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8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2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3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4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7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6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9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1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2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4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5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5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6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7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8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9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0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1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8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9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2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3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4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5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5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6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0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2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3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4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8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6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7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7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8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9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3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4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9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0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1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4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6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7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8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8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9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0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1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5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9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0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3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0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1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2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3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5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2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6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7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8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9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1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9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0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2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3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4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5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6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3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7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8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1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2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5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3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6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8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9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0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9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1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3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5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6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2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3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4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6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7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8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9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4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5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6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7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8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3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9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0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1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2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4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6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7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8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9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0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5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6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8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0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1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2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2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4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0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1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6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2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3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4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5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8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4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6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7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9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0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2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7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1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3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4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5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4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5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7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9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0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3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8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2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0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1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8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9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0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2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3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4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5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3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4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5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6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7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1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7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8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9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3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6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4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5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8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9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0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1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0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3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5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6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7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7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8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9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0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1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2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3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4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9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0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3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6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7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8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1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4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5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7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8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9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0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8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9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0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1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4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5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6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2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5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6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7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8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9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gráficos!$A$7:$A$2619</f>
              <numCache>
                <formatCode>General</formatCode>
                <ptCount val="26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</numCache>
            </numRef>
          </xVal>
          <yVal>
            <numRef>
              <f>gráficos!$B$7:$B$2619</f>
              <numCache>
                <formatCode>General</formatCode>
                <ptCount val="261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  <pt idx="955">
                  <v>0</v>
                </pt>
                <pt idx="956">
                  <v>0</v>
                </pt>
                <pt idx="957">
                  <v>0</v>
                </pt>
                <pt idx="958">
                  <v>0</v>
                </pt>
                <pt idx="959">
                  <v>0</v>
                </pt>
                <pt idx="960">
                  <v>0</v>
                </pt>
                <pt idx="961">
                  <v>0</v>
                </pt>
                <pt idx="962">
                  <v>0</v>
                </pt>
                <pt idx="963">
                  <v>0</v>
                </pt>
                <pt idx="964">
                  <v>0</v>
                </pt>
                <pt idx="965">
                  <v>0</v>
                </pt>
                <pt idx="966">
                  <v>0</v>
                </pt>
                <pt idx="967">
                  <v>0</v>
                </pt>
                <pt idx="968">
                  <v>0</v>
                </pt>
                <pt idx="969">
                  <v>0</v>
                </pt>
                <pt idx="970">
                  <v>0</v>
                </pt>
                <pt idx="971">
                  <v>0</v>
                </pt>
                <pt idx="972">
                  <v>0</v>
                </pt>
                <pt idx="973">
                  <v>0</v>
                </pt>
                <pt idx="974">
                  <v>0</v>
                </pt>
                <pt idx="975">
                  <v>0</v>
                </pt>
                <pt idx="976">
                  <v>0</v>
                </pt>
                <pt idx="977">
                  <v>0</v>
                </pt>
                <pt idx="978">
                  <v>0</v>
                </pt>
                <pt idx="979">
                  <v>0</v>
                </pt>
                <pt idx="980">
                  <v>0</v>
                </pt>
                <pt idx="981">
                  <v>0</v>
                </pt>
                <pt idx="982">
                  <v>0</v>
                </pt>
                <pt idx="983">
                  <v>0</v>
                </pt>
                <pt idx="984">
                  <v>0</v>
                </pt>
                <pt idx="985">
                  <v>0</v>
                </pt>
                <pt idx="986">
                  <v>0</v>
                </pt>
                <pt idx="987">
                  <v>0</v>
                </pt>
                <pt idx="988">
                  <v>0</v>
                </pt>
                <pt idx="989">
                  <v>0</v>
                </pt>
                <pt idx="990">
                  <v>0</v>
                </pt>
                <pt idx="991">
                  <v>0</v>
                </pt>
                <pt idx="992">
                  <v>0</v>
                </pt>
                <pt idx="993">
                  <v>0</v>
                </pt>
                <pt idx="994">
                  <v>0</v>
                </pt>
                <pt idx="995">
                  <v>0</v>
                </pt>
                <pt idx="996">
                  <v>0</v>
                </pt>
                <pt idx="997">
                  <v>0</v>
                </pt>
                <pt idx="998">
                  <v>0</v>
                </pt>
                <pt idx="999">
                  <v>0</v>
                </pt>
                <pt idx="1000">
                  <v>0</v>
                </pt>
                <pt idx="1001">
                  <v>0</v>
                </pt>
                <pt idx="1002">
                  <v>0</v>
                </pt>
                <pt idx="1003">
                  <v>0</v>
                </pt>
                <pt idx="1004">
                  <v>0</v>
                </pt>
                <pt idx="1005">
                  <v>0</v>
                </pt>
                <pt idx="1006">
                  <v>0</v>
                </pt>
                <pt idx="1007">
                  <v>0</v>
                </pt>
                <pt idx="1008">
                  <v>0</v>
                </pt>
                <pt idx="1009">
                  <v>0</v>
                </pt>
                <pt idx="1010">
                  <v>0</v>
                </pt>
                <pt idx="1011">
                  <v>0</v>
                </pt>
                <pt idx="1012">
                  <v>0</v>
                </pt>
                <pt idx="1013">
                  <v>0</v>
                </pt>
                <pt idx="1014">
                  <v>0</v>
                </pt>
                <pt idx="1015">
                  <v>0</v>
                </pt>
                <pt idx="1016">
                  <v>0</v>
                </pt>
                <pt idx="1017">
                  <v>0</v>
                </pt>
                <pt idx="1018">
                  <v>0</v>
                </pt>
                <pt idx="1019">
                  <v>0</v>
                </pt>
                <pt idx="1020">
                  <v>0</v>
                </pt>
                <pt idx="1021">
                  <v>0</v>
                </pt>
                <pt idx="1022">
                  <v>0</v>
                </pt>
                <pt idx="1023">
                  <v>0</v>
                </pt>
                <pt idx="1024">
                  <v>0</v>
                </pt>
                <pt idx="1025">
                  <v>0</v>
                </pt>
                <pt idx="1026">
                  <v>0</v>
                </pt>
                <pt idx="1027">
                  <v>0</v>
                </pt>
                <pt idx="1028">
                  <v>0</v>
                </pt>
                <pt idx="1029">
                  <v>0</v>
                </pt>
                <pt idx="1030">
                  <v>0</v>
                </pt>
                <pt idx="1031">
                  <v>0</v>
                </pt>
                <pt idx="1032">
                  <v>0</v>
                </pt>
                <pt idx="1033">
                  <v>0</v>
                </pt>
                <pt idx="1034">
                  <v>0</v>
                </pt>
                <pt idx="1035">
                  <v>0</v>
                </pt>
                <pt idx="1036">
                  <v>0</v>
                </pt>
                <pt idx="1037">
                  <v>0</v>
                </pt>
                <pt idx="1038">
                  <v>0</v>
                </pt>
                <pt idx="1039">
                  <v>0</v>
                </pt>
                <pt idx="1040">
                  <v>0</v>
                </pt>
                <pt idx="1041">
                  <v>0</v>
                </pt>
                <pt idx="1042">
                  <v>0</v>
                </pt>
                <pt idx="1043">
                  <v>0</v>
                </pt>
                <pt idx="1044">
                  <v>0</v>
                </pt>
                <pt idx="1045">
                  <v>0</v>
                </pt>
                <pt idx="1046">
                  <v>0</v>
                </pt>
                <pt idx="1047">
                  <v>0</v>
                </pt>
                <pt idx="1048">
                  <v>0</v>
                </pt>
                <pt idx="1049">
                  <v>0</v>
                </pt>
                <pt idx="1050">
                  <v>0</v>
                </pt>
                <pt idx="1051">
                  <v>0</v>
                </pt>
                <pt idx="1052">
                  <v>0</v>
                </pt>
                <pt idx="1053">
                  <v>0</v>
                </pt>
                <pt idx="1054">
                  <v>0</v>
                </pt>
                <pt idx="1055">
                  <v>0</v>
                </pt>
                <pt idx="1056">
                  <v>0</v>
                </pt>
                <pt idx="1057">
                  <v>0</v>
                </pt>
                <pt idx="1058">
                  <v>0</v>
                </pt>
                <pt idx="1059">
                  <v>0</v>
                </pt>
                <pt idx="1060">
                  <v>0</v>
                </pt>
                <pt idx="1061">
                  <v>0</v>
                </pt>
                <pt idx="1062">
                  <v>0</v>
                </pt>
                <pt idx="1063">
                  <v>0</v>
                </pt>
                <pt idx="1064">
                  <v>0</v>
                </pt>
                <pt idx="1065">
                  <v>0</v>
                </pt>
                <pt idx="1066">
                  <v>0</v>
                </pt>
                <pt idx="1067">
                  <v>0</v>
                </pt>
                <pt idx="1068">
                  <v>0</v>
                </pt>
                <pt idx="1069">
                  <v>0</v>
                </pt>
                <pt idx="1070">
                  <v>0</v>
                </pt>
                <pt idx="1071">
                  <v>0</v>
                </pt>
                <pt idx="1072">
                  <v>0</v>
                </pt>
                <pt idx="1073">
                  <v>0</v>
                </pt>
                <pt idx="1074">
                  <v>0</v>
                </pt>
                <pt idx="1075">
                  <v>0</v>
                </pt>
                <pt idx="1076">
                  <v>0</v>
                </pt>
                <pt idx="1077">
                  <v>0</v>
                </pt>
                <pt idx="1078">
                  <v>0</v>
                </pt>
                <pt idx="1079">
                  <v>0</v>
                </pt>
                <pt idx="1080">
                  <v>0</v>
                </pt>
                <pt idx="1081">
                  <v>0</v>
                </pt>
                <pt idx="1082">
                  <v>0</v>
                </pt>
                <pt idx="1083">
                  <v>0</v>
                </pt>
                <pt idx="1084">
                  <v>0</v>
                </pt>
                <pt idx="1085">
                  <v>0</v>
                </pt>
                <pt idx="1086">
                  <v>0</v>
                </pt>
                <pt idx="1087">
                  <v>0</v>
                </pt>
                <pt idx="1088">
                  <v>0</v>
                </pt>
                <pt idx="1089">
                  <v>0</v>
                </pt>
                <pt idx="1090">
                  <v>0</v>
                </pt>
                <pt idx="1091">
                  <v>0</v>
                </pt>
                <pt idx="1092">
                  <v>0</v>
                </pt>
                <pt idx="1093">
                  <v>0</v>
                </pt>
                <pt idx="1094">
                  <v>0</v>
                </pt>
                <pt idx="1095">
                  <v>0</v>
                </pt>
                <pt idx="1096">
                  <v>0</v>
                </pt>
                <pt idx="1097">
                  <v>0</v>
                </pt>
                <pt idx="1098">
                  <v>0</v>
                </pt>
                <pt idx="1099">
                  <v>0</v>
                </pt>
                <pt idx="1100">
                  <v>0</v>
                </pt>
                <pt idx="1101">
                  <v>0</v>
                </pt>
                <pt idx="1102">
                  <v>0</v>
                </pt>
                <pt idx="1103">
                  <v>0</v>
                </pt>
                <pt idx="1104">
                  <v>0</v>
                </pt>
                <pt idx="1105">
                  <v>0</v>
                </pt>
                <pt idx="1106">
                  <v>0</v>
                </pt>
                <pt idx="1107">
                  <v>0</v>
                </pt>
                <pt idx="1108">
                  <v>0</v>
                </pt>
                <pt idx="1109">
                  <v>0</v>
                </pt>
                <pt idx="1110">
                  <v>0</v>
                </pt>
                <pt idx="1111">
                  <v>0</v>
                </pt>
                <pt idx="1112">
                  <v>0</v>
                </pt>
                <pt idx="1113">
                  <v>0</v>
                </pt>
                <pt idx="1114">
                  <v>0</v>
                </pt>
                <pt idx="1115">
                  <v>0</v>
                </pt>
                <pt idx="1116">
                  <v>0</v>
                </pt>
                <pt idx="1117">
                  <v>0</v>
                </pt>
                <pt idx="1118">
                  <v>0</v>
                </pt>
                <pt idx="1119">
                  <v>0</v>
                </pt>
                <pt idx="1120">
                  <v>0</v>
                </pt>
                <pt idx="1121">
                  <v>0</v>
                </pt>
                <pt idx="1122">
                  <v>0</v>
                </pt>
                <pt idx="1123">
                  <v>0</v>
                </pt>
                <pt idx="1124">
                  <v>0</v>
                </pt>
                <pt idx="1125">
                  <v>0</v>
                </pt>
                <pt idx="1126">
                  <v>0</v>
                </pt>
                <pt idx="1127">
                  <v>0</v>
                </pt>
                <pt idx="1128">
                  <v>0</v>
                </pt>
                <pt idx="1129">
                  <v>0</v>
                </pt>
                <pt idx="1130">
                  <v>0</v>
                </pt>
                <pt idx="1131">
                  <v>0</v>
                </pt>
                <pt idx="1132">
                  <v>0</v>
                </pt>
                <pt idx="1133">
                  <v>0</v>
                </pt>
                <pt idx="1134">
                  <v>0</v>
                </pt>
                <pt idx="1135">
                  <v>0</v>
                </pt>
                <pt idx="1136">
                  <v>0</v>
                </pt>
                <pt idx="1137">
                  <v>0</v>
                </pt>
                <pt idx="1138">
                  <v>0</v>
                </pt>
                <pt idx="1139">
                  <v>0</v>
                </pt>
                <pt idx="1140">
                  <v>0</v>
                </pt>
                <pt idx="1141">
                  <v>0</v>
                </pt>
                <pt idx="1142">
                  <v>0</v>
                </pt>
                <pt idx="1143">
                  <v>0</v>
                </pt>
                <pt idx="1144">
                  <v>0</v>
                </pt>
                <pt idx="1145">
                  <v>0</v>
                </pt>
                <pt idx="1146">
                  <v>0</v>
                </pt>
                <pt idx="1147">
                  <v>0</v>
                </pt>
                <pt idx="1148">
                  <v>0</v>
                </pt>
                <pt idx="1149">
                  <v>0</v>
                </pt>
                <pt idx="1150">
                  <v>0</v>
                </pt>
                <pt idx="1151">
                  <v>0</v>
                </pt>
                <pt idx="1152">
                  <v>0</v>
                </pt>
                <pt idx="1153">
                  <v>0</v>
                </pt>
                <pt idx="1154">
                  <v>0</v>
                </pt>
                <pt idx="1155">
                  <v>0</v>
                </pt>
                <pt idx="1156">
                  <v>0</v>
                </pt>
                <pt idx="1157">
                  <v>0</v>
                </pt>
                <pt idx="1158">
                  <v>0</v>
                </pt>
                <pt idx="1159">
                  <v>0</v>
                </pt>
                <pt idx="1160">
                  <v>0</v>
                </pt>
                <pt idx="1161">
                  <v>0</v>
                </pt>
                <pt idx="1162">
                  <v>0</v>
                </pt>
                <pt idx="1163">
                  <v>0</v>
                </pt>
                <pt idx="1164">
                  <v>0</v>
                </pt>
                <pt idx="1165">
                  <v>0</v>
                </pt>
                <pt idx="1166">
                  <v>0</v>
                </pt>
                <pt idx="1167">
                  <v>0</v>
                </pt>
                <pt idx="1168">
                  <v>0</v>
                </pt>
                <pt idx="1169">
                  <v>0</v>
                </pt>
                <pt idx="1170">
                  <v>0</v>
                </pt>
                <pt idx="1171">
                  <v>0</v>
                </pt>
                <pt idx="1172">
                  <v>0</v>
                </pt>
                <pt idx="1173">
                  <v>0</v>
                </pt>
                <pt idx="1174">
                  <v>0</v>
                </pt>
                <pt idx="1175">
                  <v>0</v>
                </pt>
                <pt idx="1176">
                  <v>0</v>
                </pt>
                <pt idx="1177">
                  <v>0</v>
                </pt>
                <pt idx="1178">
                  <v>0</v>
                </pt>
                <pt idx="1179">
                  <v>0</v>
                </pt>
                <pt idx="1180">
                  <v>0</v>
                </pt>
                <pt idx="1181">
                  <v>0</v>
                </pt>
                <pt idx="1182">
                  <v>0</v>
                </pt>
                <pt idx="1183">
                  <v>0</v>
                </pt>
                <pt idx="1184">
                  <v>0</v>
                </pt>
                <pt idx="1185">
                  <v>0</v>
                </pt>
                <pt idx="1186">
                  <v>0</v>
                </pt>
                <pt idx="1187">
                  <v>0</v>
                </pt>
                <pt idx="1188">
                  <v>0</v>
                </pt>
                <pt idx="1189">
                  <v>0</v>
                </pt>
                <pt idx="1190">
                  <v>0</v>
                </pt>
                <pt idx="1191">
                  <v>0</v>
                </pt>
                <pt idx="1192">
                  <v>0</v>
                </pt>
                <pt idx="1193">
                  <v>0</v>
                </pt>
                <pt idx="1194">
                  <v>0</v>
                </pt>
                <pt idx="1195">
                  <v>0</v>
                </pt>
                <pt idx="1196">
                  <v>0</v>
                </pt>
                <pt idx="1197">
                  <v>0</v>
                </pt>
                <pt idx="1198">
                  <v>0</v>
                </pt>
                <pt idx="1199">
                  <v>0</v>
                </pt>
                <pt idx="1200">
                  <v>0</v>
                </pt>
                <pt idx="1201">
                  <v>0</v>
                </pt>
                <pt idx="1202">
                  <v>0</v>
                </pt>
                <pt idx="1203">
                  <v>0</v>
                </pt>
                <pt idx="1204">
                  <v>0</v>
                </pt>
                <pt idx="1205">
                  <v>0</v>
                </pt>
                <pt idx="1206">
                  <v>0</v>
                </pt>
                <pt idx="1207">
                  <v>0</v>
                </pt>
                <pt idx="1208">
                  <v>0</v>
                </pt>
                <pt idx="1209">
                  <v>0</v>
                </pt>
                <pt idx="1210">
                  <v>0</v>
                </pt>
                <pt idx="1211">
                  <v>0</v>
                </pt>
                <pt idx="1212">
                  <v>0</v>
                </pt>
                <pt idx="1213">
                  <v>0</v>
                </pt>
                <pt idx="1214">
                  <v>0</v>
                </pt>
                <pt idx="1215">
                  <v>0</v>
                </pt>
                <pt idx="1216">
                  <v>0</v>
                </pt>
                <pt idx="1217">
                  <v>0</v>
                </pt>
                <pt idx="1218">
                  <v>0</v>
                </pt>
                <pt idx="1219">
                  <v>0</v>
                </pt>
                <pt idx="1220">
                  <v>0</v>
                </pt>
                <pt idx="1221">
                  <v>0</v>
                </pt>
                <pt idx="1222">
                  <v>0</v>
                </pt>
                <pt idx="1223">
                  <v>0</v>
                </pt>
                <pt idx="1224">
                  <v>0</v>
                </pt>
                <pt idx="1225">
                  <v>0</v>
                </pt>
                <pt idx="1226">
                  <v>0</v>
                </pt>
                <pt idx="1227">
                  <v>0</v>
                </pt>
                <pt idx="1228">
                  <v>0</v>
                </pt>
                <pt idx="1229">
                  <v>0</v>
                </pt>
                <pt idx="1230">
                  <v>0</v>
                </pt>
                <pt idx="1231">
                  <v>0</v>
                </pt>
                <pt idx="1232">
                  <v>0</v>
                </pt>
                <pt idx="1233">
                  <v>0</v>
                </pt>
                <pt idx="1234">
                  <v>0</v>
                </pt>
                <pt idx="1235">
                  <v>0</v>
                </pt>
                <pt idx="1236">
                  <v>0</v>
                </pt>
                <pt idx="1237">
                  <v>0</v>
                </pt>
                <pt idx="1238">
                  <v>0</v>
                </pt>
                <pt idx="1239">
                  <v>0</v>
                </pt>
                <pt idx="1240">
                  <v>0</v>
                </pt>
                <pt idx="1241">
                  <v>0</v>
                </pt>
                <pt idx="1242">
                  <v>0</v>
                </pt>
                <pt idx="1243">
                  <v>0</v>
                </pt>
                <pt idx="1244">
                  <v>0</v>
                </pt>
                <pt idx="1245">
                  <v>0</v>
                </pt>
                <pt idx="1246">
                  <v>0</v>
                </pt>
                <pt idx="1247">
                  <v>0</v>
                </pt>
                <pt idx="1248">
                  <v>0</v>
                </pt>
                <pt idx="1249">
                  <v>0</v>
                </pt>
                <pt idx="1250">
                  <v>0</v>
                </pt>
                <pt idx="1251">
                  <v>0</v>
                </pt>
                <pt idx="1252">
                  <v>0</v>
                </pt>
                <pt idx="1253">
                  <v>0</v>
                </pt>
                <pt idx="1254">
                  <v>0</v>
                </pt>
                <pt idx="1255">
                  <v>0</v>
                </pt>
                <pt idx="1256">
                  <v>0</v>
                </pt>
                <pt idx="1257">
                  <v>0</v>
                </pt>
                <pt idx="1258">
                  <v>0</v>
                </pt>
                <pt idx="1259">
                  <v>0</v>
                </pt>
                <pt idx="1260">
                  <v>0</v>
                </pt>
                <pt idx="1261">
                  <v>0</v>
                </pt>
                <pt idx="1262">
                  <v>0</v>
                </pt>
                <pt idx="1263">
                  <v>0</v>
                </pt>
                <pt idx="1264">
                  <v>0</v>
                </pt>
                <pt idx="1265">
                  <v>0</v>
                </pt>
                <pt idx="1266">
                  <v>0</v>
                </pt>
                <pt idx="1267">
                  <v>0</v>
                </pt>
                <pt idx="1268">
                  <v>0</v>
                </pt>
                <pt idx="1269">
                  <v>0</v>
                </pt>
                <pt idx="1270">
                  <v>0</v>
                </pt>
                <pt idx="1271">
                  <v>0</v>
                </pt>
                <pt idx="1272">
                  <v>0</v>
                </pt>
                <pt idx="1273">
                  <v>0</v>
                </pt>
                <pt idx="1274">
                  <v>0</v>
                </pt>
                <pt idx="1275">
                  <v>0</v>
                </pt>
                <pt idx="1276">
                  <v>0</v>
                </pt>
                <pt idx="1277">
                  <v>0</v>
                </pt>
                <pt idx="1278">
                  <v>0</v>
                </pt>
                <pt idx="1279">
                  <v>0</v>
                </pt>
                <pt idx="1280">
                  <v>0</v>
                </pt>
                <pt idx="1281">
                  <v>0</v>
                </pt>
                <pt idx="1282">
                  <v>0</v>
                </pt>
                <pt idx="1283">
                  <v>0</v>
                </pt>
                <pt idx="1284">
                  <v>0</v>
                </pt>
                <pt idx="1285">
                  <v>0</v>
                </pt>
                <pt idx="1286">
                  <v>0</v>
                </pt>
                <pt idx="1287">
                  <v>0</v>
                </pt>
                <pt idx="1288">
                  <v>0</v>
                </pt>
                <pt idx="1289">
                  <v>0</v>
                </pt>
                <pt idx="1290">
                  <v>0</v>
                </pt>
                <pt idx="1291">
                  <v>0</v>
                </pt>
                <pt idx="1292">
                  <v>0</v>
                </pt>
                <pt idx="1293">
                  <v>0</v>
                </pt>
                <pt idx="1294">
                  <v>0</v>
                </pt>
                <pt idx="1295">
                  <v>0</v>
                </pt>
                <pt idx="1296">
                  <v>0</v>
                </pt>
                <pt idx="1297">
                  <v>0</v>
                </pt>
                <pt idx="1298">
                  <v>0</v>
                </pt>
                <pt idx="1299">
                  <v>0</v>
                </pt>
                <pt idx="1300">
                  <v>0</v>
                </pt>
                <pt idx="1301">
                  <v>0</v>
                </pt>
                <pt idx="1302">
                  <v>0</v>
                </pt>
                <pt idx="1303">
                  <v>0</v>
                </pt>
                <pt idx="1304">
                  <v>0</v>
                </pt>
                <pt idx="1305">
                  <v>0</v>
                </pt>
                <pt idx="1306">
                  <v>0</v>
                </pt>
                <pt idx="1307">
                  <v>0</v>
                </pt>
                <pt idx="1308">
                  <v>0</v>
                </pt>
                <pt idx="1309">
                  <v>0</v>
                </pt>
                <pt idx="1310">
                  <v>0</v>
                </pt>
                <pt idx="1311">
                  <v>0</v>
                </pt>
                <pt idx="1312">
                  <v>0</v>
                </pt>
                <pt idx="1313">
                  <v>0</v>
                </pt>
                <pt idx="1314">
                  <v>0</v>
                </pt>
                <pt idx="1315">
                  <v>0</v>
                </pt>
                <pt idx="1316">
                  <v>0</v>
                </pt>
                <pt idx="1317">
                  <v>0</v>
                </pt>
                <pt idx="1318">
                  <v>0</v>
                </pt>
                <pt idx="1319">
                  <v>0</v>
                </pt>
                <pt idx="1320">
                  <v>0</v>
                </pt>
                <pt idx="1321">
                  <v>0</v>
                </pt>
                <pt idx="1322">
                  <v>0</v>
                </pt>
                <pt idx="1323">
                  <v>0</v>
                </pt>
                <pt idx="1324">
                  <v>0</v>
                </pt>
                <pt idx="1325">
                  <v>0</v>
                </pt>
                <pt idx="1326">
                  <v>0</v>
                </pt>
                <pt idx="1327">
                  <v>0</v>
                </pt>
                <pt idx="1328">
                  <v>0</v>
                </pt>
                <pt idx="1329">
                  <v>0</v>
                </pt>
                <pt idx="1330">
                  <v>0</v>
                </pt>
                <pt idx="1331">
                  <v>0</v>
                </pt>
                <pt idx="1332">
                  <v>0</v>
                </pt>
                <pt idx="1333">
                  <v>0</v>
                </pt>
                <pt idx="1334">
                  <v>0</v>
                </pt>
                <pt idx="1335">
                  <v>0</v>
                </pt>
                <pt idx="1336">
                  <v>0</v>
                </pt>
                <pt idx="1337">
                  <v>0</v>
                </pt>
                <pt idx="1338">
                  <v>0</v>
                </pt>
                <pt idx="1339">
                  <v>0</v>
                </pt>
                <pt idx="1340">
                  <v>0</v>
                </pt>
                <pt idx="1341">
                  <v>0</v>
                </pt>
                <pt idx="1342">
                  <v>0</v>
                </pt>
                <pt idx="1343">
                  <v>0</v>
                </pt>
                <pt idx="1344">
                  <v>0</v>
                </pt>
                <pt idx="1345">
                  <v>0</v>
                </pt>
                <pt idx="1346">
                  <v>0</v>
                </pt>
                <pt idx="1347">
                  <v>0</v>
                </pt>
                <pt idx="1348">
                  <v>0</v>
                </pt>
                <pt idx="1349">
                  <v>0</v>
                </pt>
                <pt idx="1350">
                  <v>0</v>
                </pt>
                <pt idx="1351">
                  <v>0</v>
                </pt>
                <pt idx="1352">
                  <v>0</v>
                </pt>
                <pt idx="1353">
                  <v>0</v>
                </pt>
                <pt idx="1354">
                  <v>0</v>
                </pt>
                <pt idx="1355">
                  <v>0</v>
                </pt>
                <pt idx="1356">
                  <v>0</v>
                </pt>
                <pt idx="1357">
                  <v>0</v>
                </pt>
                <pt idx="1358">
                  <v>0</v>
                </pt>
                <pt idx="1359">
                  <v>0</v>
                </pt>
                <pt idx="1360">
                  <v>0</v>
                </pt>
                <pt idx="1361">
                  <v>0</v>
                </pt>
                <pt idx="1362">
                  <v>0</v>
                </pt>
                <pt idx="1363">
                  <v>0</v>
                </pt>
                <pt idx="1364">
                  <v>0</v>
                </pt>
                <pt idx="1365">
                  <v>0</v>
                </pt>
                <pt idx="1366">
                  <v>0</v>
                </pt>
                <pt idx="1367">
                  <v>0</v>
                </pt>
                <pt idx="1368">
                  <v>0</v>
                </pt>
                <pt idx="1369">
                  <v>0</v>
                </pt>
                <pt idx="1370">
                  <v>0</v>
                </pt>
                <pt idx="1371">
                  <v>0</v>
                </pt>
                <pt idx="1372">
                  <v>0</v>
                </pt>
                <pt idx="1373">
                  <v>0</v>
                </pt>
                <pt idx="1374">
                  <v>0</v>
                </pt>
                <pt idx="1375">
                  <v>0</v>
                </pt>
                <pt idx="1376">
                  <v>0</v>
                </pt>
                <pt idx="1377">
                  <v>0</v>
                </pt>
                <pt idx="1378">
                  <v>0</v>
                </pt>
                <pt idx="1379">
                  <v>0</v>
                </pt>
                <pt idx="1380">
                  <v>0</v>
                </pt>
                <pt idx="1381">
                  <v>0</v>
                </pt>
                <pt idx="1382">
                  <v>0</v>
                </pt>
                <pt idx="1383">
                  <v>0</v>
                </pt>
                <pt idx="1384">
                  <v>0</v>
                </pt>
                <pt idx="1385">
                  <v>0</v>
                </pt>
                <pt idx="1386">
                  <v>0</v>
                </pt>
                <pt idx="1387">
                  <v>0</v>
                </pt>
                <pt idx="1388">
                  <v>0</v>
                </pt>
                <pt idx="1389">
                  <v>0</v>
                </pt>
                <pt idx="1390">
                  <v>0</v>
                </pt>
                <pt idx="1391">
                  <v>0</v>
                </pt>
                <pt idx="1392">
                  <v>0</v>
                </pt>
                <pt idx="1393">
                  <v>0</v>
                </pt>
                <pt idx="1394">
                  <v>0</v>
                </pt>
                <pt idx="1395">
                  <v>0</v>
                </pt>
                <pt idx="1396">
                  <v>0</v>
                </pt>
                <pt idx="1397">
                  <v>0</v>
                </pt>
                <pt idx="1398">
                  <v>0</v>
                </pt>
                <pt idx="1399">
                  <v>0</v>
                </pt>
                <pt idx="1400">
                  <v>0</v>
                </pt>
                <pt idx="1401">
                  <v>0</v>
                </pt>
                <pt idx="1402">
                  <v>0</v>
                </pt>
                <pt idx="1403">
                  <v>0</v>
                </pt>
                <pt idx="1404">
                  <v>0</v>
                </pt>
                <pt idx="1405">
                  <v>0</v>
                </pt>
                <pt idx="1406">
                  <v>0</v>
                </pt>
                <pt idx="1407">
                  <v>0</v>
                </pt>
                <pt idx="1408">
                  <v>0</v>
                </pt>
                <pt idx="1409">
                  <v>0</v>
                </pt>
                <pt idx="1410">
                  <v>0</v>
                </pt>
                <pt idx="1411">
                  <v>0</v>
                </pt>
                <pt idx="1412">
                  <v>0</v>
                </pt>
                <pt idx="1413">
                  <v>0</v>
                </pt>
                <pt idx="1414">
                  <v>0</v>
                </pt>
                <pt idx="1415">
                  <v>0</v>
                </pt>
                <pt idx="1416">
                  <v>0</v>
                </pt>
                <pt idx="1417">
                  <v>0</v>
                </pt>
                <pt idx="1418">
                  <v>0</v>
                </pt>
                <pt idx="1419">
                  <v>0</v>
                </pt>
                <pt idx="1420">
                  <v>0</v>
                </pt>
                <pt idx="1421">
                  <v>0</v>
                </pt>
                <pt idx="1422">
                  <v>0</v>
                </pt>
                <pt idx="1423">
                  <v>0</v>
                </pt>
                <pt idx="1424">
                  <v>0</v>
                </pt>
                <pt idx="1425">
                  <v>0</v>
                </pt>
                <pt idx="1426">
                  <v>0</v>
                </pt>
                <pt idx="1427">
                  <v>0</v>
                </pt>
                <pt idx="1428">
                  <v>0</v>
                </pt>
                <pt idx="1429">
                  <v>0</v>
                </pt>
                <pt idx="1430">
                  <v>0</v>
                </pt>
                <pt idx="1431">
                  <v>0</v>
                </pt>
                <pt idx="1432">
                  <v>0</v>
                </pt>
                <pt idx="1433">
                  <v>0</v>
                </pt>
                <pt idx="1434">
                  <v>0</v>
                </pt>
                <pt idx="1435">
                  <v>0</v>
                </pt>
                <pt idx="1436">
                  <v>0</v>
                </pt>
                <pt idx="1437">
                  <v>0</v>
                </pt>
                <pt idx="1438">
                  <v>0</v>
                </pt>
                <pt idx="1439">
                  <v>0</v>
                </pt>
                <pt idx="1440">
                  <v>0</v>
                </pt>
                <pt idx="1441">
                  <v>0</v>
                </pt>
                <pt idx="1442">
                  <v>0</v>
                </pt>
                <pt idx="1443">
                  <v>0</v>
                </pt>
                <pt idx="1444">
                  <v>0</v>
                </pt>
                <pt idx="1445">
                  <v>0</v>
                </pt>
                <pt idx="1446">
                  <v>0</v>
                </pt>
                <pt idx="1447">
                  <v>0</v>
                </pt>
                <pt idx="1448">
                  <v>0</v>
                </pt>
                <pt idx="1449">
                  <v>0</v>
                </pt>
                <pt idx="1450">
                  <v>0</v>
                </pt>
                <pt idx="1451">
                  <v>0</v>
                </pt>
                <pt idx="1452">
                  <v>0</v>
                </pt>
                <pt idx="1453">
                  <v>0</v>
                </pt>
                <pt idx="1454">
                  <v>0</v>
                </pt>
                <pt idx="1455">
                  <v>0</v>
                </pt>
                <pt idx="1456">
                  <v>0</v>
                </pt>
                <pt idx="1457">
                  <v>0</v>
                </pt>
                <pt idx="1458">
                  <v>0</v>
                </pt>
                <pt idx="1459">
                  <v>0</v>
                </pt>
                <pt idx="1460">
                  <v>0</v>
                </pt>
                <pt idx="1461">
                  <v>0</v>
                </pt>
                <pt idx="1462">
                  <v>0</v>
                </pt>
                <pt idx="1463">
                  <v>0</v>
                </pt>
                <pt idx="1464">
                  <v>0</v>
                </pt>
                <pt idx="1465">
                  <v>0</v>
                </pt>
                <pt idx="1466">
                  <v>0</v>
                </pt>
                <pt idx="1467">
                  <v>0</v>
                </pt>
                <pt idx="1468">
                  <v>0</v>
                </pt>
                <pt idx="1469">
                  <v>0</v>
                </pt>
                <pt idx="1470">
                  <v>0</v>
                </pt>
                <pt idx="1471">
                  <v>0</v>
                </pt>
                <pt idx="1472">
                  <v>0</v>
                </pt>
                <pt idx="1473">
                  <v>0</v>
                </pt>
                <pt idx="1474">
                  <v>0</v>
                </pt>
                <pt idx="1475">
                  <v>0</v>
                </pt>
                <pt idx="1476">
                  <v>0</v>
                </pt>
                <pt idx="1477">
                  <v>0</v>
                </pt>
                <pt idx="1478">
                  <v>0</v>
                </pt>
                <pt idx="1479">
                  <v>0</v>
                </pt>
                <pt idx="1480">
                  <v>0</v>
                </pt>
                <pt idx="1481">
                  <v>0</v>
                </pt>
                <pt idx="1482">
                  <v>0</v>
                </pt>
                <pt idx="1483">
                  <v>0</v>
                </pt>
                <pt idx="1484">
                  <v>0</v>
                </pt>
                <pt idx="1485">
                  <v>0</v>
                </pt>
                <pt idx="1486">
                  <v>0</v>
                </pt>
                <pt idx="1487">
                  <v>0</v>
                </pt>
                <pt idx="1488">
                  <v>0</v>
                </pt>
                <pt idx="1489">
                  <v>0</v>
                </pt>
                <pt idx="1490">
                  <v>0</v>
                </pt>
                <pt idx="1491">
                  <v>0</v>
                </pt>
                <pt idx="1492">
                  <v>0</v>
                </pt>
                <pt idx="1493">
                  <v>0</v>
                </pt>
                <pt idx="1494">
                  <v>0</v>
                </pt>
                <pt idx="1495">
                  <v>0</v>
                </pt>
                <pt idx="1496">
                  <v>0</v>
                </pt>
                <pt idx="1497">
                  <v>0</v>
                </pt>
                <pt idx="1498">
                  <v>0</v>
                </pt>
                <pt idx="1499">
                  <v>0</v>
                </pt>
                <pt idx="1500">
                  <v>0</v>
                </pt>
                <pt idx="1501">
                  <v>0</v>
                </pt>
                <pt idx="1502">
                  <v>0</v>
                </pt>
                <pt idx="1503">
                  <v>0</v>
                </pt>
                <pt idx="1504">
                  <v>0</v>
                </pt>
                <pt idx="1505">
                  <v>0</v>
                </pt>
                <pt idx="1506">
                  <v>0</v>
                </pt>
                <pt idx="1507">
                  <v>0</v>
                </pt>
                <pt idx="1508">
                  <v>0</v>
                </pt>
                <pt idx="1509">
                  <v>0</v>
                </pt>
                <pt idx="1510">
                  <v>0</v>
                </pt>
                <pt idx="1511">
                  <v>0</v>
                </pt>
                <pt idx="1512">
                  <v>0</v>
                </pt>
                <pt idx="1513">
                  <v>0</v>
                </pt>
                <pt idx="1514">
                  <v>0</v>
                </pt>
                <pt idx="1515">
                  <v>0</v>
                </pt>
                <pt idx="1516">
                  <v>0</v>
                </pt>
                <pt idx="1517">
                  <v>0</v>
                </pt>
                <pt idx="1518">
                  <v>0</v>
                </pt>
                <pt idx="1519">
                  <v>0</v>
                </pt>
                <pt idx="1520">
                  <v>0</v>
                </pt>
                <pt idx="1521">
                  <v>0</v>
                </pt>
                <pt idx="1522">
                  <v>0</v>
                </pt>
                <pt idx="1523">
                  <v>0</v>
                </pt>
                <pt idx="1524">
                  <v>0</v>
                </pt>
                <pt idx="1525">
                  <v>0</v>
                </pt>
                <pt idx="1526">
                  <v>0</v>
                </pt>
                <pt idx="1527">
                  <v>0</v>
                </pt>
                <pt idx="1528">
                  <v>0</v>
                </pt>
                <pt idx="1529">
                  <v>0</v>
                </pt>
                <pt idx="1530">
                  <v>0</v>
                </pt>
                <pt idx="1531">
                  <v>0</v>
                </pt>
                <pt idx="1532">
                  <v>0</v>
                </pt>
                <pt idx="1533">
                  <v>0</v>
                </pt>
                <pt idx="1534">
                  <v>0</v>
                </pt>
                <pt idx="1535">
                  <v>0</v>
                </pt>
                <pt idx="1536">
                  <v>0</v>
                </pt>
                <pt idx="1537">
                  <v>0</v>
                </pt>
                <pt idx="1538">
                  <v>0</v>
                </pt>
                <pt idx="1539">
                  <v>0</v>
                </pt>
                <pt idx="1540">
                  <v>0</v>
                </pt>
                <pt idx="1541">
                  <v>0</v>
                </pt>
                <pt idx="1542">
                  <v>0</v>
                </pt>
                <pt idx="1543">
                  <v>0</v>
                </pt>
                <pt idx="1544">
                  <v>0</v>
                </pt>
                <pt idx="1545">
                  <v>0</v>
                </pt>
                <pt idx="1546">
                  <v>0</v>
                </pt>
                <pt idx="1547">
                  <v>0</v>
                </pt>
                <pt idx="1548">
                  <v>0</v>
                </pt>
                <pt idx="1549">
                  <v>0</v>
                </pt>
                <pt idx="1550">
                  <v>0</v>
                </pt>
                <pt idx="1551">
                  <v>0</v>
                </pt>
                <pt idx="1552">
                  <v>0</v>
                </pt>
                <pt idx="1553">
                  <v>0</v>
                </pt>
                <pt idx="1554">
                  <v>0</v>
                </pt>
                <pt idx="1555">
                  <v>0</v>
                </pt>
                <pt idx="1556">
                  <v>0</v>
                </pt>
                <pt idx="1557">
                  <v>0</v>
                </pt>
                <pt idx="1558">
                  <v>0</v>
                </pt>
                <pt idx="1559">
                  <v>0</v>
                </pt>
                <pt idx="1560">
                  <v>0</v>
                </pt>
                <pt idx="1561">
                  <v>0</v>
                </pt>
                <pt idx="1562">
                  <v>0</v>
                </pt>
                <pt idx="1563">
                  <v>0</v>
                </pt>
                <pt idx="1564">
                  <v>0</v>
                </pt>
                <pt idx="1565">
                  <v>0</v>
                </pt>
                <pt idx="1566">
                  <v>0</v>
                </pt>
                <pt idx="1567">
                  <v>0</v>
                </pt>
                <pt idx="1568">
                  <v>0</v>
                </pt>
                <pt idx="1569">
                  <v>0</v>
                </pt>
                <pt idx="1570">
                  <v>0</v>
                </pt>
                <pt idx="1571">
                  <v>0</v>
                </pt>
                <pt idx="1572">
                  <v>0</v>
                </pt>
                <pt idx="1573">
                  <v>0</v>
                </pt>
                <pt idx="1574">
                  <v>0</v>
                </pt>
                <pt idx="1575">
                  <v>0</v>
                </pt>
                <pt idx="1576">
                  <v>0</v>
                </pt>
                <pt idx="1577">
                  <v>0</v>
                </pt>
                <pt idx="1578">
                  <v>0</v>
                </pt>
                <pt idx="1579">
                  <v>0</v>
                </pt>
                <pt idx="1580">
                  <v>0</v>
                </pt>
                <pt idx="1581">
                  <v>0</v>
                </pt>
                <pt idx="1582">
                  <v>0</v>
                </pt>
                <pt idx="1583">
                  <v>0</v>
                </pt>
                <pt idx="1584">
                  <v>0</v>
                </pt>
                <pt idx="1585">
                  <v>0</v>
                </pt>
                <pt idx="1586">
                  <v>0</v>
                </pt>
                <pt idx="1587">
                  <v>0</v>
                </pt>
                <pt idx="1588">
                  <v>0</v>
                </pt>
                <pt idx="1589">
                  <v>0</v>
                </pt>
                <pt idx="1590">
                  <v>0</v>
                </pt>
                <pt idx="1591">
                  <v>0</v>
                </pt>
                <pt idx="1592">
                  <v>0</v>
                </pt>
                <pt idx="1593">
                  <v>0</v>
                </pt>
                <pt idx="1594">
                  <v>0</v>
                </pt>
                <pt idx="1595">
                  <v>0</v>
                </pt>
                <pt idx="1596">
                  <v>0</v>
                </pt>
                <pt idx="1597">
                  <v>0</v>
                </pt>
                <pt idx="1598">
                  <v>0</v>
                </pt>
                <pt idx="1599">
                  <v>0</v>
                </pt>
                <pt idx="1600">
                  <v>0</v>
                </pt>
                <pt idx="1601">
                  <v>0</v>
                </pt>
                <pt idx="1602">
                  <v>0</v>
                </pt>
                <pt idx="1603">
                  <v>0</v>
                </pt>
                <pt idx="1604">
                  <v>0</v>
                </pt>
                <pt idx="1605">
                  <v>0</v>
                </pt>
                <pt idx="1606">
                  <v>0</v>
                </pt>
                <pt idx="1607">
                  <v>0</v>
                </pt>
                <pt idx="1608">
                  <v>0</v>
                </pt>
                <pt idx="1609">
                  <v>0</v>
                </pt>
                <pt idx="1610">
                  <v>0</v>
                </pt>
                <pt idx="1611">
                  <v>0</v>
                </pt>
                <pt idx="1612">
                  <v>0</v>
                </pt>
                <pt idx="1613">
                  <v>0</v>
                </pt>
                <pt idx="1614">
                  <v>0</v>
                </pt>
                <pt idx="1615">
                  <v>0</v>
                </pt>
                <pt idx="1616">
                  <v>0</v>
                </pt>
                <pt idx="1617">
                  <v>0</v>
                </pt>
                <pt idx="1618">
                  <v>0</v>
                </pt>
                <pt idx="1619">
                  <v>0</v>
                </pt>
                <pt idx="1620">
                  <v>0</v>
                </pt>
                <pt idx="1621">
                  <v>0</v>
                </pt>
                <pt idx="1622">
                  <v>0</v>
                </pt>
                <pt idx="1623">
                  <v>0</v>
                </pt>
                <pt idx="1624">
                  <v>0</v>
                </pt>
                <pt idx="1625">
                  <v>0</v>
                </pt>
                <pt idx="1626">
                  <v>0</v>
                </pt>
                <pt idx="1627">
                  <v>0</v>
                </pt>
                <pt idx="1628">
                  <v>0</v>
                </pt>
                <pt idx="1629">
                  <v>0</v>
                </pt>
                <pt idx="1630">
                  <v>0</v>
                </pt>
                <pt idx="1631">
                  <v>0</v>
                </pt>
                <pt idx="1632">
                  <v>0</v>
                </pt>
                <pt idx="1633">
                  <v>0</v>
                </pt>
                <pt idx="1634">
                  <v>0</v>
                </pt>
                <pt idx="1635">
                  <v>0</v>
                </pt>
                <pt idx="1636">
                  <v>0</v>
                </pt>
                <pt idx="1637">
                  <v>0</v>
                </pt>
                <pt idx="1638">
                  <v>0</v>
                </pt>
                <pt idx="1639">
                  <v>0</v>
                </pt>
                <pt idx="1640">
                  <v>0</v>
                </pt>
                <pt idx="1641">
                  <v>0</v>
                </pt>
                <pt idx="1642">
                  <v>0</v>
                </pt>
                <pt idx="1643">
                  <v>0</v>
                </pt>
                <pt idx="1644">
                  <v>0</v>
                </pt>
                <pt idx="1645">
                  <v>0</v>
                </pt>
                <pt idx="1646">
                  <v>0</v>
                </pt>
                <pt idx="1647">
                  <v>0</v>
                </pt>
                <pt idx="1648">
                  <v>0</v>
                </pt>
                <pt idx="1649">
                  <v>0</v>
                </pt>
                <pt idx="1650">
                  <v>0</v>
                </pt>
                <pt idx="1651">
                  <v>0</v>
                </pt>
                <pt idx="1652">
                  <v>0</v>
                </pt>
                <pt idx="1653">
                  <v>0</v>
                </pt>
                <pt idx="1654">
                  <v>0</v>
                </pt>
                <pt idx="1655">
                  <v>0</v>
                </pt>
                <pt idx="1656">
                  <v>0</v>
                </pt>
                <pt idx="1657">
                  <v>0</v>
                </pt>
                <pt idx="1658">
                  <v>0</v>
                </pt>
                <pt idx="1659">
                  <v>0</v>
                </pt>
                <pt idx="1660">
                  <v>0</v>
                </pt>
                <pt idx="1661">
                  <v>0</v>
                </pt>
                <pt idx="1662">
                  <v>0</v>
                </pt>
                <pt idx="1663">
                  <v>0</v>
                </pt>
                <pt idx="1664">
                  <v>0</v>
                </pt>
                <pt idx="1665">
                  <v>0</v>
                </pt>
                <pt idx="1666">
                  <v>0</v>
                </pt>
                <pt idx="1667">
                  <v>0</v>
                </pt>
                <pt idx="1668">
                  <v>0</v>
                </pt>
                <pt idx="1669">
                  <v>0</v>
                </pt>
                <pt idx="1670">
                  <v>0</v>
                </pt>
                <pt idx="1671">
                  <v>0</v>
                </pt>
                <pt idx="1672">
                  <v>0</v>
                </pt>
                <pt idx="1673">
                  <v>0</v>
                </pt>
                <pt idx="1674">
                  <v>0</v>
                </pt>
                <pt idx="1675">
                  <v>0</v>
                </pt>
                <pt idx="1676">
                  <v>0</v>
                </pt>
                <pt idx="1677">
                  <v>0</v>
                </pt>
                <pt idx="1678">
                  <v>0</v>
                </pt>
                <pt idx="1679">
                  <v>0</v>
                </pt>
                <pt idx="1680">
                  <v>0</v>
                </pt>
                <pt idx="1681">
                  <v>0</v>
                </pt>
                <pt idx="1682">
                  <v>0</v>
                </pt>
                <pt idx="1683">
                  <v>0</v>
                </pt>
                <pt idx="1684">
                  <v>0</v>
                </pt>
                <pt idx="1685">
                  <v>0</v>
                </pt>
                <pt idx="1686">
                  <v>0</v>
                </pt>
                <pt idx="1687">
                  <v>0</v>
                </pt>
                <pt idx="1688">
                  <v>0</v>
                </pt>
                <pt idx="1689">
                  <v>0</v>
                </pt>
                <pt idx="1690">
                  <v>0</v>
                </pt>
                <pt idx="1691">
                  <v>0</v>
                </pt>
                <pt idx="1692">
                  <v>0</v>
                </pt>
                <pt idx="1693">
                  <v>0</v>
                </pt>
                <pt idx="1694">
                  <v>0</v>
                </pt>
                <pt idx="1695">
                  <v>0</v>
                </pt>
                <pt idx="1696">
                  <v>0</v>
                </pt>
                <pt idx="1697">
                  <v>0</v>
                </pt>
                <pt idx="1698">
                  <v>0</v>
                </pt>
                <pt idx="1699">
                  <v>0</v>
                </pt>
                <pt idx="1700">
                  <v>0</v>
                </pt>
                <pt idx="1701">
                  <v>0</v>
                </pt>
                <pt idx="1702">
                  <v>0</v>
                </pt>
                <pt idx="1703">
                  <v>0</v>
                </pt>
                <pt idx="1704">
                  <v>0</v>
                </pt>
                <pt idx="1705">
                  <v>0</v>
                </pt>
                <pt idx="1706">
                  <v>0</v>
                </pt>
                <pt idx="1707">
                  <v>0</v>
                </pt>
                <pt idx="1708">
                  <v>0</v>
                </pt>
                <pt idx="1709">
                  <v>0</v>
                </pt>
                <pt idx="1710">
                  <v>0</v>
                </pt>
                <pt idx="1711">
                  <v>0</v>
                </pt>
                <pt idx="1712">
                  <v>0</v>
                </pt>
                <pt idx="1713">
                  <v>0</v>
                </pt>
                <pt idx="1714">
                  <v>0</v>
                </pt>
                <pt idx="1715">
                  <v>0</v>
                </pt>
                <pt idx="1716">
                  <v>0</v>
                </pt>
                <pt idx="1717">
                  <v>0</v>
                </pt>
                <pt idx="1718">
                  <v>0</v>
                </pt>
                <pt idx="1719">
                  <v>0</v>
                </pt>
                <pt idx="1720">
                  <v>0</v>
                </pt>
                <pt idx="1721">
                  <v>0</v>
                </pt>
                <pt idx="1722">
                  <v>0</v>
                </pt>
                <pt idx="1723">
                  <v>0</v>
                </pt>
                <pt idx="1724">
                  <v>0</v>
                </pt>
                <pt idx="1725">
                  <v>0</v>
                </pt>
                <pt idx="1726">
                  <v>0</v>
                </pt>
                <pt idx="1727">
                  <v>0</v>
                </pt>
                <pt idx="1728">
                  <v>0</v>
                </pt>
                <pt idx="1729">
                  <v>0</v>
                </pt>
                <pt idx="1730">
                  <v>0</v>
                </pt>
                <pt idx="1731">
                  <v>0</v>
                </pt>
                <pt idx="1732">
                  <v>0</v>
                </pt>
                <pt idx="1733">
                  <v>0</v>
                </pt>
                <pt idx="1734">
                  <v>0</v>
                </pt>
                <pt idx="1735">
                  <v>0</v>
                </pt>
                <pt idx="1736">
                  <v>0</v>
                </pt>
                <pt idx="1737">
                  <v>0</v>
                </pt>
                <pt idx="1738">
                  <v>0</v>
                </pt>
                <pt idx="1739">
                  <v>0</v>
                </pt>
                <pt idx="1740">
                  <v>0</v>
                </pt>
                <pt idx="1741">
                  <v>0</v>
                </pt>
                <pt idx="1742">
                  <v>0</v>
                </pt>
                <pt idx="1743">
                  <v>0</v>
                </pt>
                <pt idx="1744">
                  <v>0</v>
                </pt>
                <pt idx="1745">
                  <v>0</v>
                </pt>
                <pt idx="1746">
                  <v>0</v>
                </pt>
                <pt idx="1747">
                  <v>0</v>
                </pt>
                <pt idx="1748">
                  <v>0</v>
                </pt>
                <pt idx="1749">
                  <v>0</v>
                </pt>
                <pt idx="1750">
                  <v>0</v>
                </pt>
                <pt idx="1751">
                  <v>0</v>
                </pt>
                <pt idx="1752">
                  <v>0</v>
                </pt>
                <pt idx="1753">
                  <v>0</v>
                </pt>
                <pt idx="1754">
                  <v>0</v>
                </pt>
                <pt idx="1755">
                  <v>0</v>
                </pt>
                <pt idx="1756">
                  <v>0</v>
                </pt>
                <pt idx="1757">
                  <v>0</v>
                </pt>
                <pt idx="1758">
                  <v>0</v>
                </pt>
                <pt idx="1759">
                  <v>0</v>
                </pt>
                <pt idx="1760">
                  <v>0</v>
                </pt>
                <pt idx="1761">
                  <v>0</v>
                </pt>
                <pt idx="1762">
                  <v>0</v>
                </pt>
                <pt idx="1763">
                  <v>0</v>
                </pt>
                <pt idx="1764">
                  <v>0</v>
                </pt>
                <pt idx="1765">
                  <v>0</v>
                </pt>
                <pt idx="1766">
                  <v>0</v>
                </pt>
                <pt idx="1767">
                  <v>0</v>
                </pt>
                <pt idx="1768">
                  <v>0</v>
                </pt>
                <pt idx="1769">
                  <v>0</v>
                </pt>
                <pt idx="1770">
                  <v>0</v>
                </pt>
                <pt idx="1771">
                  <v>0</v>
                </pt>
                <pt idx="1772">
                  <v>0</v>
                </pt>
                <pt idx="1773">
                  <v>0</v>
                </pt>
                <pt idx="1774">
                  <v>0</v>
                </pt>
                <pt idx="1775">
                  <v>0</v>
                </pt>
                <pt idx="1776">
                  <v>0</v>
                </pt>
                <pt idx="1777">
                  <v>0</v>
                </pt>
                <pt idx="1778">
                  <v>0</v>
                </pt>
                <pt idx="1779">
                  <v>0</v>
                </pt>
                <pt idx="1780">
                  <v>0</v>
                </pt>
                <pt idx="1781">
                  <v>0</v>
                </pt>
                <pt idx="1782">
                  <v>0</v>
                </pt>
                <pt idx="1783">
                  <v>0</v>
                </pt>
                <pt idx="1784">
                  <v>0</v>
                </pt>
                <pt idx="1785">
                  <v>0</v>
                </pt>
                <pt idx="1786">
                  <v>0</v>
                </pt>
                <pt idx="1787">
                  <v>0</v>
                </pt>
                <pt idx="1788">
                  <v>0</v>
                </pt>
                <pt idx="1789">
                  <v>0</v>
                </pt>
                <pt idx="1790">
                  <v>0</v>
                </pt>
                <pt idx="1791">
                  <v>0</v>
                </pt>
                <pt idx="1792">
                  <v>0</v>
                </pt>
                <pt idx="1793">
                  <v>0</v>
                </pt>
                <pt idx="1794">
                  <v>0</v>
                </pt>
                <pt idx="1795">
                  <v>0</v>
                </pt>
                <pt idx="1796">
                  <v>0</v>
                </pt>
                <pt idx="1797">
                  <v>0</v>
                </pt>
                <pt idx="1798">
                  <v>0</v>
                </pt>
                <pt idx="1799">
                  <v>0</v>
                </pt>
                <pt idx="1800">
                  <v>0</v>
                </pt>
                <pt idx="1801">
                  <v>0</v>
                </pt>
                <pt idx="1802">
                  <v>0</v>
                </pt>
                <pt idx="1803">
                  <v>0</v>
                </pt>
                <pt idx="1804">
                  <v>0</v>
                </pt>
                <pt idx="1805">
                  <v>0</v>
                </pt>
                <pt idx="1806">
                  <v>0</v>
                </pt>
                <pt idx="1807">
                  <v>0</v>
                </pt>
                <pt idx="1808">
                  <v>0</v>
                </pt>
                <pt idx="1809">
                  <v>0</v>
                </pt>
                <pt idx="1810">
                  <v>0</v>
                </pt>
                <pt idx="1811">
                  <v>0</v>
                </pt>
                <pt idx="1812">
                  <v>0</v>
                </pt>
                <pt idx="1813">
                  <v>0</v>
                </pt>
                <pt idx="1814">
                  <v>0</v>
                </pt>
                <pt idx="1815">
                  <v>0</v>
                </pt>
                <pt idx="1816">
                  <v>0</v>
                </pt>
                <pt idx="1817">
                  <v>0</v>
                </pt>
                <pt idx="1818">
                  <v>0</v>
                </pt>
                <pt idx="1819">
                  <v>0</v>
                </pt>
                <pt idx="1820">
                  <v>0</v>
                </pt>
                <pt idx="1821">
                  <v>0</v>
                </pt>
                <pt idx="1822">
                  <v>0</v>
                </pt>
                <pt idx="1823">
                  <v>0</v>
                </pt>
                <pt idx="1824">
                  <v>0</v>
                </pt>
                <pt idx="1825">
                  <v>0</v>
                </pt>
                <pt idx="1826">
                  <v>0</v>
                </pt>
                <pt idx="1827">
                  <v>0</v>
                </pt>
                <pt idx="1828">
                  <v>0</v>
                </pt>
                <pt idx="1829">
                  <v>0</v>
                </pt>
                <pt idx="1830">
                  <v>0</v>
                </pt>
                <pt idx="1831">
                  <v>0</v>
                </pt>
                <pt idx="1832">
                  <v>0</v>
                </pt>
                <pt idx="1833">
                  <v>0</v>
                </pt>
                <pt idx="1834">
                  <v>0</v>
                </pt>
                <pt idx="1835">
                  <v>0</v>
                </pt>
                <pt idx="1836">
                  <v>0</v>
                </pt>
                <pt idx="1837">
                  <v>0</v>
                </pt>
                <pt idx="1838">
                  <v>0</v>
                </pt>
                <pt idx="1839">
                  <v>0</v>
                </pt>
                <pt idx="1840">
                  <v>0</v>
                </pt>
                <pt idx="1841">
                  <v>0</v>
                </pt>
                <pt idx="1842">
                  <v>0</v>
                </pt>
                <pt idx="1843">
                  <v>0</v>
                </pt>
                <pt idx="1844">
                  <v>0</v>
                </pt>
                <pt idx="1845">
                  <v>0</v>
                </pt>
                <pt idx="1846">
                  <v>0</v>
                </pt>
                <pt idx="1847">
                  <v>0</v>
                </pt>
                <pt idx="1848">
                  <v>0</v>
                </pt>
                <pt idx="1849">
                  <v>0</v>
                </pt>
                <pt idx="1850">
                  <v>0</v>
                </pt>
                <pt idx="1851">
                  <v>0</v>
                </pt>
                <pt idx="1852">
                  <v>0</v>
                </pt>
                <pt idx="1853">
                  <v>0</v>
                </pt>
                <pt idx="1854">
                  <v>0</v>
                </pt>
                <pt idx="1855">
                  <v>0</v>
                </pt>
                <pt idx="1856">
                  <v>0</v>
                </pt>
                <pt idx="1857">
                  <v>0</v>
                </pt>
                <pt idx="1858">
                  <v>0</v>
                </pt>
                <pt idx="1859">
                  <v>0</v>
                </pt>
                <pt idx="1860">
                  <v>0</v>
                </pt>
                <pt idx="1861">
                  <v>0</v>
                </pt>
                <pt idx="1862">
                  <v>0</v>
                </pt>
                <pt idx="1863">
                  <v>0</v>
                </pt>
                <pt idx="1864">
                  <v>0</v>
                </pt>
                <pt idx="1865">
                  <v>0</v>
                </pt>
                <pt idx="1866">
                  <v>0</v>
                </pt>
                <pt idx="1867">
                  <v>0</v>
                </pt>
                <pt idx="1868">
                  <v>0</v>
                </pt>
                <pt idx="1869">
                  <v>0</v>
                </pt>
                <pt idx="1870">
                  <v>0</v>
                </pt>
                <pt idx="1871">
                  <v>0</v>
                </pt>
                <pt idx="1872">
                  <v>0</v>
                </pt>
                <pt idx="1873">
                  <v>0</v>
                </pt>
                <pt idx="1874">
                  <v>0</v>
                </pt>
                <pt idx="1875">
                  <v>0</v>
                </pt>
                <pt idx="1876">
                  <v>0</v>
                </pt>
                <pt idx="1877">
                  <v>0</v>
                </pt>
                <pt idx="1878">
                  <v>0</v>
                </pt>
                <pt idx="1879">
                  <v>0</v>
                </pt>
                <pt idx="1880">
                  <v>0</v>
                </pt>
                <pt idx="1881">
                  <v>0</v>
                </pt>
                <pt idx="1882">
                  <v>0</v>
                </pt>
                <pt idx="1883">
                  <v>0</v>
                </pt>
                <pt idx="1884">
                  <v>0</v>
                </pt>
                <pt idx="1885">
                  <v>0</v>
                </pt>
                <pt idx="1886">
                  <v>0</v>
                </pt>
                <pt idx="1887">
                  <v>0</v>
                </pt>
                <pt idx="1888">
                  <v>0</v>
                </pt>
                <pt idx="1889">
                  <v>0</v>
                </pt>
                <pt idx="1890">
                  <v>0</v>
                </pt>
                <pt idx="1891">
                  <v>0</v>
                </pt>
                <pt idx="1892">
                  <v>0</v>
                </pt>
                <pt idx="1893">
                  <v>0</v>
                </pt>
                <pt idx="1894">
                  <v>0</v>
                </pt>
                <pt idx="1895">
                  <v>0</v>
                </pt>
                <pt idx="1896">
                  <v>0</v>
                </pt>
                <pt idx="1897">
                  <v>0</v>
                </pt>
                <pt idx="1898">
                  <v>0</v>
                </pt>
                <pt idx="1899">
                  <v>0</v>
                </pt>
                <pt idx="1900">
                  <v>0</v>
                </pt>
                <pt idx="1901">
                  <v>0</v>
                </pt>
                <pt idx="1902">
                  <v>0</v>
                </pt>
                <pt idx="1903">
                  <v>0</v>
                </pt>
                <pt idx="1904">
                  <v>0</v>
                </pt>
                <pt idx="1905">
                  <v>0</v>
                </pt>
                <pt idx="1906">
                  <v>0</v>
                </pt>
                <pt idx="1907">
                  <v>0</v>
                </pt>
                <pt idx="1908">
                  <v>0</v>
                </pt>
                <pt idx="1909">
                  <v>0</v>
                </pt>
                <pt idx="1910">
                  <v>0</v>
                </pt>
                <pt idx="1911">
                  <v>0</v>
                </pt>
                <pt idx="1912">
                  <v>0</v>
                </pt>
                <pt idx="1913">
                  <v>0</v>
                </pt>
                <pt idx="1914">
                  <v>0</v>
                </pt>
                <pt idx="1915">
                  <v>0</v>
                </pt>
                <pt idx="1916">
                  <v>0</v>
                </pt>
                <pt idx="1917">
                  <v>0</v>
                </pt>
                <pt idx="1918">
                  <v>0</v>
                </pt>
                <pt idx="1919">
                  <v>0</v>
                </pt>
                <pt idx="1920">
                  <v>0</v>
                </pt>
                <pt idx="1921">
                  <v>0</v>
                </pt>
                <pt idx="1922">
                  <v>0</v>
                </pt>
                <pt idx="1923">
                  <v>0</v>
                </pt>
                <pt idx="1924">
                  <v>0</v>
                </pt>
                <pt idx="1925">
                  <v>0</v>
                </pt>
                <pt idx="1926">
                  <v>0</v>
                </pt>
                <pt idx="1927">
                  <v>0</v>
                </pt>
                <pt idx="1928">
                  <v>0</v>
                </pt>
                <pt idx="1929">
                  <v>0</v>
                </pt>
                <pt idx="1930">
                  <v>0</v>
                </pt>
                <pt idx="1931">
                  <v>0</v>
                </pt>
                <pt idx="1932">
                  <v>0</v>
                </pt>
                <pt idx="1933">
                  <v>0</v>
                </pt>
                <pt idx="1934">
                  <v>0</v>
                </pt>
                <pt idx="1935">
                  <v>0</v>
                </pt>
                <pt idx="1936">
                  <v>0</v>
                </pt>
                <pt idx="1937">
                  <v>0</v>
                </pt>
                <pt idx="1938">
                  <v>0</v>
                </pt>
                <pt idx="1939">
                  <v>0</v>
                </pt>
                <pt idx="1940">
                  <v>0</v>
                </pt>
                <pt idx="1941">
                  <v>0</v>
                </pt>
                <pt idx="1942">
                  <v>0</v>
                </pt>
                <pt idx="1943">
                  <v>0</v>
                </pt>
                <pt idx="1944">
                  <v>0</v>
                </pt>
                <pt idx="1945">
                  <v>0</v>
                </pt>
                <pt idx="1946">
                  <v>0</v>
                </pt>
                <pt idx="1947">
                  <v>0</v>
                </pt>
                <pt idx="1948">
                  <v>0</v>
                </pt>
                <pt idx="1949">
                  <v>0</v>
                </pt>
                <pt idx="1950">
                  <v>0</v>
                </pt>
                <pt idx="1951">
                  <v>0</v>
                </pt>
                <pt idx="1952">
                  <v>0</v>
                </pt>
                <pt idx="1953">
                  <v>0</v>
                </pt>
                <pt idx="1954">
                  <v>0</v>
                </pt>
                <pt idx="1955">
                  <v>0</v>
                </pt>
                <pt idx="1956">
                  <v>0</v>
                </pt>
                <pt idx="1957">
                  <v>0</v>
                </pt>
                <pt idx="1958">
                  <v>0</v>
                </pt>
                <pt idx="1959">
                  <v>0</v>
                </pt>
                <pt idx="1960">
                  <v>0</v>
                </pt>
                <pt idx="1961">
                  <v>0</v>
                </pt>
                <pt idx="1962">
                  <v>0</v>
                </pt>
                <pt idx="1963">
                  <v>0</v>
                </pt>
                <pt idx="1964">
                  <v>0</v>
                </pt>
                <pt idx="1965">
                  <v>0</v>
                </pt>
                <pt idx="1966">
                  <v>0</v>
                </pt>
                <pt idx="1967">
                  <v>0</v>
                </pt>
                <pt idx="1968">
                  <v>0</v>
                </pt>
                <pt idx="1969">
                  <v>0</v>
                </pt>
                <pt idx="1970">
                  <v>0</v>
                </pt>
                <pt idx="1971">
                  <v>0</v>
                </pt>
                <pt idx="1972">
                  <v>0</v>
                </pt>
                <pt idx="1973">
                  <v>0</v>
                </pt>
                <pt idx="1974">
                  <v>0</v>
                </pt>
                <pt idx="1975">
                  <v>0</v>
                </pt>
                <pt idx="1976">
                  <v>0</v>
                </pt>
                <pt idx="1977">
                  <v>0</v>
                </pt>
                <pt idx="1978">
                  <v>0</v>
                </pt>
                <pt idx="1979">
                  <v>0</v>
                </pt>
                <pt idx="1980">
                  <v>0</v>
                </pt>
                <pt idx="1981">
                  <v>0</v>
                </pt>
                <pt idx="1982">
                  <v>0</v>
                </pt>
                <pt idx="1983">
                  <v>0</v>
                </pt>
                <pt idx="1984">
                  <v>0</v>
                </pt>
                <pt idx="1985">
                  <v>0</v>
                </pt>
                <pt idx="1986">
                  <v>0</v>
                </pt>
                <pt idx="1987">
                  <v>0</v>
                </pt>
                <pt idx="1988">
                  <v>0</v>
                </pt>
                <pt idx="1989">
                  <v>0</v>
                </pt>
                <pt idx="1990">
                  <v>0</v>
                </pt>
                <pt idx="1991">
                  <v>0</v>
                </pt>
                <pt idx="1992">
                  <v>0</v>
                </pt>
                <pt idx="1993">
                  <v>0</v>
                </pt>
                <pt idx="1994">
                  <v>0</v>
                </pt>
                <pt idx="1995">
                  <v>0</v>
                </pt>
                <pt idx="1996">
                  <v>0</v>
                </pt>
                <pt idx="1997">
                  <v>0</v>
                </pt>
                <pt idx="1998">
                  <v>0</v>
                </pt>
                <pt idx="1999">
                  <v>0</v>
                </pt>
                <pt idx="2000">
                  <v>0</v>
                </pt>
                <pt idx="2001">
                  <v>0</v>
                </pt>
                <pt idx="2002">
                  <v>0</v>
                </pt>
                <pt idx="2003">
                  <v>0</v>
                </pt>
                <pt idx="2004">
                  <v>0</v>
                </pt>
                <pt idx="2005">
                  <v>0</v>
                </pt>
                <pt idx="2006">
                  <v>0</v>
                </pt>
                <pt idx="2007">
                  <v>0</v>
                </pt>
                <pt idx="2008">
                  <v>0</v>
                </pt>
                <pt idx="2009">
                  <v>0</v>
                </pt>
                <pt idx="2010">
                  <v>0</v>
                </pt>
                <pt idx="2011">
                  <v>0</v>
                </pt>
                <pt idx="2012">
                  <v>0</v>
                </pt>
                <pt idx="2013">
                  <v>0</v>
                </pt>
                <pt idx="2014">
                  <v>0</v>
                </pt>
                <pt idx="2015">
                  <v>0</v>
                </pt>
                <pt idx="2016">
                  <v>0</v>
                </pt>
                <pt idx="2017">
                  <v>0</v>
                </pt>
                <pt idx="2018">
                  <v>0</v>
                </pt>
                <pt idx="2019">
                  <v>0</v>
                </pt>
                <pt idx="2020">
                  <v>0</v>
                </pt>
                <pt idx="2021">
                  <v>0</v>
                </pt>
                <pt idx="2022">
                  <v>0</v>
                </pt>
                <pt idx="2023">
                  <v>0</v>
                </pt>
                <pt idx="2024">
                  <v>0</v>
                </pt>
                <pt idx="2025">
                  <v>0</v>
                </pt>
                <pt idx="2026">
                  <v>0</v>
                </pt>
                <pt idx="2027">
                  <v>0</v>
                </pt>
                <pt idx="2028">
                  <v>0</v>
                </pt>
                <pt idx="2029">
                  <v>0</v>
                </pt>
                <pt idx="2030">
                  <v>0</v>
                </pt>
                <pt idx="2031">
                  <v>0</v>
                </pt>
                <pt idx="2032">
                  <v>0</v>
                </pt>
                <pt idx="2033">
                  <v>0</v>
                </pt>
                <pt idx="2034">
                  <v>0</v>
                </pt>
                <pt idx="2035">
                  <v>0</v>
                </pt>
                <pt idx="2036">
                  <v>0</v>
                </pt>
                <pt idx="2037">
                  <v>0</v>
                </pt>
                <pt idx="2038">
                  <v>0</v>
                </pt>
                <pt idx="2039">
                  <v>0</v>
                </pt>
                <pt idx="2040">
                  <v>0</v>
                </pt>
                <pt idx="2041">
                  <v>0</v>
                </pt>
                <pt idx="2042">
                  <v>0</v>
                </pt>
                <pt idx="2043">
                  <v>0</v>
                </pt>
                <pt idx="2044">
                  <v>0</v>
                </pt>
                <pt idx="2045">
                  <v>0</v>
                </pt>
                <pt idx="2046">
                  <v>0</v>
                </pt>
                <pt idx="2047">
                  <v>0</v>
                </pt>
                <pt idx="2048">
                  <v>0</v>
                </pt>
                <pt idx="2049">
                  <v>0</v>
                </pt>
                <pt idx="2050">
                  <v>0</v>
                </pt>
                <pt idx="2051">
                  <v>0</v>
                </pt>
                <pt idx="2052">
                  <v>0</v>
                </pt>
                <pt idx="2053">
                  <v>0</v>
                </pt>
                <pt idx="2054">
                  <v>0</v>
                </pt>
                <pt idx="2055">
                  <v>0</v>
                </pt>
                <pt idx="2056">
                  <v>0</v>
                </pt>
                <pt idx="2057">
                  <v>0</v>
                </pt>
                <pt idx="2058">
                  <v>0</v>
                </pt>
                <pt idx="2059">
                  <v>0</v>
                </pt>
                <pt idx="2060">
                  <v>0</v>
                </pt>
                <pt idx="2061">
                  <v>0</v>
                </pt>
                <pt idx="2062">
                  <v>0</v>
                </pt>
                <pt idx="2063">
                  <v>0</v>
                </pt>
                <pt idx="2064">
                  <v>0</v>
                </pt>
                <pt idx="2065">
                  <v>0</v>
                </pt>
                <pt idx="2066">
                  <v>0</v>
                </pt>
                <pt idx="2067">
                  <v>0</v>
                </pt>
                <pt idx="2068">
                  <v>0</v>
                </pt>
                <pt idx="2069">
                  <v>0</v>
                </pt>
                <pt idx="2070">
                  <v>0</v>
                </pt>
                <pt idx="2071">
                  <v>0</v>
                </pt>
                <pt idx="2072">
                  <v>0</v>
                </pt>
                <pt idx="2073">
                  <v>0</v>
                </pt>
                <pt idx="2074">
                  <v>0</v>
                </pt>
                <pt idx="2075">
                  <v>0</v>
                </pt>
                <pt idx="2076">
                  <v>0</v>
                </pt>
                <pt idx="2077">
                  <v>0</v>
                </pt>
                <pt idx="2078">
                  <v>0</v>
                </pt>
                <pt idx="2079">
                  <v>0</v>
                </pt>
                <pt idx="2080">
                  <v>0</v>
                </pt>
                <pt idx="2081">
                  <v>0</v>
                </pt>
                <pt idx="2082">
                  <v>0</v>
                </pt>
                <pt idx="2083">
                  <v>0</v>
                </pt>
                <pt idx="2084">
                  <v>0</v>
                </pt>
                <pt idx="2085">
                  <v>0</v>
                </pt>
                <pt idx="2086">
                  <v>0</v>
                </pt>
                <pt idx="2087">
                  <v>0</v>
                </pt>
                <pt idx="2088">
                  <v>0</v>
                </pt>
                <pt idx="2089">
                  <v>0</v>
                </pt>
                <pt idx="2090">
                  <v>0</v>
                </pt>
                <pt idx="2091">
                  <v>0</v>
                </pt>
                <pt idx="2092">
                  <v>0</v>
                </pt>
                <pt idx="2093">
                  <v>0</v>
                </pt>
                <pt idx="2094">
                  <v>0</v>
                </pt>
                <pt idx="2095">
                  <v>0</v>
                </pt>
                <pt idx="2096">
                  <v>0</v>
                </pt>
                <pt idx="2097">
                  <v>0</v>
                </pt>
                <pt idx="2098">
                  <v>0</v>
                </pt>
                <pt idx="2099">
                  <v>0</v>
                </pt>
                <pt idx="2100">
                  <v>0</v>
                </pt>
                <pt idx="2101">
                  <v>0</v>
                </pt>
                <pt idx="2102">
                  <v>0</v>
                </pt>
                <pt idx="2103">
                  <v>0</v>
                </pt>
                <pt idx="2104">
                  <v>0</v>
                </pt>
                <pt idx="2105">
                  <v>0</v>
                </pt>
                <pt idx="2106">
                  <v>0</v>
                </pt>
                <pt idx="2107">
                  <v>0</v>
                </pt>
                <pt idx="2108">
                  <v>0</v>
                </pt>
                <pt idx="2109">
                  <v>0</v>
                </pt>
                <pt idx="2110">
                  <v>0</v>
                </pt>
                <pt idx="2111">
                  <v>0</v>
                </pt>
                <pt idx="2112">
                  <v>0</v>
                </pt>
                <pt idx="2113">
                  <v>0</v>
                </pt>
                <pt idx="2114">
                  <v>0</v>
                </pt>
                <pt idx="2115">
                  <v>0</v>
                </pt>
                <pt idx="2116">
                  <v>0</v>
                </pt>
                <pt idx="2117">
                  <v>0</v>
                </pt>
                <pt idx="2118">
                  <v>0</v>
                </pt>
                <pt idx="2119">
                  <v>0</v>
                </pt>
                <pt idx="2120">
                  <v>0</v>
                </pt>
                <pt idx="2121">
                  <v>0</v>
                </pt>
                <pt idx="2122">
                  <v>0</v>
                </pt>
                <pt idx="2123">
                  <v>0</v>
                </pt>
                <pt idx="2124">
                  <v>0</v>
                </pt>
                <pt idx="2125">
                  <v>0</v>
                </pt>
                <pt idx="2126">
                  <v>0</v>
                </pt>
                <pt idx="2127">
                  <v>0</v>
                </pt>
                <pt idx="2128">
                  <v>0</v>
                </pt>
                <pt idx="2129">
                  <v>0</v>
                </pt>
                <pt idx="2130">
                  <v>0</v>
                </pt>
                <pt idx="2131">
                  <v>0</v>
                </pt>
                <pt idx="2132">
                  <v>0</v>
                </pt>
                <pt idx="2133">
                  <v>0</v>
                </pt>
                <pt idx="2134">
                  <v>0</v>
                </pt>
                <pt idx="2135">
                  <v>0</v>
                </pt>
                <pt idx="2136">
                  <v>0</v>
                </pt>
                <pt idx="2137">
                  <v>0</v>
                </pt>
                <pt idx="2138">
                  <v>0</v>
                </pt>
                <pt idx="2139">
                  <v>0</v>
                </pt>
                <pt idx="2140">
                  <v>0</v>
                </pt>
                <pt idx="2141">
                  <v>0</v>
                </pt>
                <pt idx="2142">
                  <v>0</v>
                </pt>
                <pt idx="2143">
                  <v>0</v>
                </pt>
                <pt idx="2144">
                  <v>0</v>
                </pt>
                <pt idx="2145">
                  <v>0</v>
                </pt>
                <pt idx="2146">
                  <v>0</v>
                </pt>
                <pt idx="2147">
                  <v>0</v>
                </pt>
                <pt idx="2148">
                  <v>0</v>
                </pt>
                <pt idx="2149">
                  <v>0</v>
                </pt>
                <pt idx="2150">
                  <v>0</v>
                </pt>
                <pt idx="2151">
                  <v>0</v>
                </pt>
                <pt idx="2152">
                  <v>0</v>
                </pt>
                <pt idx="2153">
                  <v>0</v>
                </pt>
                <pt idx="2154">
                  <v>0</v>
                </pt>
                <pt idx="2155">
                  <v>0</v>
                </pt>
                <pt idx="2156">
                  <v>0</v>
                </pt>
                <pt idx="2157">
                  <v>0</v>
                </pt>
                <pt idx="2158">
                  <v>0</v>
                </pt>
                <pt idx="2159">
                  <v>0</v>
                </pt>
                <pt idx="2160">
                  <v>0</v>
                </pt>
                <pt idx="2161">
                  <v>0</v>
                </pt>
                <pt idx="2162">
                  <v>0</v>
                </pt>
                <pt idx="2163">
                  <v>0</v>
                </pt>
                <pt idx="2164">
                  <v>0</v>
                </pt>
                <pt idx="2165">
                  <v>0</v>
                </pt>
                <pt idx="2166">
                  <v>0</v>
                </pt>
                <pt idx="2167">
                  <v>0</v>
                </pt>
                <pt idx="2168">
                  <v>0</v>
                </pt>
                <pt idx="2169">
                  <v>0</v>
                </pt>
                <pt idx="2170">
                  <v>0</v>
                </pt>
                <pt idx="2171">
                  <v>0</v>
                </pt>
                <pt idx="2172">
                  <v>0</v>
                </pt>
                <pt idx="2173">
                  <v>0</v>
                </pt>
                <pt idx="2174">
                  <v>0</v>
                </pt>
                <pt idx="2175">
                  <v>0</v>
                </pt>
                <pt idx="2176">
                  <v>0</v>
                </pt>
                <pt idx="2177">
                  <v>0</v>
                </pt>
                <pt idx="2178">
                  <v>0</v>
                </pt>
                <pt idx="2179">
                  <v>0</v>
                </pt>
                <pt idx="2180">
                  <v>0</v>
                </pt>
                <pt idx="2181">
                  <v>0</v>
                </pt>
                <pt idx="2182">
                  <v>0</v>
                </pt>
                <pt idx="2183">
                  <v>0</v>
                </pt>
                <pt idx="2184">
                  <v>0</v>
                </pt>
                <pt idx="2185">
                  <v>0</v>
                </pt>
                <pt idx="2186">
                  <v>0</v>
                </pt>
                <pt idx="2187">
                  <v>0</v>
                </pt>
                <pt idx="2188">
                  <v>0</v>
                </pt>
                <pt idx="2189">
                  <v>0</v>
                </pt>
                <pt idx="2190">
                  <v>0</v>
                </pt>
                <pt idx="2191">
                  <v>0</v>
                </pt>
                <pt idx="2192">
                  <v>0</v>
                </pt>
                <pt idx="2193">
                  <v>0</v>
                </pt>
                <pt idx="2194">
                  <v>0</v>
                </pt>
                <pt idx="2195">
                  <v>0</v>
                </pt>
                <pt idx="2196">
                  <v>0</v>
                </pt>
                <pt idx="2197">
                  <v>0</v>
                </pt>
                <pt idx="2198">
                  <v>0</v>
                </pt>
                <pt idx="2199">
                  <v>0</v>
                </pt>
                <pt idx="2200">
                  <v>0</v>
                </pt>
                <pt idx="2201">
                  <v>0</v>
                </pt>
                <pt idx="2202">
                  <v>0</v>
                </pt>
                <pt idx="2203">
                  <v>0</v>
                </pt>
                <pt idx="2204">
                  <v>0</v>
                </pt>
                <pt idx="2205">
                  <v>0</v>
                </pt>
                <pt idx="2206">
                  <v>0</v>
                </pt>
                <pt idx="2207">
                  <v>0</v>
                </pt>
                <pt idx="2208">
                  <v>0</v>
                </pt>
                <pt idx="2209">
                  <v>0</v>
                </pt>
                <pt idx="2210">
                  <v>0</v>
                </pt>
                <pt idx="2211">
                  <v>0</v>
                </pt>
                <pt idx="2212">
                  <v>0</v>
                </pt>
                <pt idx="2213">
                  <v>0</v>
                </pt>
                <pt idx="2214">
                  <v>0</v>
                </pt>
                <pt idx="2215">
                  <v>0</v>
                </pt>
                <pt idx="2216">
                  <v>0</v>
                </pt>
                <pt idx="2217">
                  <v>0</v>
                </pt>
                <pt idx="2218">
                  <v>0</v>
                </pt>
                <pt idx="2219">
                  <v>0</v>
                </pt>
                <pt idx="2220">
                  <v>0</v>
                </pt>
                <pt idx="2221">
                  <v>0</v>
                </pt>
                <pt idx="2222">
                  <v>0</v>
                </pt>
                <pt idx="2223">
                  <v>0</v>
                </pt>
                <pt idx="2224">
                  <v>0</v>
                </pt>
                <pt idx="2225">
                  <v>0</v>
                </pt>
                <pt idx="2226">
                  <v>0</v>
                </pt>
                <pt idx="2227">
                  <v>0</v>
                </pt>
                <pt idx="2228">
                  <v>0</v>
                </pt>
                <pt idx="2229">
                  <v>0</v>
                </pt>
                <pt idx="2230">
                  <v>0</v>
                </pt>
                <pt idx="2231">
                  <v>0</v>
                </pt>
                <pt idx="2232">
                  <v>0</v>
                </pt>
                <pt idx="2233">
                  <v>0</v>
                </pt>
                <pt idx="2234">
                  <v>0</v>
                </pt>
                <pt idx="2235">
                  <v>0</v>
                </pt>
                <pt idx="2236">
                  <v>0</v>
                </pt>
                <pt idx="2237">
                  <v>0</v>
                </pt>
                <pt idx="2238">
                  <v>0</v>
                </pt>
                <pt idx="2239">
                  <v>0</v>
                </pt>
                <pt idx="2240">
                  <v>0</v>
                </pt>
                <pt idx="2241">
                  <v>0</v>
                </pt>
                <pt idx="2242">
                  <v>0</v>
                </pt>
                <pt idx="2243">
                  <v>0</v>
                </pt>
                <pt idx="2244">
                  <v>0</v>
                </pt>
                <pt idx="2245">
                  <v>0</v>
                </pt>
                <pt idx="2246">
                  <v>0</v>
                </pt>
                <pt idx="2247">
                  <v>0</v>
                </pt>
                <pt idx="2248">
                  <v>0</v>
                </pt>
                <pt idx="2249">
                  <v>0</v>
                </pt>
                <pt idx="2250">
                  <v>0</v>
                </pt>
                <pt idx="2251">
                  <v>0</v>
                </pt>
                <pt idx="2252">
                  <v>0</v>
                </pt>
                <pt idx="2253">
                  <v>0</v>
                </pt>
                <pt idx="2254">
                  <v>0</v>
                </pt>
                <pt idx="2255">
                  <v>0</v>
                </pt>
                <pt idx="2256">
                  <v>0</v>
                </pt>
                <pt idx="2257">
                  <v>0</v>
                </pt>
                <pt idx="2258">
                  <v>0</v>
                </pt>
                <pt idx="2259">
                  <v>0</v>
                </pt>
                <pt idx="2260">
                  <v>0</v>
                </pt>
                <pt idx="2261">
                  <v>0</v>
                </pt>
                <pt idx="2262">
                  <v>0</v>
                </pt>
                <pt idx="2263">
                  <v>0</v>
                </pt>
                <pt idx="2264">
                  <v>0</v>
                </pt>
                <pt idx="2265">
                  <v>0</v>
                </pt>
                <pt idx="2266">
                  <v>0</v>
                </pt>
                <pt idx="2267">
                  <v>0</v>
                </pt>
                <pt idx="2268">
                  <v>0</v>
                </pt>
                <pt idx="2269">
                  <v>0</v>
                </pt>
                <pt idx="2270">
                  <v>0</v>
                </pt>
                <pt idx="2271">
                  <v>0</v>
                </pt>
                <pt idx="2272">
                  <v>0</v>
                </pt>
                <pt idx="2273">
                  <v>0</v>
                </pt>
                <pt idx="2274">
                  <v>0</v>
                </pt>
                <pt idx="2275">
                  <v>0</v>
                </pt>
                <pt idx="2276">
                  <v>0</v>
                </pt>
                <pt idx="2277">
                  <v>0</v>
                </pt>
                <pt idx="2278">
                  <v>0</v>
                </pt>
                <pt idx="2279">
                  <v>0</v>
                </pt>
                <pt idx="2280">
                  <v>0</v>
                </pt>
                <pt idx="2281">
                  <v>0</v>
                </pt>
                <pt idx="2282">
                  <v>0</v>
                </pt>
                <pt idx="2283">
                  <v>0</v>
                </pt>
                <pt idx="2284">
                  <v>0</v>
                </pt>
                <pt idx="2285">
                  <v>0</v>
                </pt>
                <pt idx="2286">
                  <v>0</v>
                </pt>
                <pt idx="2287">
                  <v>0</v>
                </pt>
                <pt idx="2288">
                  <v>0</v>
                </pt>
                <pt idx="2289">
                  <v>0</v>
                </pt>
                <pt idx="2290">
                  <v>0</v>
                </pt>
                <pt idx="2291">
                  <v>0</v>
                </pt>
                <pt idx="2292">
                  <v>0</v>
                </pt>
                <pt idx="2293">
                  <v>0</v>
                </pt>
                <pt idx="2294">
                  <v>0</v>
                </pt>
                <pt idx="2295">
                  <v>0</v>
                </pt>
                <pt idx="2296">
                  <v>0</v>
                </pt>
                <pt idx="2297">
                  <v>0</v>
                </pt>
                <pt idx="2298">
                  <v>0</v>
                </pt>
                <pt idx="2299">
                  <v>0</v>
                </pt>
                <pt idx="2300">
                  <v>0</v>
                </pt>
                <pt idx="2301">
                  <v>0</v>
                </pt>
                <pt idx="2302">
                  <v>0</v>
                </pt>
                <pt idx="2303">
                  <v>0</v>
                </pt>
                <pt idx="2304">
                  <v>0</v>
                </pt>
                <pt idx="2305">
                  <v>0</v>
                </pt>
                <pt idx="2306">
                  <v>0</v>
                </pt>
                <pt idx="2307">
                  <v>0</v>
                </pt>
                <pt idx="2308">
                  <v>0</v>
                </pt>
                <pt idx="2309">
                  <v>0</v>
                </pt>
                <pt idx="2310">
                  <v>0</v>
                </pt>
                <pt idx="2311">
                  <v>0</v>
                </pt>
                <pt idx="2312">
                  <v>0</v>
                </pt>
                <pt idx="2313">
                  <v>0</v>
                </pt>
                <pt idx="2314">
                  <v>0</v>
                </pt>
                <pt idx="2315">
                  <v>0</v>
                </pt>
                <pt idx="2316">
                  <v>0</v>
                </pt>
                <pt idx="2317">
                  <v>0</v>
                </pt>
                <pt idx="2318">
                  <v>0</v>
                </pt>
                <pt idx="2319">
                  <v>0</v>
                </pt>
                <pt idx="2320">
                  <v>0</v>
                </pt>
                <pt idx="2321">
                  <v>0</v>
                </pt>
                <pt idx="2322">
                  <v>0</v>
                </pt>
                <pt idx="2323">
                  <v>0</v>
                </pt>
                <pt idx="2324">
                  <v>0</v>
                </pt>
                <pt idx="2325">
                  <v>0</v>
                </pt>
                <pt idx="2326">
                  <v>0</v>
                </pt>
                <pt idx="2327">
                  <v>0</v>
                </pt>
                <pt idx="2328">
                  <v>0</v>
                </pt>
                <pt idx="2329">
                  <v>0</v>
                </pt>
                <pt idx="2330">
                  <v>0</v>
                </pt>
                <pt idx="2331">
                  <v>0</v>
                </pt>
                <pt idx="2332">
                  <v>0</v>
                </pt>
                <pt idx="2333">
                  <v>0</v>
                </pt>
                <pt idx="2334">
                  <v>0</v>
                </pt>
                <pt idx="2335">
                  <v>0</v>
                </pt>
                <pt idx="2336">
                  <v>0</v>
                </pt>
                <pt idx="2337">
                  <v>0</v>
                </pt>
                <pt idx="2338">
                  <v>0</v>
                </pt>
                <pt idx="2339">
                  <v>0</v>
                </pt>
                <pt idx="2340">
                  <v>0</v>
                </pt>
                <pt idx="2341">
                  <v>0</v>
                </pt>
                <pt idx="2342">
                  <v>0</v>
                </pt>
                <pt idx="2343">
                  <v>0</v>
                </pt>
                <pt idx="2344">
                  <v>0</v>
                </pt>
                <pt idx="2345">
                  <v>0</v>
                </pt>
                <pt idx="2346">
                  <v>0</v>
                </pt>
                <pt idx="2347">
                  <v>0</v>
                </pt>
                <pt idx="2348">
                  <v>0</v>
                </pt>
                <pt idx="2349">
                  <v>0</v>
                </pt>
                <pt idx="2350">
                  <v>0</v>
                </pt>
                <pt idx="2351">
                  <v>0</v>
                </pt>
                <pt idx="2352">
                  <v>0</v>
                </pt>
                <pt idx="2353">
                  <v>0</v>
                </pt>
                <pt idx="2354">
                  <v>0</v>
                </pt>
                <pt idx="2355">
                  <v>0</v>
                </pt>
                <pt idx="2356">
                  <v>0</v>
                </pt>
                <pt idx="2357">
                  <v>0</v>
                </pt>
                <pt idx="2358">
                  <v>0</v>
                </pt>
                <pt idx="2359">
                  <v>0</v>
                </pt>
                <pt idx="2360">
                  <v>0</v>
                </pt>
                <pt idx="2361">
                  <v>0</v>
                </pt>
                <pt idx="2362">
                  <v>0</v>
                </pt>
                <pt idx="2363">
                  <v>0</v>
                </pt>
                <pt idx="2364">
                  <v>0</v>
                </pt>
                <pt idx="2365">
                  <v>0</v>
                </pt>
                <pt idx="2366">
                  <v>0</v>
                </pt>
                <pt idx="2367">
                  <v>0</v>
                </pt>
                <pt idx="2368">
                  <v>0</v>
                </pt>
                <pt idx="2369">
                  <v>0</v>
                </pt>
                <pt idx="2370">
                  <v>0</v>
                </pt>
                <pt idx="2371">
                  <v>0</v>
                </pt>
                <pt idx="2372">
                  <v>0</v>
                </pt>
                <pt idx="2373">
                  <v>0</v>
                </pt>
                <pt idx="2374">
                  <v>0</v>
                </pt>
                <pt idx="2375">
                  <v>0</v>
                </pt>
                <pt idx="2376">
                  <v>0</v>
                </pt>
                <pt idx="2377">
                  <v>0</v>
                </pt>
                <pt idx="2378">
                  <v>0</v>
                </pt>
                <pt idx="2379">
                  <v>0</v>
                </pt>
                <pt idx="2380">
                  <v>0</v>
                </pt>
                <pt idx="2381">
                  <v>0</v>
                </pt>
                <pt idx="2382">
                  <v>0</v>
                </pt>
                <pt idx="2383">
                  <v>0</v>
                </pt>
                <pt idx="2384">
                  <v>0</v>
                </pt>
                <pt idx="2385">
                  <v>0</v>
                </pt>
                <pt idx="2386">
                  <v>0</v>
                </pt>
                <pt idx="2387">
                  <v>0</v>
                </pt>
                <pt idx="2388">
                  <v>0</v>
                </pt>
                <pt idx="2389">
                  <v>0</v>
                </pt>
                <pt idx="2390">
                  <v>0</v>
                </pt>
                <pt idx="2391">
                  <v>0</v>
                </pt>
                <pt idx="2392">
                  <v>0</v>
                </pt>
                <pt idx="2393">
                  <v>0</v>
                </pt>
                <pt idx="2394">
                  <v>0</v>
                </pt>
                <pt idx="2395">
                  <v>0</v>
                </pt>
                <pt idx="2396">
                  <v>0</v>
                </pt>
                <pt idx="2397">
                  <v>0</v>
                </pt>
                <pt idx="2398">
                  <v>0</v>
                </pt>
                <pt idx="2399">
                  <v>0</v>
                </pt>
                <pt idx="2400">
                  <v>0</v>
                </pt>
                <pt idx="2401">
                  <v>0</v>
                </pt>
                <pt idx="2402">
                  <v>0</v>
                </pt>
                <pt idx="2403">
                  <v>0</v>
                </pt>
                <pt idx="2404">
                  <v>0</v>
                </pt>
                <pt idx="2405">
                  <v>0</v>
                </pt>
                <pt idx="2406">
                  <v>0</v>
                </pt>
                <pt idx="2407">
                  <v>0</v>
                </pt>
                <pt idx="2408">
                  <v>0</v>
                </pt>
                <pt idx="2409">
                  <v>0</v>
                </pt>
                <pt idx="2410">
                  <v>0</v>
                </pt>
                <pt idx="2411">
                  <v>0</v>
                </pt>
                <pt idx="2412">
                  <v>0</v>
                </pt>
                <pt idx="2413">
                  <v>0</v>
                </pt>
                <pt idx="2414">
                  <v>0</v>
                </pt>
                <pt idx="2415">
                  <v>0</v>
                </pt>
                <pt idx="2416">
                  <v>0</v>
                </pt>
                <pt idx="2417">
                  <v>0</v>
                </pt>
                <pt idx="2418">
                  <v>0</v>
                </pt>
                <pt idx="2419">
                  <v>0</v>
                </pt>
                <pt idx="2420">
                  <v>0</v>
                </pt>
                <pt idx="2421">
                  <v>0</v>
                </pt>
                <pt idx="2422">
                  <v>0</v>
                </pt>
                <pt idx="2423">
                  <v>0</v>
                </pt>
                <pt idx="2424">
                  <v>0</v>
                </pt>
                <pt idx="2425">
                  <v>0</v>
                </pt>
                <pt idx="2426">
                  <v>0</v>
                </pt>
                <pt idx="2427">
                  <v>0</v>
                </pt>
                <pt idx="2428">
                  <v>0</v>
                </pt>
                <pt idx="2429">
                  <v>0</v>
                </pt>
                <pt idx="2430">
                  <v>0</v>
                </pt>
                <pt idx="2431">
                  <v>0</v>
                </pt>
                <pt idx="2432">
                  <v>0</v>
                </pt>
                <pt idx="2433">
                  <v>0</v>
                </pt>
                <pt idx="2434">
                  <v>0</v>
                </pt>
                <pt idx="2435">
                  <v>0</v>
                </pt>
                <pt idx="2436">
                  <v>0</v>
                </pt>
                <pt idx="2437">
                  <v>0</v>
                </pt>
                <pt idx="2438">
                  <v>0</v>
                </pt>
                <pt idx="2439">
                  <v>0</v>
                </pt>
                <pt idx="2440">
                  <v>0</v>
                </pt>
                <pt idx="2441">
                  <v>0</v>
                </pt>
                <pt idx="2442">
                  <v>0</v>
                </pt>
                <pt idx="2443">
                  <v>0</v>
                </pt>
                <pt idx="2444">
                  <v>0</v>
                </pt>
                <pt idx="2445">
                  <v>0</v>
                </pt>
                <pt idx="2446">
                  <v>0</v>
                </pt>
                <pt idx="2447">
                  <v>0</v>
                </pt>
                <pt idx="2448">
                  <v>0</v>
                </pt>
                <pt idx="2449">
                  <v>0</v>
                </pt>
                <pt idx="2450">
                  <v>0</v>
                </pt>
                <pt idx="2451">
                  <v>0</v>
                </pt>
                <pt idx="2452">
                  <v>0</v>
                </pt>
                <pt idx="2453">
                  <v>0</v>
                </pt>
                <pt idx="2454">
                  <v>0</v>
                </pt>
                <pt idx="2455">
                  <v>0</v>
                </pt>
                <pt idx="2456">
                  <v>0</v>
                </pt>
                <pt idx="2457">
                  <v>0</v>
                </pt>
                <pt idx="2458">
                  <v>0</v>
                </pt>
                <pt idx="2459">
                  <v>0</v>
                </pt>
                <pt idx="2460">
                  <v>0</v>
                </pt>
                <pt idx="2461">
                  <v>0</v>
                </pt>
                <pt idx="2462">
                  <v>0</v>
                </pt>
                <pt idx="2463">
                  <v>0</v>
                </pt>
                <pt idx="2464">
                  <v>0</v>
                </pt>
                <pt idx="2465">
                  <v>0</v>
                </pt>
                <pt idx="2466">
                  <v>0</v>
                </pt>
                <pt idx="2467">
                  <v>0</v>
                </pt>
                <pt idx="2468">
                  <v>0</v>
                </pt>
                <pt idx="2469">
                  <v>0</v>
                </pt>
                <pt idx="2470">
                  <v>0</v>
                </pt>
                <pt idx="2471">
                  <v>0</v>
                </pt>
                <pt idx="2472">
                  <v>0</v>
                </pt>
                <pt idx="2473">
                  <v>0</v>
                </pt>
                <pt idx="2474">
                  <v>0</v>
                </pt>
                <pt idx="2475">
                  <v>0</v>
                </pt>
                <pt idx="2476">
                  <v>0</v>
                </pt>
                <pt idx="2477">
                  <v>0</v>
                </pt>
                <pt idx="2478">
                  <v>0</v>
                </pt>
                <pt idx="2479">
                  <v>0</v>
                </pt>
                <pt idx="2480">
                  <v>0</v>
                </pt>
                <pt idx="2481">
                  <v>0</v>
                </pt>
                <pt idx="2482">
                  <v>0</v>
                </pt>
                <pt idx="2483">
                  <v>0</v>
                </pt>
                <pt idx="2484">
                  <v>0</v>
                </pt>
                <pt idx="2485">
                  <v>0</v>
                </pt>
                <pt idx="2486">
                  <v>0</v>
                </pt>
                <pt idx="2487">
                  <v>0</v>
                </pt>
                <pt idx="2488">
                  <v>0</v>
                </pt>
                <pt idx="2489">
                  <v>0</v>
                </pt>
                <pt idx="2490">
                  <v>0</v>
                </pt>
                <pt idx="2491">
                  <v>0</v>
                </pt>
                <pt idx="2492">
                  <v>0</v>
                </pt>
                <pt idx="2493">
                  <v>0</v>
                </pt>
                <pt idx="2494">
                  <v>0</v>
                </pt>
                <pt idx="2495">
                  <v>0</v>
                </pt>
                <pt idx="2496">
                  <v>0</v>
                </pt>
                <pt idx="2497">
                  <v>0</v>
                </pt>
                <pt idx="2498">
                  <v>0</v>
                </pt>
                <pt idx="2499">
                  <v>0</v>
                </pt>
                <pt idx="2500">
                  <v>0</v>
                </pt>
                <pt idx="2501">
                  <v>0</v>
                </pt>
                <pt idx="2502">
                  <v>0</v>
                </pt>
                <pt idx="2503">
                  <v>0</v>
                </pt>
                <pt idx="2504">
                  <v>0</v>
                </pt>
                <pt idx="2505">
                  <v>0</v>
                </pt>
                <pt idx="2506">
                  <v>0</v>
                </pt>
                <pt idx="2507">
                  <v>0</v>
                </pt>
                <pt idx="2508">
                  <v>0</v>
                </pt>
                <pt idx="2509">
                  <v>0</v>
                </pt>
                <pt idx="2510">
                  <v>0</v>
                </pt>
                <pt idx="2511">
                  <v>0</v>
                </pt>
                <pt idx="2512">
                  <v>0</v>
                </pt>
                <pt idx="2513">
                  <v>0</v>
                </pt>
                <pt idx="2514">
                  <v>0</v>
                </pt>
                <pt idx="2515">
                  <v>0</v>
                </pt>
                <pt idx="2516">
                  <v>0</v>
                </pt>
                <pt idx="2517">
                  <v>0</v>
                </pt>
                <pt idx="2518">
                  <v>0</v>
                </pt>
                <pt idx="2519">
                  <v>0</v>
                </pt>
                <pt idx="2520">
                  <v>0</v>
                </pt>
                <pt idx="2521">
                  <v>0</v>
                </pt>
                <pt idx="2522">
                  <v>0</v>
                </pt>
                <pt idx="2523">
                  <v>0</v>
                </pt>
                <pt idx="2524">
                  <v>0</v>
                </pt>
                <pt idx="2525">
                  <v>0</v>
                </pt>
                <pt idx="2526">
                  <v>0</v>
                </pt>
                <pt idx="2527">
                  <v>0</v>
                </pt>
                <pt idx="2528">
                  <v>0</v>
                </pt>
                <pt idx="2529">
                  <v>0</v>
                </pt>
                <pt idx="2530">
                  <v>0</v>
                </pt>
                <pt idx="2531">
                  <v>0</v>
                </pt>
                <pt idx="2532">
                  <v>0</v>
                </pt>
                <pt idx="2533">
                  <v>0</v>
                </pt>
                <pt idx="2534">
                  <v>0</v>
                </pt>
                <pt idx="2535">
                  <v>0</v>
                </pt>
                <pt idx="2536">
                  <v>0</v>
                </pt>
                <pt idx="2537">
                  <v>0</v>
                </pt>
                <pt idx="2538">
                  <v>0</v>
                </pt>
                <pt idx="2539">
                  <v>0</v>
                </pt>
                <pt idx="2540">
                  <v>0</v>
                </pt>
                <pt idx="2541">
                  <v>0</v>
                </pt>
                <pt idx="2542">
                  <v>0</v>
                </pt>
                <pt idx="2543">
                  <v>0</v>
                </pt>
                <pt idx="2544">
                  <v>0</v>
                </pt>
                <pt idx="2545">
                  <v>0</v>
                </pt>
                <pt idx="2546">
                  <v>0</v>
                </pt>
                <pt idx="2547">
                  <v>0</v>
                </pt>
                <pt idx="2548">
                  <v>0</v>
                </pt>
                <pt idx="2549">
                  <v>0</v>
                </pt>
                <pt idx="2550">
                  <v>0</v>
                </pt>
                <pt idx="2551">
                  <v>0</v>
                </pt>
                <pt idx="2552">
                  <v>0</v>
                </pt>
                <pt idx="2553">
                  <v>0</v>
                </pt>
                <pt idx="2554">
                  <v>0</v>
                </pt>
                <pt idx="2555">
                  <v>0</v>
                </pt>
                <pt idx="2556">
                  <v>0</v>
                </pt>
                <pt idx="2557">
                  <v>0</v>
                </pt>
                <pt idx="2558">
                  <v>0</v>
                </pt>
                <pt idx="2559">
                  <v>0</v>
                </pt>
                <pt idx="2560">
                  <v>0</v>
                </pt>
                <pt idx="2561">
                  <v>0</v>
                </pt>
                <pt idx="2562">
                  <v>0</v>
                </pt>
                <pt idx="2563">
                  <v>0</v>
                </pt>
                <pt idx="2564">
                  <v>0</v>
                </pt>
                <pt idx="2565">
                  <v>0</v>
                </pt>
                <pt idx="2566">
                  <v>0</v>
                </pt>
                <pt idx="2567">
                  <v>0</v>
                </pt>
                <pt idx="2568">
                  <v>0</v>
                </pt>
                <pt idx="2569">
                  <v>0</v>
                </pt>
                <pt idx="2570">
                  <v>0</v>
                </pt>
                <pt idx="2571">
                  <v>0</v>
                </pt>
                <pt idx="2572">
                  <v>0</v>
                </pt>
                <pt idx="2573">
                  <v>0</v>
                </pt>
                <pt idx="2574">
                  <v>0</v>
                </pt>
                <pt idx="2575">
                  <v>0</v>
                </pt>
                <pt idx="2576">
                  <v>0</v>
                </pt>
                <pt idx="2577">
                  <v>0</v>
                </pt>
                <pt idx="2578">
                  <v>0</v>
                </pt>
                <pt idx="2579">
                  <v>0</v>
                </pt>
                <pt idx="2580">
                  <v>0</v>
                </pt>
                <pt idx="2581">
                  <v>0</v>
                </pt>
                <pt idx="2582">
                  <v>0</v>
                </pt>
                <pt idx="2583">
                  <v>0</v>
                </pt>
                <pt idx="2584">
                  <v>0</v>
                </pt>
                <pt idx="2585">
                  <v>0</v>
                </pt>
                <pt idx="2586">
                  <v>0</v>
                </pt>
                <pt idx="2587">
                  <v>0</v>
                </pt>
                <pt idx="2588">
                  <v>0</v>
                </pt>
                <pt idx="2589">
                  <v>0</v>
                </pt>
                <pt idx="2590">
                  <v>0</v>
                </pt>
                <pt idx="2591">
                  <v>0</v>
                </pt>
                <pt idx="2592">
                  <v>0</v>
                </pt>
                <pt idx="2593">
                  <v>0</v>
                </pt>
                <pt idx="2594">
                  <v>0</v>
                </pt>
                <pt idx="2595">
                  <v>0</v>
                </pt>
                <pt idx="2596">
                  <v>0</v>
                </pt>
                <pt idx="2597">
                  <v>0</v>
                </pt>
                <pt idx="2598">
                  <v>0</v>
                </pt>
                <pt idx="2599">
                  <v>0</v>
                </pt>
                <pt idx="2600">
                  <v>0</v>
                </pt>
                <pt idx="2601">
                  <v>0</v>
                </pt>
                <pt idx="2602">
                  <v>0</v>
                </pt>
                <pt idx="2603">
                  <v>0</v>
                </pt>
                <pt idx="2604">
                  <v>0</v>
                </pt>
                <pt idx="2605">
                  <v>0</v>
                </pt>
                <pt idx="2606">
                  <v>0</v>
                </pt>
                <pt idx="2607">
                  <v>0</v>
                </pt>
                <pt idx="2608">
                  <v>0</v>
                </pt>
                <pt idx="2609">
                  <v>0</v>
                </pt>
                <pt idx="2610">
                  <v>0</v>
                </pt>
                <pt idx="2611">
                  <v>0</v>
                </pt>
                <pt idx="261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2.7114</v>
      </c>
      <c r="E2" t="n">
        <v>36.88</v>
      </c>
      <c r="F2" t="n">
        <v>24.68</v>
      </c>
      <c r="G2" t="n">
        <v>5.95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342.93</v>
      </c>
      <c r="Q2" t="n">
        <v>444.63</v>
      </c>
      <c r="R2" t="n">
        <v>302.8</v>
      </c>
      <c r="S2" t="n">
        <v>48.21</v>
      </c>
      <c r="T2" t="n">
        <v>120160.16</v>
      </c>
      <c r="U2" t="n">
        <v>0.16</v>
      </c>
      <c r="V2" t="n">
        <v>0.55</v>
      </c>
      <c r="W2" t="n">
        <v>0.5600000000000001</v>
      </c>
      <c r="X2" t="n">
        <v>7.4</v>
      </c>
      <c r="Y2" t="n">
        <v>1</v>
      </c>
      <c r="Z2" t="n">
        <v>10</v>
      </c>
      <c r="AA2" t="n">
        <v>885.6841073214657</v>
      </c>
      <c r="AB2" t="n">
        <v>1211.832069262367</v>
      </c>
      <c r="AC2" t="n">
        <v>1096.176517388958</v>
      </c>
      <c r="AD2" t="n">
        <v>885684.1073214657</v>
      </c>
      <c r="AE2" t="n">
        <v>1211832.069262367</v>
      </c>
      <c r="AF2" t="n">
        <v>3.676832939725573e-06</v>
      </c>
      <c r="AG2" t="n">
        <v>43</v>
      </c>
      <c r="AH2" t="n">
        <v>1096176.517388958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3.1059</v>
      </c>
      <c r="E3" t="n">
        <v>32.2</v>
      </c>
      <c r="F3" t="n">
        <v>22.6</v>
      </c>
      <c r="G3" t="n">
        <v>7.45</v>
      </c>
      <c r="H3" t="n">
        <v>0.11</v>
      </c>
      <c r="I3" t="n">
        <v>182</v>
      </c>
      <c r="J3" t="n">
        <v>195.16</v>
      </c>
      <c r="K3" t="n">
        <v>54.38</v>
      </c>
      <c r="L3" t="n">
        <v>1.25</v>
      </c>
      <c r="M3" t="n">
        <v>180</v>
      </c>
      <c r="N3" t="n">
        <v>39.53</v>
      </c>
      <c r="O3" t="n">
        <v>24303.87</v>
      </c>
      <c r="P3" t="n">
        <v>313.45</v>
      </c>
      <c r="Q3" t="n">
        <v>444.71</v>
      </c>
      <c r="R3" t="n">
        <v>234.33</v>
      </c>
      <c r="S3" t="n">
        <v>48.21</v>
      </c>
      <c r="T3" t="n">
        <v>86259.33</v>
      </c>
      <c r="U3" t="n">
        <v>0.21</v>
      </c>
      <c r="V3" t="n">
        <v>0.6</v>
      </c>
      <c r="W3" t="n">
        <v>0.46</v>
      </c>
      <c r="X3" t="n">
        <v>5.32</v>
      </c>
      <c r="Y3" t="n">
        <v>1</v>
      </c>
      <c r="Z3" t="n">
        <v>10</v>
      </c>
      <c r="AA3" t="n">
        <v>743.6000200939657</v>
      </c>
      <c r="AB3" t="n">
        <v>1017.426352810168</v>
      </c>
      <c r="AC3" t="n">
        <v>920.3246096648195</v>
      </c>
      <c r="AD3" t="n">
        <v>743600.0200939657</v>
      </c>
      <c r="AE3" t="n">
        <v>1017426.352810168</v>
      </c>
      <c r="AF3" t="n">
        <v>4.211800334695603e-06</v>
      </c>
      <c r="AG3" t="n">
        <v>38</v>
      </c>
      <c r="AH3" t="n">
        <v>920324.6096648194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3.3805</v>
      </c>
      <c r="E4" t="n">
        <v>29.58</v>
      </c>
      <c r="F4" t="n">
        <v>21.46</v>
      </c>
      <c r="G4" t="n">
        <v>8.94</v>
      </c>
      <c r="H4" t="n">
        <v>0.14</v>
      </c>
      <c r="I4" t="n">
        <v>144</v>
      </c>
      <c r="J4" t="n">
        <v>195.55</v>
      </c>
      <c r="K4" t="n">
        <v>54.38</v>
      </c>
      <c r="L4" t="n">
        <v>1.5</v>
      </c>
      <c r="M4" t="n">
        <v>142</v>
      </c>
      <c r="N4" t="n">
        <v>39.67</v>
      </c>
      <c r="O4" t="n">
        <v>24351.61</v>
      </c>
      <c r="P4" t="n">
        <v>297.2</v>
      </c>
      <c r="Q4" t="n">
        <v>444.63</v>
      </c>
      <c r="R4" t="n">
        <v>197.13</v>
      </c>
      <c r="S4" t="n">
        <v>48.21</v>
      </c>
      <c r="T4" t="n">
        <v>67850.3</v>
      </c>
      <c r="U4" t="n">
        <v>0.24</v>
      </c>
      <c r="V4" t="n">
        <v>0.64</v>
      </c>
      <c r="W4" t="n">
        <v>0.4</v>
      </c>
      <c r="X4" t="n">
        <v>4.18</v>
      </c>
      <c r="Y4" t="n">
        <v>1</v>
      </c>
      <c r="Z4" t="n">
        <v>10</v>
      </c>
      <c r="AA4" t="n">
        <v>666.805432026124</v>
      </c>
      <c r="AB4" t="n">
        <v>912.3526094776302</v>
      </c>
      <c r="AC4" t="n">
        <v>825.278956924014</v>
      </c>
      <c r="AD4" t="n">
        <v>666805.432026124</v>
      </c>
      <c r="AE4" t="n">
        <v>912352.6094776301</v>
      </c>
      <c r="AF4" t="n">
        <v>4.584175611397175e-06</v>
      </c>
      <c r="AG4" t="n">
        <v>35</v>
      </c>
      <c r="AH4" t="n">
        <v>825278.956924014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3.5917</v>
      </c>
      <c r="E5" t="n">
        <v>27.84</v>
      </c>
      <c r="F5" t="n">
        <v>20.7</v>
      </c>
      <c r="G5" t="n">
        <v>10.44</v>
      </c>
      <c r="H5" t="n">
        <v>0.16</v>
      </c>
      <c r="I5" t="n">
        <v>119</v>
      </c>
      <c r="J5" t="n">
        <v>195.93</v>
      </c>
      <c r="K5" t="n">
        <v>54.38</v>
      </c>
      <c r="L5" t="n">
        <v>1.75</v>
      </c>
      <c r="M5" t="n">
        <v>117</v>
      </c>
      <c r="N5" t="n">
        <v>39.81</v>
      </c>
      <c r="O5" t="n">
        <v>24399.39</v>
      </c>
      <c r="P5" t="n">
        <v>286.16</v>
      </c>
      <c r="Q5" t="n">
        <v>444.61</v>
      </c>
      <c r="R5" t="n">
        <v>172.16</v>
      </c>
      <c r="S5" t="n">
        <v>48.21</v>
      </c>
      <c r="T5" t="n">
        <v>55489.68</v>
      </c>
      <c r="U5" t="n">
        <v>0.28</v>
      </c>
      <c r="V5" t="n">
        <v>0.66</v>
      </c>
      <c r="W5" t="n">
        <v>0.35</v>
      </c>
      <c r="X5" t="n">
        <v>3.42</v>
      </c>
      <c r="Y5" t="n">
        <v>1</v>
      </c>
      <c r="Z5" t="n">
        <v>10</v>
      </c>
      <c r="AA5" t="n">
        <v>617.2142916557951</v>
      </c>
      <c r="AB5" t="n">
        <v>844.4998234162407</v>
      </c>
      <c r="AC5" t="n">
        <v>763.9019455323404</v>
      </c>
      <c r="AD5" t="n">
        <v>617214.2916557952</v>
      </c>
      <c r="AE5" t="n">
        <v>844499.8234162407</v>
      </c>
      <c r="AF5" t="n">
        <v>4.870576406879228e-06</v>
      </c>
      <c r="AG5" t="n">
        <v>33</v>
      </c>
      <c r="AH5" t="n">
        <v>763901.9455323404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3.7594</v>
      </c>
      <c r="E6" t="n">
        <v>26.6</v>
      </c>
      <c r="F6" t="n">
        <v>20.16</v>
      </c>
      <c r="G6" t="n">
        <v>11.97</v>
      </c>
      <c r="H6" t="n">
        <v>0.18</v>
      </c>
      <c r="I6" t="n">
        <v>101</v>
      </c>
      <c r="J6" t="n">
        <v>196.32</v>
      </c>
      <c r="K6" t="n">
        <v>54.38</v>
      </c>
      <c r="L6" t="n">
        <v>2</v>
      </c>
      <c r="M6" t="n">
        <v>99</v>
      </c>
      <c r="N6" t="n">
        <v>39.95</v>
      </c>
      <c r="O6" t="n">
        <v>24447.22</v>
      </c>
      <c r="P6" t="n">
        <v>278.22</v>
      </c>
      <c r="Q6" t="n">
        <v>444.58</v>
      </c>
      <c r="R6" t="n">
        <v>154.35</v>
      </c>
      <c r="S6" t="n">
        <v>48.21</v>
      </c>
      <c r="T6" t="n">
        <v>46676.43</v>
      </c>
      <c r="U6" t="n">
        <v>0.31</v>
      </c>
      <c r="V6" t="n">
        <v>0.68</v>
      </c>
      <c r="W6" t="n">
        <v>0.33</v>
      </c>
      <c r="X6" t="n">
        <v>2.88</v>
      </c>
      <c r="Y6" t="n">
        <v>1</v>
      </c>
      <c r="Z6" t="n">
        <v>10</v>
      </c>
      <c r="AA6" t="n">
        <v>576.9660867829679</v>
      </c>
      <c r="AB6" t="n">
        <v>789.430453883757</v>
      </c>
      <c r="AC6" t="n">
        <v>714.0883193376911</v>
      </c>
      <c r="AD6" t="n">
        <v>576966.0867829679</v>
      </c>
      <c r="AE6" t="n">
        <v>789430.453883757</v>
      </c>
      <c r="AF6" t="n">
        <v>5.097988402155462e-06</v>
      </c>
      <c r="AG6" t="n">
        <v>31</v>
      </c>
      <c r="AH6" t="n">
        <v>714088.3193376912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3.8905</v>
      </c>
      <c r="E7" t="n">
        <v>25.7</v>
      </c>
      <c r="F7" t="n">
        <v>19.77</v>
      </c>
      <c r="G7" t="n">
        <v>13.48</v>
      </c>
      <c r="H7" t="n">
        <v>0.2</v>
      </c>
      <c r="I7" t="n">
        <v>88</v>
      </c>
      <c r="J7" t="n">
        <v>196.71</v>
      </c>
      <c r="K7" t="n">
        <v>54.38</v>
      </c>
      <c r="L7" t="n">
        <v>2.25</v>
      </c>
      <c r="M7" t="n">
        <v>86</v>
      </c>
      <c r="N7" t="n">
        <v>40.08</v>
      </c>
      <c r="O7" t="n">
        <v>24495.09</v>
      </c>
      <c r="P7" t="n">
        <v>272.44</v>
      </c>
      <c r="Q7" t="n">
        <v>444.63</v>
      </c>
      <c r="R7" t="n">
        <v>141.71</v>
      </c>
      <c r="S7" t="n">
        <v>48.21</v>
      </c>
      <c r="T7" t="n">
        <v>40421.15</v>
      </c>
      <c r="U7" t="n">
        <v>0.34</v>
      </c>
      <c r="V7" t="n">
        <v>0.6899999999999999</v>
      </c>
      <c r="W7" t="n">
        <v>0.3</v>
      </c>
      <c r="X7" t="n">
        <v>2.48</v>
      </c>
      <c r="Y7" t="n">
        <v>1</v>
      </c>
      <c r="Z7" t="n">
        <v>10</v>
      </c>
      <c r="AA7" t="n">
        <v>552.7085235751357</v>
      </c>
      <c r="AB7" t="n">
        <v>756.2401857346408</v>
      </c>
      <c r="AC7" t="n">
        <v>684.0656837978929</v>
      </c>
      <c r="AD7" t="n">
        <v>552708.5235751357</v>
      </c>
      <c r="AE7" t="n">
        <v>756240.1857346408</v>
      </c>
      <c r="AF7" t="n">
        <v>5.275768441396453e-06</v>
      </c>
      <c r="AG7" t="n">
        <v>30</v>
      </c>
      <c r="AH7" t="n">
        <v>684065.6837978929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3.983</v>
      </c>
      <c r="E8" t="n">
        <v>25.11</v>
      </c>
      <c r="F8" t="n">
        <v>19.52</v>
      </c>
      <c r="G8" t="n">
        <v>14.82</v>
      </c>
      <c r="H8" t="n">
        <v>0.23</v>
      </c>
      <c r="I8" t="n">
        <v>79</v>
      </c>
      <c r="J8" t="n">
        <v>197.1</v>
      </c>
      <c r="K8" t="n">
        <v>54.38</v>
      </c>
      <c r="L8" t="n">
        <v>2.5</v>
      </c>
      <c r="M8" t="n">
        <v>77</v>
      </c>
      <c r="N8" t="n">
        <v>40.22</v>
      </c>
      <c r="O8" t="n">
        <v>24543.01</v>
      </c>
      <c r="P8" t="n">
        <v>268.71</v>
      </c>
      <c r="Q8" t="n">
        <v>444.59</v>
      </c>
      <c r="R8" t="n">
        <v>133.82</v>
      </c>
      <c r="S8" t="n">
        <v>48.21</v>
      </c>
      <c r="T8" t="n">
        <v>36519.05</v>
      </c>
      <c r="U8" t="n">
        <v>0.36</v>
      </c>
      <c r="V8" t="n">
        <v>0.7</v>
      </c>
      <c r="W8" t="n">
        <v>0.29</v>
      </c>
      <c r="X8" t="n">
        <v>2.24</v>
      </c>
      <c r="Y8" t="n">
        <v>1</v>
      </c>
      <c r="Z8" t="n">
        <v>10</v>
      </c>
      <c r="AA8" t="n">
        <v>543.4577872574945</v>
      </c>
      <c r="AB8" t="n">
        <v>743.5829201911611</v>
      </c>
      <c r="AC8" t="n">
        <v>672.616409913299</v>
      </c>
      <c r="AD8" t="n">
        <v>543457.7872574945</v>
      </c>
      <c r="AE8" t="n">
        <v>743582.9201911611</v>
      </c>
      <c r="AF8" t="n">
        <v>5.401204395857107e-06</v>
      </c>
      <c r="AG8" t="n">
        <v>30</v>
      </c>
      <c r="AH8" t="n">
        <v>672616.409913299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4.0731</v>
      </c>
      <c r="E9" t="n">
        <v>24.55</v>
      </c>
      <c r="F9" t="n">
        <v>19.27</v>
      </c>
      <c r="G9" t="n">
        <v>16.29</v>
      </c>
      <c r="H9" t="n">
        <v>0.25</v>
      </c>
      <c r="I9" t="n">
        <v>71</v>
      </c>
      <c r="J9" t="n">
        <v>197.49</v>
      </c>
      <c r="K9" t="n">
        <v>54.38</v>
      </c>
      <c r="L9" t="n">
        <v>2.75</v>
      </c>
      <c r="M9" t="n">
        <v>69</v>
      </c>
      <c r="N9" t="n">
        <v>40.36</v>
      </c>
      <c r="O9" t="n">
        <v>24590.98</v>
      </c>
      <c r="P9" t="n">
        <v>264.99</v>
      </c>
      <c r="Q9" t="n">
        <v>444.58</v>
      </c>
      <c r="R9" t="n">
        <v>125.55</v>
      </c>
      <c r="S9" t="n">
        <v>48.21</v>
      </c>
      <c r="T9" t="n">
        <v>32426.9</v>
      </c>
      <c r="U9" t="n">
        <v>0.38</v>
      </c>
      <c r="V9" t="n">
        <v>0.71</v>
      </c>
      <c r="W9" t="n">
        <v>0.28</v>
      </c>
      <c r="X9" t="n">
        <v>2</v>
      </c>
      <c r="Y9" t="n">
        <v>1</v>
      </c>
      <c r="Z9" t="n">
        <v>10</v>
      </c>
      <c r="AA9" t="n">
        <v>524.8836134640455</v>
      </c>
      <c r="AB9" t="n">
        <v>718.1689161722493</v>
      </c>
      <c r="AC9" t="n">
        <v>649.6278827691734</v>
      </c>
      <c r="AD9" t="n">
        <v>524883.6134640456</v>
      </c>
      <c r="AE9" t="n">
        <v>718168.9161722492</v>
      </c>
      <c r="AF9" t="n">
        <v>5.523385795823645e-06</v>
      </c>
      <c r="AG9" t="n">
        <v>29</v>
      </c>
      <c r="AH9" t="n">
        <v>649627.8827691735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4.1583</v>
      </c>
      <c r="E10" t="n">
        <v>24.05</v>
      </c>
      <c r="F10" t="n">
        <v>19.04</v>
      </c>
      <c r="G10" t="n">
        <v>17.85</v>
      </c>
      <c r="H10" t="n">
        <v>0.27</v>
      </c>
      <c r="I10" t="n">
        <v>64</v>
      </c>
      <c r="J10" t="n">
        <v>197.88</v>
      </c>
      <c r="K10" t="n">
        <v>54.38</v>
      </c>
      <c r="L10" t="n">
        <v>3</v>
      </c>
      <c r="M10" t="n">
        <v>62</v>
      </c>
      <c r="N10" t="n">
        <v>40.5</v>
      </c>
      <c r="O10" t="n">
        <v>24639</v>
      </c>
      <c r="P10" t="n">
        <v>261.53</v>
      </c>
      <c r="Q10" t="n">
        <v>444.6</v>
      </c>
      <c r="R10" t="n">
        <v>117.95</v>
      </c>
      <c r="S10" t="n">
        <v>48.21</v>
      </c>
      <c r="T10" t="n">
        <v>28660.63</v>
      </c>
      <c r="U10" t="n">
        <v>0.41</v>
      </c>
      <c r="V10" t="n">
        <v>0.72</v>
      </c>
      <c r="W10" t="n">
        <v>0.27</v>
      </c>
      <c r="X10" t="n">
        <v>1.76</v>
      </c>
      <c r="Y10" t="n">
        <v>1</v>
      </c>
      <c r="Z10" t="n">
        <v>10</v>
      </c>
      <c r="AA10" t="n">
        <v>507.1875586953813</v>
      </c>
      <c r="AB10" t="n">
        <v>693.9563933429251</v>
      </c>
      <c r="AC10" t="n">
        <v>627.7261691361908</v>
      </c>
      <c r="AD10" t="n">
        <v>507187.5586953813</v>
      </c>
      <c r="AE10" t="n">
        <v>693956.3933429251</v>
      </c>
      <c r="AF10" t="n">
        <v>5.638922480364701e-06</v>
      </c>
      <c r="AG10" t="n">
        <v>28</v>
      </c>
      <c r="AH10" t="n">
        <v>627726.1691361908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4.2357</v>
      </c>
      <c r="E11" t="n">
        <v>23.61</v>
      </c>
      <c r="F11" t="n">
        <v>18.84</v>
      </c>
      <c r="G11" t="n">
        <v>19.49</v>
      </c>
      <c r="H11" t="n">
        <v>0.29</v>
      </c>
      <c r="I11" t="n">
        <v>58</v>
      </c>
      <c r="J11" t="n">
        <v>198.27</v>
      </c>
      <c r="K11" t="n">
        <v>54.38</v>
      </c>
      <c r="L11" t="n">
        <v>3.25</v>
      </c>
      <c r="M11" t="n">
        <v>56</v>
      </c>
      <c r="N11" t="n">
        <v>40.64</v>
      </c>
      <c r="O11" t="n">
        <v>24687.06</v>
      </c>
      <c r="P11" t="n">
        <v>258.24</v>
      </c>
      <c r="Q11" t="n">
        <v>444.57</v>
      </c>
      <c r="R11" t="n">
        <v>111.17</v>
      </c>
      <c r="S11" t="n">
        <v>48.21</v>
      </c>
      <c r="T11" t="n">
        <v>25298.22</v>
      </c>
      <c r="U11" t="n">
        <v>0.43</v>
      </c>
      <c r="V11" t="n">
        <v>0.72</v>
      </c>
      <c r="W11" t="n">
        <v>0.26</v>
      </c>
      <c r="X11" t="n">
        <v>1.56</v>
      </c>
      <c r="Y11" t="n">
        <v>1</v>
      </c>
      <c r="Z11" t="n">
        <v>10</v>
      </c>
      <c r="AA11" t="n">
        <v>500.3193385057315</v>
      </c>
      <c r="AB11" t="n">
        <v>684.5589914749565</v>
      </c>
      <c r="AC11" t="n">
        <v>619.2256421131648</v>
      </c>
      <c r="AD11" t="n">
        <v>500319.3385057315</v>
      </c>
      <c r="AE11" t="n">
        <v>684558.9914749565</v>
      </c>
      <c r="AF11" t="n">
        <v>5.743881862799886e-06</v>
      </c>
      <c r="AG11" t="n">
        <v>28</v>
      </c>
      <c r="AH11" t="n">
        <v>619225.6421131648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4.3312</v>
      </c>
      <c r="E12" t="n">
        <v>23.09</v>
      </c>
      <c r="F12" t="n">
        <v>18.51</v>
      </c>
      <c r="G12" t="n">
        <v>20.96</v>
      </c>
      <c r="H12" t="n">
        <v>0.31</v>
      </c>
      <c r="I12" t="n">
        <v>53</v>
      </c>
      <c r="J12" t="n">
        <v>198.66</v>
      </c>
      <c r="K12" t="n">
        <v>54.38</v>
      </c>
      <c r="L12" t="n">
        <v>3.5</v>
      </c>
      <c r="M12" t="n">
        <v>51</v>
      </c>
      <c r="N12" t="n">
        <v>40.78</v>
      </c>
      <c r="O12" t="n">
        <v>24735.17</v>
      </c>
      <c r="P12" t="n">
        <v>253.41</v>
      </c>
      <c r="Q12" t="n">
        <v>444.62</v>
      </c>
      <c r="R12" t="n">
        <v>100.2</v>
      </c>
      <c r="S12" t="n">
        <v>48.21</v>
      </c>
      <c r="T12" t="n">
        <v>19842.3</v>
      </c>
      <c r="U12" t="n">
        <v>0.48</v>
      </c>
      <c r="V12" t="n">
        <v>0.74</v>
      </c>
      <c r="W12" t="n">
        <v>0.24</v>
      </c>
      <c r="X12" t="n">
        <v>1.23</v>
      </c>
      <c r="Y12" t="n">
        <v>1</v>
      </c>
      <c r="Z12" t="n">
        <v>10</v>
      </c>
      <c r="AA12" t="n">
        <v>481.5394913105866</v>
      </c>
      <c r="AB12" t="n">
        <v>658.8635760341742</v>
      </c>
      <c r="AC12" t="n">
        <v>595.9825610583086</v>
      </c>
      <c r="AD12" t="n">
        <v>481539.4913105866</v>
      </c>
      <c r="AE12" t="n">
        <v>658863.5760341742</v>
      </c>
      <c r="AF12" t="n">
        <v>5.873386010378182e-06</v>
      </c>
      <c r="AG12" t="n">
        <v>27</v>
      </c>
      <c r="AH12" t="n">
        <v>595982.5610583087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4.2572</v>
      </c>
      <c r="E13" t="n">
        <v>23.49</v>
      </c>
      <c r="F13" t="n">
        <v>18.99</v>
      </c>
      <c r="G13" t="n">
        <v>22.34</v>
      </c>
      <c r="H13" t="n">
        <v>0.33</v>
      </c>
      <c r="I13" t="n">
        <v>51</v>
      </c>
      <c r="J13" t="n">
        <v>199.05</v>
      </c>
      <c r="K13" t="n">
        <v>54.38</v>
      </c>
      <c r="L13" t="n">
        <v>3.75</v>
      </c>
      <c r="M13" t="n">
        <v>49</v>
      </c>
      <c r="N13" t="n">
        <v>40.92</v>
      </c>
      <c r="O13" t="n">
        <v>24783.33</v>
      </c>
      <c r="P13" t="n">
        <v>259.79</v>
      </c>
      <c r="Q13" t="n">
        <v>444.6</v>
      </c>
      <c r="R13" t="n">
        <v>118.54</v>
      </c>
      <c r="S13" t="n">
        <v>48.21</v>
      </c>
      <c r="T13" t="n">
        <v>29018.33</v>
      </c>
      <c r="U13" t="n">
        <v>0.41</v>
      </c>
      <c r="V13" t="n">
        <v>0.72</v>
      </c>
      <c r="W13" t="n">
        <v>0.21</v>
      </c>
      <c r="X13" t="n">
        <v>1.71</v>
      </c>
      <c r="Y13" t="n">
        <v>1</v>
      </c>
      <c r="Z13" t="n">
        <v>10</v>
      </c>
      <c r="AA13" t="n">
        <v>500.6708662214504</v>
      </c>
      <c r="AB13" t="n">
        <v>685.0399672039114</v>
      </c>
      <c r="AC13" t="n">
        <v>619.6607141936018</v>
      </c>
      <c r="AD13" t="n">
        <v>500670.8662214504</v>
      </c>
      <c r="AE13" t="n">
        <v>685039.9672039114</v>
      </c>
      <c r="AF13" t="n">
        <v>5.77303724680966e-06</v>
      </c>
      <c r="AG13" t="n">
        <v>28</v>
      </c>
      <c r="AH13" t="n">
        <v>619660.7141936019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4.3484</v>
      </c>
      <c r="E14" t="n">
        <v>23</v>
      </c>
      <c r="F14" t="n">
        <v>18.65</v>
      </c>
      <c r="G14" t="n">
        <v>23.81</v>
      </c>
      <c r="H14" t="n">
        <v>0.36</v>
      </c>
      <c r="I14" t="n">
        <v>47</v>
      </c>
      <c r="J14" t="n">
        <v>199.44</v>
      </c>
      <c r="K14" t="n">
        <v>54.38</v>
      </c>
      <c r="L14" t="n">
        <v>4</v>
      </c>
      <c r="M14" t="n">
        <v>45</v>
      </c>
      <c r="N14" t="n">
        <v>41.06</v>
      </c>
      <c r="O14" t="n">
        <v>24831.54</v>
      </c>
      <c r="P14" t="n">
        <v>254.68</v>
      </c>
      <c r="Q14" t="n">
        <v>444.61</v>
      </c>
      <c r="R14" t="n">
        <v>105.79</v>
      </c>
      <c r="S14" t="n">
        <v>48.21</v>
      </c>
      <c r="T14" t="n">
        <v>22666.65</v>
      </c>
      <c r="U14" t="n">
        <v>0.46</v>
      </c>
      <c r="V14" t="n">
        <v>0.73</v>
      </c>
      <c r="W14" t="n">
        <v>0.24</v>
      </c>
      <c r="X14" t="n">
        <v>1.37</v>
      </c>
      <c r="Y14" t="n">
        <v>1</v>
      </c>
      <c r="Z14" t="n">
        <v>10</v>
      </c>
      <c r="AA14" t="n">
        <v>481.9443257541479</v>
      </c>
      <c r="AB14" t="n">
        <v>659.4174883798898</v>
      </c>
      <c r="AC14" t="n">
        <v>596.4836087871702</v>
      </c>
      <c r="AD14" t="n">
        <v>481944.325754148</v>
      </c>
      <c r="AE14" t="n">
        <v>659417.4883798899</v>
      </c>
      <c r="AF14" t="n">
        <v>5.896710317586001e-06</v>
      </c>
      <c r="AG14" t="n">
        <v>27</v>
      </c>
      <c r="AH14" t="n">
        <v>596483.6087871701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4.3939</v>
      </c>
      <c r="E15" t="n">
        <v>22.76</v>
      </c>
      <c r="F15" t="n">
        <v>18.53</v>
      </c>
      <c r="G15" t="n">
        <v>25.27</v>
      </c>
      <c r="H15" t="n">
        <v>0.38</v>
      </c>
      <c r="I15" t="n">
        <v>44</v>
      </c>
      <c r="J15" t="n">
        <v>199.83</v>
      </c>
      <c r="K15" t="n">
        <v>54.38</v>
      </c>
      <c r="L15" t="n">
        <v>4.25</v>
      </c>
      <c r="M15" t="n">
        <v>42</v>
      </c>
      <c r="N15" t="n">
        <v>41.2</v>
      </c>
      <c r="O15" t="n">
        <v>24879.79</v>
      </c>
      <c r="P15" t="n">
        <v>252.67</v>
      </c>
      <c r="Q15" t="n">
        <v>444.57</v>
      </c>
      <c r="R15" t="n">
        <v>101.63</v>
      </c>
      <c r="S15" t="n">
        <v>48.21</v>
      </c>
      <c r="T15" t="n">
        <v>20601.49</v>
      </c>
      <c r="U15" t="n">
        <v>0.47</v>
      </c>
      <c r="V15" t="n">
        <v>0.74</v>
      </c>
      <c r="W15" t="n">
        <v>0.23</v>
      </c>
      <c r="X15" t="n">
        <v>1.25</v>
      </c>
      <c r="Y15" t="n">
        <v>1</v>
      </c>
      <c r="Z15" t="n">
        <v>10</v>
      </c>
      <c r="AA15" t="n">
        <v>478.160028109036</v>
      </c>
      <c r="AB15" t="n">
        <v>654.2396453904186</v>
      </c>
      <c r="AC15" t="n">
        <v>591.7999318654657</v>
      </c>
      <c r="AD15" t="n">
        <v>478160.028109036</v>
      </c>
      <c r="AE15" t="n">
        <v>654239.6453904186</v>
      </c>
      <c r="AF15" t="n">
        <v>5.958411246536917e-06</v>
      </c>
      <c r="AG15" t="n">
        <v>27</v>
      </c>
      <c r="AH15" t="n">
        <v>591799.9318654657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4.4355</v>
      </c>
      <c r="E16" t="n">
        <v>22.55</v>
      </c>
      <c r="F16" t="n">
        <v>18.43</v>
      </c>
      <c r="G16" t="n">
        <v>26.98</v>
      </c>
      <c r="H16" t="n">
        <v>0.4</v>
      </c>
      <c r="I16" t="n">
        <v>41</v>
      </c>
      <c r="J16" t="n">
        <v>200.22</v>
      </c>
      <c r="K16" t="n">
        <v>54.38</v>
      </c>
      <c r="L16" t="n">
        <v>4.5</v>
      </c>
      <c r="M16" t="n">
        <v>39</v>
      </c>
      <c r="N16" t="n">
        <v>41.35</v>
      </c>
      <c r="O16" t="n">
        <v>24928.09</v>
      </c>
      <c r="P16" t="n">
        <v>251.05</v>
      </c>
      <c r="Q16" t="n">
        <v>444.56</v>
      </c>
      <c r="R16" t="n">
        <v>98.43000000000001</v>
      </c>
      <c r="S16" t="n">
        <v>48.21</v>
      </c>
      <c r="T16" t="n">
        <v>19012.55</v>
      </c>
      <c r="U16" t="n">
        <v>0.49</v>
      </c>
      <c r="V16" t="n">
        <v>0.74</v>
      </c>
      <c r="W16" t="n">
        <v>0.23</v>
      </c>
      <c r="X16" t="n">
        <v>1.16</v>
      </c>
      <c r="Y16" t="n">
        <v>1</v>
      </c>
      <c r="Z16" t="n">
        <v>10</v>
      </c>
      <c r="AA16" t="n">
        <v>474.9237377884612</v>
      </c>
      <c r="AB16" t="n">
        <v>649.8116101987555</v>
      </c>
      <c r="AC16" t="n">
        <v>587.7945021377086</v>
      </c>
      <c r="AD16" t="n">
        <v>474923.7377884611</v>
      </c>
      <c r="AE16" t="n">
        <v>649811.6101987555</v>
      </c>
      <c r="AF16" t="n">
        <v>6.014823524434898e-06</v>
      </c>
      <c r="AG16" t="n">
        <v>27</v>
      </c>
      <c r="AH16" t="n">
        <v>587794.5021377086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4.461</v>
      </c>
      <c r="E17" t="n">
        <v>22.42</v>
      </c>
      <c r="F17" t="n">
        <v>18.38</v>
      </c>
      <c r="G17" t="n">
        <v>28.28</v>
      </c>
      <c r="H17" t="n">
        <v>0.42</v>
      </c>
      <c r="I17" t="n">
        <v>39</v>
      </c>
      <c r="J17" t="n">
        <v>200.61</v>
      </c>
      <c r="K17" t="n">
        <v>54.38</v>
      </c>
      <c r="L17" t="n">
        <v>4.75</v>
      </c>
      <c r="M17" t="n">
        <v>37</v>
      </c>
      <c r="N17" t="n">
        <v>41.49</v>
      </c>
      <c r="O17" t="n">
        <v>24976.45</v>
      </c>
      <c r="P17" t="n">
        <v>250.11</v>
      </c>
      <c r="Q17" t="n">
        <v>444.56</v>
      </c>
      <c r="R17" t="n">
        <v>96.75</v>
      </c>
      <c r="S17" t="n">
        <v>48.21</v>
      </c>
      <c r="T17" t="n">
        <v>18183.8</v>
      </c>
      <c r="U17" t="n">
        <v>0.5</v>
      </c>
      <c r="V17" t="n">
        <v>0.74</v>
      </c>
      <c r="W17" t="n">
        <v>0.23</v>
      </c>
      <c r="X17" t="n">
        <v>1.11</v>
      </c>
      <c r="Y17" t="n">
        <v>1</v>
      </c>
      <c r="Z17" t="n">
        <v>10</v>
      </c>
      <c r="AA17" t="n">
        <v>463.1523096986305</v>
      </c>
      <c r="AB17" t="n">
        <v>633.7054229674937</v>
      </c>
      <c r="AC17" t="n">
        <v>573.2254668106225</v>
      </c>
      <c r="AD17" t="n">
        <v>463152.3096986305</v>
      </c>
      <c r="AE17" t="n">
        <v>633705.4229674938</v>
      </c>
      <c r="AF17" t="n">
        <v>6.049403165934861e-06</v>
      </c>
      <c r="AG17" t="n">
        <v>26</v>
      </c>
      <c r="AH17" t="n">
        <v>573225.4668106225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4.4923</v>
      </c>
      <c r="E18" t="n">
        <v>22.26</v>
      </c>
      <c r="F18" t="n">
        <v>18.3</v>
      </c>
      <c r="G18" t="n">
        <v>29.68</v>
      </c>
      <c r="H18" t="n">
        <v>0.44</v>
      </c>
      <c r="I18" t="n">
        <v>37</v>
      </c>
      <c r="J18" t="n">
        <v>201.01</v>
      </c>
      <c r="K18" t="n">
        <v>54.38</v>
      </c>
      <c r="L18" t="n">
        <v>5</v>
      </c>
      <c r="M18" t="n">
        <v>35</v>
      </c>
      <c r="N18" t="n">
        <v>41.63</v>
      </c>
      <c r="O18" t="n">
        <v>25024.84</v>
      </c>
      <c r="P18" t="n">
        <v>248.61</v>
      </c>
      <c r="Q18" t="n">
        <v>444.56</v>
      </c>
      <c r="R18" t="n">
        <v>94.20999999999999</v>
      </c>
      <c r="S18" t="n">
        <v>48.21</v>
      </c>
      <c r="T18" t="n">
        <v>16926.16</v>
      </c>
      <c r="U18" t="n">
        <v>0.51</v>
      </c>
      <c r="V18" t="n">
        <v>0.75</v>
      </c>
      <c r="W18" t="n">
        <v>0.22</v>
      </c>
      <c r="X18" t="n">
        <v>1.03</v>
      </c>
      <c r="Y18" t="n">
        <v>1</v>
      </c>
      <c r="Z18" t="n">
        <v>10</v>
      </c>
      <c r="AA18" t="n">
        <v>460.6145290561792</v>
      </c>
      <c r="AB18" t="n">
        <v>630.2331195335117</v>
      </c>
      <c r="AC18" t="n">
        <v>570.0845551429712</v>
      </c>
      <c r="AD18" t="n">
        <v>460614.5290561792</v>
      </c>
      <c r="AE18" t="n">
        <v>630233.1195335117</v>
      </c>
      <c r="AF18" t="n">
        <v>6.091847980795602e-06</v>
      </c>
      <c r="AG18" t="n">
        <v>26</v>
      </c>
      <c r="AH18" t="n">
        <v>570084.5551429712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4.5163</v>
      </c>
      <c r="E19" t="n">
        <v>22.14</v>
      </c>
      <c r="F19" t="n">
        <v>18.26</v>
      </c>
      <c r="G19" t="n">
        <v>31.31</v>
      </c>
      <c r="H19" t="n">
        <v>0.46</v>
      </c>
      <c r="I19" t="n">
        <v>35</v>
      </c>
      <c r="J19" t="n">
        <v>201.4</v>
      </c>
      <c r="K19" t="n">
        <v>54.38</v>
      </c>
      <c r="L19" t="n">
        <v>5.25</v>
      </c>
      <c r="M19" t="n">
        <v>33</v>
      </c>
      <c r="N19" t="n">
        <v>41.77</v>
      </c>
      <c r="O19" t="n">
        <v>25073.29</v>
      </c>
      <c r="P19" t="n">
        <v>247.84</v>
      </c>
      <c r="Q19" t="n">
        <v>444.55</v>
      </c>
      <c r="R19" t="n">
        <v>92.84</v>
      </c>
      <c r="S19" t="n">
        <v>48.21</v>
      </c>
      <c r="T19" t="n">
        <v>16249.71</v>
      </c>
      <c r="U19" t="n">
        <v>0.52</v>
      </c>
      <c r="V19" t="n">
        <v>0.75</v>
      </c>
      <c r="W19" t="n">
        <v>0.22</v>
      </c>
      <c r="X19" t="n">
        <v>0.99</v>
      </c>
      <c r="Y19" t="n">
        <v>1</v>
      </c>
      <c r="Z19" t="n">
        <v>10</v>
      </c>
      <c r="AA19" t="n">
        <v>458.9758293136627</v>
      </c>
      <c r="AB19" t="n">
        <v>627.9909782514702</v>
      </c>
      <c r="AC19" t="n">
        <v>568.0564006780228</v>
      </c>
      <c r="AD19" t="n">
        <v>458975.8293136627</v>
      </c>
      <c r="AE19" t="n">
        <v>627990.9782514703</v>
      </c>
      <c r="AF19" t="n">
        <v>6.124393525736744e-06</v>
      </c>
      <c r="AG19" t="n">
        <v>26</v>
      </c>
      <c r="AH19" t="n">
        <v>568056.4006780228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4.5337</v>
      </c>
      <c r="E20" t="n">
        <v>22.06</v>
      </c>
      <c r="F20" t="n">
        <v>18.22</v>
      </c>
      <c r="G20" t="n">
        <v>32.15</v>
      </c>
      <c r="H20" t="n">
        <v>0.48</v>
      </c>
      <c r="I20" t="n">
        <v>34</v>
      </c>
      <c r="J20" t="n">
        <v>201.79</v>
      </c>
      <c r="K20" t="n">
        <v>54.38</v>
      </c>
      <c r="L20" t="n">
        <v>5.5</v>
      </c>
      <c r="M20" t="n">
        <v>32</v>
      </c>
      <c r="N20" t="n">
        <v>41.92</v>
      </c>
      <c r="O20" t="n">
        <v>25121.79</v>
      </c>
      <c r="P20" t="n">
        <v>246.79</v>
      </c>
      <c r="Q20" t="n">
        <v>444.56</v>
      </c>
      <c r="R20" t="n">
        <v>91.28</v>
      </c>
      <c r="S20" t="n">
        <v>48.21</v>
      </c>
      <c r="T20" t="n">
        <v>15474.64</v>
      </c>
      <c r="U20" t="n">
        <v>0.53</v>
      </c>
      <c r="V20" t="n">
        <v>0.75</v>
      </c>
      <c r="W20" t="n">
        <v>0.22</v>
      </c>
      <c r="X20" t="n">
        <v>0.9399999999999999</v>
      </c>
      <c r="Y20" t="n">
        <v>1</v>
      </c>
      <c r="Z20" t="n">
        <v>10</v>
      </c>
      <c r="AA20" t="n">
        <v>457.4953156765086</v>
      </c>
      <c r="AB20" t="n">
        <v>625.9652741774639</v>
      </c>
      <c r="AC20" t="n">
        <v>566.2240269577461</v>
      </c>
      <c r="AD20" t="n">
        <v>457495.3156765086</v>
      </c>
      <c r="AE20" t="n">
        <v>625965.274177464</v>
      </c>
      <c r="AF20" t="n">
        <v>6.147989045819071e-06</v>
      </c>
      <c r="AG20" t="n">
        <v>26</v>
      </c>
      <c r="AH20" t="n">
        <v>566224.0269577461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4.5646</v>
      </c>
      <c r="E21" t="n">
        <v>21.91</v>
      </c>
      <c r="F21" t="n">
        <v>18.15</v>
      </c>
      <c r="G21" t="n">
        <v>34.02</v>
      </c>
      <c r="H21" t="n">
        <v>0.51</v>
      </c>
      <c r="I21" t="n">
        <v>32</v>
      </c>
      <c r="J21" t="n">
        <v>202.19</v>
      </c>
      <c r="K21" t="n">
        <v>54.38</v>
      </c>
      <c r="L21" t="n">
        <v>5.75</v>
      </c>
      <c r="M21" t="n">
        <v>30</v>
      </c>
      <c r="N21" t="n">
        <v>42.06</v>
      </c>
      <c r="O21" t="n">
        <v>25170.34</v>
      </c>
      <c r="P21" t="n">
        <v>245.57</v>
      </c>
      <c r="Q21" t="n">
        <v>444.56</v>
      </c>
      <c r="R21" t="n">
        <v>89.01000000000001</v>
      </c>
      <c r="S21" t="n">
        <v>48.21</v>
      </c>
      <c r="T21" t="n">
        <v>14350.79</v>
      </c>
      <c r="U21" t="n">
        <v>0.54</v>
      </c>
      <c r="V21" t="n">
        <v>0.75</v>
      </c>
      <c r="W21" t="n">
        <v>0.21</v>
      </c>
      <c r="X21" t="n">
        <v>0.87</v>
      </c>
      <c r="Y21" t="n">
        <v>1</v>
      </c>
      <c r="Z21" t="n">
        <v>10</v>
      </c>
      <c r="AA21" t="n">
        <v>455.2393586483868</v>
      </c>
      <c r="AB21" t="n">
        <v>622.8785742457878</v>
      </c>
      <c r="AC21" t="n">
        <v>563.4319173353385</v>
      </c>
      <c r="AD21" t="n">
        <v>455239.3586483868</v>
      </c>
      <c r="AE21" t="n">
        <v>622878.5742457878</v>
      </c>
      <c r="AF21" t="n">
        <v>6.189891434930793e-06</v>
      </c>
      <c r="AG21" t="n">
        <v>26</v>
      </c>
      <c r="AH21" t="n">
        <v>563431.9173353385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4.5769</v>
      </c>
      <c r="E22" t="n">
        <v>21.85</v>
      </c>
      <c r="F22" t="n">
        <v>18.13</v>
      </c>
      <c r="G22" t="n">
        <v>35.08</v>
      </c>
      <c r="H22" t="n">
        <v>0.53</v>
      </c>
      <c r="I22" t="n">
        <v>31</v>
      </c>
      <c r="J22" t="n">
        <v>202.58</v>
      </c>
      <c r="K22" t="n">
        <v>54.38</v>
      </c>
      <c r="L22" t="n">
        <v>6</v>
      </c>
      <c r="M22" t="n">
        <v>29</v>
      </c>
      <c r="N22" t="n">
        <v>42.2</v>
      </c>
      <c r="O22" t="n">
        <v>25218.93</v>
      </c>
      <c r="P22" t="n">
        <v>244.91</v>
      </c>
      <c r="Q22" t="n">
        <v>444.56</v>
      </c>
      <c r="R22" t="n">
        <v>88.27</v>
      </c>
      <c r="S22" t="n">
        <v>48.21</v>
      </c>
      <c r="T22" t="n">
        <v>13984.38</v>
      </c>
      <c r="U22" t="n">
        <v>0.55</v>
      </c>
      <c r="V22" t="n">
        <v>0.75</v>
      </c>
      <c r="W22" t="n">
        <v>0.21</v>
      </c>
      <c r="X22" t="n">
        <v>0.85</v>
      </c>
      <c r="Y22" t="n">
        <v>1</v>
      </c>
      <c r="Z22" t="n">
        <v>10</v>
      </c>
      <c r="AA22" t="n">
        <v>454.2866979547063</v>
      </c>
      <c r="AB22" t="n">
        <v>621.5751018562705</v>
      </c>
      <c r="AC22" t="n">
        <v>562.252846521242</v>
      </c>
      <c r="AD22" t="n">
        <v>454286.6979547063</v>
      </c>
      <c r="AE22" t="n">
        <v>621575.1018562706</v>
      </c>
      <c r="AF22" t="n">
        <v>6.206571026713129e-06</v>
      </c>
      <c r="AG22" t="n">
        <v>26</v>
      </c>
      <c r="AH22" t="n">
        <v>562252.8465212419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4.6076</v>
      </c>
      <c r="E23" t="n">
        <v>21.7</v>
      </c>
      <c r="F23" t="n">
        <v>18.06</v>
      </c>
      <c r="G23" t="n">
        <v>37.36</v>
      </c>
      <c r="H23" t="n">
        <v>0.55</v>
      </c>
      <c r="I23" t="n">
        <v>29</v>
      </c>
      <c r="J23" t="n">
        <v>202.98</v>
      </c>
      <c r="K23" t="n">
        <v>54.38</v>
      </c>
      <c r="L23" t="n">
        <v>6.25</v>
      </c>
      <c r="M23" t="n">
        <v>27</v>
      </c>
      <c r="N23" t="n">
        <v>42.35</v>
      </c>
      <c r="O23" t="n">
        <v>25267.7</v>
      </c>
      <c r="P23" t="n">
        <v>243.79</v>
      </c>
      <c r="Q23" t="n">
        <v>444.62</v>
      </c>
      <c r="R23" t="n">
        <v>85.97</v>
      </c>
      <c r="S23" t="n">
        <v>48.21</v>
      </c>
      <c r="T23" t="n">
        <v>12844.16</v>
      </c>
      <c r="U23" t="n">
        <v>0.5600000000000001</v>
      </c>
      <c r="V23" t="n">
        <v>0.76</v>
      </c>
      <c r="W23" t="n">
        <v>0.21</v>
      </c>
      <c r="X23" t="n">
        <v>0.78</v>
      </c>
      <c r="Y23" t="n">
        <v>1</v>
      </c>
      <c r="Z23" t="n">
        <v>10</v>
      </c>
      <c r="AA23" t="n">
        <v>452.1343258413991</v>
      </c>
      <c r="AB23" t="n">
        <v>618.6301313748877</v>
      </c>
      <c r="AC23" t="n">
        <v>559.5889398893102</v>
      </c>
      <c r="AD23" t="n">
        <v>452134.3258413991</v>
      </c>
      <c r="AE23" t="n">
        <v>618630.1313748877</v>
      </c>
      <c r="AF23" t="n">
        <v>6.24820220295034e-06</v>
      </c>
      <c r="AG23" t="n">
        <v>26</v>
      </c>
      <c r="AH23" t="n">
        <v>559588.9398893102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4.6255</v>
      </c>
      <c r="E24" t="n">
        <v>21.62</v>
      </c>
      <c r="F24" t="n">
        <v>18.01</v>
      </c>
      <c r="G24" t="n">
        <v>38.6</v>
      </c>
      <c r="H24" t="n">
        <v>0.57</v>
      </c>
      <c r="I24" t="n">
        <v>28</v>
      </c>
      <c r="J24" t="n">
        <v>203.37</v>
      </c>
      <c r="K24" t="n">
        <v>54.38</v>
      </c>
      <c r="L24" t="n">
        <v>6.5</v>
      </c>
      <c r="M24" t="n">
        <v>26</v>
      </c>
      <c r="N24" t="n">
        <v>42.49</v>
      </c>
      <c r="O24" t="n">
        <v>25316.39</v>
      </c>
      <c r="P24" t="n">
        <v>242.67</v>
      </c>
      <c r="Q24" t="n">
        <v>444.61</v>
      </c>
      <c r="R24" t="n">
        <v>84.39</v>
      </c>
      <c r="S24" t="n">
        <v>48.21</v>
      </c>
      <c r="T24" t="n">
        <v>12060.26</v>
      </c>
      <c r="U24" t="n">
        <v>0.57</v>
      </c>
      <c r="V24" t="n">
        <v>0.76</v>
      </c>
      <c r="W24" t="n">
        <v>0.21</v>
      </c>
      <c r="X24" t="n">
        <v>0.74</v>
      </c>
      <c r="Y24" t="n">
        <v>1</v>
      </c>
      <c r="Z24" t="n">
        <v>10</v>
      </c>
      <c r="AA24" t="n">
        <v>450.6148395888517</v>
      </c>
      <c r="AB24" t="n">
        <v>616.5511032491499</v>
      </c>
      <c r="AC24" t="n">
        <v>557.7083312899586</v>
      </c>
      <c r="AD24" t="n">
        <v>450614.8395888517</v>
      </c>
      <c r="AE24" t="n">
        <v>616551.10324915</v>
      </c>
      <c r="AF24" t="n">
        <v>6.272475755218942e-06</v>
      </c>
      <c r="AG24" t="n">
        <v>26</v>
      </c>
      <c r="AH24" t="n">
        <v>557708.3312899586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4.663</v>
      </c>
      <c r="E25" t="n">
        <v>21.45</v>
      </c>
      <c r="F25" t="n">
        <v>17.88</v>
      </c>
      <c r="G25" t="n">
        <v>39.73</v>
      </c>
      <c r="H25" t="n">
        <v>0.59</v>
      </c>
      <c r="I25" t="n">
        <v>27</v>
      </c>
      <c r="J25" t="n">
        <v>203.77</v>
      </c>
      <c r="K25" t="n">
        <v>54.38</v>
      </c>
      <c r="L25" t="n">
        <v>6.75</v>
      </c>
      <c r="M25" t="n">
        <v>25</v>
      </c>
      <c r="N25" t="n">
        <v>42.64</v>
      </c>
      <c r="O25" t="n">
        <v>25365.14</v>
      </c>
      <c r="P25" t="n">
        <v>240.6</v>
      </c>
      <c r="Q25" t="n">
        <v>444.56</v>
      </c>
      <c r="R25" t="n">
        <v>79.91</v>
      </c>
      <c r="S25" t="n">
        <v>48.21</v>
      </c>
      <c r="T25" t="n">
        <v>9823.16</v>
      </c>
      <c r="U25" t="n">
        <v>0.6</v>
      </c>
      <c r="V25" t="n">
        <v>0.76</v>
      </c>
      <c r="W25" t="n">
        <v>0.2</v>
      </c>
      <c r="X25" t="n">
        <v>0.6</v>
      </c>
      <c r="Y25" t="n">
        <v>1</v>
      </c>
      <c r="Z25" t="n">
        <v>10</v>
      </c>
      <c r="AA25" t="n">
        <v>437.6323005232076</v>
      </c>
      <c r="AB25" t="n">
        <v>598.7878205503349</v>
      </c>
      <c r="AC25" t="n">
        <v>541.6403513609944</v>
      </c>
      <c r="AD25" t="n">
        <v>437632.3005232076</v>
      </c>
      <c r="AE25" t="n">
        <v>598787.8205503349</v>
      </c>
      <c r="AF25" t="n">
        <v>6.323328169189477e-06</v>
      </c>
      <c r="AG25" t="n">
        <v>25</v>
      </c>
      <c r="AH25" t="n">
        <v>541640.3513609944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4.6295</v>
      </c>
      <c r="E26" t="n">
        <v>21.6</v>
      </c>
      <c r="F26" t="n">
        <v>18.07</v>
      </c>
      <c r="G26" t="n">
        <v>41.71</v>
      </c>
      <c r="H26" t="n">
        <v>0.61</v>
      </c>
      <c r="I26" t="n">
        <v>26</v>
      </c>
      <c r="J26" t="n">
        <v>204.16</v>
      </c>
      <c r="K26" t="n">
        <v>54.38</v>
      </c>
      <c r="L26" t="n">
        <v>7</v>
      </c>
      <c r="M26" t="n">
        <v>24</v>
      </c>
      <c r="N26" t="n">
        <v>42.78</v>
      </c>
      <c r="O26" t="n">
        <v>25413.94</v>
      </c>
      <c r="P26" t="n">
        <v>242.95</v>
      </c>
      <c r="Q26" t="n">
        <v>444.57</v>
      </c>
      <c r="R26" t="n">
        <v>87.38</v>
      </c>
      <c r="S26" t="n">
        <v>48.21</v>
      </c>
      <c r="T26" t="n">
        <v>13566.59</v>
      </c>
      <c r="U26" t="n">
        <v>0.55</v>
      </c>
      <c r="V26" t="n">
        <v>0.75</v>
      </c>
      <c r="W26" t="n">
        <v>0.19</v>
      </c>
      <c r="X26" t="n">
        <v>0.8</v>
      </c>
      <c r="Y26" t="n">
        <v>1</v>
      </c>
      <c r="Z26" t="n">
        <v>10</v>
      </c>
      <c r="AA26" t="n">
        <v>440.9245135389354</v>
      </c>
      <c r="AB26" t="n">
        <v>603.2923716406411</v>
      </c>
      <c r="AC26" t="n">
        <v>545.714994417419</v>
      </c>
      <c r="AD26" t="n">
        <v>440924.5135389354</v>
      </c>
      <c r="AE26" t="n">
        <v>603292.3716406411</v>
      </c>
      <c r="AF26" t="n">
        <v>6.277900012709133e-06</v>
      </c>
      <c r="AG26" t="n">
        <v>25</v>
      </c>
      <c r="AH26" t="n">
        <v>545714.994417419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4.6581</v>
      </c>
      <c r="E27" t="n">
        <v>21.47</v>
      </c>
      <c r="F27" t="n">
        <v>17.98</v>
      </c>
      <c r="G27" t="n">
        <v>43.15</v>
      </c>
      <c r="H27" t="n">
        <v>0.63</v>
      </c>
      <c r="I27" t="n">
        <v>25</v>
      </c>
      <c r="J27" t="n">
        <v>204.56</v>
      </c>
      <c r="K27" t="n">
        <v>54.38</v>
      </c>
      <c r="L27" t="n">
        <v>7.25</v>
      </c>
      <c r="M27" t="n">
        <v>23</v>
      </c>
      <c r="N27" t="n">
        <v>42.93</v>
      </c>
      <c r="O27" t="n">
        <v>25462.78</v>
      </c>
      <c r="P27" t="n">
        <v>241.35</v>
      </c>
      <c r="Q27" t="n">
        <v>444.56</v>
      </c>
      <c r="R27" t="n">
        <v>83.59999999999999</v>
      </c>
      <c r="S27" t="n">
        <v>48.21</v>
      </c>
      <c r="T27" t="n">
        <v>11681.05</v>
      </c>
      <c r="U27" t="n">
        <v>0.58</v>
      </c>
      <c r="V27" t="n">
        <v>0.76</v>
      </c>
      <c r="W27" t="n">
        <v>0.2</v>
      </c>
      <c r="X27" t="n">
        <v>0.7</v>
      </c>
      <c r="Y27" t="n">
        <v>1</v>
      </c>
      <c r="Z27" t="n">
        <v>10</v>
      </c>
      <c r="AA27" t="n">
        <v>438.5835735653044</v>
      </c>
      <c r="AB27" t="n">
        <v>600.0893942937364</v>
      </c>
      <c r="AC27" t="n">
        <v>542.8177047330961</v>
      </c>
      <c r="AD27" t="n">
        <v>438583.5735653045</v>
      </c>
      <c r="AE27" t="n">
        <v>600089.3942937364</v>
      </c>
      <c r="AF27" t="n">
        <v>6.316683453763994e-06</v>
      </c>
      <c r="AG27" t="n">
        <v>25</v>
      </c>
      <c r="AH27" t="n">
        <v>542817.7047330961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4.6747</v>
      </c>
      <c r="E28" t="n">
        <v>21.39</v>
      </c>
      <c r="F28" t="n">
        <v>17.94</v>
      </c>
      <c r="G28" t="n">
        <v>44.85</v>
      </c>
      <c r="H28" t="n">
        <v>0.65</v>
      </c>
      <c r="I28" t="n">
        <v>24</v>
      </c>
      <c r="J28" t="n">
        <v>204.95</v>
      </c>
      <c r="K28" t="n">
        <v>54.38</v>
      </c>
      <c r="L28" t="n">
        <v>7.5</v>
      </c>
      <c r="M28" t="n">
        <v>22</v>
      </c>
      <c r="N28" t="n">
        <v>43.08</v>
      </c>
      <c r="O28" t="n">
        <v>25511.67</v>
      </c>
      <c r="P28" t="n">
        <v>240.41</v>
      </c>
      <c r="Q28" t="n">
        <v>444.55</v>
      </c>
      <c r="R28" t="n">
        <v>82.31</v>
      </c>
      <c r="S28" t="n">
        <v>48.21</v>
      </c>
      <c r="T28" t="n">
        <v>11037.75</v>
      </c>
      <c r="U28" t="n">
        <v>0.59</v>
      </c>
      <c r="V28" t="n">
        <v>0.76</v>
      </c>
      <c r="W28" t="n">
        <v>0.2</v>
      </c>
      <c r="X28" t="n">
        <v>0.66</v>
      </c>
      <c r="Y28" t="n">
        <v>1</v>
      </c>
      <c r="Z28" t="n">
        <v>10</v>
      </c>
      <c r="AA28" t="n">
        <v>437.2763227065681</v>
      </c>
      <c r="AB28" t="n">
        <v>598.3007559969756</v>
      </c>
      <c r="AC28" t="n">
        <v>541.1997715650084</v>
      </c>
      <c r="AD28" t="n">
        <v>437276.3227065681</v>
      </c>
      <c r="AE28" t="n">
        <v>598300.7559969756</v>
      </c>
      <c r="AF28" t="n">
        <v>6.339194122348284e-06</v>
      </c>
      <c r="AG28" t="n">
        <v>25</v>
      </c>
      <c r="AH28" t="n">
        <v>541199.7715650084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4.6723</v>
      </c>
      <c r="E29" t="n">
        <v>21.4</v>
      </c>
      <c r="F29" t="n">
        <v>17.95</v>
      </c>
      <c r="G29" t="n">
        <v>44.88</v>
      </c>
      <c r="H29" t="n">
        <v>0.67</v>
      </c>
      <c r="I29" t="n">
        <v>24</v>
      </c>
      <c r="J29" t="n">
        <v>205.35</v>
      </c>
      <c r="K29" t="n">
        <v>54.38</v>
      </c>
      <c r="L29" t="n">
        <v>7.75</v>
      </c>
      <c r="M29" t="n">
        <v>22</v>
      </c>
      <c r="N29" t="n">
        <v>43.22</v>
      </c>
      <c r="O29" t="n">
        <v>25560.62</v>
      </c>
      <c r="P29" t="n">
        <v>240.31</v>
      </c>
      <c r="Q29" t="n">
        <v>444.57</v>
      </c>
      <c r="R29" t="n">
        <v>82.75</v>
      </c>
      <c r="S29" t="n">
        <v>48.21</v>
      </c>
      <c r="T29" t="n">
        <v>11259.07</v>
      </c>
      <c r="U29" t="n">
        <v>0.58</v>
      </c>
      <c r="V29" t="n">
        <v>0.76</v>
      </c>
      <c r="W29" t="n">
        <v>0.2</v>
      </c>
      <c r="X29" t="n">
        <v>0.68</v>
      </c>
      <c r="Y29" t="n">
        <v>1</v>
      </c>
      <c r="Z29" t="n">
        <v>10</v>
      </c>
      <c r="AA29" t="n">
        <v>437.3578695693973</v>
      </c>
      <c r="AB29" t="n">
        <v>598.4123320122925</v>
      </c>
      <c r="AC29" t="n">
        <v>541.3006989220213</v>
      </c>
      <c r="AD29" t="n">
        <v>437357.8695693974</v>
      </c>
      <c r="AE29" t="n">
        <v>598412.3320122925</v>
      </c>
      <c r="AF29" t="n">
        <v>6.33593956785417e-06</v>
      </c>
      <c r="AG29" t="n">
        <v>25</v>
      </c>
      <c r="AH29" t="n">
        <v>541300.6989220213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4.689</v>
      </c>
      <c r="E30" t="n">
        <v>21.33</v>
      </c>
      <c r="F30" t="n">
        <v>17.92</v>
      </c>
      <c r="G30" t="n">
        <v>46.74</v>
      </c>
      <c r="H30" t="n">
        <v>0.6899999999999999</v>
      </c>
      <c r="I30" t="n">
        <v>23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239.51</v>
      </c>
      <c r="Q30" t="n">
        <v>444.55</v>
      </c>
      <c r="R30" t="n">
        <v>81.43000000000001</v>
      </c>
      <c r="S30" t="n">
        <v>48.21</v>
      </c>
      <c r="T30" t="n">
        <v>10605.6</v>
      </c>
      <c r="U30" t="n">
        <v>0.59</v>
      </c>
      <c r="V30" t="n">
        <v>0.76</v>
      </c>
      <c r="W30" t="n">
        <v>0.2</v>
      </c>
      <c r="X30" t="n">
        <v>0.64</v>
      </c>
      <c r="Y30" t="n">
        <v>1</v>
      </c>
      <c r="Z30" t="n">
        <v>10</v>
      </c>
      <c r="AA30" t="n">
        <v>436.1631299710454</v>
      </c>
      <c r="AB30" t="n">
        <v>596.7776365856361</v>
      </c>
      <c r="AC30" t="n">
        <v>539.8220165325757</v>
      </c>
      <c r="AD30" t="n">
        <v>436163.1299710454</v>
      </c>
      <c r="AE30" t="n">
        <v>596777.6365856361</v>
      </c>
      <c r="AF30" t="n">
        <v>6.358585842875715e-06</v>
      </c>
      <c r="AG30" t="n">
        <v>25</v>
      </c>
      <c r="AH30" t="n">
        <v>539822.0165325757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4.7063</v>
      </c>
      <c r="E31" t="n">
        <v>21.25</v>
      </c>
      <c r="F31" t="n">
        <v>17.88</v>
      </c>
      <c r="G31" t="n">
        <v>48.75</v>
      </c>
      <c r="H31" t="n">
        <v>0.71</v>
      </c>
      <c r="I31" t="n">
        <v>22</v>
      </c>
      <c r="J31" t="n">
        <v>206.15</v>
      </c>
      <c r="K31" t="n">
        <v>54.38</v>
      </c>
      <c r="L31" t="n">
        <v>8.25</v>
      </c>
      <c r="M31" t="n">
        <v>20</v>
      </c>
      <c r="N31" t="n">
        <v>43.52</v>
      </c>
      <c r="O31" t="n">
        <v>25658.66</v>
      </c>
      <c r="P31" t="n">
        <v>238.95</v>
      </c>
      <c r="Q31" t="n">
        <v>444.58</v>
      </c>
      <c r="R31" t="n">
        <v>80.15000000000001</v>
      </c>
      <c r="S31" t="n">
        <v>48.21</v>
      </c>
      <c r="T31" t="n">
        <v>9969.059999999999</v>
      </c>
      <c r="U31" t="n">
        <v>0.6</v>
      </c>
      <c r="V31" t="n">
        <v>0.76</v>
      </c>
      <c r="W31" t="n">
        <v>0.2</v>
      </c>
      <c r="X31" t="n">
        <v>0.6</v>
      </c>
      <c r="Y31" t="n">
        <v>1</v>
      </c>
      <c r="Z31" t="n">
        <v>10</v>
      </c>
      <c r="AA31" t="n">
        <v>435.0405097069598</v>
      </c>
      <c r="AB31" t="n">
        <v>595.2416180138036</v>
      </c>
      <c r="AC31" t="n">
        <v>538.4325934174232</v>
      </c>
      <c r="AD31" t="n">
        <v>435040.5097069598</v>
      </c>
      <c r="AE31" t="n">
        <v>595241.6180138036</v>
      </c>
      <c r="AF31" t="n">
        <v>6.382045756520788e-06</v>
      </c>
      <c r="AG31" t="n">
        <v>25</v>
      </c>
      <c r="AH31" t="n">
        <v>538432.5934174232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4.7048</v>
      </c>
      <c r="E32" t="n">
        <v>21.25</v>
      </c>
      <c r="F32" t="n">
        <v>17.88</v>
      </c>
      <c r="G32" t="n">
        <v>48.77</v>
      </c>
      <c r="H32" t="n">
        <v>0.73</v>
      </c>
      <c r="I32" t="n">
        <v>22</v>
      </c>
      <c r="J32" t="n">
        <v>206.54</v>
      </c>
      <c r="K32" t="n">
        <v>54.38</v>
      </c>
      <c r="L32" t="n">
        <v>8.5</v>
      </c>
      <c r="M32" t="n">
        <v>20</v>
      </c>
      <c r="N32" t="n">
        <v>43.67</v>
      </c>
      <c r="O32" t="n">
        <v>25707.76</v>
      </c>
      <c r="P32" t="n">
        <v>238.14</v>
      </c>
      <c r="Q32" t="n">
        <v>444.55</v>
      </c>
      <c r="R32" t="n">
        <v>80.31</v>
      </c>
      <c r="S32" t="n">
        <v>48.21</v>
      </c>
      <c r="T32" t="n">
        <v>10051.86</v>
      </c>
      <c r="U32" t="n">
        <v>0.6</v>
      </c>
      <c r="V32" t="n">
        <v>0.76</v>
      </c>
      <c r="W32" t="n">
        <v>0.2</v>
      </c>
      <c r="X32" t="n">
        <v>0.61</v>
      </c>
      <c r="Y32" t="n">
        <v>1</v>
      </c>
      <c r="Z32" t="n">
        <v>10</v>
      </c>
      <c r="AA32" t="n">
        <v>434.6837067696168</v>
      </c>
      <c r="AB32" t="n">
        <v>594.7534244938963</v>
      </c>
      <c r="AC32" t="n">
        <v>537.9909924018721</v>
      </c>
      <c r="AD32" t="n">
        <v>434683.7067696168</v>
      </c>
      <c r="AE32" t="n">
        <v>594753.4244938963</v>
      </c>
      <c r="AF32" t="n">
        <v>6.380011659961967e-06</v>
      </c>
      <c r="AG32" t="n">
        <v>25</v>
      </c>
      <c r="AH32" t="n">
        <v>537990.9924018721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4.7217</v>
      </c>
      <c r="E33" t="n">
        <v>21.18</v>
      </c>
      <c r="F33" t="n">
        <v>17.85</v>
      </c>
      <c r="G33" t="n">
        <v>50.99</v>
      </c>
      <c r="H33" t="n">
        <v>0.75</v>
      </c>
      <c r="I33" t="n">
        <v>21</v>
      </c>
      <c r="J33" t="n">
        <v>206.94</v>
      </c>
      <c r="K33" t="n">
        <v>54.38</v>
      </c>
      <c r="L33" t="n">
        <v>8.75</v>
      </c>
      <c r="M33" t="n">
        <v>19</v>
      </c>
      <c r="N33" t="n">
        <v>43.81</v>
      </c>
      <c r="O33" t="n">
        <v>25756.9</v>
      </c>
      <c r="P33" t="n">
        <v>237.61</v>
      </c>
      <c r="Q33" t="n">
        <v>444.57</v>
      </c>
      <c r="R33" t="n">
        <v>79.18000000000001</v>
      </c>
      <c r="S33" t="n">
        <v>48.21</v>
      </c>
      <c r="T33" t="n">
        <v>9488.610000000001</v>
      </c>
      <c r="U33" t="n">
        <v>0.61</v>
      </c>
      <c r="V33" t="n">
        <v>0.76</v>
      </c>
      <c r="W33" t="n">
        <v>0.2</v>
      </c>
      <c r="X33" t="n">
        <v>0.57</v>
      </c>
      <c r="Y33" t="n">
        <v>1</v>
      </c>
      <c r="Z33" t="n">
        <v>10</v>
      </c>
      <c r="AA33" t="n">
        <v>433.6371010515014</v>
      </c>
      <c r="AB33" t="n">
        <v>593.3214123773852</v>
      </c>
      <c r="AC33" t="n">
        <v>536.695649511919</v>
      </c>
      <c r="AD33" t="n">
        <v>433637.1010515013</v>
      </c>
      <c r="AE33" t="n">
        <v>593321.4123773852</v>
      </c>
      <c r="AF33" t="n">
        <v>6.402929147858022e-06</v>
      </c>
      <c r="AG33" t="n">
        <v>25</v>
      </c>
      <c r="AH33" t="n">
        <v>536695.649511919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4.74</v>
      </c>
      <c r="E34" t="n">
        <v>21.1</v>
      </c>
      <c r="F34" t="n">
        <v>17.8</v>
      </c>
      <c r="G34" t="n">
        <v>53.41</v>
      </c>
      <c r="H34" t="n">
        <v>0.77</v>
      </c>
      <c r="I34" t="n">
        <v>20</v>
      </c>
      <c r="J34" t="n">
        <v>207.34</v>
      </c>
      <c r="K34" t="n">
        <v>54.38</v>
      </c>
      <c r="L34" t="n">
        <v>9</v>
      </c>
      <c r="M34" t="n">
        <v>18</v>
      </c>
      <c r="N34" t="n">
        <v>43.96</v>
      </c>
      <c r="O34" t="n">
        <v>25806.1</v>
      </c>
      <c r="P34" t="n">
        <v>236.84</v>
      </c>
      <c r="Q34" t="n">
        <v>444.55</v>
      </c>
      <c r="R34" t="n">
        <v>77.78</v>
      </c>
      <c r="S34" t="n">
        <v>48.21</v>
      </c>
      <c r="T34" t="n">
        <v>8795.83</v>
      </c>
      <c r="U34" t="n">
        <v>0.62</v>
      </c>
      <c r="V34" t="n">
        <v>0.77</v>
      </c>
      <c r="W34" t="n">
        <v>0.19</v>
      </c>
      <c r="X34" t="n">
        <v>0.53</v>
      </c>
      <c r="Y34" t="n">
        <v>1</v>
      </c>
      <c r="Z34" t="n">
        <v>10</v>
      </c>
      <c r="AA34" t="n">
        <v>432.3497621476011</v>
      </c>
      <c r="AB34" t="n">
        <v>591.5600184956847</v>
      </c>
      <c r="AC34" t="n">
        <v>535.1023605901562</v>
      </c>
      <c r="AD34" t="n">
        <v>432349.7621476011</v>
      </c>
      <c r="AE34" t="n">
        <v>591560.0184956847</v>
      </c>
      <c r="AF34" t="n">
        <v>6.427745125875643e-06</v>
      </c>
      <c r="AG34" t="n">
        <v>25</v>
      </c>
      <c r="AH34" t="n">
        <v>535102.3605901562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4.7372</v>
      </c>
      <c r="E35" t="n">
        <v>21.11</v>
      </c>
      <c r="F35" t="n">
        <v>17.82</v>
      </c>
      <c r="G35" t="n">
        <v>53.45</v>
      </c>
      <c r="H35" t="n">
        <v>0.79</v>
      </c>
      <c r="I35" t="n">
        <v>20</v>
      </c>
      <c r="J35" t="n">
        <v>207.74</v>
      </c>
      <c r="K35" t="n">
        <v>54.38</v>
      </c>
      <c r="L35" t="n">
        <v>9.25</v>
      </c>
      <c r="M35" t="n">
        <v>18</v>
      </c>
      <c r="N35" t="n">
        <v>44.11</v>
      </c>
      <c r="O35" t="n">
        <v>25855.35</v>
      </c>
      <c r="P35" t="n">
        <v>236.8</v>
      </c>
      <c r="Q35" t="n">
        <v>444.55</v>
      </c>
      <c r="R35" t="n">
        <v>78.16</v>
      </c>
      <c r="S35" t="n">
        <v>48.21</v>
      </c>
      <c r="T35" t="n">
        <v>8983.74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  <c r="AA35" t="n">
        <v>432.509529318044</v>
      </c>
      <c r="AB35" t="n">
        <v>591.7786189867146</v>
      </c>
      <c r="AC35" t="n">
        <v>535.3000981571299</v>
      </c>
      <c r="AD35" t="n">
        <v>432509.529318044</v>
      </c>
      <c r="AE35" t="n">
        <v>591778.6189867146</v>
      </c>
      <c r="AF35" t="n">
        <v>6.423948145632508e-06</v>
      </c>
      <c r="AG35" t="n">
        <v>25</v>
      </c>
      <c r="AH35" t="n">
        <v>535300.0981571299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4.7552</v>
      </c>
      <c r="E36" t="n">
        <v>21.03</v>
      </c>
      <c r="F36" t="n">
        <v>17.77</v>
      </c>
      <c r="G36" t="n">
        <v>56.13</v>
      </c>
      <c r="H36" t="n">
        <v>0.8100000000000001</v>
      </c>
      <c r="I36" t="n">
        <v>19</v>
      </c>
      <c r="J36" t="n">
        <v>208.14</v>
      </c>
      <c r="K36" t="n">
        <v>54.38</v>
      </c>
      <c r="L36" t="n">
        <v>9.5</v>
      </c>
      <c r="M36" t="n">
        <v>17</v>
      </c>
      <c r="N36" t="n">
        <v>44.26</v>
      </c>
      <c r="O36" t="n">
        <v>25904.65</v>
      </c>
      <c r="P36" t="n">
        <v>235.78</v>
      </c>
      <c r="Q36" t="n">
        <v>444.55</v>
      </c>
      <c r="R36" t="n">
        <v>76.66</v>
      </c>
      <c r="S36" t="n">
        <v>48.21</v>
      </c>
      <c r="T36" t="n">
        <v>8240.25</v>
      </c>
      <c r="U36" t="n">
        <v>0.63</v>
      </c>
      <c r="V36" t="n">
        <v>0.77</v>
      </c>
      <c r="W36" t="n">
        <v>0.2</v>
      </c>
      <c r="X36" t="n">
        <v>0.5</v>
      </c>
      <c r="Y36" t="n">
        <v>1</v>
      </c>
      <c r="Z36" t="n">
        <v>10</v>
      </c>
      <c r="AA36" t="n">
        <v>431.115121201881</v>
      </c>
      <c r="AB36" t="n">
        <v>589.8707282852361</v>
      </c>
      <c r="AC36" t="n">
        <v>533.574293866459</v>
      </c>
      <c r="AD36" t="n">
        <v>431115.121201881</v>
      </c>
      <c r="AE36" t="n">
        <v>589870.7282852361</v>
      </c>
      <c r="AF36" t="n">
        <v>6.448357304338367e-06</v>
      </c>
      <c r="AG36" t="n">
        <v>25</v>
      </c>
      <c r="AH36" t="n">
        <v>533574.293866459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4.7608</v>
      </c>
      <c r="E37" t="n">
        <v>21</v>
      </c>
      <c r="F37" t="n">
        <v>17.75</v>
      </c>
      <c r="G37" t="n">
        <v>56.05</v>
      </c>
      <c r="H37" t="n">
        <v>0.83</v>
      </c>
      <c r="I37" t="n">
        <v>19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234.98</v>
      </c>
      <c r="Q37" t="n">
        <v>444.55</v>
      </c>
      <c r="R37" t="n">
        <v>75.68000000000001</v>
      </c>
      <c r="S37" t="n">
        <v>48.21</v>
      </c>
      <c r="T37" t="n">
        <v>7747.88</v>
      </c>
      <c r="U37" t="n">
        <v>0.64</v>
      </c>
      <c r="V37" t="n">
        <v>0.77</v>
      </c>
      <c r="W37" t="n">
        <v>0.2</v>
      </c>
      <c r="X37" t="n">
        <v>0.47</v>
      </c>
      <c r="Y37" t="n">
        <v>1</v>
      </c>
      <c r="Z37" t="n">
        <v>10</v>
      </c>
      <c r="AA37" t="n">
        <v>430.4224826562417</v>
      </c>
      <c r="AB37" t="n">
        <v>588.9230296700364</v>
      </c>
      <c r="AC37" t="n">
        <v>532.7170422769907</v>
      </c>
      <c r="AD37" t="n">
        <v>430422.4826562417</v>
      </c>
      <c r="AE37" t="n">
        <v>588923.0296700364</v>
      </c>
      <c r="AF37" t="n">
        <v>6.455951264824632e-06</v>
      </c>
      <c r="AG37" t="n">
        <v>25</v>
      </c>
      <c r="AH37" t="n">
        <v>532717.0422769907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4.7898</v>
      </c>
      <c r="E38" t="n">
        <v>20.88</v>
      </c>
      <c r="F38" t="n">
        <v>17.66</v>
      </c>
      <c r="G38" t="n">
        <v>58.87</v>
      </c>
      <c r="H38" t="n">
        <v>0.85</v>
      </c>
      <c r="I38" t="n">
        <v>18</v>
      </c>
      <c r="J38" t="n">
        <v>208.94</v>
      </c>
      <c r="K38" t="n">
        <v>54.38</v>
      </c>
      <c r="L38" t="n">
        <v>10</v>
      </c>
      <c r="M38" t="n">
        <v>16</v>
      </c>
      <c r="N38" t="n">
        <v>44.56</v>
      </c>
      <c r="O38" t="n">
        <v>26003.41</v>
      </c>
      <c r="P38" t="n">
        <v>233.44</v>
      </c>
      <c r="Q38" t="n">
        <v>444.56</v>
      </c>
      <c r="R38" t="n">
        <v>73.18000000000001</v>
      </c>
      <c r="S38" t="n">
        <v>48.21</v>
      </c>
      <c r="T38" t="n">
        <v>6503.36</v>
      </c>
      <c r="U38" t="n">
        <v>0.66</v>
      </c>
      <c r="V38" t="n">
        <v>0.77</v>
      </c>
      <c r="W38" t="n">
        <v>0.18</v>
      </c>
      <c r="X38" t="n">
        <v>0.38</v>
      </c>
      <c r="Y38" t="n">
        <v>1</v>
      </c>
      <c r="Z38" t="n">
        <v>10</v>
      </c>
      <c r="AA38" t="n">
        <v>428.2236880088971</v>
      </c>
      <c r="AB38" t="n">
        <v>585.9145418295659</v>
      </c>
      <c r="AC38" t="n">
        <v>529.9956802935754</v>
      </c>
      <c r="AD38" t="n">
        <v>428223.6880088971</v>
      </c>
      <c r="AE38" t="n">
        <v>585914.5418295659</v>
      </c>
      <c r="AF38" t="n">
        <v>6.495277131628513e-06</v>
      </c>
      <c r="AG38" t="n">
        <v>25</v>
      </c>
      <c r="AH38" t="n">
        <v>529995.6802935754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4.7557</v>
      </c>
      <c r="E39" t="n">
        <v>21.03</v>
      </c>
      <c r="F39" t="n">
        <v>17.81</v>
      </c>
      <c r="G39" t="n">
        <v>59.37</v>
      </c>
      <c r="H39" t="n">
        <v>0.87</v>
      </c>
      <c r="I39" t="n">
        <v>18</v>
      </c>
      <c r="J39" t="n">
        <v>209.34</v>
      </c>
      <c r="K39" t="n">
        <v>54.38</v>
      </c>
      <c r="L39" t="n">
        <v>10.25</v>
      </c>
      <c r="M39" t="n">
        <v>16</v>
      </c>
      <c r="N39" t="n">
        <v>44.71</v>
      </c>
      <c r="O39" t="n">
        <v>26052.86</v>
      </c>
      <c r="P39" t="n">
        <v>234.89</v>
      </c>
      <c r="Q39" t="n">
        <v>444.55</v>
      </c>
      <c r="R39" t="n">
        <v>78.14</v>
      </c>
      <c r="S39" t="n">
        <v>48.21</v>
      </c>
      <c r="T39" t="n">
        <v>8984.309999999999</v>
      </c>
      <c r="U39" t="n">
        <v>0.62</v>
      </c>
      <c r="V39" t="n">
        <v>0.77</v>
      </c>
      <c r="W39" t="n">
        <v>0.19</v>
      </c>
      <c r="X39" t="n">
        <v>0.53</v>
      </c>
      <c r="Y39" t="n">
        <v>1</v>
      </c>
      <c r="Z39" t="n">
        <v>10</v>
      </c>
      <c r="AA39" t="n">
        <v>430.7852548947508</v>
      </c>
      <c r="AB39" t="n">
        <v>589.4193906511462</v>
      </c>
      <c r="AC39" t="n">
        <v>533.1660312627104</v>
      </c>
      <c r="AD39" t="n">
        <v>430785.2548947508</v>
      </c>
      <c r="AE39" t="n">
        <v>589419.3906511462</v>
      </c>
      <c r="AF39" t="n">
        <v>6.44903533652464e-06</v>
      </c>
      <c r="AG39" t="n">
        <v>25</v>
      </c>
      <c r="AH39" t="n">
        <v>533166.0312627103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4.7801</v>
      </c>
      <c r="E40" t="n">
        <v>20.92</v>
      </c>
      <c r="F40" t="n">
        <v>17.74</v>
      </c>
      <c r="G40" t="n">
        <v>62.62</v>
      </c>
      <c r="H40" t="n">
        <v>0.89</v>
      </c>
      <c r="I40" t="n">
        <v>17</v>
      </c>
      <c r="J40" t="n">
        <v>209.74</v>
      </c>
      <c r="K40" t="n">
        <v>54.38</v>
      </c>
      <c r="L40" t="n">
        <v>10.5</v>
      </c>
      <c r="M40" t="n">
        <v>15</v>
      </c>
      <c r="N40" t="n">
        <v>44.87</v>
      </c>
      <c r="O40" t="n">
        <v>26102.37</v>
      </c>
      <c r="P40" t="n">
        <v>233.71</v>
      </c>
      <c r="Q40" t="n">
        <v>444.55</v>
      </c>
      <c r="R40" t="n">
        <v>75.78</v>
      </c>
      <c r="S40" t="n">
        <v>48.21</v>
      </c>
      <c r="T40" t="n">
        <v>7808.75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  <c r="AA40" t="n">
        <v>429.0084016101478</v>
      </c>
      <c r="AB40" t="n">
        <v>586.9882215979178</v>
      </c>
      <c r="AC40" t="n">
        <v>530.9668895717549</v>
      </c>
      <c r="AD40" t="n">
        <v>429008.4016101478</v>
      </c>
      <c r="AE40" t="n">
        <v>586988.2215979178</v>
      </c>
      <c r="AF40" t="n">
        <v>6.482123307214802e-06</v>
      </c>
      <c r="AG40" t="n">
        <v>25</v>
      </c>
      <c r="AH40" t="n">
        <v>530966.889571755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4.779</v>
      </c>
      <c r="E41" t="n">
        <v>20.92</v>
      </c>
      <c r="F41" t="n">
        <v>17.75</v>
      </c>
      <c r="G41" t="n">
        <v>62.64</v>
      </c>
      <c r="H41" t="n">
        <v>0.91</v>
      </c>
      <c r="I41" t="n">
        <v>17</v>
      </c>
      <c r="J41" t="n">
        <v>210.14</v>
      </c>
      <c r="K41" t="n">
        <v>54.38</v>
      </c>
      <c r="L41" t="n">
        <v>10.75</v>
      </c>
      <c r="M41" t="n">
        <v>15</v>
      </c>
      <c r="N41" t="n">
        <v>45.02</v>
      </c>
      <c r="O41" t="n">
        <v>26151.93</v>
      </c>
      <c r="P41" t="n">
        <v>234.07</v>
      </c>
      <c r="Q41" t="n">
        <v>444.55</v>
      </c>
      <c r="R41" t="n">
        <v>76.06</v>
      </c>
      <c r="S41" t="n">
        <v>48.21</v>
      </c>
      <c r="T41" t="n">
        <v>7949.43</v>
      </c>
      <c r="U41" t="n">
        <v>0.63</v>
      </c>
      <c r="V41" t="n">
        <v>0.77</v>
      </c>
      <c r="W41" t="n">
        <v>0.19</v>
      </c>
      <c r="X41" t="n">
        <v>0.47</v>
      </c>
      <c r="Y41" t="n">
        <v>1</v>
      </c>
      <c r="Z41" t="n">
        <v>10</v>
      </c>
      <c r="AA41" t="n">
        <v>429.2675685610668</v>
      </c>
      <c r="AB41" t="n">
        <v>587.3428252538042</v>
      </c>
      <c r="AC41" t="n">
        <v>531.2876503524128</v>
      </c>
      <c r="AD41" t="n">
        <v>429267.5685610668</v>
      </c>
      <c r="AE41" t="n">
        <v>587342.8252538042</v>
      </c>
      <c r="AF41" t="n">
        <v>6.480631636404999e-06</v>
      </c>
      <c r="AG41" t="n">
        <v>25</v>
      </c>
      <c r="AH41" t="n">
        <v>531287.6503524128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4.7787</v>
      </c>
      <c r="E42" t="n">
        <v>20.93</v>
      </c>
      <c r="F42" t="n">
        <v>17.75</v>
      </c>
      <c r="G42" t="n">
        <v>62.64</v>
      </c>
      <c r="H42" t="n">
        <v>0.93</v>
      </c>
      <c r="I42" t="n">
        <v>17</v>
      </c>
      <c r="J42" t="n">
        <v>210.55</v>
      </c>
      <c r="K42" t="n">
        <v>54.38</v>
      </c>
      <c r="L42" t="n">
        <v>11</v>
      </c>
      <c r="M42" t="n">
        <v>15</v>
      </c>
      <c r="N42" t="n">
        <v>45.17</v>
      </c>
      <c r="O42" t="n">
        <v>26201.54</v>
      </c>
      <c r="P42" t="n">
        <v>233.22</v>
      </c>
      <c r="Q42" t="n">
        <v>444.55</v>
      </c>
      <c r="R42" t="n">
        <v>76.11</v>
      </c>
      <c r="S42" t="n">
        <v>48.21</v>
      </c>
      <c r="T42" t="n">
        <v>7973.1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  <c r="AA42" t="n">
        <v>428.84873097519</v>
      </c>
      <c r="AB42" t="n">
        <v>586.7697531909973</v>
      </c>
      <c r="AC42" t="n">
        <v>530.7692714829686</v>
      </c>
      <c r="AD42" t="n">
        <v>428848.73097519</v>
      </c>
      <c r="AE42" t="n">
        <v>586769.7531909973</v>
      </c>
      <c r="AF42" t="n">
        <v>6.480224817093235e-06</v>
      </c>
      <c r="AG42" t="n">
        <v>25</v>
      </c>
      <c r="AH42" t="n">
        <v>530769.2714829686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4.7976</v>
      </c>
      <c r="E43" t="n">
        <v>20.84</v>
      </c>
      <c r="F43" t="n">
        <v>17.7</v>
      </c>
      <c r="G43" t="n">
        <v>66.39</v>
      </c>
      <c r="H43" t="n">
        <v>0.95</v>
      </c>
      <c r="I43" t="n">
        <v>16</v>
      </c>
      <c r="J43" t="n">
        <v>210.95</v>
      </c>
      <c r="K43" t="n">
        <v>54.38</v>
      </c>
      <c r="L43" t="n">
        <v>11.25</v>
      </c>
      <c r="M43" t="n">
        <v>14</v>
      </c>
      <c r="N43" t="n">
        <v>45.32</v>
      </c>
      <c r="O43" t="n">
        <v>26251.2</v>
      </c>
      <c r="P43" t="n">
        <v>232.41</v>
      </c>
      <c r="Q43" t="n">
        <v>444.56</v>
      </c>
      <c r="R43" t="n">
        <v>74.64</v>
      </c>
      <c r="S43" t="n">
        <v>48.21</v>
      </c>
      <c r="T43" t="n">
        <v>7243.04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  <c r="AA43" t="n">
        <v>427.5523416253633</v>
      </c>
      <c r="AB43" t="n">
        <v>584.9959760899027</v>
      </c>
      <c r="AC43" t="n">
        <v>529.1647811788907</v>
      </c>
      <c r="AD43" t="n">
        <v>427552.3416253633</v>
      </c>
      <c r="AE43" t="n">
        <v>584995.9760899027</v>
      </c>
      <c r="AF43" t="n">
        <v>6.505854433734385e-06</v>
      </c>
      <c r="AG43" t="n">
        <v>25</v>
      </c>
      <c r="AH43" t="n">
        <v>529164.7811788907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4.7945</v>
      </c>
      <c r="E44" t="n">
        <v>20.86</v>
      </c>
      <c r="F44" t="n">
        <v>17.72</v>
      </c>
      <c r="G44" t="n">
        <v>66.44</v>
      </c>
      <c r="H44" t="n">
        <v>0.97</v>
      </c>
      <c r="I44" t="n">
        <v>16</v>
      </c>
      <c r="J44" t="n">
        <v>211.35</v>
      </c>
      <c r="K44" t="n">
        <v>54.38</v>
      </c>
      <c r="L44" t="n">
        <v>11.5</v>
      </c>
      <c r="M44" t="n">
        <v>14</v>
      </c>
      <c r="N44" t="n">
        <v>45.48</v>
      </c>
      <c r="O44" t="n">
        <v>26300.92</v>
      </c>
      <c r="P44" t="n">
        <v>232.56</v>
      </c>
      <c r="Q44" t="n">
        <v>444.55</v>
      </c>
      <c r="R44" t="n">
        <v>74.98999999999999</v>
      </c>
      <c r="S44" t="n">
        <v>48.21</v>
      </c>
      <c r="T44" t="n">
        <v>7421.61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  <c r="AA44" t="n">
        <v>427.8144746329158</v>
      </c>
      <c r="AB44" t="n">
        <v>585.3546380353281</v>
      </c>
      <c r="AC44" t="n">
        <v>529.4892129316299</v>
      </c>
      <c r="AD44" t="n">
        <v>427814.4746329158</v>
      </c>
      <c r="AE44" t="n">
        <v>585354.6380353281</v>
      </c>
      <c r="AF44" t="n">
        <v>6.501650634179487e-06</v>
      </c>
      <c r="AG44" t="n">
        <v>25</v>
      </c>
      <c r="AH44" t="n">
        <v>529489.21293163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4.7962</v>
      </c>
      <c r="E45" t="n">
        <v>20.85</v>
      </c>
      <c r="F45" t="n">
        <v>17.71</v>
      </c>
      <c r="G45" t="n">
        <v>66.42</v>
      </c>
      <c r="H45" t="n">
        <v>0.99</v>
      </c>
      <c r="I45" t="n">
        <v>16</v>
      </c>
      <c r="J45" t="n">
        <v>211.76</v>
      </c>
      <c r="K45" t="n">
        <v>54.38</v>
      </c>
      <c r="L45" t="n">
        <v>11.75</v>
      </c>
      <c r="M45" t="n">
        <v>14</v>
      </c>
      <c r="N45" t="n">
        <v>45.63</v>
      </c>
      <c r="O45" t="n">
        <v>26350.68</v>
      </c>
      <c r="P45" t="n">
        <v>231.9</v>
      </c>
      <c r="Q45" t="n">
        <v>444.55</v>
      </c>
      <c r="R45" t="n">
        <v>74.78</v>
      </c>
      <c r="S45" t="n">
        <v>48.21</v>
      </c>
      <c r="T45" t="n">
        <v>7314.83</v>
      </c>
      <c r="U45" t="n">
        <v>0.64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  <c r="AA45" t="n">
        <v>427.382742877961</v>
      </c>
      <c r="AB45" t="n">
        <v>584.7639236015382</v>
      </c>
      <c r="AC45" t="n">
        <v>528.954875454328</v>
      </c>
      <c r="AD45" t="n">
        <v>427382.742877961</v>
      </c>
      <c r="AE45" t="n">
        <v>584763.9236015382</v>
      </c>
      <c r="AF45" t="n">
        <v>6.503955943612818e-06</v>
      </c>
      <c r="AG45" t="n">
        <v>25</v>
      </c>
      <c r="AH45" t="n">
        <v>528954.875454328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4.8153</v>
      </c>
      <c r="E46" t="n">
        <v>20.77</v>
      </c>
      <c r="F46" t="n">
        <v>17.67</v>
      </c>
      <c r="G46" t="n">
        <v>70.67</v>
      </c>
      <c r="H46" t="n">
        <v>1</v>
      </c>
      <c r="I46" t="n">
        <v>15</v>
      </c>
      <c r="J46" t="n">
        <v>212.16</v>
      </c>
      <c r="K46" t="n">
        <v>54.38</v>
      </c>
      <c r="L46" t="n">
        <v>12</v>
      </c>
      <c r="M46" t="n">
        <v>13</v>
      </c>
      <c r="N46" t="n">
        <v>45.78</v>
      </c>
      <c r="O46" t="n">
        <v>26400.51</v>
      </c>
      <c r="P46" t="n">
        <v>231.46</v>
      </c>
      <c r="Q46" t="n">
        <v>444.57</v>
      </c>
      <c r="R46" t="n">
        <v>73.26000000000001</v>
      </c>
      <c r="S46" t="n">
        <v>48.21</v>
      </c>
      <c r="T46" t="n">
        <v>6560.08</v>
      </c>
      <c r="U46" t="n">
        <v>0.66</v>
      </c>
      <c r="V46" t="n">
        <v>0.77</v>
      </c>
      <c r="W46" t="n">
        <v>0.19</v>
      </c>
      <c r="X46" t="n">
        <v>0.39</v>
      </c>
      <c r="Y46" t="n">
        <v>1</v>
      </c>
      <c r="Z46" t="n">
        <v>10</v>
      </c>
      <c r="AA46" t="n">
        <v>426.3103345895847</v>
      </c>
      <c r="AB46" t="n">
        <v>583.2966072700672</v>
      </c>
      <c r="AC46" t="n">
        <v>527.6275977341412</v>
      </c>
      <c r="AD46" t="n">
        <v>426310.3345895847</v>
      </c>
      <c r="AE46" t="n">
        <v>583296.6072700672</v>
      </c>
      <c r="AF46" t="n">
        <v>6.529856773128477e-06</v>
      </c>
      <c r="AG46" t="n">
        <v>25</v>
      </c>
      <c r="AH46" t="n">
        <v>527627.5977341412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4.8138</v>
      </c>
      <c r="E47" t="n">
        <v>20.77</v>
      </c>
      <c r="F47" t="n">
        <v>17.67</v>
      </c>
      <c r="G47" t="n">
        <v>70.69</v>
      </c>
      <c r="H47" t="n">
        <v>1.02</v>
      </c>
      <c r="I47" t="n">
        <v>15</v>
      </c>
      <c r="J47" t="n">
        <v>212.56</v>
      </c>
      <c r="K47" t="n">
        <v>54.38</v>
      </c>
      <c r="L47" t="n">
        <v>12.25</v>
      </c>
      <c r="M47" t="n">
        <v>13</v>
      </c>
      <c r="N47" t="n">
        <v>45.94</v>
      </c>
      <c r="O47" t="n">
        <v>26450.38</v>
      </c>
      <c r="P47" t="n">
        <v>230.89</v>
      </c>
      <c r="Q47" t="n">
        <v>444.58</v>
      </c>
      <c r="R47" t="n">
        <v>73.56999999999999</v>
      </c>
      <c r="S47" t="n">
        <v>48.21</v>
      </c>
      <c r="T47" t="n">
        <v>6716.91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  <c r="AA47" t="n">
        <v>426.0794761945928</v>
      </c>
      <c r="AB47" t="n">
        <v>582.9807366292857</v>
      </c>
      <c r="AC47" t="n">
        <v>527.3418733439887</v>
      </c>
      <c r="AD47" t="n">
        <v>426079.4761945928</v>
      </c>
      <c r="AE47" t="n">
        <v>582980.7366292857</v>
      </c>
      <c r="AF47" t="n">
        <v>6.527822676569655e-06</v>
      </c>
      <c r="AG47" t="n">
        <v>25</v>
      </c>
      <c r="AH47" t="n">
        <v>527341.8733439887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4.8122</v>
      </c>
      <c r="E48" t="n">
        <v>20.78</v>
      </c>
      <c r="F48" t="n">
        <v>17.68</v>
      </c>
      <c r="G48" t="n">
        <v>70.72</v>
      </c>
      <c r="H48" t="n">
        <v>1.04</v>
      </c>
      <c r="I48" t="n">
        <v>15</v>
      </c>
      <c r="J48" t="n">
        <v>212.97</v>
      </c>
      <c r="K48" t="n">
        <v>54.38</v>
      </c>
      <c r="L48" t="n">
        <v>12.5</v>
      </c>
      <c r="M48" t="n">
        <v>13</v>
      </c>
      <c r="N48" t="n">
        <v>46.09</v>
      </c>
      <c r="O48" t="n">
        <v>26500.31</v>
      </c>
      <c r="P48" t="n">
        <v>230.84</v>
      </c>
      <c r="Q48" t="n">
        <v>444.55</v>
      </c>
      <c r="R48" t="n">
        <v>73.75</v>
      </c>
      <c r="S48" t="n">
        <v>48.21</v>
      </c>
      <c r="T48" t="n">
        <v>6806.4</v>
      </c>
      <c r="U48" t="n">
        <v>0.65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  <c r="AA48" t="n">
        <v>426.1486095671142</v>
      </c>
      <c r="AB48" t="n">
        <v>583.0753279595186</v>
      </c>
      <c r="AC48" t="n">
        <v>527.4274370104239</v>
      </c>
      <c r="AD48" t="n">
        <v>426148.6095671142</v>
      </c>
      <c r="AE48" t="n">
        <v>583075.3279595186</v>
      </c>
      <c r="AF48" t="n">
        <v>6.52565297357358e-06</v>
      </c>
      <c r="AG48" t="n">
        <v>25</v>
      </c>
      <c r="AH48" t="n">
        <v>527427.4370104239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4.8377</v>
      </c>
      <c r="E49" t="n">
        <v>20.67</v>
      </c>
      <c r="F49" t="n">
        <v>17.61</v>
      </c>
      <c r="G49" t="n">
        <v>75.47</v>
      </c>
      <c r="H49" t="n">
        <v>1.06</v>
      </c>
      <c r="I49" t="n">
        <v>14</v>
      </c>
      <c r="J49" t="n">
        <v>213.37</v>
      </c>
      <c r="K49" t="n">
        <v>54.38</v>
      </c>
      <c r="L49" t="n">
        <v>12.75</v>
      </c>
      <c r="M49" t="n">
        <v>12</v>
      </c>
      <c r="N49" t="n">
        <v>46.25</v>
      </c>
      <c r="O49" t="n">
        <v>26550.29</v>
      </c>
      <c r="P49" t="n">
        <v>229.52</v>
      </c>
      <c r="Q49" t="n">
        <v>444.58</v>
      </c>
      <c r="R49" t="n">
        <v>71.15000000000001</v>
      </c>
      <c r="S49" t="n">
        <v>48.21</v>
      </c>
      <c r="T49" t="n">
        <v>5508.44</v>
      </c>
      <c r="U49" t="n">
        <v>0.68</v>
      </c>
      <c r="V49" t="n">
        <v>0.77</v>
      </c>
      <c r="W49" t="n">
        <v>0.19</v>
      </c>
      <c r="X49" t="n">
        <v>0.33</v>
      </c>
      <c r="Y49" t="n">
        <v>1</v>
      </c>
      <c r="Z49" t="n">
        <v>10</v>
      </c>
      <c r="AA49" t="n">
        <v>414.4168226435595</v>
      </c>
      <c r="AB49" t="n">
        <v>567.0233795208002</v>
      </c>
      <c r="AC49" t="n">
        <v>512.9074640016457</v>
      </c>
      <c r="AD49" t="n">
        <v>414416.8226435595</v>
      </c>
      <c r="AE49" t="n">
        <v>567023.3795208002</v>
      </c>
      <c r="AF49" t="n">
        <v>6.560232615073543e-06</v>
      </c>
      <c r="AG49" t="n">
        <v>24</v>
      </c>
      <c r="AH49" t="n">
        <v>512907.4640016457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4.8509</v>
      </c>
      <c r="E50" t="n">
        <v>20.61</v>
      </c>
      <c r="F50" t="n">
        <v>17.55</v>
      </c>
      <c r="G50" t="n">
        <v>75.23</v>
      </c>
      <c r="H50" t="n">
        <v>1.08</v>
      </c>
      <c r="I50" t="n">
        <v>14</v>
      </c>
      <c r="J50" t="n">
        <v>213.78</v>
      </c>
      <c r="K50" t="n">
        <v>54.38</v>
      </c>
      <c r="L50" t="n">
        <v>13</v>
      </c>
      <c r="M50" t="n">
        <v>12</v>
      </c>
      <c r="N50" t="n">
        <v>46.4</v>
      </c>
      <c r="O50" t="n">
        <v>26600.32</v>
      </c>
      <c r="P50" t="n">
        <v>228.57</v>
      </c>
      <c r="Q50" t="n">
        <v>444.55</v>
      </c>
      <c r="R50" t="n">
        <v>69.38</v>
      </c>
      <c r="S50" t="n">
        <v>48.21</v>
      </c>
      <c r="T50" t="n">
        <v>4624.05</v>
      </c>
      <c r="U50" t="n">
        <v>0.6899999999999999</v>
      </c>
      <c r="V50" t="n">
        <v>0.78</v>
      </c>
      <c r="W50" t="n">
        <v>0.18</v>
      </c>
      <c r="X50" t="n">
        <v>0.28</v>
      </c>
      <c r="Y50" t="n">
        <v>1</v>
      </c>
      <c r="Z50" t="n">
        <v>10</v>
      </c>
      <c r="AA50" t="n">
        <v>413.254822870756</v>
      </c>
      <c r="AB50" t="n">
        <v>565.4334801678386</v>
      </c>
      <c r="AC50" t="n">
        <v>511.4693024114929</v>
      </c>
      <c r="AD50" t="n">
        <v>413254.822870756</v>
      </c>
      <c r="AE50" t="n">
        <v>565433.4801678386</v>
      </c>
      <c r="AF50" t="n">
        <v>6.578132664791172e-06</v>
      </c>
      <c r="AG50" t="n">
        <v>24</v>
      </c>
      <c r="AH50" t="n">
        <v>511469.3024114929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4.8182</v>
      </c>
      <c r="E51" t="n">
        <v>20.75</v>
      </c>
      <c r="F51" t="n">
        <v>17.69</v>
      </c>
      <c r="G51" t="n">
        <v>75.83</v>
      </c>
      <c r="H51" t="n">
        <v>1.1</v>
      </c>
      <c r="I51" t="n">
        <v>14</v>
      </c>
      <c r="J51" t="n">
        <v>214.19</v>
      </c>
      <c r="K51" t="n">
        <v>54.38</v>
      </c>
      <c r="L51" t="n">
        <v>13.25</v>
      </c>
      <c r="M51" t="n">
        <v>12</v>
      </c>
      <c r="N51" t="n">
        <v>46.56</v>
      </c>
      <c r="O51" t="n">
        <v>26650.41</v>
      </c>
      <c r="P51" t="n">
        <v>230.48</v>
      </c>
      <c r="Q51" t="n">
        <v>444.55</v>
      </c>
      <c r="R51" t="n">
        <v>74.66</v>
      </c>
      <c r="S51" t="n">
        <v>48.21</v>
      </c>
      <c r="T51" t="n">
        <v>7263.64</v>
      </c>
      <c r="U51" t="n">
        <v>0.65</v>
      </c>
      <c r="V51" t="n">
        <v>0.77</v>
      </c>
      <c r="W51" t="n">
        <v>0.18</v>
      </c>
      <c r="X51" t="n">
        <v>0.42</v>
      </c>
      <c r="Y51" t="n">
        <v>1</v>
      </c>
      <c r="Z51" t="n">
        <v>10</v>
      </c>
      <c r="AA51" t="n">
        <v>425.7812117866475</v>
      </c>
      <c r="AB51" t="n">
        <v>582.5726381078379</v>
      </c>
      <c r="AC51" t="n">
        <v>526.9727231726579</v>
      </c>
      <c r="AD51" t="n">
        <v>425781.2117866476</v>
      </c>
      <c r="AE51" t="n">
        <v>582572.6381078379</v>
      </c>
      <c r="AF51" t="n">
        <v>6.533789359808865e-06</v>
      </c>
      <c r="AG51" t="n">
        <v>25</v>
      </c>
      <c r="AH51" t="n">
        <v>526972.7231726579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4.8239</v>
      </c>
      <c r="E52" t="n">
        <v>20.73</v>
      </c>
      <c r="F52" t="n">
        <v>17.67</v>
      </c>
      <c r="G52" t="n">
        <v>75.72</v>
      </c>
      <c r="H52" t="n">
        <v>1.12</v>
      </c>
      <c r="I52" t="n">
        <v>14</v>
      </c>
      <c r="J52" t="n">
        <v>214.59</v>
      </c>
      <c r="K52" t="n">
        <v>54.38</v>
      </c>
      <c r="L52" t="n">
        <v>13.5</v>
      </c>
      <c r="M52" t="n">
        <v>12</v>
      </c>
      <c r="N52" t="n">
        <v>46.72</v>
      </c>
      <c r="O52" t="n">
        <v>26700.55</v>
      </c>
      <c r="P52" t="n">
        <v>228.76</v>
      </c>
      <c r="Q52" t="n">
        <v>444.56</v>
      </c>
      <c r="R52" t="n">
        <v>73.48999999999999</v>
      </c>
      <c r="S52" t="n">
        <v>48.21</v>
      </c>
      <c r="T52" t="n">
        <v>6677.95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414.7498691042745</v>
      </c>
      <c r="AB52" t="n">
        <v>567.4790683813235</v>
      </c>
      <c r="AC52" t="n">
        <v>513.3196625568838</v>
      </c>
      <c r="AD52" t="n">
        <v>414749.8691042745</v>
      </c>
      <c r="AE52" t="n">
        <v>567479.0683813235</v>
      </c>
      <c r="AF52" t="n">
        <v>6.541518926732387e-06</v>
      </c>
      <c r="AG52" t="n">
        <v>24</v>
      </c>
      <c r="AH52" t="n">
        <v>513319.6625568839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4.8435</v>
      </c>
      <c r="E53" t="n">
        <v>20.65</v>
      </c>
      <c r="F53" t="n">
        <v>17.62</v>
      </c>
      <c r="G53" t="n">
        <v>81.34</v>
      </c>
      <c r="H53" t="n">
        <v>1.14</v>
      </c>
      <c r="I53" t="n">
        <v>13</v>
      </c>
      <c r="J53" t="n">
        <v>215</v>
      </c>
      <c r="K53" t="n">
        <v>54.38</v>
      </c>
      <c r="L53" t="n">
        <v>13.75</v>
      </c>
      <c r="M53" t="n">
        <v>11</v>
      </c>
      <c r="N53" t="n">
        <v>46.87</v>
      </c>
      <c r="O53" t="n">
        <v>26750.75</v>
      </c>
      <c r="P53" t="n">
        <v>228.09</v>
      </c>
      <c r="Q53" t="n">
        <v>444.55</v>
      </c>
      <c r="R53" t="n">
        <v>72.03</v>
      </c>
      <c r="S53" t="n">
        <v>48.21</v>
      </c>
      <c r="T53" t="n">
        <v>5956.33</v>
      </c>
      <c r="U53" t="n">
        <v>0.67</v>
      </c>
      <c r="V53" t="n">
        <v>0.77</v>
      </c>
      <c r="W53" t="n">
        <v>0.18</v>
      </c>
      <c r="X53" t="n">
        <v>0.35</v>
      </c>
      <c r="Y53" t="n">
        <v>1</v>
      </c>
      <c r="Z53" t="n">
        <v>10</v>
      </c>
      <c r="AA53" t="n">
        <v>413.5265881736283</v>
      </c>
      <c r="AB53" t="n">
        <v>565.8053214446674</v>
      </c>
      <c r="AC53" t="n">
        <v>511.8056556787437</v>
      </c>
      <c r="AD53" t="n">
        <v>413526.5881736283</v>
      </c>
      <c r="AE53" t="n">
        <v>565805.3214446674</v>
      </c>
      <c r="AF53" t="n">
        <v>6.568097788434319e-06</v>
      </c>
      <c r="AG53" t="n">
        <v>24</v>
      </c>
      <c r="AH53" t="n">
        <v>511805.6556787437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4.8448</v>
      </c>
      <c r="E54" t="n">
        <v>20.64</v>
      </c>
      <c r="F54" t="n">
        <v>17.62</v>
      </c>
      <c r="G54" t="n">
        <v>81.31999999999999</v>
      </c>
      <c r="H54" t="n">
        <v>1.15</v>
      </c>
      <c r="I54" t="n">
        <v>13</v>
      </c>
      <c r="J54" t="n">
        <v>215.41</v>
      </c>
      <c r="K54" t="n">
        <v>54.38</v>
      </c>
      <c r="L54" t="n">
        <v>14</v>
      </c>
      <c r="M54" t="n">
        <v>11</v>
      </c>
      <c r="N54" t="n">
        <v>47.03</v>
      </c>
      <c r="O54" t="n">
        <v>26801</v>
      </c>
      <c r="P54" t="n">
        <v>228.18</v>
      </c>
      <c r="Q54" t="n">
        <v>444.55</v>
      </c>
      <c r="R54" t="n">
        <v>71.7</v>
      </c>
      <c r="S54" t="n">
        <v>48.21</v>
      </c>
      <c r="T54" t="n">
        <v>5789.58</v>
      </c>
      <c r="U54" t="n">
        <v>0.67</v>
      </c>
      <c r="V54" t="n">
        <v>0.77</v>
      </c>
      <c r="W54" t="n">
        <v>0.18</v>
      </c>
      <c r="X54" t="n">
        <v>0.34</v>
      </c>
      <c r="Y54" t="n">
        <v>1</v>
      </c>
      <c r="Z54" t="n">
        <v>10</v>
      </c>
      <c r="AA54" t="n">
        <v>413.5244748298376</v>
      </c>
      <c r="AB54" t="n">
        <v>565.8024298744588</v>
      </c>
      <c r="AC54" t="n">
        <v>511.8030400759375</v>
      </c>
      <c r="AD54" t="n">
        <v>413524.4748298376</v>
      </c>
      <c r="AE54" t="n">
        <v>565802.4298744588</v>
      </c>
      <c r="AF54" t="n">
        <v>6.569860672118632e-06</v>
      </c>
      <c r="AG54" t="n">
        <v>24</v>
      </c>
      <c r="AH54" t="n">
        <v>511803.0400759375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4.843</v>
      </c>
      <c r="E55" t="n">
        <v>20.65</v>
      </c>
      <c r="F55" t="n">
        <v>17.63</v>
      </c>
      <c r="G55" t="n">
        <v>81.34999999999999</v>
      </c>
      <c r="H55" t="n">
        <v>1.17</v>
      </c>
      <c r="I55" t="n">
        <v>13</v>
      </c>
      <c r="J55" t="n">
        <v>215.82</v>
      </c>
      <c r="K55" t="n">
        <v>54.38</v>
      </c>
      <c r="L55" t="n">
        <v>14.25</v>
      </c>
      <c r="M55" t="n">
        <v>11</v>
      </c>
      <c r="N55" t="n">
        <v>47.19</v>
      </c>
      <c r="O55" t="n">
        <v>26851.31</v>
      </c>
      <c r="P55" t="n">
        <v>227.82</v>
      </c>
      <c r="Q55" t="n">
        <v>444.55</v>
      </c>
      <c r="R55" t="n">
        <v>72.08</v>
      </c>
      <c r="S55" t="n">
        <v>48.21</v>
      </c>
      <c r="T55" t="n">
        <v>5979.7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  <c r="AA55" t="n">
        <v>413.4447103841938</v>
      </c>
      <c r="AB55" t="n">
        <v>565.69329264097</v>
      </c>
      <c r="AC55" t="n">
        <v>511.7043187468378</v>
      </c>
      <c r="AD55" t="n">
        <v>413444.7103841938</v>
      </c>
      <c r="AE55" t="n">
        <v>565693.29264097</v>
      </c>
      <c r="AF55" t="n">
        <v>6.567419756248046e-06</v>
      </c>
      <c r="AG55" t="n">
        <v>24</v>
      </c>
      <c r="AH55" t="n">
        <v>511704.3187468378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4.8431</v>
      </c>
      <c r="E56" t="n">
        <v>20.65</v>
      </c>
      <c r="F56" t="n">
        <v>17.63</v>
      </c>
      <c r="G56" t="n">
        <v>81.34999999999999</v>
      </c>
      <c r="H56" t="n">
        <v>1.19</v>
      </c>
      <c r="I56" t="n">
        <v>13</v>
      </c>
      <c r="J56" t="n">
        <v>216.22</v>
      </c>
      <c r="K56" t="n">
        <v>54.38</v>
      </c>
      <c r="L56" t="n">
        <v>14.5</v>
      </c>
      <c r="M56" t="n">
        <v>11</v>
      </c>
      <c r="N56" t="n">
        <v>47.35</v>
      </c>
      <c r="O56" t="n">
        <v>26901.66</v>
      </c>
      <c r="P56" t="n">
        <v>227.67</v>
      </c>
      <c r="Q56" t="n">
        <v>444.55</v>
      </c>
      <c r="R56" t="n">
        <v>71.98</v>
      </c>
      <c r="S56" t="n">
        <v>48.21</v>
      </c>
      <c r="T56" t="n">
        <v>5932.04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  <c r="AA56" t="n">
        <v>413.3661819349819</v>
      </c>
      <c r="AB56" t="n">
        <v>565.5858465523277</v>
      </c>
      <c r="AC56" t="n">
        <v>511.6071271620939</v>
      </c>
      <c r="AD56" t="n">
        <v>413366.1819349819</v>
      </c>
      <c r="AE56" t="n">
        <v>565585.8465523276</v>
      </c>
      <c r="AF56" t="n">
        <v>6.567555362685301e-06</v>
      </c>
      <c r="AG56" t="n">
        <v>24</v>
      </c>
      <c r="AH56" t="n">
        <v>511607.1271620939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4.8635</v>
      </c>
      <c r="E57" t="n">
        <v>20.56</v>
      </c>
      <c r="F57" t="n">
        <v>17.58</v>
      </c>
      <c r="G57" t="n">
        <v>87.89</v>
      </c>
      <c r="H57" t="n">
        <v>1.21</v>
      </c>
      <c r="I57" t="n">
        <v>12</v>
      </c>
      <c r="J57" t="n">
        <v>216.63</v>
      </c>
      <c r="K57" t="n">
        <v>54.38</v>
      </c>
      <c r="L57" t="n">
        <v>14.75</v>
      </c>
      <c r="M57" t="n">
        <v>10</v>
      </c>
      <c r="N57" t="n">
        <v>47.51</v>
      </c>
      <c r="O57" t="n">
        <v>26952.08</v>
      </c>
      <c r="P57" t="n">
        <v>225.6</v>
      </c>
      <c r="Q57" t="n">
        <v>444.56</v>
      </c>
      <c r="R57" t="n">
        <v>70.43000000000001</v>
      </c>
      <c r="S57" t="n">
        <v>48.21</v>
      </c>
      <c r="T57" t="n">
        <v>5157.87</v>
      </c>
      <c r="U57" t="n">
        <v>0.68</v>
      </c>
      <c r="V57" t="n">
        <v>0.78</v>
      </c>
      <c r="W57" t="n">
        <v>0.18</v>
      </c>
      <c r="X57" t="n">
        <v>0.3</v>
      </c>
      <c r="Y57" t="n">
        <v>1</v>
      </c>
      <c r="Z57" t="n">
        <v>10</v>
      </c>
      <c r="AA57" t="n">
        <v>411.4284669548796</v>
      </c>
      <c r="AB57" t="n">
        <v>562.9345794306</v>
      </c>
      <c r="AC57" t="n">
        <v>509.2088932533872</v>
      </c>
      <c r="AD57" t="n">
        <v>411428.4669548796</v>
      </c>
      <c r="AE57" t="n">
        <v>562934.5794306</v>
      </c>
      <c r="AF57" t="n">
        <v>6.595219075885272e-06</v>
      </c>
      <c r="AG57" t="n">
        <v>24</v>
      </c>
      <c r="AH57" t="n">
        <v>509208.8932533872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4.8614</v>
      </c>
      <c r="E58" t="n">
        <v>20.57</v>
      </c>
      <c r="F58" t="n">
        <v>17.59</v>
      </c>
      <c r="G58" t="n">
        <v>87.93000000000001</v>
      </c>
      <c r="H58" t="n">
        <v>1.23</v>
      </c>
      <c r="I58" t="n">
        <v>12</v>
      </c>
      <c r="J58" t="n">
        <v>217.04</v>
      </c>
      <c r="K58" t="n">
        <v>54.38</v>
      </c>
      <c r="L58" t="n">
        <v>15</v>
      </c>
      <c r="M58" t="n">
        <v>10</v>
      </c>
      <c r="N58" t="n">
        <v>47.66</v>
      </c>
      <c r="O58" t="n">
        <v>27002.55</v>
      </c>
      <c r="P58" t="n">
        <v>226.2</v>
      </c>
      <c r="Q58" t="n">
        <v>444.56</v>
      </c>
      <c r="R58" t="n">
        <v>70.67</v>
      </c>
      <c r="S58" t="n">
        <v>48.21</v>
      </c>
      <c r="T58" t="n">
        <v>5279.28</v>
      </c>
      <c r="U58" t="n">
        <v>0.68</v>
      </c>
      <c r="V58" t="n">
        <v>0.78</v>
      </c>
      <c r="W58" t="n">
        <v>0.18</v>
      </c>
      <c r="X58" t="n">
        <v>0.31</v>
      </c>
      <c r="Y58" t="n">
        <v>1</v>
      </c>
      <c r="Z58" t="n">
        <v>10</v>
      </c>
      <c r="AA58" t="n">
        <v>411.8365381089068</v>
      </c>
      <c r="AB58" t="n">
        <v>563.4929203863687</v>
      </c>
      <c r="AC58" t="n">
        <v>509.7139469319739</v>
      </c>
      <c r="AD58" t="n">
        <v>411836.5381089068</v>
      </c>
      <c r="AE58" t="n">
        <v>563492.9203863688</v>
      </c>
      <c r="AF58" t="n">
        <v>6.592371340702922e-06</v>
      </c>
      <c r="AG58" t="n">
        <v>24</v>
      </c>
      <c r="AH58" t="n">
        <v>509713.9469319739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4.8602</v>
      </c>
      <c r="E59" t="n">
        <v>20.58</v>
      </c>
      <c r="F59" t="n">
        <v>17.59</v>
      </c>
      <c r="G59" t="n">
        <v>87.95999999999999</v>
      </c>
      <c r="H59" t="n">
        <v>1.25</v>
      </c>
      <c r="I59" t="n">
        <v>12</v>
      </c>
      <c r="J59" t="n">
        <v>217.45</v>
      </c>
      <c r="K59" t="n">
        <v>54.38</v>
      </c>
      <c r="L59" t="n">
        <v>15.25</v>
      </c>
      <c r="M59" t="n">
        <v>10</v>
      </c>
      <c r="N59" t="n">
        <v>47.82</v>
      </c>
      <c r="O59" t="n">
        <v>27053.07</v>
      </c>
      <c r="P59" t="n">
        <v>226.08</v>
      </c>
      <c r="Q59" t="n">
        <v>444.55</v>
      </c>
      <c r="R59" t="n">
        <v>70.89</v>
      </c>
      <c r="S59" t="n">
        <v>48.21</v>
      </c>
      <c r="T59" t="n">
        <v>5389.55</v>
      </c>
      <c r="U59" t="n">
        <v>0.68</v>
      </c>
      <c r="V59" t="n">
        <v>0.78</v>
      </c>
      <c r="W59" t="n">
        <v>0.18</v>
      </c>
      <c r="X59" t="n">
        <v>0.32</v>
      </c>
      <c r="Y59" t="n">
        <v>1</v>
      </c>
      <c r="Z59" t="n">
        <v>10</v>
      </c>
      <c r="AA59" t="n">
        <v>411.8196908882163</v>
      </c>
      <c r="AB59" t="n">
        <v>563.4698692757731</v>
      </c>
      <c r="AC59" t="n">
        <v>509.693095787021</v>
      </c>
      <c r="AD59" t="n">
        <v>411819.6908882163</v>
      </c>
      <c r="AE59" t="n">
        <v>563469.8692757732</v>
      </c>
      <c r="AF59" t="n">
        <v>6.590744063455864e-06</v>
      </c>
      <c r="AG59" t="n">
        <v>24</v>
      </c>
      <c r="AH59" t="n">
        <v>509693.095787021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4.8616</v>
      </c>
      <c r="E60" t="n">
        <v>20.57</v>
      </c>
      <c r="F60" t="n">
        <v>17.59</v>
      </c>
      <c r="G60" t="n">
        <v>87.93000000000001</v>
      </c>
      <c r="H60" t="n">
        <v>1.26</v>
      </c>
      <c r="I60" t="n">
        <v>12</v>
      </c>
      <c r="J60" t="n">
        <v>217.86</v>
      </c>
      <c r="K60" t="n">
        <v>54.38</v>
      </c>
      <c r="L60" t="n">
        <v>15.5</v>
      </c>
      <c r="M60" t="n">
        <v>10</v>
      </c>
      <c r="N60" t="n">
        <v>47.98</v>
      </c>
      <c r="O60" t="n">
        <v>27103.65</v>
      </c>
      <c r="P60" t="n">
        <v>226.35</v>
      </c>
      <c r="Q60" t="n">
        <v>444.56</v>
      </c>
      <c r="R60" t="n">
        <v>70.70999999999999</v>
      </c>
      <c r="S60" t="n">
        <v>48.21</v>
      </c>
      <c r="T60" t="n">
        <v>5300.32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  <c r="AA60" t="n">
        <v>411.9040202306549</v>
      </c>
      <c r="AB60" t="n">
        <v>563.5852524024456</v>
      </c>
      <c r="AC60" t="n">
        <v>509.7974669100252</v>
      </c>
      <c r="AD60" t="n">
        <v>411904.0202306549</v>
      </c>
      <c r="AE60" t="n">
        <v>563585.2524024455</v>
      </c>
      <c r="AF60" t="n">
        <v>6.592642553577432e-06</v>
      </c>
      <c r="AG60" t="n">
        <v>24</v>
      </c>
      <c r="AH60" t="n">
        <v>509797.4669100252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4.8704</v>
      </c>
      <c r="E61" t="n">
        <v>20.53</v>
      </c>
      <c r="F61" t="n">
        <v>17.55</v>
      </c>
      <c r="G61" t="n">
        <v>87.73999999999999</v>
      </c>
      <c r="H61" t="n">
        <v>1.28</v>
      </c>
      <c r="I61" t="n">
        <v>12</v>
      </c>
      <c r="J61" t="n">
        <v>218.27</v>
      </c>
      <c r="K61" t="n">
        <v>54.38</v>
      </c>
      <c r="L61" t="n">
        <v>15.75</v>
      </c>
      <c r="M61" t="n">
        <v>10</v>
      </c>
      <c r="N61" t="n">
        <v>48.15</v>
      </c>
      <c r="O61" t="n">
        <v>27154.29</v>
      </c>
      <c r="P61" t="n">
        <v>225.34</v>
      </c>
      <c r="Q61" t="n">
        <v>444.55</v>
      </c>
      <c r="R61" t="n">
        <v>69.33</v>
      </c>
      <c r="S61" t="n">
        <v>48.21</v>
      </c>
      <c r="T61" t="n">
        <v>4607.76</v>
      </c>
      <c r="U61" t="n">
        <v>0.7</v>
      </c>
      <c r="V61" t="n">
        <v>0.78</v>
      </c>
      <c r="W61" t="n">
        <v>0.18</v>
      </c>
      <c r="X61" t="n">
        <v>0.27</v>
      </c>
      <c r="Y61" t="n">
        <v>1</v>
      </c>
      <c r="Z61" t="n">
        <v>10</v>
      </c>
      <c r="AA61" t="n">
        <v>410.9499422673923</v>
      </c>
      <c r="AB61" t="n">
        <v>562.2798408421606</v>
      </c>
      <c r="AC61" t="n">
        <v>508.6166419968972</v>
      </c>
      <c r="AD61" t="n">
        <v>410949.9422673923</v>
      </c>
      <c r="AE61" t="n">
        <v>562279.8408421606</v>
      </c>
      <c r="AF61" t="n">
        <v>6.60457592005585e-06</v>
      </c>
      <c r="AG61" t="n">
        <v>24</v>
      </c>
      <c r="AH61" t="n">
        <v>508616.6419968972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4.89</v>
      </c>
      <c r="E62" t="n">
        <v>20.45</v>
      </c>
      <c r="F62" t="n">
        <v>17.51</v>
      </c>
      <c r="G62" t="n">
        <v>95.48</v>
      </c>
      <c r="H62" t="n">
        <v>1.3</v>
      </c>
      <c r="I62" t="n">
        <v>11</v>
      </c>
      <c r="J62" t="n">
        <v>218.68</v>
      </c>
      <c r="K62" t="n">
        <v>54.38</v>
      </c>
      <c r="L62" t="n">
        <v>16</v>
      </c>
      <c r="M62" t="n">
        <v>9</v>
      </c>
      <c r="N62" t="n">
        <v>48.31</v>
      </c>
      <c r="O62" t="n">
        <v>27204.98</v>
      </c>
      <c r="P62" t="n">
        <v>223.29</v>
      </c>
      <c r="Q62" t="n">
        <v>444.55</v>
      </c>
      <c r="R62" t="n">
        <v>68.09999999999999</v>
      </c>
      <c r="S62" t="n">
        <v>48.21</v>
      </c>
      <c r="T62" t="n">
        <v>3999.01</v>
      </c>
      <c r="U62" t="n">
        <v>0.71</v>
      </c>
      <c r="V62" t="n">
        <v>0.78</v>
      </c>
      <c r="W62" t="n">
        <v>0.18</v>
      </c>
      <c r="X62" t="n">
        <v>0.23</v>
      </c>
      <c r="Y62" t="n">
        <v>1</v>
      </c>
      <c r="Z62" t="n">
        <v>10</v>
      </c>
      <c r="AA62" t="n">
        <v>409.1054889489238</v>
      </c>
      <c r="AB62" t="n">
        <v>559.7561784402944</v>
      </c>
      <c r="AC62" t="n">
        <v>506.3338343926827</v>
      </c>
      <c r="AD62" t="n">
        <v>409105.4889489238</v>
      </c>
      <c r="AE62" t="n">
        <v>559756.1784402945</v>
      </c>
      <c r="AF62" t="n">
        <v>6.631154781757782e-06</v>
      </c>
      <c r="AG62" t="n">
        <v>24</v>
      </c>
      <c r="AH62" t="n">
        <v>506333.8343926826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4.867</v>
      </c>
      <c r="E63" t="n">
        <v>20.55</v>
      </c>
      <c r="F63" t="n">
        <v>17.6</v>
      </c>
      <c r="G63" t="n">
        <v>96.01000000000001</v>
      </c>
      <c r="H63" t="n">
        <v>1.32</v>
      </c>
      <c r="I63" t="n">
        <v>11</v>
      </c>
      <c r="J63" t="n">
        <v>219.09</v>
      </c>
      <c r="K63" t="n">
        <v>54.38</v>
      </c>
      <c r="L63" t="n">
        <v>16.25</v>
      </c>
      <c r="M63" t="n">
        <v>9</v>
      </c>
      <c r="N63" t="n">
        <v>48.47</v>
      </c>
      <c r="O63" t="n">
        <v>27255.72</v>
      </c>
      <c r="P63" t="n">
        <v>224.4</v>
      </c>
      <c r="Q63" t="n">
        <v>444.56</v>
      </c>
      <c r="R63" t="n">
        <v>71.36</v>
      </c>
      <c r="S63" t="n">
        <v>48.21</v>
      </c>
      <c r="T63" t="n">
        <v>5632.07</v>
      </c>
      <c r="U63" t="n">
        <v>0.68</v>
      </c>
      <c r="V63" t="n">
        <v>0.78</v>
      </c>
      <c r="W63" t="n">
        <v>0.18</v>
      </c>
      <c r="X63" t="n">
        <v>0.33</v>
      </c>
      <c r="Y63" t="n">
        <v>1</v>
      </c>
      <c r="Z63" t="n">
        <v>10</v>
      </c>
      <c r="AA63" t="n">
        <v>410.7769410874689</v>
      </c>
      <c r="AB63" t="n">
        <v>562.0431329955161</v>
      </c>
      <c r="AC63" t="n">
        <v>508.4025252149147</v>
      </c>
      <c r="AD63" t="n">
        <v>410776.9410874689</v>
      </c>
      <c r="AE63" t="n">
        <v>562043.1329955161</v>
      </c>
      <c r="AF63" t="n">
        <v>6.599965301189188e-06</v>
      </c>
      <c r="AG63" t="n">
        <v>24</v>
      </c>
      <c r="AH63" t="n">
        <v>508402.5252149147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4.8744</v>
      </c>
      <c r="E64" t="n">
        <v>20.52</v>
      </c>
      <c r="F64" t="n">
        <v>17.57</v>
      </c>
      <c r="G64" t="n">
        <v>95.84</v>
      </c>
      <c r="H64" t="n">
        <v>1.34</v>
      </c>
      <c r="I64" t="n">
        <v>11</v>
      </c>
      <c r="J64" t="n">
        <v>219.51</v>
      </c>
      <c r="K64" t="n">
        <v>54.38</v>
      </c>
      <c r="L64" t="n">
        <v>16.5</v>
      </c>
      <c r="M64" t="n">
        <v>9</v>
      </c>
      <c r="N64" t="n">
        <v>48.63</v>
      </c>
      <c r="O64" t="n">
        <v>27306.53</v>
      </c>
      <c r="P64" t="n">
        <v>223.77</v>
      </c>
      <c r="Q64" t="n">
        <v>444.55</v>
      </c>
      <c r="R64" t="n">
        <v>70.23</v>
      </c>
      <c r="S64" t="n">
        <v>48.21</v>
      </c>
      <c r="T64" t="n">
        <v>5063.64</v>
      </c>
      <c r="U64" t="n">
        <v>0.6899999999999999</v>
      </c>
      <c r="V64" t="n">
        <v>0.78</v>
      </c>
      <c r="W64" t="n">
        <v>0.18</v>
      </c>
      <c r="X64" t="n">
        <v>0.29</v>
      </c>
      <c r="Y64" t="n">
        <v>1</v>
      </c>
      <c r="Z64" t="n">
        <v>10</v>
      </c>
      <c r="AA64" t="n">
        <v>410.0984377740476</v>
      </c>
      <c r="AB64" t="n">
        <v>561.1147748286394</v>
      </c>
      <c r="AC64" t="n">
        <v>507.5627682485259</v>
      </c>
      <c r="AD64" t="n">
        <v>410098.4377740475</v>
      </c>
      <c r="AE64" t="n">
        <v>561114.7748286393</v>
      </c>
      <c r="AF64" t="n">
        <v>6.61000017754604e-06</v>
      </c>
      <c r="AG64" t="n">
        <v>24</v>
      </c>
      <c r="AH64" t="n">
        <v>507562.7682485259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4.8769</v>
      </c>
      <c r="E65" t="n">
        <v>20.5</v>
      </c>
      <c r="F65" t="n">
        <v>17.56</v>
      </c>
      <c r="G65" t="n">
        <v>95.78</v>
      </c>
      <c r="H65" t="n">
        <v>1.35</v>
      </c>
      <c r="I65" t="n">
        <v>11</v>
      </c>
      <c r="J65" t="n">
        <v>219.92</v>
      </c>
      <c r="K65" t="n">
        <v>54.38</v>
      </c>
      <c r="L65" t="n">
        <v>16.75</v>
      </c>
      <c r="M65" t="n">
        <v>9</v>
      </c>
      <c r="N65" t="n">
        <v>48.79</v>
      </c>
      <c r="O65" t="n">
        <v>27357.38</v>
      </c>
      <c r="P65" t="n">
        <v>224.16</v>
      </c>
      <c r="Q65" t="n">
        <v>444.55</v>
      </c>
      <c r="R65" t="n">
        <v>69.87</v>
      </c>
      <c r="S65" t="n">
        <v>48.21</v>
      </c>
      <c r="T65" t="n">
        <v>4886.18</v>
      </c>
      <c r="U65" t="n">
        <v>0.6899999999999999</v>
      </c>
      <c r="V65" t="n">
        <v>0.78</v>
      </c>
      <c r="W65" t="n">
        <v>0.18</v>
      </c>
      <c r="X65" t="n">
        <v>0.28</v>
      </c>
      <c r="Y65" t="n">
        <v>1</v>
      </c>
      <c r="Z65" t="n">
        <v>10</v>
      </c>
      <c r="AA65" t="n">
        <v>410.1691180531747</v>
      </c>
      <c r="AB65" t="n">
        <v>561.2114827047349</v>
      </c>
      <c r="AC65" t="n">
        <v>507.6502464606572</v>
      </c>
      <c r="AD65" t="n">
        <v>410169.1180531747</v>
      </c>
      <c r="AE65" t="n">
        <v>561211.4827047349</v>
      </c>
      <c r="AF65" t="n">
        <v>6.61339033847741e-06</v>
      </c>
      <c r="AG65" t="n">
        <v>24</v>
      </c>
      <c r="AH65" t="n">
        <v>507650.2464606572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4.8765</v>
      </c>
      <c r="E66" t="n">
        <v>20.51</v>
      </c>
      <c r="F66" t="n">
        <v>17.56</v>
      </c>
      <c r="G66" t="n">
        <v>95.79000000000001</v>
      </c>
      <c r="H66" t="n">
        <v>1.37</v>
      </c>
      <c r="I66" t="n">
        <v>11</v>
      </c>
      <c r="J66" t="n">
        <v>220.33</v>
      </c>
      <c r="K66" t="n">
        <v>54.38</v>
      </c>
      <c r="L66" t="n">
        <v>17</v>
      </c>
      <c r="M66" t="n">
        <v>9</v>
      </c>
      <c r="N66" t="n">
        <v>48.95</v>
      </c>
      <c r="O66" t="n">
        <v>27408.3</v>
      </c>
      <c r="P66" t="n">
        <v>223.51</v>
      </c>
      <c r="Q66" t="n">
        <v>444.55</v>
      </c>
      <c r="R66" t="n">
        <v>70.03</v>
      </c>
      <c r="S66" t="n">
        <v>48.21</v>
      </c>
      <c r="T66" t="n">
        <v>4963.78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  <c r="AA66" t="n">
        <v>409.8608362891231</v>
      </c>
      <c r="AB66" t="n">
        <v>560.7896779947281</v>
      </c>
      <c r="AC66" t="n">
        <v>507.2686982001667</v>
      </c>
      <c r="AD66" t="n">
        <v>409860.8362891231</v>
      </c>
      <c r="AE66" t="n">
        <v>560789.6779947281</v>
      </c>
      <c r="AF66" t="n">
        <v>6.61284791272839e-06</v>
      </c>
      <c r="AG66" t="n">
        <v>24</v>
      </c>
      <c r="AH66" t="n">
        <v>507268.6982001667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4.8756</v>
      </c>
      <c r="E67" t="n">
        <v>20.51</v>
      </c>
      <c r="F67" t="n">
        <v>17.57</v>
      </c>
      <c r="G67" t="n">
        <v>95.81</v>
      </c>
      <c r="H67" t="n">
        <v>1.39</v>
      </c>
      <c r="I67" t="n">
        <v>11</v>
      </c>
      <c r="J67" t="n">
        <v>220.74</v>
      </c>
      <c r="K67" t="n">
        <v>54.38</v>
      </c>
      <c r="L67" t="n">
        <v>17.25</v>
      </c>
      <c r="M67" t="n">
        <v>9</v>
      </c>
      <c r="N67" t="n">
        <v>49.12</v>
      </c>
      <c r="O67" t="n">
        <v>27459.27</v>
      </c>
      <c r="P67" t="n">
        <v>223.4</v>
      </c>
      <c r="Q67" t="n">
        <v>444.55</v>
      </c>
      <c r="R67" t="n">
        <v>70.01000000000001</v>
      </c>
      <c r="S67" t="n">
        <v>48.21</v>
      </c>
      <c r="T67" t="n">
        <v>4954.98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  <c r="AA67" t="n">
        <v>409.8725843280985</v>
      </c>
      <c r="AB67" t="n">
        <v>560.8057521799409</v>
      </c>
      <c r="AC67" t="n">
        <v>507.2832382877032</v>
      </c>
      <c r="AD67" t="n">
        <v>409872.5843280985</v>
      </c>
      <c r="AE67" t="n">
        <v>560805.7521799409</v>
      </c>
      <c r="AF67" t="n">
        <v>6.611627454793098e-06</v>
      </c>
      <c r="AG67" t="n">
        <v>24</v>
      </c>
      <c r="AH67" t="n">
        <v>507283.2382877033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4.8729</v>
      </c>
      <c r="E68" t="n">
        <v>20.52</v>
      </c>
      <c r="F68" t="n">
        <v>17.58</v>
      </c>
      <c r="G68" t="n">
        <v>95.88</v>
      </c>
      <c r="H68" t="n">
        <v>1.41</v>
      </c>
      <c r="I68" t="n">
        <v>11</v>
      </c>
      <c r="J68" t="n">
        <v>221.16</v>
      </c>
      <c r="K68" t="n">
        <v>54.38</v>
      </c>
      <c r="L68" t="n">
        <v>17.5</v>
      </c>
      <c r="M68" t="n">
        <v>9</v>
      </c>
      <c r="N68" t="n">
        <v>49.28</v>
      </c>
      <c r="O68" t="n">
        <v>27510.3</v>
      </c>
      <c r="P68" t="n">
        <v>222.66</v>
      </c>
      <c r="Q68" t="n">
        <v>444.55</v>
      </c>
      <c r="R68" t="n">
        <v>70.47</v>
      </c>
      <c r="S68" t="n">
        <v>48.21</v>
      </c>
      <c r="T68" t="n">
        <v>5186.44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  <c r="AA68" t="n">
        <v>409.635054559145</v>
      </c>
      <c r="AB68" t="n">
        <v>560.4807534709851</v>
      </c>
      <c r="AC68" t="n">
        <v>506.9892569993916</v>
      </c>
      <c r="AD68" t="n">
        <v>409635.054559145</v>
      </c>
      <c r="AE68" t="n">
        <v>560480.7534709851</v>
      </c>
      <c r="AF68" t="n">
        <v>6.607966080987218e-06</v>
      </c>
      <c r="AG68" t="n">
        <v>24</v>
      </c>
      <c r="AH68" t="n">
        <v>506989.2569993916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4.8966</v>
      </c>
      <c r="E69" t="n">
        <v>20.42</v>
      </c>
      <c r="F69" t="n">
        <v>17.52</v>
      </c>
      <c r="G69" t="n">
        <v>105.1</v>
      </c>
      <c r="H69" t="n">
        <v>1.42</v>
      </c>
      <c r="I69" t="n">
        <v>10</v>
      </c>
      <c r="J69" t="n">
        <v>221.57</v>
      </c>
      <c r="K69" t="n">
        <v>54.38</v>
      </c>
      <c r="L69" t="n">
        <v>17.75</v>
      </c>
      <c r="M69" t="n">
        <v>8</v>
      </c>
      <c r="N69" t="n">
        <v>49.45</v>
      </c>
      <c r="O69" t="n">
        <v>27561.39</v>
      </c>
      <c r="P69" t="n">
        <v>221.74</v>
      </c>
      <c r="Q69" t="n">
        <v>444.55</v>
      </c>
      <c r="R69" t="n">
        <v>68.36</v>
      </c>
      <c r="S69" t="n">
        <v>48.21</v>
      </c>
      <c r="T69" t="n">
        <v>4135.25</v>
      </c>
      <c r="U69" t="n">
        <v>0.71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  <c r="AA69" t="n">
        <v>408.1440049621946</v>
      </c>
      <c r="AB69" t="n">
        <v>558.4406336319718</v>
      </c>
      <c r="AC69" t="n">
        <v>505.1438433344875</v>
      </c>
      <c r="AD69" t="n">
        <v>408144.0049621946</v>
      </c>
      <c r="AE69" t="n">
        <v>558440.6336319718</v>
      </c>
      <c r="AF69" t="n">
        <v>6.640104806616598e-06</v>
      </c>
      <c r="AG69" t="n">
        <v>24</v>
      </c>
      <c r="AH69" t="n">
        <v>505143.8433344875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4.8921</v>
      </c>
      <c r="E70" t="n">
        <v>20.44</v>
      </c>
      <c r="F70" t="n">
        <v>17.54</v>
      </c>
      <c r="G70" t="n">
        <v>105.21</v>
      </c>
      <c r="H70" t="n">
        <v>1.44</v>
      </c>
      <c r="I70" t="n">
        <v>10</v>
      </c>
      <c r="J70" t="n">
        <v>221.99</v>
      </c>
      <c r="K70" t="n">
        <v>54.38</v>
      </c>
      <c r="L70" t="n">
        <v>18</v>
      </c>
      <c r="M70" t="n">
        <v>8</v>
      </c>
      <c r="N70" t="n">
        <v>49.61</v>
      </c>
      <c r="O70" t="n">
        <v>27612.53</v>
      </c>
      <c r="P70" t="n">
        <v>222.01</v>
      </c>
      <c r="Q70" t="n">
        <v>444.55</v>
      </c>
      <c r="R70" t="n">
        <v>69</v>
      </c>
      <c r="S70" t="n">
        <v>48.21</v>
      </c>
      <c r="T70" t="n">
        <v>4454.64</v>
      </c>
      <c r="U70" t="n">
        <v>0.7</v>
      </c>
      <c r="V70" t="n">
        <v>0.78</v>
      </c>
      <c r="W70" t="n">
        <v>0.18</v>
      </c>
      <c r="X70" t="n">
        <v>0.26</v>
      </c>
      <c r="Y70" t="n">
        <v>1</v>
      </c>
      <c r="Z70" t="n">
        <v>10</v>
      </c>
      <c r="AA70" t="n">
        <v>408.5028361540709</v>
      </c>
      <c r="AB70" t="n">
        <v>558.931602299212</v>
      </c>
      <c r="AC70" t="n">
        <v>505.5879546412052</v>
      </c>
      <c r="AD70" t="n">
        <v>408502.8361540709</v>
      </c>
      <c r="AE70" t="n">
        <v>558931.602299212</v>
      </c>
      <c r="AF70" t="n">
        <v>6.634002516940133e-06</v>
      </c>
      <c r="AG70" t="n">
        <v>24</v>
      </c>
      <c r="AH70" t="n">
        <v>505587.9546412051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4.8946</v>
      </c>
      <c r="E71" t="n">
        <v>20.43</v>
      </c>
      <c r="F71" t="n">
        <v>17.52</v>
      </c>
      <c r="G71" t="n">
        <v>105.15</v>
      </c>
      <c r="H71" t="n">
        <v>1.46</v>
      </c>
      <c r="I71" t="n">
        <v>10</v>
      </c>
      <c r="J71" t="n">
        <v>222.4</v>
      </c>
      <c r="K71" t="n">
        <v>54.38</v>
      </c>
      <c r="L71" t="n">
        <v>18.25</v>
      </c>
      <c r="M71" t="n">
        <v>8</v>
      </c>
      <c r="N71" t="n">
        <v>49.78</v>
      </c>
      <c r="O71" t="n">
        <v>27663.85</v>
      </c>
      <c r="P71" t="n">
        <v>222.28</v>
      </c>
      <c r="Q71" t="n">
        <v>444.55</v>
      </c>
      <c r="R71" t="n">
        <v>68.73</v>
      </c>
      <c r="S71" t="n">
        <v>48.21</v>
      </c>
      <c r="T71" t="n">
        <v>4321.09</v>
      </c>
      <c r="U71" t="n">
        <v>0.7</v>
      </c>
      <c r="V71" t="n">
        <v>0.78</v>
      </c>
      <c r="W71" t="n">
        <v>0.18</v>
      </c>
      <c r="X71" t="n">
        <v>0.25</v>
      </c>
      <c r="Y71" t="n">
        <v>1</v>
      </c>
      <c r="Z71" t="n">
        <v>10</v>
      </c>
      <c r="AA71" t="n">
        <v>408.4802830108276</v>
      </c>
      <c r="AB71" t="n">
        <v>558.9007440936521</v>
      </c>
      <c r="AC71" t="n">
        <v>505.5600414994741</v>
      </c>
      <c r="AD71" t="n">
        <v>408480.2830108276</v>
      </c>
      <c r="AE71" t="n">
        <v>558900.7440936521</v>
      </c>
      <c r="AF71" t="n">
        <v>6.637392677871502e-06</v>
      </c>
      <c r="AG71" t="n">
        <v>24</v>
      </c>
      <c r="AH71" t="n">
        <v>505560.0414994741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4.9005</v>
      </c>
      <c r="E72" t="n">
        <v>20.41</v>
      </c>
      <c r="F72" t="n">
        <v>17.5</v>
      </c>
      <c r="G72" t="n">
        <v>105</v>
      </c>
      <c r="H72" t="n">
        <v>1.48</v>
      </c>
      <c r="I72" t="n">
        <v>10</v>
      </c>
      <c r="J72" t="n">
        <v>222.82</v>
      </c>
      <c r="K72" t="n">
        <v>54.38</v>
      </c>
      <c r="L72" t="n">
        <v>18.5</v>
      </c>
      <c r="M72" t="n">
        <v>8</v>
      </c>
      <c r="N72" t="n">
        <v>49.94</v>
      </c>
      <c r="O72" t="n">
        <v>27715.11</v>
      </c>
      <c r="P72" t="n">
        <v>221.16</v>
      </c>
      <c r="Q72" t="n">
        <v>444.56</v>
      </c>
      <c r="R72" t="n">
        <v>67.76000000000001</v>
      </c>
      <c r="S72" t="n">
        <v>48.21</v>
      </c>
      <c r="T72" t="n">
        <v>3834.04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  <c r="AA72" t="n">
        <v>407.653594578017</v>
      </c>
      <c r="AB72" t="n">
        <v>557.7696325089607</v>
      </c>
      <c r="AC72" t="n">
        <v>504.5368816169008</v>
      </c>
      <c r="AD72" t="n">
        <v>407653.594578017</v>
      </c>
      <c r="AE72" t="n">
        <v>557769.6325089608</v>
      </c>
      <c r="AF72" t="n">
        <v>6.645393457669532e-06</v>
      </c>
      <c r="AG72" t="n">
        <v>24</v>
      </c>
      <c r="AH72" t="n">
        <v>504536.8816169007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4.9071</v>
      </c>
      <c r="E73" t="n">
        <v>20.38</v>
      </c>
      <c r="F73" t="n">
        <v>17.47</v>
      </c>
      <c r="G73" t="n">
        <v>104.84</v>
      </c>
      <c r="H73" t="n">
        <v>1.49</v>
      </c>
      <c r="I73" t="n">
        <v>10</v>
      </c>
      <c r="J73" t="n">
        <v>223.23</v>
      </c>
      <c r="K73" t="n">
        <v>54.38</v>
      </c>
      <c r="L73" t="n">
        <v>18.75</v>
      </c>
      <c r="M73" t="n">
        <v>8</v>
      </c>
      <c r="N73" t="n">
        <v>50.11</v>
      </c>
      <c r="O73" t="n">
        <v>27766.43</v>
      </c>
      <c r="P73" t="n">
        <v>220.32</v>
      </c>
      <c r="Q73" t="n">
        <v>444.55</v>
      </c>
      <c r="R73" t="n">
        <v>66.94</v>
      </c>
      <c r="S73" t="n">
        <v>48.21</v>
      </c>
      <c r="T73" t="n">
        <v>3426.61</v>
      </c>
      <c r="U73" t="n">
        <v>0.72</v>
      </c>
      <c r="V73" t="n">
        <v>0.78</v>
      </c>
      <c r="W73" t="n">
        <v>0.18</v>
      </c>
      <c r="X73" t="n">
        <v>0.2</v>
      </c>
      <c r="Y73" t="n">
        <v>1</v>
      </c>
      <c r="Z73" t="n">
        <v>10</v>
      </c>
      <c r="AA73" t="n">
        <v>406.9084412989546</v>
      </c>
      <c r="AB73" t="n">
        <v>556.7500809187051</v>
      </c>
      <c r="AC73" t="n">
        <v>503.6146345994695</v>
      </c>
      <c r="AD73" t="n">
        <v>406908.4412989547</v>
      </c>
      <c r="AE73" t="n">
        <v>556750.0809187051</v>
      </c>
      <c r="AF73" t="n">
        <v>6.654343482528347e-06</v>
      </c>
      <c r="AG73" t="n">
        <v>24</v>
      </c>
      <c r="AH73" t="n">
        <v>503614.6345994695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4.8873</v>
      </c>
      <c r="E74" t="n">
        <v>20.46</v>
      </c>
      <c r="F74" t="n">
        <v>17.56</v>
      </c>
      <c r="G74" t="n">
        <v>105.33</v>
      </c>
      <c r="H74" t="n">
        <v>1.51</v>
      </c>
      <c r="I74" t="n">
        <v>10</v>
      </c>
      <c r="J74" t="n">
        <v>223.65</v>
      </c>
      <c r="K74" t="n">
        <v>54.38</v>
      </c>
      <c r="L74" t="n">
        <v>19</v>
      </c>
      <c r="M74" t="n">
        <v>8</v>
      </c>
      <c r="N74" t="n">
        <v>50.27</v>
      </c>
      <c r="O74" t="n">
        <v>27817.81</v>
      </c>
      <c r="P74" t="n">
        <v>220.86</v>
      </c>
      <c r="Q74" t="n">
        <v>444.56</v>
      </c>
      <c r="R74" t="n">
        <v>69.95999999999999</v>
      </c>
      <c r="S74" t="n">
        <v>48.21</v>
      </c>
      <c r="T74" t="n">
        <v>4932.63</v>
      </c>
      <c r="U74" t="n">
        <v>0.6899999999999999</v>
      </c>
      <c r="V74" t="n">
        <v>0.78</v>
      </c>
      <c r="W74" t="n">
        <v>0.17</v>
      </c>
      <c r="X74" t="n">
        <v>0.28</v>
      </c>
      <c r="Y74" t="n">
        <v>1</v>
      </c>
      <c r="Z74" t="n">
        <v>10</v>
      </c>
      <c r="AA74" t="n">
        <v>408.1700678398282</v>
      </c>
      <c r="AB74" t="n">
        <v>558.4762940109632</v>
      </c>
      <c r="AC74" t="n">
        <v>505.1761003369576</v>
      </c>
      <c r="AD74" t="n">
        <v>408170.0678398282</v>
      </c>
      <c r="AE74" t="n">
        <v>558476.2940109632</v>
      </c>
      <c r="AF74" t="n">
        <v>6.627493407951904e-06</v>
      </c>
      <c r="AG74" t="n">
        <v>24</v>
      </c>
      <c r="AH74" t="n">
        <v>505176.1003369576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4.8909</v>
      </c>
      <c r="E75" t="n">
        <v>20.45</v>
      </c>
      <c r="F75" t="n">
        <v>17.54</v>
      </c>
      <c r="G75" t="n">
        <v>105.24</v>
      </c>
      <c r="H75" t="n">
        <v>1.53</v>
      </c>
      <c r="I75" t="n">
        <v>10</v>
      </c>
      <c r="J75" t="n">
        <v>224.07</v>
      </c>
      <c r="K75" t="n">
        <v>54.38</v>
      </c>
      <c r="L75" t="n">
        <v>19.25</v>
      </c>
      <c r="M75" t="n">
        <v>8</v>
      </c>
      <c r="N75" t="n">
        <v>50.44</v>
      </c>
      <c r="O75" t="n">
        <v>27869.24</v>
      </c>
      <c r="P75" t="n">
        <v>219.88</v>
      </c>
      <c r="Q75" t="n">
        <v>444.55</v>
      </c>
      <c r="R75" t="n">
        <v>69.27</v>
      </c>
      <c r="S75" t="n">
        <v>48.21</v>
      </c>
      <c r="T75" t="n">
        <v>4588.49</v>
      </c>
      <c r="U75" t="n">
        <v>0.7</v>
      </c>
      <c r="V75" t="n">
        <v>0.78</v>
      </c>
      <c r="W75" t="n">
        <v>0.18</v>
      </c>
      <c r="X75" t="n">
        <v>0.26</v>
      </c>
      <c r="Y75" t="n">
        <v>1</v>
      </c>
      <c r="Z75" t="n">
        <v>10</v>
      </c>
      <c r="AA75" t="n">
        <v>407.4912913891343</v>
      </c>
      <c r="AB75" t="n">
        <v>557.5475621256202</v>
      </c>
      <c r="AC75" t="n">
        <v>504.3360053192685</v>
      </c>
      <c r="AD75" t="n">
        <v>407491.2913891343</v>
      </c>
      <c r="AE75" t="n">
        <v>557547.5621256202</v>
      </c>
      <c r="AF75" t="n">
        <v>6.632375239693076e-06</v>
      </c>
      <c r="AG75" t="n">
        <v>24</v>
      </c>
      <c r="AH75" t="n">
        <v>504336.0053192684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4.8902</v>
      </c>
      <c r="E76" t="n">
        <v>20.45</v>
      </c>
      <c r="F76" t="n">
        <v>17.54</v>
      </c>
      <c r="G76" t="n">
        <v>105.26</v>
      </c>
      <c r="H76" t="n">
        <v>1.54</v>
      </c>
      <c r="I76" t="n">
        <v>10</v>
      </c>
      <c r="J76" t="n">
        <v>224.49</v>
      </c>
      <c r="K76" t="n">
        <v>54.38</v>
      </c>
      <c r="L76" t="n">
        <v>19.5</v>
      </c>
      <c r="M76" t="n">
        <v>8</v>
      </c>
      <c r="N76" t="n">
        <v>50.61</v>
      </c>
      <c r="O76" t="n">
        <v>27920.73</v>
      </c>
      <c r="P76" t="n">
        <v>218.69</v>
      </c>
      <c r="Q76" t="n">
        <v>444.55</v>
      </c>
      <c r="R76" t="n">
        <v>69.31</v>
      </c>
      <c r="S76" t="n">
        <v>48.21</v>
      </c>
      <c r="T76" t="n">
        <v>4610.27</v>
      </c>
      <c r="U76" t="n">
        <v>0.7</v>
      </c>
      <c r="V76" t="n">
        <v>0.78</v>
      </c>
      <c r="W76" t="n">
        <v>0.18</v>
      </c>
      <c r="X76" t="n">
        <v>0.27</v>
      </c>
      <c r="Y76" t="n">
        <v>1</v>
      </c>
      <c r="Z76" t="n">
        <v>10</v>
      </c>
      <c r="AA76" t="n">
        <v>406.9269603697302</v>
      </c>
      <c r="AB76" t="n">
        <v>556.7754195283441</v>
      </c>
      <c r="AC76" t="n">
        <v>503.6375549277674</v>
      </c>
      <c r="AD76" t="n">
        <v>406926.9603697303</v>
      </c>
      <c r="AE76" t="n">
        <v>556775.4195283441</v>
      </c>
      <c r="AF76" t="n">
        <v>6.631425994632293e-06</v>
      </c>
      <c r="AG76" t="n">
        <v>24</v>
      </c>
      <c r="AH76" t="n">
        <v>503637.5549277674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4.9091</v>
      </c>
      <c r="E77" t="n">
        <v>20.37</v>
      </c>
      <c r="F77" t="n">
        <v>17.5</v>
      </c>
      <c r="G77" t="n">
        <v>116.69</v>
      </c>
      <c r="H77" t="n">
        <v>1.56</v>
      </c>
      <c r="I77" t="n">
        <v>9</v>
      </c>
      <c r="J77" t="n">
        <v>224.9</v>
      </c>
      <c r="K77" t="n">
        <v>54.38</v>
      </c>
      <c r="L77" t="n">
        <v>19.75</v>
      </c>
      <c r="M77" t="n">
        <v>7</v>
      </c>
      <c r="N77" t="n">
        <v>50.78</v>
      </c>
      <c r="O77" t="n">
        <v>27972.28</v>
      </c>
      <c r="P77" t="n">
        <v>218.27</v>
      </c>
      <c r="Q77" t="n">
        <v>444.55</v>
      </c>
      <c r="R77" t="n">
        <v>68.04000000000001</v>
      </c>
      <c r="S77" t="n">
        <v>48.21</v>
      </c>
      <c r="T77" t="n">
        <v>3981.66</v>
      </c>
      <c r="U77" t="n">
        <v>0.71</v>
      </c>
      <c r="V77" t="n">
        <v>0.78</v>
      </c>
      <c r="W77" t="n">
        <v>0.18</v>
      </c>
      <c r="X77" t="n">
        <v>0.23</v>
      </c>
      <c r="Y77" t="n">
        <v>1</v>
      </c>
      <c r="Z77" t="n">
        <v>10</v>
      </c>
      <c r="AA77" t="n">
        <v>405.9328830858427</v>
      </c>
      <c r="AB77" t="n">
        <v>555.4152791329345</v>
      </c>
      <c r="AC77" t="n">
        <v>502.4072244227266</v>
      </c>
      <c r="AD77" t="n">
        <v>405932.8830858427</v>
      </c>
      <c r="AE77" t="n">
        <v>555415.2791329345</v>
      </c>
      <c r="AF77" t="n">
        <v>6.657055611273442e-06</v>
      </c>
      <c r="AG77" t="n">
        <v>24</v>
      </c>
      <c r="AH77" t="n">
        <v>502407.2244227267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4.9083</v>
      </c>
      <c r="E78" t="n">
        <v>20.37</v>
      </c>
      <c r="F78" t="n">
        <v>17.51</v>
      </c>
      <c r="G78" t="n">
        <v>116.71</v>
      </c>
      <c r="H78" t="n">
        <v>1.58</v>
      </c>
      <c r="I78" t="n">
        <v>9</v>
      </c>
      <c r="J78" t="n">
        <v>225.32</v>
      </c>
      <c r="K78" t="n">
        <v>54.38</v>
      </c>
      <c r="L78" t="n">
        <v>20</v>
      </c>
      <c r="M78" t="n">
        <v>7</v>
      </c>
      <c r="N78" t="n">
        <v>50.95</v>
      </c>
      <c r="O78" t="n">
        <v>28023.89</v>
      </c>
      <c r="P78" t="n">
        <v>218.16</v>
      </c>
      <c r="Q78" t="n">
        <v>444.55</v>
      </c>
      <c r="R78" t="n">
        <v>68.15000000000001</v>
      </c>
      <c r="S78" t="n">
        <v>48.21</v>
      </c>
      <c r="T78" t="n">
        <v>4034.33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  <c r="AA78" t="n">
        <v>405.9404154023463</v>
      </c>
      <c r="AB78" t="n">
        <v>555.4255851806772</v>
      </c>
      <c r="AC78" t="n">
        <v>502.4165468757374</v>
      </c>
      <c r="AD78" t="n">
        <v>405940.4154023463</v>
      </c>
      <c r="AE78" t="n">
        <v>555425.5851806772</v>
      </c>
      <c r="AF78" t="n">
        <v>6.655970759775403e-06</v>
      </c>
      <c r="AG78" t="n">
        <v>24</v>
      </c>
      <c r="AH78" t="n">
        <v>502416.5468757374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4.9116</v>
      </c>
      <c r="E79" t="n">
        <v>20.36</v>
      </c>
      <c r="F79" t="n">
        <v>17.49</v>
      </c>
      <c r="G79" t="n">
        <v>116.62</v>
      </c>
      <c r="H79" t="n">
        <v>1.59</v>
      </c>
      <c r="I79" t="n">
        <v>9</v>
      </c>
      <c r="J79" t="n">
        <v>225.74</v>
      </c>
      <c r="K79" t="n">
        <v>54.38</v>
      </c>
      <c r="L79" t="n">
        <v>20.25</v>
      </c>
      <c r="M79" t="n">
        <v>7</v>
      </c>
      <c r="N79" t="n">
        <v>51.11</v>
      </c>
      <c r="O79" t="n">
        <v>28075.56</v>
      </c>
      <c r="P79" t="n">
        <v>218.33</v>
      </c>
      <c r="Q79" t="n">
        <v>444.55</v>
      </c>
      <c r="R79" t="n">
        <v>67.62</v>
      </c>
      <c r="S79" t="n">
        <v>48.21</v>
      </c>
      <c r="T79" t="n">
        <v>3768.01</v>
      </c>
      <c r="U79" t="n">
        <v>0.71</v>
      </c>
      <c r="V79" t="n">
        <v>0.78</v>
      </c>
      <c r="W79" t="n">
        <v>0.18</v>
      </c>
      <c r="X79" t="n">
        <v>0.22</v>
      </c>
      <c r="Y79" t="n">
        <v>1</v>
      </c>
      <c r="Z79" t="n">
        <v>10</v>
      </c>
      <c r="AA79" t="n">
        <v>405.8426804261883</v>
      </c>
      <c r="AB79" t="n">
        <v>555.2918598745349</v>
      </c>
      <c r="AC79" t="n">
        <v>502.2955841251287</v>
      </c>
      <c r="AD79" t="n">
        <v>405842.6804261883</v>
      </c>
      <c r="AE79" t="n">
        <v>555291.8598745349</v>
      </c>
      <c r="AF79" t="n">
        <v>6.660445772204812e-06</v>
      </c>
      <c r="AG79" t="n">
        <v>24</v>
      </c>
      <c r="AH79" t="n">
        <v>502295.5841251287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4.9082</v>
      </c>
      <c r="E80" t="n">
        <v>20.37</v>
      </c>
      <c r="F80" t="n">
        <v>17.51</v>
      </c>
      <c r="G80" t="n">
        <v>116.71</v>
      </c>
      <c r="H80" t="n">
        <v>1.61</v>
      </c>
      <c r="I80" t="n">
        <v>9</v>
      </c>
      <c r="J80" t="n">
        <v>226.16</v>
      </c>
      <c r="K80" t="n">
        <v>54.38</v>
      </c>
      <c r="L80" t="n">
        <v>20.5</v>
      </c>
      <c r="M80" t="n">
        <v>7</v>
      </c>
      <c r="N80" t="n">
        <v>51.28</v>
      </c>
      <c r="O80" t="n">
        <v>28127.29</v>
      </c>
      <c r="P80" t="n">
        <v>218.48</v>
      </c>
      <c r="Q80" t="n">
        <v>444.55</v>
      </c>
      <c r="R80" t="n">
        <v>68.16</v>
      </c>
      <c r="S80" t="n">
        <v>48.21</v>
      </c>
      <c r="T80" t="n">
        <v>4039.76</v>
      </c>
      <c r="U80" t="n">
        <v>0.71</v>
      </c>
      <c r="V80" t="n">
        <v>0.78</v>
      </c>
      <c r="W80" t="n">
        <v>0.18</v>
      </c>
      <c r="X80" t="n">
        <v>0.23</v>
      </c>
      <c r="Y80" t="n">
        <v>1</v>
      </c>
      <c r="Z80" t="n">
        <v>10</v>
      </c>
      <c r="AA80" t="n">
        <v>406.1015214912825</v>
      </c>
      <c r="AB80" t="n">
        <v>555.6460176390586</v>
      </c>
      <c r="AC80" t="n">
        <v>502.6159415696698</v>
      </c>
      <c r="AD80" t="n">
        <v>406101.5214912825</v>
      </c>
      <c r="AE80" t="n">
        <v>555646.0176390586</v>
      </c>
      <c r="AF80" t="n">
        <v>6.655835153338149e-06</v>
      </c>
      <c r="AG80" t="n">
        <v>24</v>
      </c>
      <c r="AH80" t="n">
        <v>502615.9415696698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4.9087</v>
      </c>
      <c r="E81" t="n">
        <v>20.37</v>
      </c>
      <c r="F81" t="n">
        <v>17.51</v>
      </c>
      <c r="G81" t="n">
        <v>116.7</v>
      </c>
      <c r="H81" t="n">
        <v>1.63</v>
      </c>
      <c r="I81" t="n">
        <v>9</v>
      </c>
      <c r="J81" t="n">
        <v>226.58</v>
      </c>
      <c r="K81" t="n">
        <v>54.38</v>
      </c>
      <c r="L81" t="n">
        <v>20.75</v>
      </c>
      <c r="M81" t="n">
        <v>7</v>
      </c>
      <c r="N81" t="n">
        <v>51.45</v>
      </c>
      <c r="O81" t="n">
        <v>28179.08</v>
      </c>
      <c r="P81" t="n">
        <v>218.78</v>
      </c>
      <c r="Q81" t="n">
        <v>444.55</v>
      </c>
      <c r="R81" t="n">
        <v>68.03</v>
      </c>
      <c r="S81" t="n">
        <v>48.21</v>
      </c>
      <c r="T81" t="n">
        <v>3972.83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406.2322376884706</v>
      </c>
      <c r="AB81" t="n">
        <v>555.8248693068432</v>
      </c>
      <c r="AC81" t="n">
        <v>502.7777238853009</v>
      </c>
      <c r="AD81" t="n">
        <v>406232.2376884706</v>
      </c>
      <c r="AE81" t="n">
        <v>555824.8693068431</v>
      </c>
      <c r="AF81" t="n">
        <v>6.656513185524422e-06</v>
      </c>
      <c r="AG81" t="n">
        <v>24</v>
      </c>
      <c r="AH81" t="n">
        <v>502777.7238853009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4.9101</v>
      </c>
      <c r="E82" t="n">
        <v>20.37</v>
      </c>
      <c r="F82" t="n">
        <v>17.5</v>
      </c>
      <c r="G82" t="n">
        <v>116.66</v>
      </c>
      <c r="H82" t="n">
        <v>1.64</v>
      </c>
      <c r="I82" t="n">
        <v>9</v>
      </c>
      <c r="J82" t="n">
        <v>227</v>
      </c>
      <c r="K82" t="n">
        <v>54.38</v>
      </c>
      <c r="L82" t="n">
        <v>21</v>
      </c>
      <c r="M82" t="n">
        <v>7</v>
      </c>
      <c r="N82" t="n">
        <v>51.62</v>
      </c>
      <c r="O82" t="n">
        <v>28230.92</v>
      </c>
      <c r="P82" t="n">
        <v>218.02</v>
      </c>
      <c r="Q82" t="n">
        <v>444.55</v>
      </c>
      <c r="R82" t="n">
        <v>67.78</v>
      </c>
      <c r="S82" t="n">
        <v>48.21</v>
      </c>
      <c r="T82" t="n">
        <v>3848.96</v>
      </c>
      <c r="U82" t="n">
        <v>0.71</v>
      </c>
      <c r="V82" t="n">
        <v>0.78</v>
      </c>
      <c r="W82" t="n">
        <v>0.18</v>
      </c>
      <c r="X82" t="n">
        <v>0.22</v>
      </c>
      <c r="Y82" t="n">
        <v>1</v>
      </c>
      <c r="Z82" t="n">
        <v>10</v>
      </c>
      <c r="AA82" t="n">
        <v>405.7755768840334</v>
      </c>
      <c r="AB82" t="n">
        <v>555.2000458477592</v>
      </c>
      <c r="AC82" t="n">
        <v>502.2125327002066</v>
      </c>
      <c r="AD82" t="n">
        <v>405775.5768840334</v>
      </c>
      <c r="AE82" t="n">
        <v>555200.0458477591</v>
      </c>
      <c r="AF82" t="n">
        <v>6.65841167564599e-06</v>
      </c>
      <c r="AG82" t="n">
        <v>24</v>
      </c>
      <c r="AH82" t="n">
        <v>502212.5327002066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4.9149</v>
      </c>
      <c r="E83" t="n">
        <v>20.35</v>
      </c>
      <c r="F83" t="n">
        <v>17.48</v>
      </c>
      <c r="G83" t="n">
        <v>116.53</v>
      </c>
      <c r="H83" t="n">
        <v>1.66</v>
      </c>
      <c r="I83" t="n">
        <v>9</v>
      </c>
      <c r="J83" t="n">
        <v>227.42</v>
      </c>
      <c r="K83" t="n">
        <v>54.38</v>
      </c>
      <c r="L83" t="n">
        <v>21.25</v>
      </c>
      <c r="M83" t="n">
        <v>7</v>
      </c>
      <c r="N83" t="n">
        <v>51.8</v>
      </c>
      <c r="O83" t="n">
        <v>28282.83</v>
      </c>
      <c r="P83" t="n">
        <v>217.2</v>
      </c>
      <c r="Q83" t="n">
        <v>444.55</v>
      </c>
      <c r="R83" t="n">
        <v>67.09999999999999</v>
      </c>
      <c r="S83" t="n">
        <v>48.21</v>
      </c>
      <c r="T83" t="n">
        <v>3509.24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  <c r="AA83" t="n">
        <v>405.1396926077085</v>
      </c>
      <c r="AB83" t="n">
        <v>554.3300009276571</v>
      </c>
      <c r="AC83" t="n">
        <v>501.4255236461634</v>
      </c>
      <c r="AD83" t="n">
        <v>405139.6926077085</v>
      </c>
      <c r="AE83" t="n">
        <v>554330.0009276571</v>
      </c>
      <c r="AF83" t="n">
        <v>6.664920784634219e-06</v>
      </c>
      <c r="AG83" t="n">
        <v>24</v>
      </c>
      <c r="AH83" t="n">
        <v>501425.5236461634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4.9196</v>
      </c>
      <c r="E84" t="n">
        <v>20.33</v>
      </c>
      <c r="F84" t="n">
        <v>17.46</v>
      </c>
      <c r="G84" t="n">
        <v>116.4</v>
      </c>
      <c r="H84" t="n">
        <v>1.68</v>
      </c>
      <c r="I84" t="n">
        <v>9</v>
      </c>
      <c r="J84" t="n">
        <v>227.84</v>
      </c>
      <c r="K84" t="n">
        <v>54.38</v>
      </c>
      <c r="L84" t="n">
        <v>21.5</v>
      </c>
      <c r="M84" t="n">
        <v>7</v>
      </c>
      <c r="N84" t="n">
        <v>51.97</v>
      </c>
      <c r="O84" t="n">
        <v>28334.8</v>
      </c>
      <c r="P84" t="n">
        <v>216.67</v>
      </c>
      <c r="Q84" t="n">
        <v>444.55</v>
      </c>
      <c r="R84" t="n">
        <v>66.52</v>
      </c>
      <c r="S84" t="n">
        <v>48.21</v>
      </c>
      <c r="T84" t="n">
        <v>3219.68</v>
      </c>
      <c r="U84" t="n">
        <v>0.72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  <c r="AA84" t="n">
        <v>404.6510036900517</v>
      </c>
      <c r="AB84" t="n">
        <v>553.6613551910855</v>
      </c>
      <c r="AC84" t="n">
        <v>500.8206925202401</v>
      </c>
      <c r="AD84" t="n">
        <v>404651.0036900517</v>
      </c>
      <c r="AE84" t="n">
        <v>553661.3551910855</v>
      </c>
      <c r="AF84" t="n">
        <v>6.671294287185192e-06</v>
      </c>
      <c r="AG84" t="n">
        <v>24</v>
      </c>
      <c r="AH84" t="n">
        <v>500820.6925202401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4.9046</v>
      </c>
      <c r="E85" t="n">
        <v>20.39</v>
      </c>
      <c r="F85" t="n">
        <v>17.52</v>
      </c>
      <c r="G85" t="n">
        <v>116.81</v>
      </c>
      <c r="H85" t="n">
        <v>1.69</v>
      </c>
      <c r="I85" t="n">
        <v>9</v>
      </c>
      <c r="J85" t="n">
        <v>228.27</v>
      </c>
      <c r="K85" t="n">
        <v>54.38</v>
      </c>
      <c r="L85" t="n">
        <v>21.75</v>
      </c>
      <c r="M85" t="n">
        <v>7</v>
      </c>
      <c r="N85" t="n">
        <v>52.14</v>
      </c>
      <c r="O85" t="n">
        <v>28386.82</v>
      </c>
      <c r="P85" t="n">
        <v>216.67</v>
      </c>
      <c r="Q85" t="n">
        <v>444.55</v>
      </c>
      <c r="R85" t="n">
        <v>68.86</v>
      </c>
      <c r="S85" t="n">
        <v>48.21</v>
      </c>
      <c r="T85" t="n">
        <v>4389.32</v>
      </c>
      <c r="U85" t="n">
        <v>0.7</v>
      </c>
      <c r="V85" t="n">
        <v>0.78</v>
      </c>
      <c r="W85" t="n">
        <v>0.17</v>
      </c>
      <c r="X85" t="n">
        <v>0.25</v>
      </c>
      <c r="Y85" t="n">
        <v>1</v>
      </c>
      <c r="Z85" t="n">
        <v>10</v>
      </c>
      <c r="AA85" t="n">
        <v>405.3666015938004</v>
      </c>
      <c r="AB85" t="n">
        <v>554.6404678129461</v>
      </c>
      <c r="AC85" t="n">
        <v>501.7063600076634</v>
      </c>
      <c r="AD85" t="n">
        <v>405366.6015938004</v>
      </c>
      <c r="AE85" t="n">
        <v>554640.4678129461</v>
      </c>
      <c r="AF85" t="n">
        <v>6.650953321596979e-06</v>
      </c>
      <c r="AG85" t="n">
        <v>24</v>
      </c>
      <c r="AH85" t="n">
        <v>501706.3600076634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4.9042</v>
      </c>
      <c r="E86" t="n">
        <v>20.39</v>
      </c>
      <c r="F86" t="n">
        <v>17.52</v>
      </c>
      <c r="G86" t="n">
        <v>116.83</v>
      </c>
      <c r="H86" t="n">
        <v>1.71</v>
      </c>
      <c r="I86" t="n">
        <v>9</v>
      </c>
      <c r="J86" t="n">
        <v>228.69</v>
      </c>
      <c r="K86" t="n">
        <v>54.38</v>
      </c>
      <c r="L86" t="n">
        <v>22</v>
      </c>
      <c r="M86" t="n">
        <v>7</v>
      </c>
      <c r="N86" t="n">
        <v>52.31</v>
      </c>
      <c r="O86" t="n">
        <v>28438.91</v>
      </c>
      <c r="P86" t="n">
        <v>216.14</v>
      </c>
      <c r="Q86" t="n">
        <v>444.55</v>
      </c>
      <c r="R86" t="n">
        <v>68.7</v>
      </c>
      <c r="S86" t="n">
        <v>48.21</v>
      </c>
      <c r="T86" t="n">
        <v>4308.83</v>
      </c>
      <c r="U86" t="n">
        <v>0.7</v>
      </c>
      <c r="V86" t="n">
        <v>0.78</v>
      </c>
      <c r="W86" t="n">
        <v>0.18</v>
      </c>
      <c r="X86" t="n">
        <v>0.25</v>
      </c>
      <c r="Y86" t="n">
        <v>1</v>
      </c>
      <c r="Z86" t="n">
        <v>10</v>
      </c>
      <c r="AA86" t="n">
        <v>405.1188508416403</v>
      </c>
      <c r="AB86" t="n">
        <v>554.3014843038488</v>
      </c>
      <c r="AC86" t="n">
        <v>501.399728608908</v>
      </c>
      <c r="AD86" t="n">
        <v>405118.8508416403</v>
      </c>
      <c r="AE86" t="n">
        <v>554301.4843038488</v>
      </c>
      <c r="AF86" t="n">
        <v>6.650410895847959e-06</v>
      </c>
      <c r="AG86" t="n">
        <v>24</v>
      </c>
      <c r="AH86" t="n">
        <v>501399.7286089081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4.9275</v>
      </c>
      <c r="E87" t="n">
        <v>20.29</v>
      </c>
      <c r="F87" t="n">
        <v>17.47</v>
      </c>
      <c r="G87" t="n">
        <v>131</v>
      </c>
      <c r="H87" t="n">
        <v>1.73</v>
      </c>
      <c r="I87" t="n">
        <v>8</v>
      </c>
      <c r="J87" t="n">
        <v>229.11</v>
      </c>
      <c r="K87" t="n">
        <v>54.38</v>
      </c>
      <c r="L87" t="n">
        <v>22.25</v>
      </c>
      <c r="M87" t="n">
        <v>6</v>
      </c>
      <c r="N87" t="n">
        <v>52.48</v>
      </c>
      <c r="O87" t="n">
        <v>28491.06</v>
      </c>
      <c r="P87" t="n">
        <v>215.72</v>
      </c>
      <c r="Q87" t="n">
        <v>444.55</v>
      </c>
      <c r="R87" t="n">
        <v>66.81999999999999</v>
      </c>
      <c r="S87" t="n">
        <v>48.21</v>
      </c>
      <c r="T87" t="n">
        <v>3373.3</v>
      </c>
      <c r="U87" t="n">
        <v>0.72</v>
      </c>
      <c r="V87" t="n">
        <v>0.78</v>
      </c>
      <c r="W87" t="n">
        <v>0.18</v>
      </c>
      <c r="X87" t="n">
        <v>0.19</v>
      </c>
      <c r="Y87" t="n">
        <v>1</v>
      </c>
      <c r="Z87" t="n">
        <v>10</v>
      </c>
      <c r="AA87" t="n">
        <v>403.9521111996676</v>
      </c>
      <c r="AB87" t="n">
        <v>552.7050996527815</v>
      </c>
      <c r="AC87" t="n">
        <v>499.9557006683987</v>
      </c>
      <c r="AD87" t="n">
        <v>403952.1111996676</v>
      </c>
      <c r="AE87" t="n">
        <v>552705.0996527815</v>
      </c>
      <c r="AF87" t="n">
        <v>6.682007195728318e-06</v>
      </c>
      <c r="AG87" t="n">
        <v>24</v>
      </c>
      <c r="AH87" t="n">
        <v>499955.7006683986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4.9258</v>
      </c>
      <c r="E88" t="n">
        <v>20.3</v>
      </c>
      <c r="F88" t="n">
        <v>17.47</v>
      </c>
      <c r="G88" t="n">
        <v>131.05</v>
      </c>
      <c r="H88" t="n">
        <v>1.74</v>
      </c>
      <c r="I88" t="n">
        <v>8</v>
      </c>
      <c r="J88" t="n">
        <v>229.53</v>
      </c>
      <c r="K88" t="n">
        <v>54.38</v>
      </c>
      <c r="L88" t="n">
        <v>22.5</v>
      </c>
      <c r="M88" t="n">
        <v>6</v>
      </c>
      <c r="N88" t="n">
        <v>52.66</v>
      </c>
      <c r="O88" t="n">
        <v>28543.27</v>
      </c>
      <c r="P88" t="n">
        <v>215.54</v>
      </c>
      <c r="Q88" t="n">
        <v>444.55</v>
      </c>
      <c r="R88" t="n">
        <v>67.09999999999999</v>
      </c>
      <c r="S88" t="n">
        <v>48.21</v>
      </c>
      <c r="T88" t="n">
        <v>3515.52</v>
      </c>
      <c r="U88" t="n">
        <v>0.72</v>
      </c>
      <c r="V88" t="n">
        <v>0.78</v>
      </c>
      <c r="W88" t="n">
        <v>0.18</v>
      </c>
      <c r="X88" t="n">
        <v>0.2</v>
      </c>
      <c r="Y88" t="n">
        <v>1</v>
      </c>
      <c r="Z88" t="n">
        <v>10</v>
      </c>
      <c r="AA88" t="n">
        <v>403.9209309048731</v>
      </c>
      <c r="AB88" t="n">
        <v>552.6624373978663</v>
      </c>
      <c r="AC88" t="n">
        <v>499.9171100392156</v>
      </c>
      <c r="AD88" t="n">
        <v>403920.9309048731</v>
      </c>
      <c r="AE88" t="n">
        <v>552662.4373978663</v>
      </c>
      <c r="AF88" t="n">
        <v>6.679701886294987e-06</v>
      </c>
      <c r="AG88" t="n">
        <v>24</v>
      </c>
      <c r="AH88" t="n">
        <v>499917.1100392156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4.9246</v>
      </c>
      <c r="E89" t="n">
        <v>20.31</v>
      </c>
      <c r="F89" t="n">
        <v>17.48</v>
      </c>
      <c r="G89" t="n">
        <v>131.09</v>
      </c>
      <c r="H89" t="n">
        <v>1.76</v>
      </c>
      <c r="I89" t="n">
        <v>8</v>
      </c>
      <c r="J89" t="n">
        <v>229.96</v>
      </c>
      <c r="K89" t="n">
        <v>54.38</v>
      </c>
      <c r="L89" t="n">
        <v>22.75</v>
      </c>
      <c r="M89" t="n">
        <v>6</v>
      </c>
      <c r="N89" t="n">
        <v>52.83</v>
      </c>
      <c r="O89" t="n">
        <v>28595.54</v>
      </c>
      <c r="P89" t="n">
        <v>215.04</v>
      </c>
      <c r="Q89" t="n">
        <v>444.55</v>
      </c>
      <c r="R89" t="n">
        <v>67.15000000000001</v>
      </c>
      <c r="S89" t="n">
        <v>48.21</v>
      </c>
      <c r="T89" t="n">
        <v>3542.41</v>
      </c>
      <c r="U89" t="n">
        <v>0.72</v>
      </c>
      <c r="V89" t="n">
        <v>0.78</v>
      </c>
      <c r="W89" t="n">
        <v>0.18</v>
      </c>
      <c r="X89" t="n">
        <v>0.2</v>
      </c>
      <c r="Y89" t="n">
        <v>1</v>
      </c>
      <c r="Z89" t="n">
        <v>10</v>
      </c>
      <c r="AA89" t="n">
        <v>403.7500286093787</v>
      </c>
      <c r="AB89" t="n">
        <v>552.4286013374937</v>
      </c>
      <c r="AC89" t="n">
        <v>499.705590964254</v>
      </c>
      <c r="AD89" t="n">
        <v>403750.0286093787</v>
      </c>
      <c r="AE89" t="n">
        <v>552428.6013374936</v>
      </c>
      <c r="AF89" t="n">
        <v>6.67807460904793e-06</v>
      </c>
      <c r="AG89" t="n">
        <v>24</v>
      </c>
      <c r="AH89" t="n">
        <v>499705.590964254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4.9249</v>
      </c>
      <c r="E90" t="n">
        <v>20.3</v>
      </c>
      <c r="F90" t="n">
        <v>17.48</v>
      </c>
      <c r="G90" t="n">
        <v>131.08</v>
      </c>
      <c r="H90" t="n">
        <v>1.77</v>
      </c>
      <c r="I90" t="n">
        <v>8</v>
      </c>
      <c r="J90" t="n">
        <v>230.38</v>
      </c>
      <c r="K90" t="n">
        <v>54.38</v>
      </c>
      <c r="L90" t="n">
        <v>23</v>
      </c>
      <c r="M90" t="n">
        <v>6</v>
      </c>
      <c r="N90" t="n">
        <v>53</v>
      </c>
      <c r="O90" t="n">
        <v>28647.87</v>
      </c>
      <c r="P90" t="n">
        <v>214.79</v>
      </c>
      <c r="Q90" t="n">
        <v>444.56</v>
      </c>
      <c r="R90" t="n">
        <v>67.16</v>
      </c>
      <c r="S90" t="n">
        <v>48.21</v>
      </c>
      <c r="T90" t="n">
        <v>3546.18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  <c r="AA90" t="n">
        <v>403.6171679741973</v>
      </c>
      <c r="AB90" t="n">
        <v>552.2468155550407</v>
      </c>
      <c r="AC90" t="n">
        <v>499.5411545617406</v>
      </c>
      <c r="AD90" t="n">
        <v>403617.1679741973</v>
      </c>
      <c r="AE90" t="n">
        <v>552246.8155550407</v>
      </c>
      <c r="AF90" t="n">
        <v>6.678481428359695e-06</v>
      </c>
      <c r="AG90" t="n">
        <v>24</v>
      </c>
      <c r="AH90" t="n">
        <v>499541.1545617406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4.9254</v>
      </c>
      <c r="E91" t="n">
        <v>20.3</v>
      </c>
      <c r="F91" t="n">
        <v>17.48</v>
      </c>
      <c r="G91" t="n">
        <v>131.06</v>
      </c>
      <c r="H91" t="n">
        <v>1.79</v>
      </c>
      <c r="I91" t="n">
        <v>8</v>
      </c>
      <c r="J91" t="n">
        <v>230.81</v>
      </c>
      <c r="K91" t="n">
        <v>54.38</v>
      </c>
      <c r="L91" t="n">
        <v>23.25</v>
      </c>
      <c r="M91" t="n">
        <v>6</v>
      </c>
      <c r="N91" t="n">
        <v>53.18</v>
      </c>
      <c r="O91" t="n">
        <v>28700.26</v>
      </c>
      <c r="P91" t="n">
        <v>214.27</v>
      </c>
      <c r="Q91" t="n">
        <v>444.55</v>
      </c>
      <c r="R91" t="n">
        <v>67.17</v>
      </c>
      <c r="S91" t="n">
        <v>48.21</v>
      </c>
      <c r="T91" t="n">
        <v>3549.39</v>
      </c>
      <c r="U91" t="n">
        <v>0.72</v>
      </c>
      <c r="V91" t="n">
        <v>0.78</v>
      </c>
      <c r="W91" t="n">
        <v>0.18</v>
      </c>
      <c r="X91" t="n">
        <v>0.2</v>
      </c>
      <c r="Y91" t="n">
        <v>1</v>
      </c>
      <c r="Z91" t="n">
        <v>10</v>
      </c>
      <c r="AA91" t="n">
        <v>403.3450270734119</v>
      </c>
      <c r="AB91" t="n">
        <v>551.8744603685769</v>
      </c>
      <c r="AC91" t="n">
        <v>499.204336431669</v>
      </c>
      <c r="AD91" t="n">
        <v>403345.0270734119</v>
      </c>
      <c r="AE91" t="n">
        <v>551874.4603685769</v>
      </c>
      <c r="AF91" t="n">
        <v>6.679159460545968e-06</v>
      </c>
      <c r="AG91" t="n">
        <v>24</v>
      </c>
      <c r="AH91" t="n">
        <v>499204.336431669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4.9258</v>
      </c>
      <c r="E92" t="n">
        <v>20.3</v>
      </c>
      <c r="F92" t="n">
        <v>17.47</v>
      </c>
      <c r="G92" t="n">
        <v>131.05</v>
      </c>
      <c r="H92" t="n">
        <v>1.81</v>
      </c>
      <c r="I92" t="n">
        <v>8</v>
      </c>
      <c r="J92" t="n">
        <v>231.23</v>
      </c>
      <c r="K92" t="n">
        <v>54.38</v>
      </c>
      <c r="L92" t="n">
        <v>23.5</v>
      </c>
      <c r="M92" t="n">
        <v>6</v>
      </c>
      <c r="N92" t="n">
        <v>53.36</v>
      </c>
      <c r="O92" t="n">
        <v>28752.71</v>
      </c>
      <c r="P92" t="n">
        <v>213.88</v>
      </c>
      <c r="Q92" t="n">
        <v>444.55</v>
      </c>
      <c r="R92" t="n">
        <v>66.92</v>
      </c>
      <c r="S92" t="n">
        <v>48.21</v>
      </c>
      <c r="T92" t="n">
        <v>3425.45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403.1058437924672</v>
      </c>
      <c r="AB92" t="n">
        <v>551.5471992515668</v>
      </c>
      <c r="AC92" t="n">
        <v>498.9083086563525</v>
      </c>
      <c r="AD92" t="n">
        <v>403105.8437924671</v>
      </c>
      <c r="AE92" t="n">
        <v>551547.1992515668</v>
      </c>
      <c r="AF92" t="n">
        <v>6.679701886294987e-06</v>
      </c>
      <c r="AG92" t="n">
        <v>24</v>
      </c>
      <c r="AH92" t="n">
        <v>498908.3086563525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4.9305</v>
      </c>
      <c r="E93" t="n">
        <v>20.28</v>
      </c>
      <c r="F93" t="n">
        <v>17.45</v>
      </c>
      <c r="G93" t="n">
        <v>130.91</v>
      </c>
      <c r="H93" t="n">
        <v>1.82</v>
      </c>
      <c r="I93" t="n">
        <v>8</v>
      </c>
      <c r="J93" t="n">
        <v>231.66</v>
      </c>
      <c r="K93" t="n">
        <v>54.38</v>
      </c>
      <c r="L93" t="n">
        <v>23.75</v>
      </c>
      <c r="M93" t="n">
        <v>6</v>
      </c>
      <c r="N93" t="n">
        <v>53.53</v>
      </c>
      <c r="O93" t="n">
        <v>28805.23</v>
      </c>
      <c r="P93" t="n">
        <v>213.45</v>
      </c>
      <c r="Q93" t="n">
        <v>444.55</v>
      </c>
      <c r="R93" t="n">
        <v>66.28</v>
      </c>
      <c r="S93" t="n">
        <v>48.21</v>
      </c>
      <c r="T93" t="n">
        <v>3104.23</v>
      </c>
      <c r="U93" t="n">
        <v>0.73</v>
      </c>
      <c r="V93" t="n">
        <v>0.78</v>
      </c>
      <c r="W93" t="n">
        <v>0.18</v>
      </c>
      <c r="X93" t="n">
        <v>0.18</v>
      </c>
      <c r="Y93" t="n">
        <v>1</v>
      </c>
      <c r="Z93" t="n">
        <v>10</v>
      </c>
      <c r="AA93" t="n">
        <v>402.6692288275194</v>
      </c>
      <c r="AB93" t="n">
        <v>550.9498033944324</v>
      </c>
      <c r="AC93" t="n">
        <v>498.3679274213726</v>
      </c>
      <c r="AD93" t="n">
        <v>402669.2288275193</v>
      </c>
      <c r="AE93" t="n">
        <v>550949.8033944324</v>
      </c>
      <c r="AF93" t="n">
        <v>6.686075388845962e-06</v>
      </c>
      <c r="AG93" t="n">
        <v>24</v>
      </c>
      <c r="AH93" t="n">
        <v>498367.9274213726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4.9369</v>
      </c>
      <c r="E94" t="n">
        <v>20.26</v>
      </c>
      <c r="F94" t="n">
        <v>17.43</v>
      </c>
      <c r="G94" t="n">
        <v>130.71</v>
      </c>
      <c r="H94" t="n">
        <v>1.84</v>
      </c>
      <c r="I94" t="n">
        <v>8</v>
      </c>
      <c r="J94" t="n">
        <v>232.08</v>
      </c>
      <c r="K94" t="n">
        <v>54.38</v>
      </c>
      <c r="L94" t="n">
        <v>24</v>
      </c>
      <c r="M94" t="n">
        <v>6</v>
      </c>
      <c r="N94" t="n">
        <v>53.71</v>
      </c>
      <c r="O94" t="n">
        <v>28857.81</v>
      </c>
      <c r="P94" t="n">
        <v>212.01</v>
      </c>
      <c r="Q94" t="n">
        <v>444.55</v>
      </c>
      <c r="R94" t="n">
        <v>65.5</v>
      </c>
      <c r="S94" t="n">
        <v>48.21</v>
      </c>
      <c r="T94" t="n">
        <v>2714.18</v>
      </c>
      <c r="U94" t="n">
        <v>0.74</v>
      </c>
      <c r="V94" t="n">
        <v>0.78</v>
      </c>
      <c r="W94" t="n">
        <v>0.17</v>
      </c>
      <c r="X94" t="n">
        <v>0.15</v>
      </c>
      <c r="Y94" t="n">
        <v>1</v>
      </c>
      <c r="Z94" t="n">
        <v>10</v>
      </c>
      <c r="AA94" t="n">
        <v>401.6821517917142</v>
      </c>
      <c r="AB94" t="n">
        <v>549.5992410472784</v>
      </c>
      <c r="AC94" t="n">
        <v>497.1462608491048</v>
      </c>
      <c r="AD94" t="n">
        <v>401682.1517917142</v>
      </c>
      <c r="AE94" t="n">
        <v>549599.2410472784</v>
      </c>
      <c r="AF94" t="n">
        <v>6.694754200830266e-06</v>
      </c>
      <c r="AG94" t="n">
        <v>24</v>
      </c>
      <c r="AH94" t="n">
        <v>497146.2608491048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4.9285</v>
      </c>
      <c r="E95" t="n">
        <v>20.29</v>
      </c>
      <c r="F95" t="n">
        <v>17.46</v>
      </c>
      <c r="G95" t="n">
        <v>130.97</v>
      </c>
      <c r="H95" t="n">
        <v>1.85</v>
      </c>
      <c r="I95" t="n">
        <v>8</v>
      </c>
      <c r="J95" t="n">
        <v>232.51</v>
      </c>
      <c r="K95" t="n">
        <v>54.38</v>
      </c>
      <c r="L95" t="n">
        <v>24.25</v>
      </c>
      <c r="M95" t="n">
        <v>6</v>
      </c>
      <c r="N95" t="n">
        <v>53.88</v>
      </c>
      <c r="O95" t="n">
        <v>28910.45</v>
      </c>
      <c r="P95" t="n">
        <v>212.65</v>
      </c>
      <c r="Q95" t="n">
        <v>444.56</v>
      </c>
      <c r="R95" t="n">
        <v>66.73999999999999</v>
      </c>
      <c r="S95" t="n">
        <v>48.21</v>
      </c>
      <c r="T95" t="n">
        <v>3333.58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  <c r="AA95" t="n">
        <v>402.3776287075886</v>
      </c>
      <c r="AB95" t="n">
        <v>550.5508232458538</v>
      </c>
      <c r="AC95" t="n">
        <v>498.0070253782022</v>
      </c>
      <c r="AD95" t="n">
        <v>402377.6287075886</v>
      </c>
      <c r="AE95" t="n">
        <v>550550.8232458539</v>
      </c>
      <c r="AF95" t="n">
        <v>6.683363260100865e-06</v>
      </c>
      <c r="AG95" t="n">
        <v>24</v>
      </c>
      <c r="AH95" t="n">
        <v>498007.0253782022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4.92</v>
      </c>
      <c r="E96" t="n">
        <v>20.32</v>
      </c>
      <c r="F96" t="n">
        <v>17.5</v>
      </c>
      <c r="G96" t="n">
        <v>131.23</v>
      </c>
      <c r="H96" t="n">
        <v>1.87</v>
      </c>
      <c r="I96" t="n">
        <v>8</v>
      </c>
      <c r="J96" t="n">
        <v>232.94</v>
      </c>
      <c r="K96" t="n">
        <v>54.38</v>
      </c>
      <c r="L96" t="n">
        <v>24.5</v>
      </c>
      <c r="M96" t="n">
        <v>6</v>
      </c>
      <c r="N96" t="n">
        <v>54.06</v>
      </c>
      <c r="O96" t="n">
        <v>28963.15</v>
      </c>
      <c r="P96" t="n">
        <v>212.26</v>
      </c>
      <c r="Q96" t="n">
        <v>444.55</v>
      </c>
      <c r="R96" t="n">
        <v>67.87</v>
      </c>
      <c r="S96" t="n">
        <v>48.21</v>
      </c>
      <c r="T96" t="n">
        <v>3899.01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402.6068055276817</v>
      </c>
      <c r="AB96" t="n">
        <v>550.8643930816729</v>
      </c>
      <c r="AC96" t="n">
        <v>498.2906685489888</v>
      </c>
      <c r="AD96" t="n">
        <v>402606.8055276817</v>
      </c>
      <c r="AE96" t="n">
        <v>550864.393081673</v>
      </c>
      <c r="AF96" t="n">
        <v>6.671836712934211e-06</v>
      </c>
      <c r="AG96" t="n">
        <v>24</v>
      </c>
      <c r="AH96" t="n">
        <v>498290.6685489888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4.9237</v>
      </c>
      <c r="E97" t="n">
        <v>20.31</v>
      </c>
      <c r="F97" t="n">
        <v>17.48</v>
      </c>
      <c r="G97" t="n">
        <v>131.12</v>
      </c>
      <c r="H97" t="n">
        <v>1.89</v>
      </c>
      <c r="I97" t="n">
        <v>8</v>
      </c>
      <c r="J97" t="n">
        <v>233.37</v>
      </c>
      <c r="K97" t="n">
        <v>54.38</v>
      </c>
      <c r="L97" t="n">
        <v>24.75</v>
      </c>
      <c r="M97" t="n">
        <v>6</v>
      </c>
      <c r="N97" t="n">
        <v>54.24</v>
      </c>
      <c r="O97" t="n">
        <v>29015.91</v>
      </c>
      <c r="P97" t="n">
        <v>210.6</v>
      </c>
      <c r="Q97" t="n">
        <v>444.55</v>
      </c>
      <c r="R97" t="n">
        <v>67.37</v>
      </c>
      <c r="S97" t="n">
        <v>48.21</v>
      </c>
      <c r="T97" t="n">
        <v>3647.99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401.5992459863169</v>
      </c>
      <c r="AB97" t="n">
        <v>549.4858056667878</v>
      </c>
      <c r="AC97" t="n">
        <v>497.0436515821207</v>
      </c>
      <c r="AD97" t="n">
        <v>401599.2459863169</v>
      </c>
      <c r="AE97" t="n">
        <v>549485.8056667878</v>
      </c>
      <c r="AF97" t="n">
        <v>6.676854151112637e-06</v>
      </c>
      <c r="AG97" t="n">
        <v>24</v>
      </c>
      <c r="AH97" t="n">
        <v>497043.6515821207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4.9417</v>
      </c>
      <c r="E98" t="n">
        <v>20.24</v>
      </c>
      <c r="F98" t="n">
        <v>17.45</v>
      </c>
      <c r="G98" t="n">
        <v>149.55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5</v>
      </c>
      <c r="N98" t="n">
        <v>54.42</v>
      </c>
      <c r="O98" t="n">
        <v>29068.74</v>
      </c>
      <c r="P98" t="n">
        <v>209.55</v>
      </c>
      <c r="Q98" t="n">
        <v>444.55</v>
      </c>
      <c r="R98" t="n">
        <v>66.15000000000001</v>
      </c>
      <c r="S98" t="n">
        <v>48.21</v>
      </c>
      <c r="T98" t="n">
        <v>3043.51</v>
      </c>
      <c r="U98" t="n">
        <v>0.73</v>
      </c>
      <c r="V98" t="n">
        <v>0.78</v>
      </c>
      <c r="W98" t="n">
        <v>0.18</v>
      </c>
      <c r="X98" t="n">
        <v>0.17</v>
      </c>
      <c r="Y98" t="n">
        <v>1</v>
      </c>
      <c r="Z98" t="n">
        <v>10</v>
      </c>
      <c r="AA98" t="n">
        <v>400.3876821973454</v>
      </c>
      <c r="AB98" t="n">
        <v>547.828090640295</v>
      </c>
      <c r="AC98" t="n">
        <v>495.5441465511387</v>
      </c>
      <c r="AD98" t="n">
        <v>400387.6821973454</v>
      </c>
      <c r="AE98" t="n">
        <v>547828.0906402951</v>
      </c>
      <c r="AF98" t="n">
        <v>6.701263309818495e-06</v>
      </c>
      <c r="AG98" t="n">
        <v>24</v>
      </c>
      <c r="AH98" t="n">
        <v>495544.1465511387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4.9422</v>
      </c>
      <c r="E99" t="n">
        <v>20.23</v>
      </c>
      <c r="F99" t="n">
        <v>17.45</v>
      </c>
      <c r="G99" t="n">
        <v>149.53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5</v>
      </c>
      <c r="N99" t="n">
        <v>54.6</v>
      </c>
      <c r="O99" t="n">
        <v>29121.63</v>
      </c>
      <c r="P99" t="n">
        <v>209.96</v>
      </c>
      <c r="Q99" t="n">
        <v>444.55</v>
      </c>
      <c r="R99" t="n">
        <v>66.11</v>
      </c>
      <c r="S99" t="n">
        <v>48.21</v>
      </c>
      <c r="T99" t="n">
        <v>3024.13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  <c r="AA99" t="n">
        <v>400.57192298576</v>
      </c>
      <c r="AB99" t="n">
        <v>548.0801770151337</v>
      </c>
      <c r="AC99" t="n">
        <v>495.7721741561684</v>
      </c>
      <c r="AD99" t="n">
        <v>400571.92298576</v>
      </c>
      <c r="AE99" t="n">
        <v>548080.1770151337</v>
      </c>
      <c r="AF99" t="n">
        <v>6.701941342004768e-06</v>
      </c>
      <c r="AG99" t="n">
        <v>24</v>
      </c>
      <c r="AH99" t="n">
        <v>495772.1741561684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4.9419</v>
      </c>
      <c r="E100" t="n">
        <v>20.24</v>
      </c>
      <c r="F100" t="n">
        <v>17.45</v>
      </c>
      <c r="G100" t="n">
        <v>149.54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5</v>
      </c>
      <c r="N100" t="n">
        <v>54.78</v>
      </c>
      <c r="O100" t="n">
        <v>29174.59</v>
      </c>
      <c r="P100" t="n">
        <v>210.18</v>
      </c>
      <c r="Q100" t="n">
        <v>444.55</v>
      </c>
      <c r="R100" t="n">
        <v>66.13</v>
      </c>
      <c r="S100" t="n">
        <v>48.21</v>
      </c>
      <c r="T100" t="n">
        <v>3035.19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  <c r="AA100" t="n">
        <v>400.6894511556862</v>
      </c>
      <c r="AB100" t="n">
        <v>548.2409842422038</v>
      </c>
      <c r="AC100" t="n">
        <v>495.9176341671811</v>
      </c>
      <c r="AD100" t="n">
        <v>400689.4511556862</v>
      </c>
      <c r="AE100" t="n">
        <v>548240.9842422038</v>
      </c>
      <c r="AF100" t="n">
        <v>6.701534522693005e-06</v>
      </c>
      <c r="AG100" t="n">
        <v>24</v>
      </c>
      <c r="AH100" t="n">
        <v>495917.6341671811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4.9444</v>
      </c>
      <c r="E101" t="n">
        <v>20.23</v>
      </c>
      <c r="F101" t="n">
        <v>17.44</v>
      </c>
      <c r="G101" t="n">
        <v>149.45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5</v>
      </c>
      <c r="N101" t="n">
        <v>54.96</v>
      </c>
      <c r="O101" t="n">
        <v>29227.61</v>
      </c>
      <c r="P101" t="n">
        <v>210.34</v>
      </c>
      <c r="Q101" t="n">
        <v>444.55</v>
      </c>
      <c r="R101" t="n">
        <v>65.79000000000001</v>
      </c>
      <c r="S101" t="n">
        <v>48.21</v>
      </c>
      <c r="T101" t="n">
        <v>2866.22</v>
      </c>
      <c r="U101" t="n">
        <v>0.73</v>
      </c>
      <c r="V101" t="n">
        <v>0.78</v>
      </c>
      <c r="W101" t="n">
        <v>0.17</v>
      </c>
      <c r="X101" t="n">
        <v>0.16</v>
      </c>
      <c r="Y101" t="n">
        <v>1</v>
      </c>
      <c r="Z101" t="n">
        <v>10</v>
      </c>
      <c r="AA101" t="n">
        <v>400.6514149979856</v>
      </c>
      <c r="AB101" t="n">
        <v>548.1889414932009</v>
      </c>
      <c r="AC101" t="n">
        <v>495.8705583051006</v>
      </c>
      <c r="AD101" t="n">
        <v>400651.4149979856</v>
      </c>
      <c r="AE101" t="n">
        <v>548188.941493201</v>
      </c>
      <c r="AF101" t="n">
        <v>6.704924683624373e-06</v>
      </c>
      <c r="AG101" t="n">
        <v>24</v>
      </c>
      <c r="AH101" t="n">
        <v>495870.5583051007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4.9436</v>
      </c>
      <c r="E102" t="n">
        <v>20.23</v>
      </c>
      <c r="F102" t="n">
        <v>17.44</v>
      </c>
      <c r="G102" t="n">
        <v>149.48</v>
      </c>
      <c r="H102" t="n">
        <v>1.96</v>
      </c>
      <c r="I102" t="n">
        <v>7</v>
      </c>
      <c r="J102" t="n">
        <v>235.51</v>
      </c>
      <c r="K102" t="n">
        <v>54.38</v>
      </c>
      <c r="L102" t="n">
        <v>26</v>
      </c>
      <c r="M102" t="n">
        <v>5</v>
      </c>
      <c r="N102" t="n">
        <v>55.14</v>
      </c>
      <c r="O102" t="n">
        <v>29280.69</v>
      </c>
      <c r="P102" t="n">
        <v>210.17</v>
      </c>
      <c r="Q102" t="n">
        <v>444.55</v>
      </c>
      <c r="R102" t="n">
        <v>65.90000000000001</v>
      </c>
      <c r="S102" t="n">
        <v>48.21</v>
      </c>
      <c r="T102" t="n">
        <v>2919.34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400.5945306055388</v>
      </c>
      <c r="AB102" t="n">
        <v>548.1111097578929</v>
      </c>
      <c r="AC102" t="n">
        <v>495.8001547213729</v>
      </c>
      <c r="AD102" t="n">
        <v>400594.5306055387</v>
      </c>
      <c r="AE102" t="n">
        <v>548111.1097578929</v>
      </c>
      <c r="AF102" t="n">
        <v>6.703839832126335e-06</v>
      </c>
      <c r="AG102" t="n">
        <v>24</v>
      </c>
      <c r="AH102" t="n">
        <v>495800.1547213729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4.9463</v>
      </c>
      <c r="E103" t="n">
        <v>20.22</v>
      </c>
      <c r="F103" t="n">
        <v>17.43</v>
      </c>
      <c r="G103" t="n">
        <v>149.38</v>
      </c>
      <c r="H103" t="n">
        <v>1.98</v>
      </c>
      <c r="I103" t="n">
        <v>7</v>
      </c>
      <c r="J103" t="n">
        <v>235.94</v>
      </c>
      <c r="K103" t="n">
        <v>54.38</v>
      </c>
      <c r="L103" t="n">
        <v>26.25</v>
      </c>
      <c r="M103" t="n">
        <v>5</v>
      </c>
      <c r="N103" t="n">
        <v>55.32</v>
      </c>
      <c r="O103" t="n">
        <v>29333.84</v>
      </c>
      <c r="P103" t="n">
        <v>210.03</v>
      </c>
      <c r="Q103" t="n">
        <v>444.55</v>
      </c>
      <c r="R103" t="n">
        <v>65.42</v>
      </c>
      <c r="S103" t="n">
        <v>48.21</v>
      </c>
      <c r="T103" t="n">
        <v>2679.99</v>
      </c>
      <c r="U103" t="n">
        <v>0.74</v>
      </c>
      <c r="V103" t="n">
        <v>0.78</v>
      </c>
      <c r="W103" t="n">
        <v>0.18</v>
      </c>
      <c r="X103" t="n">
        <v>0.15</v>
      </c>
      <c r="Y103" t="n">
        <v>1</v>
      </c>
      <c r="Z103" t="n">
        <v>10</v>
      </c>
      <c r="AA103" t="n">
        <v>400.4032965708948</v>
      </c>
      <c r="AB103" t="n">
        <v>547.8494549150429</v>
      </c>
      <c r="AC103" t="n">
        <v>495.5634718494895</v>
      </c>
      <c r="AD103" t="n">
        <v>400403.2965708948</v>
      </c>
      <c r="AE103" t="n">
        <v>547849.4549150429</v>
      </c>
      <c r="AF103" t="n">
        <v>6.707501205932213e-06</v>
      </c>
      <c r="AG103" t="n">
        <v>24</v>
      </c>
      <c r="AH103" t="n">
        <v>495563.4718494895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4.9527</v>
      </c>
      <c r="E104" t="n">
        <v>20.19</v>
      </c>
      <c r="F104" t="n">
        <v>17.4</v>
      </c>
      <c r="G104" t="n">
        <v>149.16</v>
      </c>
      <c r="H104" t="n">
        <v>1.99</v>
      </c>
      <c r="I104" t="n">
        <v>7</v>
      </c>
      <c r="J104" t="n">
        <v>236.37</v>
      </c>
      <c r="K104" t="n">
        <v>54.38</v>
      </c>
      <c r="L104" t="n">
        <v>26.5</v>
      </c>
      <c r="M104" t="n">
        <v>5</v>
      </c>
      <c r="N104" t="n">
        <v>55.5</v>
      </c>
      <c r="O104" t="n">
        <v>29387.05</v>
      </c>
      <c r="P104" t="n">
        <v>209.01</v>
      </c>
      <c r="Q104" t="n">
        <v>444.55</v>
      </c>
      <c r="R104" t="n">
        <v>64.67</v>
      </c>
      <c r="S104" t="n">
        <v>48.21</v>
      </c>
      <c r="T104" t="n">
        <v>2305.54</v>
      </c>
      <c r="U104" t="n">
        <v>0.75</v>
      </c>
      <c r="V104" t="n">
        <v>0.78</v>
      </c>
      <c r="W104" t="n">
        <v>0.17</v>
      </c>
      <c r="X104" t="n">
        <v>0.13</v>
      </c>
      <c r="Y104" t="n">
        <v>1</v>
      </c>
      <c r="Z104" t="n">
        <v>10</v>
      </c>
      <c r="AA104" t="n">
        <v>399.5933127503933</v>
      </c>
      <c r="AB104" t="n">
        <v>546.7411993178684</v>
      </c>
      <c r="AC104" t="n">
        <v>494.560986611063</v>
      </c>
      <c r="AD104" t="n">
        <v>399593.3127503933</v>
      </c>
      <c r="AE104" t="n">
        <v>546741.1993178684</v>
      </c>
      <c r="AF104" t="n">
        <v>6.716180017916518e-06</v>
      </c>
      <c r="AG104" t="n">
        <v>24</v>
      </c>
      <c r="AH104" t="n">
        <v>494560.986611063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4.9396</v>
      </c>
      <c r="E105" t="n">
        <v>20.24</v>
      </c>
      <c r="F105" t="n">
        <v>17.46</v>
      </c>
      <c r="G105" t="n">
        <v>149.62</v>
      </c>
      <c r="H105" t="n">
        <v>2.01</v>
      </c>
      <c r="I105" t="n">
        <v>7</v>
      </c>
      <c r="J105" t="n">
        <v>236.81</v>
      </c>
      <c r="K105" t="n">
        <v>54.38</v>
      </c>
      <c r="L105" t="n">
        <v>26.75</v>
      </c>
      <c r="M105" t="n">
        <v>5</v>
      </c>
      <c r="N105" t="n">
        <v>55.68</v>
      </c>
      <c r="O105" t="n">
        <v>29440.33</v>
      </c>
      <c r="P105" t="n">
        <v>208.95</v>
      </c>
      <c r="Q105" t="n">
        <v>444.55</v>
      </c>
      <c r="R105" t="n">
        <v>66.53</v>
      </c>
      <c r="S105" t="n">
        <v>48.21</v>
      </c>
      <c r="T105" t="n">
        <v>3235.66</v>
      </c>
      <c r="U105" t="n">
        <v>0.72</v>
      </c>
      <c r="V105" t="n">
        <v>0.78</v>
      </c>
      <c r="W105" t="n">
        <v>0.17</v>
      </c>
      <c r="X105" t="n">
        <v>0.18</v>
      </c>
      <c r="Y105" t="n">
        <v>1</v>
      </c>
      <c r="Z105" t="n">
        <v>10</v>
      </c>
      <c r="AA105" t="n">
        <v>400.1970257793802</v>
      </c>
      <c r="AB105" t="n">
        <v>547.5672261180675</v>
      </c>
      <c r="AC105" t="n">
        <v>495.3081785727869</v>
      </c>
      <c r="AD105" t="n">
        <v>400197.0257793802</v>
      </c>
      <c r="AE105" t="n">
        <v>547567.2261180675</v>
      </c>
      <c r="AF105" t="n">
        <v>6.698415574636145e-06</v>
      </c>
      <c r="AG105" t="n">
        <v>24</v>
      </c>
      <c r="AH105" t="n">
        <v>495308.1785727869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4.9394</v>
      </c>
      <c r="E106" t="n">
        <v>20.25</v>
      </c>
      <c r="F106" t="n">
        <v>17.46</v>
      </c>
      <c r="G106" t="n">
        <v>149.63</v>
      </c>
      <c r="H106" t="n">
        <v>2.02</v>
      </c>
      <c r="I106" t="n">
        <v>7</v>
      </c>
      <c r="J106" t="n">
        <v>237.24</v>
      </c>
      <c r="K106" t="n">
        <v>54.38</v>
      </c>
      <c r="L106" t="n">
        <v>27</v>
      </c>
      <c r="M106" t="n">
        <v>5</v>
      </c>
      <c r="N106" t="n">
        <v>55.86</v>
      </c>
      <c r="O106" t="n">
        <v>29493.67</v>
      </c>
      <c r="P106" t="n">
        <v>208.19</v>
      </c>
      <c r="Q106" t="n">
        <v>444.55</v>
      </c>
      <c r="R106" t="n">
        <v>66.54000000000001</v>
      </c>
      <c r="S106" t="n">
        <v>48.21</v>
      </c>
      <c r="T106" t="n">
        <v>3241.47</v>
      </c>
      <c r="U106" t="n">
        <v>0.72</v>
      </c>
      <c r="V106" t="n">
        <v>0.78</v>
      </c>
      <c r="W106" t="n">
        <v>0.17</v>
      </c>
      <c r="X106" t="n">
        <v>0.18</v>
      </c>
      <c r="Y106" t="n">
        <v>1</v>
      </c>
      <c r="Z106" t="n">
        <v>10</v>
      </c>
      <c r="AA106" t="n">
        <v>399.8314399958304</v>
      </c>
      <c r="AB106" t="n">
        <v>547.0670155205082</v>
      </c>
      <c r="AC106" t="n">
        <v>494.8557073726087</v>
      </c>
      <c r="AD106" t="n">
        <v>399831.4399958304</v>
      </c>
      <c r="AE106" t="n">
        <v>547067.0155205082</v>
      </c>
      <c r="AF106" t="n">
        <v>6.698144361761635e-06</v>
      </c>
      <c r="AG106" t="n">
        <v>24</v>
      </c>
      <c r="AH106" t="n">
        <v>494855.7073726087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4.943</v>
      </c>
      <c r="E107" t="n">
        <v>20.23</v>
      </c>
      <c r="F107" t="n">
        <v>17.44</v>
      </c>
      <c r="G107" t="n">
        <v>149.5</v>
      </c>
      <c r="H107" t="n">
        <v>2.04</v>
      </c>
      <c r="I107" t="n">
        <v>7</v>
      </c>
      <c r="J107" t="n">
        <v>237.67</v>
      </c>
      <c r="K107" t="n">
        <v>54.38</v>
      </c>
      <c r="L107" t="n">
        <v>27.25</v>
      </c>
      <c r="M107" t="n">
        <v>5</v>
      </c>
      <c r="N107" t="n">
        <v>56.05</v>
      </c>
      <c r="O107" t="n">
        <v>29547.07</v>
      </c>
      <c r="P107" t="n">
        <v>207.85</v>
      </c>
      <c r="Q107" t="n">
        <v>444.55</v>
      </c>
      <c r="R107" t="n">
        <v>65.98</v>
      </c>
      <c r="S107" t="n">
        <v>48.21</v>
      </c>
      <c r="T107" t="n">
        <v>2961.22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399.4790479664572</v>
      </c>
      <c r="AB107" t="n">
        <v>546.5848571994806</v>
      </c>
      <c r="AC107" t="n">
        <v>494.4195655650265</v>
      </c>
      <c r="AD107" t="n">
        <v>399479.0479664572</v>
      </c>
      <c r="AE107" t="n">
        <v>546584.8571994805</v>
      </c>
      <c r="AF107" t="n">
        <v>6.703026193502805e-06</v>
      </c>
      <c r="AG107" t="n">
        <v>24</v>
      </c>
      <c r="AH107" t="n">
        <v>494419.5655650265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4.9414</v>
      </c>
      <c r="E108" t="n">
        <v>20.24</v>
      </c>
      <c r="F108" t="n">
        <v>17.45</v>
      </c>
      <c r="G108" t="n">
        <v>149.56</v>
      </c>
      <c r="H108" t="n">
        <v>2.05</v>
      </c>
      <c r="I108" t="n">
        <v>7</v>
      </c>
      <c r="J108" t="n">
        <v>238.11</v>
      </c>
      <c r="K108" t="n">
        <v>54.38</v>
      </c>
      <c r="L108" t="n">
        <v>27.5</v>
      </c>
      <c r="M108" t="n">
        <v>5</v>
      </c>
      <c r="N108" t="n">
        <v>56.23</v>
      </c>
      <c r="O108" t="n">
        <v>29600.54</v>
      </c>
      <c r="P108" t="n">
        <v>207.28</v>
      </c>
      <c r="Q108" t="n">
        <v>444.55</v>
      </c>
      <c r="R108" t="n">
        <v>66.25</v>
      </c>
      <c r="S108" t="n">
        <v>48.21</v>
      </c>
      <c r="T108" t="n">
        <v>3093.05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  <c r="AA108" t="n">
        <v>399.2864402503846</v>
      </c>
      <c r="AB108" t="n">
        <v>546.3213228250974</v>
      </c>
      <c r="AC108" t="n">
        <v>494.1811825414617</v>
      </c>
      <c r="AD108" t="n">
        <v>399286.4402503846</v>
      </c>
      <c r="AE108" t="n">
        <v>546321.3228250974</v>
      </c>
      <c r="AF108" t="n">
        <v>6.70085649050673e-06</v>
      </c>
      <c r="AG108" t="n">
        <v>24</v>
      </c>
      <c r="AH108" t="n">
        <v>494181.1825414617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4.9376</v>
      </c>
      <c r="E109" t="n">
        <v>20.25</v>
      </c>
      <c r="F109" t="n">
        <v>17.46</v>
      </c>
      <c r="G109" t="n">
        <v>149.69</v>
      </c>
      <c r="H109" t="n">
        <v>2.07</v>
      </c>
      <c r="I109" t="n">
        <v>7</v>
      </c>
      <c r="J109" t="n">
        <v>238.54</v>
      </c>
      <c r="K109" t="n">
        <v>54.38</v>
      </c>
      <c r="L109" t="n">
        <v>27.75</v>
      </c>
      <c r="M109" t="n">
        <v>5</v>
      </c>
      <c r="N109" t="n">
        <v>56.41</v>
      </c>
      <c r="O109" t="n">
        <v>29654.08</v>
      </c>
      <c r="P109" t="n">
        <v>207.63</v>
      </c>
      <c r="Q109" t="n">
        <v>444.55</v>
      </c>
      <c r="R109" t="n">
        <v>66.81</v>
      </c>
      <c r="S109" t="n">
        <v>48.21</v>
      </c>
      <c r="T109" t="n">
        <v>3372.52</v>
      </c>
      <c r="U109" t="n">
        <v>0.72</v>
      </c>
      <c r="V109" t="n">
        <v>0.78</v>
      </c>
      <c r="W109" t="n">
        <v>0.17</v>
      </c>
      <c r="X109" t="n">
        <v>0.19</v>
      </c>
      <c r="Y109" t="n">
        <v>1</v>
      </c>
      <c r="Z109" t="n">
        <v>10</v>
      </c>
      <c r="AA109" t="n">
        <v>399.6160485495091</v>
      </c>
      <c r="AB109" t="n">
        <v>546.7723074412513</v>
      </c>
      <c r="AC109" t="n">
        <v>494.5891258188108</v>
      </c>
      <c r="AD109" t="n">
        <v>399616.0485495091</v>
      </c>
      <c r="AE109" t="n">
        <v>546772.3074412514</v>
      </c>
      <c r="AF109" t="n">
        <v>6.695703445891049e-06</v>
      </c>
      <c r="AG109" t="n">
        <v>24</v>
      </c>
      <c r="AH109" t="n">
        <v>494589.1258188108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4.9414</v>
      </c>
      <c r="E110" t="n">
        <v>20.24</v>
      </c>
      <c r="F110" t="n">
        <v>17.45</v>
      </c>
      <c r="G110" t="n">
        <v>149.56</v>
      </c>
      <c r="H110" t="n">
        <v>2.08</v>
      </c>
      <c r="I110" t="n">
        <v>7</v>
      </c>
      <c r="J110" t="n">
        <v>238.97</v>
      </c>
      <c r="K110" t="n">
        <v>54.38</v>
      </c>
      <c r="L110" t="n">
        <v>28</v>
      </c>
      <c r="M110" t="n">
        <v>5</v>
      </c>
      <c r="N110" t="n">
        <v>56.6</v>
      </c>
      <c r="O110" t="n">
        <v>29707.68</v>
      </c>
      <c r="P110" t="n">
        <v>207.32</v>
      </c>
      <c r="Q110" t="n">
        <v>444.55</v>
      </c>
      <c r="R110" t="n">
        <v>66.20999999999999</v>
      </c>
      <c r="S110" t="n">
        <v>48.21</v>
      </c>
      <c r="T110" t="n">
        <v>3076</v>
      </c>
      <c r="U110" t="n">
        <v>0.73</v>
      </c>
      <c r="V110" t="n">
        <v>0.78</v>
      </c>
      <c r="W110" t="n">
        <v>0.18</v>
      </c>
      <c r="X110" t="n">
        <v>0.17</v>
      </c>
      <c r="Y110" t="n">
        <v>1</v>
      </c>
      <c r="Z110" t="n">
        <v>10</v>
      </c>
      <c r="AA110" t="n">
        <v>399.3060188981523</v>
      </c>
      <c r="AB110" t="n">
        <v>546.3481111947222</v>
      </c>
      <c r="AC110" t="n">
        <v>494.2054142666871</v>
      </c>
      <c r="AD110" t="n">
        <v>399306.0188981523</v>
      </c>
      <c r="AE110" t="n">
        <v>546348.1111947221</v>
      </c>
      <c r="AF110" t="n">
        <v>6.70085649050673e-06</v>
      </c>
      <c r="AG110" t="n">
        <v>24</v>
      </c>
      <c r="AH110" t="n">
        <v>494205.4142666871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4.939</v>
      </c>
      <c r="E111" t="n">
        <v>20.25</v>
      </c>
      <c r="F111" t="n">
        <v>17.46</v>
      </c>
      <c r="G111" t="n">
        <v>149.64</v>
      </c>
      <c r="H111" t="n">
        <v>2.1</v>
      </c>
      <c r="I111" t="n">
        <v>7</v>
      </c>
      <c r="J111" t="n">
        <v>239.41</v>
      </c>
      <c r="K111" t="n">
        <v>54.38</v>
      </c>
      <c r="L111" t="n">
        <v>28.25</v>
      </c>
      <c r="M111" t="n">
        <v>5</v>
      </c>
      <c r="N111" t="n">
        <v>56.78</v>
      </c>
      <c r="O111" t="n">
        <v>29761.35</v>
      </c>
      <c r="P111" t="n">
        <v>206.77</v>
      </c>
      <c r="Q111" t="n">
        <v>444.55</v>
      </c>
      <c r="R111" t="n">
        <v>66.59</v>
      </c>
      <c r="S111" t="n">
        <v>48.21</v>
      </c>
      <c r="T111" t="n">
        <v>3266.65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  <c r="AA111" t="n">
        <v>399.1491500084551</v>
      </c>
      <c r="AB111" t="n">
        <v>546.1334762592714</v>
      </c>
      <c r="AC111" t="n">
        <v>494.0112637882339</v>
      </c>
      <c r="AD111" t="n">
        <v>399149.1500084552</v>
      </c>
      <c r="AE111" t="n">
        <v>546133.4762592715</v>
      </c>
      <c r="AF111" t="n">
        <v>6.697601936012616e-06</v>
      </c>
      <c r="AG111" t="n">
        <v>24</v>
      </c>
      <c r="AH111" t="n">
        <v>494011.2637882339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4.9452</v>
      </c>
      <c r="E112" t="n">
        <v>20.22</v>
      </c>
      <c r="F112" t="n">
        <v>17.43</v>
      </c>
      <c r="G112" t="n">
        <v>149.42</v>
      </c>
      <c r="H112" t="n">
        <v>2.11</v>
      </c>
      <c r="I112" t="n">
        <v>7</v>
      </c>
      <c r="J112" t="n">
        <v>239.85</v>
      </c>
      <c r="K112" t="n">
        <v>54.38</v>
      </c>
      <c r="L112" t="n">
        <v>28.5</v>
      </c>
      <c r="M112" t="n">
        <v>5</v>
      </c>
      <c r="N112" t="n">
        <v>56.97</v>
      </c>
      <c r="O112" t="n">
        <v>29815.09</v>
      </c>
      <c r="P112" t="n">
        <v>206.06</v>
      </c>
      <c r="Q112" t="n">
        <v>444.55</v>
      </c>
      <c r="R112" t="n">
        <v>65.53</v>
      </c>
      <c r="S112" t="n">
        <v>48.21</v>
      </c>
      <c r="T112" t="n">
        <v>2737.23</v>
      </c>
      <c r="U112" t="n">
        <v>0.74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398.4976878442156</v>
      </c>
      <c r="AB112" t="n">
        <v>545.2421169856766</v>
      </c>
      <c r="AC112" t="n">
        <v>493.2049745926803</v>
      </c>
      <c r="AD112" t="n">
        <v>398497.6878442157</v>
      </c>
      <c r="AE112" t="n">
        <v>545242.1169856766</v>
      </c>
      <c r="AF112" t="n">
        <v>6.706009535122411e-06</v>
      </c>
      <c r="AG112" t="n">
        <v>24</v>
      </c>
      <c r="AH112" t="n">
        <v>493204.9745926803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4.943</v>
      </c>
      <c r="E113" t="n">
        <v>20.23</v>
      </c>
      <c r="F113" t="n">
        <v>17.44</v>
      </c>
      <c r="G113" t="n">
        <v>149.5</v>
      </c>
      <c r="H113" t="n">
        <v>2.13</v>
      </c>
      <c r="I113" t="n">
        <v>7</v>
      </c>
      <c r="J113" t="n">
        <v>240.28</v>
      </c>
      <c r="K113" t="n">
        <v>54.38</v>
      </c>
      <c r="L113" t="n">
        <v>28.75</v>
      </c>
      <c r="M113" t="n">
        <v>5</v>
      </c>
      <c r="N113" t="n">
        <v>57.16</v>
      </c>
      <c r="O113" t="n">
        <v>29869.01</v>
      </c>
      <c r="P113" t="n">
        <v>204.59</v>
      </c>
      <c r="Q113" t="n">
        <v>444.55</v>
      </c>
      <c r="R113" t="n">
        <v>65.98999999999999</v>
      </c>
      <c r="S113" t="n">
        <v>48.21</v>
      </c>
      <c r="T113" t="n">
        <v>2967.13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397.8839046726154</v>
      </c>
      <c r="AB113" t="n">
        <v>544.4023117720908</v>
      </c>
      <c r="AC113" t="n">
        <v>492.4453192100051</v>
      </c>
      <c r="AD113" t="n">
        <v>397883.9046726154</v>
      </c>
      <c r="AE113" t="n">
        <v>544402.3117720908</v>
      </c>
      <c r="AF113" t="n">
        <v>6.703026193502805e-06</v>
      </c>
      <c r="AG113" t="n">
        <v>24</v>
      </c>
      <c r="AH113" t="n">
        <v>492445.3192100051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4.9667</v>
      </c>
      <c r="E114" t="n">
        <v>20.13</v>
      </c>
      <c r="F114" t="n">
        <v>17.38</v>
      </c>
      <c r="G114" t="n">
        <v>173.84</v>
      </c>
      <c r="H114" t="n">
        <v>2.14</v>
      </c>
      <c r="I114" t="n">
        <v>6</v>
      </c>
      <c r="J114" t="n">
        <v>240.72</v>
      </c>
      <c r="K114" t="n">
        <v>54.38</v>
      </c>
      <c r="L114" t="n">
        <v>29</v>
      </c>
      <c r="M114" t="n">
        <v>4</v>
      </c>
      <c r="N114" t="n">
        <v>57.34</v>
      </c>
      <c r="O114" t="n">
        <v>29922.88</v>
      </c>
      <c r="P114" t="n">
        <v>202.58</v>
      </c>
      <c r="Q114" t="n">
        <v>444.55</v>
      </c>
      <c r="R114" t="n">
        <v>64.04000000000001</v>
      </c>
      <c r="S114" t="n">
        <v>48.21</v>
      </c>
      <c r="T114" t="n">
        <v>1995.08</v>
      </c>
      <c r="U114" t="n">
        <v>0.75</v>
      </c>
      <c r="V114" t="n">
        <v>0.78</v>
      </c>
      <c r="W114" t="n">
        <v>0.17</v>
      </c>
      <c r="X114" t="n">
        <v>0.11</v>
      </c>
      <c r="Y114" t="n">
        <v>1</v>
      </c>
      <c r="Z114" t="n">
        <v>10</v>
      </c>
      <c r="AA114" t="n">
        <v>395.9391732012608</v>
      </c>
      <c r="AB114" t="n">
        <v>541.741444377486</v>
      </c>
      <c r="AC114" t="n">
        <v>490.0384012649906</v>
      </c>
      <c r="AD114" t="n">
        <v>395939.1732012608</v>
      </c>
      <c r="AE114" t="n">
        <v>541741.444377486</v>
      </c>
      <c r="AF114" t="n">
        <v>6.735164919132185e-06</v>
      </c>
      <c r="AG114" t="n">
        <v>24</v>
      </c>
      <c r="AH114" t="n">
        <v>490038.4012649906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4.961</v>
      </c>
      <c r="E115" t="n">
        <v>20.16</v>
      </c>
      <c r="F115" t="n">
        <v>17.41</v>
      </c>
      <c r="G115" t="n">
        <v>174.07</v>
      </c>
      <c r="H115" t="n">
        <v>2.16</v>
      </c>
      <c r="I115" t="n">
        <v>6</v>
      </c>
      <c r="J115" t="n">
        <v>241.16</v>
      </c>
      <c r="K115" t="n">
        <v>54.38</v>
      </c>
      <c r="L115" t="n">
        <v>29.25</v>
      </c>
      <c r="M115" t="n">
        <v>4</v>
      </c>
      <c r="N115" t="n">
        <v>57.53</v>
      </c>
      <c r="O115" t="n">
        <v>29976.82</v>
      </c>
      <c r="P115" t="n">
        <v>203.46</v>
      </c>
      <c r="Q115" t="n">
        <v>444.55</v>
      </c>
      <c r="R115" t="n">
        <v>64.95999999999999</v>
      </c>
      <c r="S115" t="n">
        <v>48.21</v>
      </c>
      <c r="T115" t="n">
        <v>2456.03</v>
      </c>
      <c r="U115" t="n">
        <v>0.74</v>
      </c>
      <c r="V115" t="n">
        <v>0.78</v>
      </c>
      <c r="W115" t="n">
        <v>0.17</v>
      </c>
      <c r="X115" t="n">
        <v>0.13</v>
      </c>
      <c r="Y115" t="n">
        <v>1</v>
      </c>
      <c r="Z115" t="n">
        <v>10</v>
      </c>
      <c r="AA115" t="n">
        <v>396.6515320678034</v>
      </c>
      <c r="AB115" t="n">
        <v>542.7161252057448</v>
      </c>
      <c r="AC115" t="n">
        <v>490.9200599229734</v>
      </c>
      <c r="AD115" t="n">
        <v>396651.5320678034</v>
      </c>
      <c r="AE115" t="n">
        <v>542716.1252057448</v>
      </c>
      <c r="AF115" t="n">
        <v>6.727435352208664e-06</v>
      </c>
      <c r="AG115" t="n">
        <v>24</v>
      </c>
      <c r="AH115" t="n">
        <v>490920.0599229734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4.9527</v>
      </c>
      <c r="E116" t="n">
        <v>20.19</v>
      </c>
      <c r="F116" t="n">
        <v>17.44</v>
      </c>
      <c r="G116" t="n">
        <v>174.41</v>
      </c>
      <c r="H116" t="n">
        <v>2.17</v>
      </c>
      <c r="I116" t="n">
        <v>6</v>
      </c>
      <c r="J116" t="n">
        <v>241.59</v>
      </c>
      <c r="K116" t="n">
        <v>54.38</v>
      </c>
      <c r="L116" t="n">
        <v>29.5</v>
      </c>
      <c r="M116" t="n">
        <v>4</v>
      </c>
      <c r="N116" t="n">
        <v>57.72</v>
      </c>
      <c r="O116" t="n">
        <v>30030.83</v>
      </c>
      <c r="P116" t="n">
        <v>204.12</v>
      </c>
      <c r="Q116" t="n">
        <v>444.55</v>
      </c>
      <c r="R116" t="n">
        <v>66.03</v>
      </c>
      <c r="S116" t="n">
        <v>48.21</v>
      </c>
      <c r="T116" t="n">
        <v>2987.9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  <c r="AA116" t="n">
        <v>397.3416463817123</v>
      </c>
      <c r="AB116" t="n">
        <v>543.6603700557298</v>
      </c>
      <c r="AC116" t="n">
        <v>491.7741873697317</v>
      </c>
      <c r="AD116" t="n">
        <v>397341.6463817123</v>
      </c>
      <c r="AE116" t="n">
        <v>543660.3700557298</v>
      </c>
      <c r="AF116" t="n">
        <v>6.716180017916518e-06</v>
      </c>
      <c r="AG116" t="n">
        <v>24</v>
      </c>
      <c r="AH116" t="n">
        <v>491774.1873697317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4.9618</v>
      </c>
      <c r="E117" t="n">
        <v>20.15</v>
      </c>
      <c r="F117" t="n">
        <v>17.4</v>
      </c>
      <c r="G117" t="n">
        <v>174.04</v>
      </c>
      <c r="H117" t="n">
        <v>2.19</v>
      </c>
      <c r="I117" t="n">
        <v>6</v>
      </c>
      <c r="J117" t="n">
        <v>242.03</v>
      </c>
      <c r="K117" t="n">
        <v>54.38</v>
      </c>
      <c r="L117" t="n">
        <v>29.75</v>
      </c>
      <c r="M117" t="n">
        <v>4</v>
      </c>
      <c r="N117" t="n">
        <v>57.91</v>
      </c>
      <c r="O117" t="n">
        <v>30084.9</v>
      </c>
      <c r="P117" t="n">
        <v>203.82</v>
      </c>
      <c r="Q117" t="n">
        <v>444.55</v>
      </c>
      <c r="R117" t="n">
        <v>64.7</v>
      </c>
      <c r="S117" t="n">
        <v>48.21</v>
      </c>
      <c r="T117" t="n">
        <v>2326.99</v>
      </c>
      <c r="U117" t="n">
        <v>0.75</v>
      </c>
      <c r="V117" t="n">
        <v>0.78</v>
      </c>
      <c r="W117" t="n">
        <v>0.17</v>
      </c>
      <c r="X117" t="n">
        <v>0.13</v>
      </c>
      <c r="Y117" t="n">
        <v>1</v>
      </c>
      <c r="Z117" t="n">
        <v>10</v>
      </c>
      <c r="AA117" t="n">
        <v>396.7674408659644</v>
      </c>
      <c r="AB117" t="n">
        <v>542.8747167369239</v>
      </c>
      <c r="AC117" t="n">
        <v>491.0635157010014</v>
      </c>
      <c r="AD117" t="n">
        <v>396767.4408659644</v>
      </c>
      <c r="AE117" t="n">
        <v>542874.7167369239</v>
      </c>
      <c r="AF117" t="n">
        <v>6.728520203706701e-06</v>
      </c>
      <c r="AG117" t="n">
        <v>24</v>
      </c>
      <c r="AH117" t="n">
        <v>491063.5157010015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4.959</v>
      </c>
      <c r="E118" t="n">
        <v>20.17</v>
      </c>
      <c r="F118" t="n">
        <v>17.42</v>
      </c>
      <c r="G118" t="n">
        <v>174.15</v>
      </c>
      <c r="H118" t="n">
        <v>2.2</v>
      </c>
      <c r="I118" t="n">
        <v>6</v>
      </c>
      <c r="J118" t="n">
        <v>242.47</v>
      </c>
      <c r="K118" t="n">
        <v>54.38</v>
      </c>
      <c r="L118" t="n">
        <v>30</v>
      </c>
      <c r="M118" t="n">
        <v>4</v>
      </c>
      <c r="N118" t="n">
        <v>58.1</v>
      </c>
      <c r="O118" t="n">
        <v>30139.04</v>
      </c>
      <c r="P118" t="n">
        <v>204.58</v>
      </c>
      <c r="Q118" t="n">
        <v>444.55</v>
      </c>
      <c r="R118" t="n">
        <v>65.14</v>
      </c>
      <c r="S118" t="n">
        <v>48.21</v>
      </c>
      <c r="T118" t="n">
        <v>2546.26</v>
      </c>
      <c r="U118" t="n">
        <v>0.74</v>
      </c>
      <c r="V118" t="n">
        <v>0.78</v>
      </c>
      <c r="W118" t="n">
        <v>0.17</v>
      </c>
      <c r="X118" t="n">
        <v>0.14</v>
      </c>
      <c r="Y118" t="n">
        <v>1</v>
      </c>
      <c r="Z118" t="n">
        <v>10</v>
      </c>
      <c r="AA118" t="n">
        <v>397.2957381696801</v>
      </c>
      <c r="AB118" t="n">
        <v>543.5975564146999</v>
      </c>
      <c r="AC118" t="n">
        <v>491.7173685744423</v>
      </c>
      <c r="AD118" t="n">
        <v>397295.7381696801</v>
      </c>
      <c r="AE118" t="n">
        <v>543597.5564146999</v>
      </c>
      <c r="AF118" t="n">
        <v>6.724723223463567e-06</v>
      </c>
      <c r="AG118" t="n">
        <v>24</v>
      </c>
      <c r="AH118" t="n">
        <v>491717.3685744423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4.959</v>
      </c>
      <c r="E119" t="n">
        <v>20.17</v>
      </c>
      <c r="F119" t="n">
        <v>17.42</v>
      </c>
      <c r="G119" t="n">
        <v>174.16</v>
      </c>
      <c r="H119" t="n">
        <v>2.21</v>
      </c>
      <c r="I119" t="n">
        <v>6</v>
      </c>
      <c r="J119" t="n">
        <v>242.91</v>
      </c>
      <c r="K119" t="n">
        <v>54.38</v>
      </c>
      <c r="L119" t="n">
        <v>30.25</v>
      </c>
      <c r="M119" t="n">
        <v>4</v>
      </c>
      <c r="N119" t="n">
        <v>58.28</v>
      </c>
      <c r="O119" t="n">
        <v>30193.25</v>
      </c>
      <c r="P119" t="n">
        <v>205.18</v>
      </c>
      <c r="Q119" t="n">
        <v>444.55</v>
      </c>
      <c r="R119" t="n">
        <v>65.13</v>
      </c>
      <c r="S119" t="n">
        <v>48.21</v>
      </c>
      <c r="T119" t="n">
        <v>2541.9</v>
      </c>
      <c r="U119" t="n">
        <v>0.74</v>
      </c>
      <c r="V119" t="n">
        <v>0.78</v>
      </c>
      <c r="W119" t="n">
        <v>0.17</v>
      </c>
      <c r="X119" t="n">
        <v>0.14</v>
      </c>
      <c r="Y119" t="n">
        <v>1</v>
      </c>
      <c r="Z119" t="n">
        <v>10</v>
      </c>
      <c r="AA119" t="n">
        <v>397.5883755867378</v>
      </c>
      <c r="AB119" t="n">
        <v>543.9979558389699</v>
      </c>
      <c r="AC119" t="n">
        <v>492.0795544396241</v>
      </c>
      <c r="AD119" t="n">
        <v>397588.3755867378</v>
      </c>
      <c r="AE119" t="n">
        <v>543997.9558389699</v>
      </c>
      <c r="AF119" t="n">
        <v>6.724723223463567e-06</v>
      </c>
      <c r="AG119" t="n">
        <v>24</v>
      </c>
      <c r="AH119" t="n">
        <v>492079.5544396241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4.9598</v>
      </c>
      <c r="E120" t="n">
        <v>20.16</v>
      </c>
      <c r="F120" t="n">
        <v>17.41</v>
      </c>
      <c r="G120" t="n">
        <v>174.12</v>
      </c>
      <c r="H120" t="n">
        <v>2.23</v>
      </c>
      <c r="I120" t="n">
        <v>6</v>
      </c>
      <c r="J120" t="n">
        <v>243.35</v>
      </c>
      <c r="K120" t="n">
        <v>54.38</v>
      </c>
      <c r="L120" t="n">
        <v>30.5</v>
      </c>
      <c r="M120" t="n">
        <v>4</v>
      </c>
      <c r="N120" t="n">
        <v>58.47</v>
      </c>
      <c r="O120" t="n">
        <v>30247.52</v>
      </c>
      <c r="P120" t="n">
        <v>205.61</v>
      </c>
      <c r="Q120" t="n">
        <v>444.55</v>
      </c>
      <c r="R120" t="n">
        <v>65.02</v>
      </c>
      <c r="S120" t="n">
        <v>48.21</v>
      </c>
      <c r="T120" t="n">
        <v>2484.47</v>
      </c>
      <c r="U120" t="n">
        <v>0.74</v>
      </c>
      <c r="V120" t="n">
        <v>0.78</v>
      </c>
      <c r="W120" t="n">
        <v>0.17</v>
      </c>
      <c r="X120" t="n">
        <v>0.14</v>
      </c>
      <c r="Y120" t="n">
        <v>1</v>
      </c>
      <c r="Z120" t="n">
        <v>10</v>
      </c>
      <c r="AA120" t="n">
        <v>397.7383155394654</v>
      </c>
      <c r="AB120" t="n">
        <v>544.2031102971757</v>
      </c>
      <c r="AC120" t="n">
        <v>492.2651292442748</v>
      </c>
      <c r="AD120" t="n">
        <v>397738.3155394654</v>
      </c>
      <c r="AE120" t="n">
        <v>544203.1102971757</v>
      </c>
      <c r="AF120" t="n">
        <v>6.725808074961606e-06</v>
      </c>
      <c r="AG120" t="n">
        <v>24</v>
      </c>
      <c r="AH120" t="n">
        <v>492265.1292442748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4.9602</v>
      </c>
      <c r="E121" t="n">
        <v>20.16</v>
      </c>
      <c r="F121" t="n">
        <v>17.41</v>
      </c>
      <c r="G121" t="n">
        <v>174.1</v>
      </c>
      <c r="H121" t="n">
        <v>2.24</v>
      </c>
      <c r="I121" t="n">
        <v>6</v>
      </c>
      <c r="J121" t="n">
        <v>243.79</v>
      </c>
      <c r="K121" t="n">
        <v>54.38</v>
      </c>
      <c r="L121" t="n">
        <v>30.75</v>
      </c>
      <c r="M121" t="n">
        <v>4</v>
      </c>
      <c r="N121" t="n">
        <v>58.67</v>
      </c>
      <c r="O121" t="n">
        <v>30301.87</v>
      </c>
      <c r="P121" t="n">
        <v>205.06</v>
      </c>
      <c r="Q121" t="n">
        <v>444.55</v>
      </c>
      <c r="R121" t="n">
        <v>64.89</v>
      </c>
      <c r="S121" t="n">
        <v>48.21</v>
      </c>
      <c r="T121" t="n">
        <v>2419.42</v>
      </c>
      <c r="U121" t="n">
        <v>0.74</v>
      </c>
      <c r="V121" t="n">
        <v>0.78</v>
      </c>
      <c r="W121" t="n">
        <v>0.18</v>
      </c>
      <c r="X121" t="n">
        <v>0.13</v>
      </c>
      <c r="Y121" t="n">
        <v>1</v>
      </c>
      <c r="Z121" t="n">
        <v>10</v>
      </c>
      <c r="AA121" t="n">
        <v>397.4572644610865</v>
      </c>
      <c r="AB121" t="n">
        <v>543.8185638126392</v>
      </c>
      <c r="AC121" t="n">
        <v>491.9172833365081</v>
      </c>
      <c r="AD121" t="n">
        <v>397457.2644610865</v>
      </c>
      <c r="AE121" t="n">
        <v>543818.5638126392</v>
      </c>
      <c r="AF121" t="n">
        <v>6.726350500710626e-06</v>
      </c>
      <c r="AG121" t="n">
        <v>24</v>
      </c>
      <c r="AH121" t="n">
        <v>491917.2833365081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4.9626</v>
      </c>
      <c r="E122" t="n">
        <v>20.15</v>
      </c>
      <c r="F122" t="n">
        <v>17.4</v>
      </c>
      <c r="G122" t="n">
        <v>174.01</v>
      </c>
      <c r="H122" t="n">
        <v>2.26</v>
      </c>
      <c r="I122" t="n">
        <v>6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205.14</v>
      </c>
      <c r="Q122" t="n">
        <v>444.55</v>
      </c>
      <c r="R122" t="n">
        <v>64.56</v>
      </c>
      <c r="S122" t="n">
        <v>48.21</v>
      </c>
      <c r="T122" t="n">
        <v>2255.21</v>
      </c>
      <c r="U122" t="n">
        <v>0.75</v>
      </c>
      <c r="V122" t="n">
        <v>0.78</v>
      </c>
      <c r="W122" t="n">
        <v>0.17</v>
      </c>
      <c r="X122" t="n">
        <v>0.12</v>
      </c>
      <c r="Y122" t="n">
        <v>1</v>
      </c>
      <c r="Z122" t="n">
        <v>10</v>
      </c>
      <c r="AA122" t="n">
        <v>397.3852150874582</v>
      </c>
      <c r="AB122" t="n">
        <v>543.7199826810469</v>
      </c>
      <c r="AC122" t="n">
        <v>491.8281106497554</v>
      </c>
      <c r="AD122" t="n">
        <v>397385.2150874581</v>
      </c>
      <c r="AE122" t="n">
        <v>543719.9826810468</v>
      </c>
      <c r="AF122" t="n">
        <v>6.729605055204739e-06</v>
      </c>
      <c r="AG122" t="n">
        <v>24</v>
      </c>
      <c r="AH122" t="n">
        <v>491828.1106497555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4.9615</v>
      </c>
      <c r="E123" t="n">
        <v>20.16</v>
      </c>
      <c r="F123" t="n">
        <v>17.41</v>
      </c>
      <c r="G123" t="n">
        <v>174.05</v>
      </c>
      <c r="H123" t="n">
        <v>2.27</v>
      </c>
      <c r="I123" t="n">
        <v>6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205.29</v>
      </c>
      <c r="Q123" t="n">
        <v>444.56</v>
      </c>
      <c r="R123" t="n">
        <v>64.65000000000001</v>
      </c>
      <c r="S123" t="n">
        <v>48.21</v>
      </c>
      <c r="T123" t="n">
        <v>2298.73</v>
      </c>
      <c r="U123" t="n">
        <v>0.75</v>
      </c>
      <c r="V123" t="n">
        <v>0.78</v>
      </c>
      <c r="W123" t="n">
        <v>0.18</v>
      </c>
      <c r="X123" t="n">
        <v>0.13</v>
      </c>
      <c r="Y123" t="n">
        <v>1</v>
      </c>
      <c r="Z123" t="n">
        <v>10</v>
      </c>
      <c r="AA123" t="n">
        <v>397.5276589281039</v>
      </c>
      <c r="AB123" t="n">
        <v>543.9148806279973</v>
      </c>
      <c r="AC123" t="n">
        <v>492.0044078101898</v>
      </c>
      <c r="AD123" t="n">
        <v>397527.6589281039</v>
      </c>
      <c r="AE123" t="n">
        <v>543914.8806279972</v>
      </c>
      <c r="AF123" t="n">
        <v>6.728113384394936e-06</v>
      </c>
      <c r="AG123" t="n">
        <v>24</v>
      </c>
      <c r="AH123" t="n">
        <v>492004.4078101898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4.9659</v>
      </c>
      <c r="E124" t="n">
        <v>20.14</v>
      </c>
      <c r="F124" t="n">
        <v>17.39</v>
      </c>
      <c r="G124" t="n">
        <v>173.88</v>
      </c>
      <c r="H124" t="n">
        <v>2.29</v>
      </c>
      <c r="I124" t="n">
        <v>6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204.87</v>
      </c>
      <c r="Q124" t="n">
        <v>444.55</v>
      </c>
      <c r="R124" t="n">
        <v>64.05</v>
      </c>
      <c r="S124" t="n">
        <v>48.21</v>
      </c>
      <c r="T124" t="n">
        <v>1999.99</v>
      </c>
      <c r="U124" t="n">
        <v>0.75</v>
      </c>
      <c r="V124" t="n">
        <v>0.78</v>
      </c>
      <c r="W124" t="n">
        <v>0.18</v>
      </c>
      <c r="X124" t="n">
        <v>0.11</v>
      </c>
      <c r="Y124" t="n">
        <v>1</v>
      </c>
      <c r="Z124" t="n">
        <v>10</v>
      </c>
      <c r="AA124" t="n">
        <v>397.1139313933192</v>
      </c>
      <c r="AB124" t="n">
        <v>543.348800362534</v>
      </c>
      <c r="AC124" t="n">
        <v>491.4923534507639</v>
      </c>
      <c r="AD124" t="n">
        <v>397113.9313933192</v>
      </c>
      <c r="AE124" t="n">
        <v>543348.800362534</v>
      </c>
      <c r="AF124" t="n">
        <v>6.734080067634147e-06</v>
      </c>
      <c r="AG124" t="n">
        <v>24</v>
      </c>
      <c r="AH124" t="n">
        <v>491492.3534507639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4.9662</v>
      </c>
      <c r="E125" t="n">
        <v>20.14</v>
      </c>
      <c r="F125" t="n">
        <v>17.39</v>
      </c>
      <c r="G125" t="n">
        <v>173.86</v>
      </c>
      <c r="H125" t="n">
        <v>2.3</v>
      </c>
      <c r="I125" t="n">
        <v>6</v>
      </c>
      <c r="J125" t="n">
        <v>245.56</v>
      </c>
      <c r="K125" t="n">
        <v>54.38</v>
      </c>
      <c r="L125" t="n">
        <v>31.75</v>
      </c>
      <c r="M125" t="n">
        <v>1</v>
      </c>
      <c r="N125" t="n">
        <v>59.43</v>
      </c>
      <c r="O125" t="n">
        <v>30519.94</v>
      </c>
      <c r="P125" t="n">
        <v>204.9</v>
      </c>
      <c r="Q125" t="n">
        <v>444.55</v>
      </c>
      <c r="R125" t="n">
        <v>63.95</v>
      </c>
      <c r="S125" t="n">
        <v>48.21</v>
      </c>
      <c r="T125" t="n">
        <v>1950.19</v>
      </c>
      <c r="U125" t="n">
        <v>0.75</v>
      </c>
      <c r="V125" t="n">
        <v>0.78</v>
      </c>
      <c r="W125" t="n">
        <v>0.18</v>
      </c>
      <c r="X125" t="n">
        <v>0.11</v>
      </c>
      <c r="Y125" t="n">
        <v>1</v>
      </c>
      <c r="Z125" t="n">
        <v>10</v>
      </c>
      <c r="AA125" t="n">
        <v>397.1189426690461</v>
      </c>
      <c r="AB125" t="n">
        <v>543.3556570110654</v>
      </c>
      <c r="AC125" t="n">
        <v>491.4985557103827</v>
      </c>
      <c r="AD125" t="n">
        <v>397118.9426690461</v>
      </c>
      <c r="AE125" t="n">
        <v>543355.6570110654</v>
      </c>
      <c r="AF125" t="n">
        <v>6.73448688694591e-06</v>
      </c>
      <c r="AG125" t="n">
        <v>24</v>
      </c>
      <c r="AH125" t="n">
        <v>491498.5557103828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4.9659</v>
      </c>
      <c r="E126" t="n">
        <v>20.14</v>
      </c>
      <c r="F126" t="n">
        <v>17.39</v>
      </c>
      <c r="G126" t="n">
        <v>173.87</v>
      </c>
      <c r="H126" t="n">
        <v>2.31</v>
      </c>
      <c r="I126" t="n">
        <v>6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205.07</v>
      </c>
      <c r="Q126" t="n">
        <v>444.55</v>
      </c>
      <c r="R126" t="n">
        <v>64.02</v>
      </c>
      <c r="S126" t="n">
        <v>48.21</v>
      </c>
      <c r="T126" t="n">
        <v>1985.35</v>
      </c>
      <c r="U126" t="n">
        <v>0.75</v>
      </c>
      <c r="V126" t="n">
        <v>0.78</v>
      </c>
      <c r="W126" t="n">
        <v>0.18</v>
      </c>
      <c r="X126" t="n">
        <v>0.11</v>
      </c>
      <c r="Y126" t="n">
        <v>1</v>
      </c>
      <c r="Z126" t="n">
        <v>10</v>
      </c>
      <c r="AA126" t="n">
        <v>397.211341661427</v>
      </c>
      <c r="AB126" t="n">
        <v>543.4820813887968</v>
      </c>
      <c r="AC126" t="n">
        <v>491.6129143229412</v>
      </c>
      <c r="AD126" t="n">
        <v>397211.3416614269</v>
      </c>
      <c r="AE126" t="n">
        <v>543482.0813887968</v>
      </c>
      <c r="AF126" t="n">
        <v>6.734080067634147e-06</v>
      </c>
      <c r="AG126" t="n">
        <v>24</v>
      </c>
      <c r="AH126" t="n">
        <v>491612.9143229412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4.9652</v>
      </c>
      <c r="E127" t="n">
        <v>20.14</v>
      </c>
      <c r="F127" t="n">
        <v>17.39</v>
      </c>
      <c r="G127" t="n">
        <v>173.9</v>
      </c>
      <c r="H127" t="n">
        <v>2.33</v>
      </c>
      <c r="I127" t="n">
        <v>6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205.4</v>
      </c>
      <c r="Q127" t="n">
        <v>444.55</v>
      </c>
      <c r="R127" t="n">
        <v>64.13</v>
      </c>
      <c r="S127" t="n">
        <v>48.21</v>
      </c>
      <c r="T127" t="n">
        <v>2040.83</v>
      </c>
      <c r="U127" t="n">
        <v>0.75</v>
      </c>
      <c r="V127" t="n">
        <v>0.78</v>
      </c>
      <c r="W127" t="n">
        <v>0.18</v>
      </c>
      <c r="X127" t="n">
        <v>0.11</v>
      </c>
      <c r="Y127" t="n">
        <v>1</v>
      </c>
      <c r="Z127" t="n">
        <v>10</v>
      </c>
      <c r="AA127" t="n">
        <v>397.3945080650185</v>
      </c>
      <c r="AB127" t="n">
        <v>543.7326977429223</v>
      </c>
      <c r="AC127" t="n">
        <v>491.8396122039711</v>
      </c>
      <c r="AD127" t="n">
        <v>397394.5080650185</v>
      </c>
      <c r="AE127" t="n">
        <v>543732.6977429222</v>
      </c>
      <c r="AF127" t="n">
        <v>6.733130822573363e-06</v>
      </c>
      <c r="AG127" t="n">
        <v>24</v>
      </c>
      <c r="AH127" t="n">
        <v>491839.6122039711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4.9633</v>
      </c>
      <c r="E128" t="n">
        <v>20.15</v>
      </c>
      <c r="F128" t="n">
        <v>17.4</v>
      </c>
      <c r="G128" t="n">
        <v>173.98</v>
      </c>
      <c r="H128" t="n">
        <v>2.34</v>
      </c>
      <c r="I128" t="n">
        <v>6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205.85</v>
      </c>
      <c r="Q128" t="n">
        <v>444.56</v>
      </c>
      <c r="R128" t="n">
        <v>64.39</v>
      </c>
      <c r="S128" t="n">
        <v>48.21</v>
      </c>
      <c r="T128" t="n">
        <v>2168.34</v>
      </c>
      <c r="U128" t="n">
        <v>0.75</v>
      </c>
      <c r="V128" t="n">
        <v>0.78</v>
      </c>
      <c r="W128" t="n">
        <v>0.18</v>
      </c>
      <c r="X128" t="n">
        <v>0.12</v>
      </c>
      <c r="Y128" t="n">
        <v>1</v>
      </c>
      <c r="Z128" t="n">
        <v>10</v>
      </c>
      <c r="AA128" t="n">
        <v>397.7087527828523</v>
      </c>
      <c r="AB128" t="n">
        <v>544.1626612293609</v>
      </c>
      <c r="AC128" t="n">
        <v>492.2285405787216</v>
      </c>
      <c r="AD128" t="n">
        <v>397708.7527828523</v>
      </c>
      <c r="AE128" t="n">
        <v>544162.6612293608</v>
      </c>
      <c r="AF128" t="n">
        <v>6.730554300265523e-06</v>
      </c>
      <c r="AG128" t="n">
        <v>24</v>
      </c>
      <c r="AH128" t="n">
        <v>492228.5405787216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4.9605</v>
      </c>
      <c r="E129" t="n">
        <v>20.16</v>
      </c>
      <c r="F129" t="n">
        <v>17.41</v>
      </c>
      <c r="G129" t="n">
        <v>174.09</v>
      </c>
      <c r="H129" t="n">
        <v>2.36</v>
      </c>
      <c r="I129" t="n">
        <v>6</v>
      </c>
      <c r="J129" t="n">
        <v>247.34</v>
      </c>
      <c r="K129" t="n">
        <v>54.38</v>
      </c>
      <c r="L129" t="n">
        <v>32.75</v>
      </c>
      <c r="M129" t="n">
        <v>1</v>
      </c>
      <c r="N129" t="n">
        <v>60.21</v>
      </c>
      <c r="O129" t="n">
        <v>30739.14</v>
      </c>
      <c r="P129" t="n">
        <v>206.18</v>
      </c>
      <c r="Q129" t="n">
        <v>444.55</v>
      </c>
      <c r="R129" t="n">
        <v>64.8</v>
      </c>
      <c r="S129" t="n">
        <v>48.21</v>
      </c>
      <c r="T129" t="n">
        <v>2373.19</v>
      </c>
      <c r="U129" t="n">
        <v>0.74</v>
      </c>
      <c r="V129" t="n">
        <v>0.78</v>
      </c>
      <c r="W129" t="n">
        <v>0.18</v>
      </c>
      <c r="X129" t="n">
        <v>0.13</v>
      </c>
      <c r="Y129" t="n">
        <v>1</v>
      </c>
      <c r="Z129" t="n">
        <v>10</v>
      </c>
      <c r="AA129" t="n">
        <v>397.9937246147513</v>
      </c>
      <c r="AB129" t="n">
        <v>544.5525722618351</v>
      </c>
      <c r="AC129" t="n">
        <v>492.5812390495001</v>
      </c>
      <c r="AD129" t="n">
        <v>397993.7246147514</v>
      </c>
      <c r="AE129" t="n">
        <v>544552.5722618351</v>
      </c>
      <c r="AF129" t="n">
        <v>6.72675732002239e-06</v>
      </c>
      <c r="AG129" t="n">
        <v>24</v>
      </c>
      <c r="AH129" t="n">
        <v>492581.2390495001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4.9583</v>
      </c>
      <c r="E130" t="n">
        <v>20.17</v>
      </c>
      <c r="F130" t="n">
        <v>17.42</v>
      </c>
      <c r="G130" t="n">
        <v>174.18</v>
      </c>
      <c r="H130" t="n">
        <v>2.37</v>
      </c>
      <c r="I130" t="n">
        <v>6</v>
      </c>
      <c r="J130" t="n">
        <v>247.78</v>
      </c>
      <c r="K130" t="n">
        <v>54.38</v>
      </c>
      <c r="L130" t="n">
        <v>33</v>
      </c>
      <c r="M130" t="n">
        <v>1</v>
      </c>
      <c r="N130" t="n">
        <v>60.41</v>
      </c>
      <c r="O130" t="n">
        <v>30794.11</v>
      </c>
      <c r="P130" t="n">
        <v>206.51</v>
      </c>
      <c r="Q130" t="n">
        <v>444.55</v>
      </c>
      <c r="R130" t="n">
        <v>65.09</v>
      </c>
      <c r="S130" t="n">
        <v>48.21</v>
      </c>
      <c r="T130" t="n">
        <v>2518.42</v>
      </c>
      <c r="U130" t="n">
        <v>0.74</v>
      </c>
      <c r="V130" t="n">
        <v>0.78</v>
      </c>
      <c r="W130" t="n">
        <v>0.18</v>
      </c>
      <c r="X130" t="n">
        <v>0.14</v>
      </c>
      <c r="Y130" t="n">
        <v>1</v>
      </c>
      <c r="Z130" t="n">
        <v>10</v>
      </c>
      <c r="AA130" t="n">
        <v>398.2596479992262</v>
      </c>
      <c r="AB130" t="n">
        <v>544.9164203681854</v>
      </c>
      <c r="AC130" t="n">
        <v>492.9103620032444</v>
      </c>
      <c r="AD130" t="n">
        <v>398259.6479992262</v>
      </c>
      <c r="AE130" t="n">
        <v>544916.4203681854</v>
      </c>
      <c r="AF130" t="n">
        <v>6.723773978402785e-06</v>
      </c>
      <c r="AG130" t="n">
        <v>24</v>
      </c>
      <c r="AH130" t="n">
        <v>492910.3620032444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4.9608</v>
      </c>
      <c r="E131" t="n">
        <v>20.16</v>
      </c>
      <c r="F131" t="n">
        <v>17.41</v>
      </c>
      <c r="G131" t="n">
        <v>174.08</v>
      </c>
      <c r="H131" t="n">
        <v>2.38</v>
      </c>
      <c r="I131" t="n">
        <v>6</v>
      </c>
      <c r="J131" t="n">
        <v>248.23</v>
      </c>
      <c r="K131" t="n">
        <v>54.38</v>
      </c>
      <c r="L131" t="n">
        <v>33.25</v>
      </c>
      <c r="M131" t="n">
        <v>1</v>
      </c>
      <c r="N131" t="n">
        <v>60.6</v>
      </c>
      <c r="O131" t="n">
        <v>30849.16</v>
      </c>
      <c r="P131" t="n">
        <v>206.47</v>
      </c>
      <c r="Q131" t="n">
        <v>444.56</v>
      </c>
      <c r="R131" t="n">
        <v>64.67</v>
      </c>
      <c r="S131" t="n">
        <v>48.21</v>
      </c>
      <c r="T131" t="n">
        <v>2312.12</v>
      </c>
      <c r="U131" t="n">
        <v>0.75</v>
      </c>
      <c r="V131" t="n">
        <v>0.78</v>
      </c>
      <c r="W131" t="n">
        <v>0.18</v>
      </c>
      <c r="X131" t="n">
        <v>0.13</v>
      </c>
      <c r="Y131" t="n">
        <v>1</v>
      </c>
      <c r="Z131" t="n">
        <v>10</v>
      </c>
      <c r="AA131" t="n">
        <v>398.1254516759236</v>
      </c>
      <c r="AB131" t="n">
        <v>544.7328070383188</v>
      </c>
      <c r="AC131" t="n">
        <v>492.7442724718773</v>
      </c>
      <c r="AD131" t="n">
        <v>398125.4516759236</v>
      </c>
      <c r="AE131" t="n">
        <v>544732.8070383188</v>
      </c>
      <c r="AF131" t="n">
        <v>6.727164139334154e-06</v>
      </c>
      <c r="AG131" t="n">
        <v>24</v>
      </c>
      <c r="AH131" t="n">
        <v>492744.2724718773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4.9621</v>
      </c>
      <c r="E132" t="n">
        <v>20.15</v>
      </c>
      <c r="F132" t="n">
        <v>17.4</v>
      </c>
      <c r="G132" t="n">
        <v>174.03</v>
      </c>
      <c r="H132" t="n">
        <v>2.4</v>
      </c>
      <c r="I132" t="n">
        <v>6</v>
      </c>
      <c r="J132" t="n">
        <v>248.68</v>
      </c>
      <c r="K132" t="n">
        <v>54.38</v>
      </c>
      <c r="L132" t="n">
        <v>33.5</v>
      </c>
      <c r="M132" t="n">
        <v>0</v>
      </c>
      <c r="N132" t="n">
        <v>60.8</v>
      </c>
      <c r="O132" t="n">
        <v>30904.28</v>
      </c>
      <c r="P132" t="n">
        <v>206.66</v>
      </c>
      <c r="Q132" t="n">
        <v>444.55</v>
      </c>
      <c r="R132" t="n">
        <v>64.44</v>
      </c>
      <c r="S132" t="n">
        <v>48.21</v>
      </c>
      <c r="T132" t="n">
        <v>2192.59</v>
      </c>
      <c r="U132" t="n">
        <v>0.75</v>
      </c>
      <c r="V132" t="n">
        <v>0.78</v>
      </c>
      <c r="W132" t="n">
        <v>0.18</v>
      </c>
      <c r="X132" t="n">
        <v>0.13</v>
      </c>
      <c r="Y132" t="n">
        <v>1</v>
      </c>
      <c r="Z132" t="n">
        <v>10</v>
      </c>
      <c r="AA132" t="n">
        <v>398.1421395888319</v>
      </c>
      <c r="AB132" t="n">
        <v>544.7556401769787</v>
      </c>
      <c r="AC132" t="n">
        <v>492.7649264478299</v>
      </c>
      <c r="AD132" t="n">
        <v>398142.1395888319</v>
      </c>
      <c r="AE132" t="n">
        <v>544755.6401769787</v>
      </c>
      <c r="AF132" t="n">
        <v>6.728927023018466e-06</v>
      </c>
      <c r="AG132" t="n">
        <v>24</v>
      </c>
      <c r="AH132" t="n">
        <v>492764.9264478299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1.8749</v>
      </c>
      <c r="E2" t="n">
        <v>53.34</v>
      </c>
      <c r="F2" t="n">
        <v>29.01</v>
      </c>
      <c r="G2" t="n">
        <v>4.53</v>
      </c>
      <c r="H2" t="n">
        <v>0.06</v>
      </c>
      <c r="I2" t="n">
        <v>384</v>
      </c>
      <c r="J2" t="n">
        <v>296.65</v>
      </c>
      <c r="K2" t="n">
        <v>61.82</v>
      </c>
      <c r="L2" t="n">
        <v>1</v>
      </c>
      <c r="M2" t="n">
        <v>382</v>
      </c>
      <c r="N2" t="n">
        <v>83.83</v>
      </c>
      <c r="O2" t="n">
        <v>36821.52</v>
      </c>
      <c r="P2" t="n">
        <v>526.71</v>
      </c>
      <c r="Q2" t="n">
        <v>444.84</v>
      </c>
      <c r="R2" t="n">
        <v>444.88</v>
      </c>
      <c r="S2" t="n">
        <v>48.21</v>
      </c>
      <c r="T2" t="n">
        <v>190525.28</v>
      </c>
      <c r="U2" t="n">
        <v>0.11</v>
      </c>
      <c r="V2" t="n">
        <v>0.47</v>
      </c>
      <c r="W2" t="n">
        <v>0.78</v>
      </c>
      <c r="X2" t="n">
        <v>11.72</v>
      </c>
      <c r="Y2" t="n">
        <v>1</v>
      </c>
      <c r="Z2" t="n">
        <v>10</v>
      </c>
      <c r="AA2" t="n">
        <v>1614.933294795639</v>
      </c>
      <c r="AB2" t="n">
        <v>2209.622979768082</v>
      </c>
      <c r="AC2" t="n">
        <v>1998.739663804345</v>
      </c>
      <c r="AD2" t="n">
        <v>1614933.294795639</v>
      </c>
      <c r="AE2" t="n">
        <v>2209622.979768082</v>
      </c>
      <c r="AF2" t="n">
        <v>2.158881646693548e-06</v>
      </c>
      <c r="AG2" t="n">
        <v>62</v>
      </c>
      <c r="AH2" t="n">
        <v>1998739.663804345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2.3263</v>
      </c>
      <c r="E3" t="n">
        <v>42.99</v>
      </c>
      <c r="F3" t="n">
        <v>25.21</v>
      </c>
      <c r="G3" t="n">
        <v>5.69</v>
      </c>
      <c r="H3" t="n">
        <v>0.07000000000000001</v>
      </c>
      <c r="I3" t="n">
        <v>266</v>
      </c>
      <c r="J3" t="n">
        <v>297.17</v>
      </c>
      <c r="K3" t="n">
        <v>61.82</v>
      </c>
      <c r="L3" t="n">
        <v>1.25</v>
      </c>
      <c r="M3" t="n">
        <v>264</v>
      </c>
      <c r="N3" t="n">
        <v>84.09999999999999</v>
      </c>
      <c r="O3" t="n">
        <v>36885.7</v>
      </c>
      <c r="P3" t="n">
        <v>457.4</v>
      </c>
      <c r="Q3" t="n">
        <v>444.73</v>
      </c>
      <c r="R3" t="n">
        <v>320.17</v>
      </c>
      <c r="S3" t="n">
        <v>48.21</v>
      </c>
      <c r="T3" t="n">
        <v>128760.1</v>
      </c>
      <c r="U3" t="n">
        <v>0.15</v>
      </c>
      <c r="V3" t="n">
        <v>0.54</v>
      </c>
      <c r="W3" t="n">
        <v>0.59</v>
      </c>
      <c r="X3" t="n">
        <v>7.93</v>
      </c>
      <c r="Y3" t="n">
        <v>1</v>
      </c>
      <c r="Z3" t="n">
        <v>10</v>
      </c>
      <c r="AA3" t="n">
        <v>1197.504591607418</v>
      </c>
      <c r="AB3" t="n">
        <v>1638.478612411284</v>
      </c>
      <c r="AC3" t="n">
        <v>1482.104513261926</v>
      </c>
      <c r="AD3" t="n">
        <v>1197504.591607417</v>
      </c>
      <c r="AE3" t="n">
        <v>1638478.612411284</v>
      </c>
      <c r="AF3" t="n">
        <v>2.678652927997867e-06</v>
      </c>
      <c r="AG3" t="n">
        <v>50</v>
      </c>
      <c r="AH3" t="n">
        <v>1482104.513261926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2.6524</v>
      </c>
      <c r="E4" t="n">
        <v>37.7</v>
      </c>
      <c r="F4" t="n">
        <v>23.32</v>
      </c>
      <c r="G4" t="n">
        <v>6.82</v>
      </c>
      <c r="H4" t="n">
        <v>0.09</v>
      </c>
      <c r="I4" t="n">
        <v>205</v>
      </c>
      <c r="J4" t="n">
        <v>297.7</v>
      </c>
      <c r="K4" t="n">
        <v>61.82</v>
      </c>
      <c r="L4" t="n">
        <v>1.5</v>
      </c>
      <c r="M4" t="n">
        <v>203</v>
      </c>
      <c r="N4" t="n">
        <v>84.37</v>
      </c>
      <c r="O4" t="n">
        <v>36949.99</v>
      </c>
      <c r="P4" t="n">
        <v>422.74</v>
      </c>
      <c r="Q4" t="n">
        <v>444.72</v>
      </c>
      <c r="R4" t="n">
        <v>257.8</v>
      </c>
      <c r="S4" t="n">
        <v>48.21</v>
      </c>
      <c r="T4" t="n">
        <v>97879.28999999999</v>
      </c>
      <c r="U4" t="n">
        <v>0.19</v>
      </c>
      <c r="V4" t="n">
        <v>0.59</v>
      </c>
      <c r="W4" t="n">
        <v>0.49</v>
      </c>
      <c r="X4" t="n">
        <v>6.03</v>
      </c>
      <c r="Y4" t="n">
        <v>1</v>
      </c>
      <c r="Z4" t="n">
        <v>10</v>
      </c>
      <c r="AA4" t="n">
        <v>1006.098997207873</v>
      </c>
      <c r="AB4" t="n">
        <v>1376.589033934966</v>
      </c>
      <c r="AC4" t="n">
        <v>1245.209308591056</v>
      </c>
      <c r="AD4" t="n">
        <v>1006098.997207873</v>
      </c>
      <c r="AE4" t="n">
        <v>1376589.033934966</v>
      </c>
      <c r="AF4" t="n">
        <v>3.054145650269331e-06</v>
      </c>
      <c r="AG4" t="n">
        <v>44</v>
      </c>
      <c r="AH4" t="n">
        <v>1245209.308591056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2.9159</v>
      </c>
      <c r="E5" t="n">
        <v>34.3</v>
      </c>
      <c r="F5" t="n">
        <v>22.08</v>
      </c>
      <c r="G5" t="n">
        <v>7.98</v>
      </c>
      <c r="H5" t="n">
        <v>0.1</v>
      </c>
      <c r="I5" t="n">
        <v>166</v>
      </c>
      <c r="J5" t="n">
        <v>298.22</v>
      </c>
      <c r="K5" t="n">
        <v>61.82</v>
      </c>
      <c r="L5" t="n">
        <v>1.75</v>
      </c>
      <c r="M5" t="n">
        <v>164</v>
      </c>
      <c r="N5" t="n">
        <v>84.65000000000001</v>
      </c>
      <c r="O5" t="n">
        <v>37014.39</v>
      </c>
      <c r="P5" t="n">
        <v>399.99</v>
      </c>
      <c r="Q5" t="n">
        <v>444.57</v>
      </c>
      <c r="R5" t="n">
        <v>217.25</v>
      </c>
      <c r="S5" t="n">
        <v>48.21</v>
      </c>
      <c r="T5" t="n">
        <v>77798.23</v>
      </c>
      <c r="U5" t="n">
        <v>0.22</v>
      </c>
      <c r="V5" t="n">
        <v>0.62</v>
      </c>
      <c r="W5" t="n">
        <v>0.43</v>
      </c>
      <c r="X5" t="n">
        <v>4.8</v>
      </c>
      <c r="Y5" t="n">
        <v>1</v>
      </c>
      <c r="Z5" t="n">
        <v>10</v>
      </c>
      <c r="AA5" t="n">
        <v>887.6922598536371</v>
      </c>
      <c r="AB5" t="n">
        <v>1214.579712150321</v>
      </c>
      <c r="AC5" t="n">
        <v>1098.661929096026</v>
      </c>
      <c r="AD5" t="n">
        <v>887692.2598536371</v>
      </c>
      <c r="AE5" t="n">
        <v>1214579.712150321</v>
      </c>
      <c r="AF5" t="n">
        <v>3.357556666272184e-06</v>
      </c>
      <c r="AG5" t="n">
        <v>40</v>
      </c>
      <c r="AH5" t="n">
        <v>1098661.929096026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3.1065</v>
      </c>
      <c r="E6" t="n">
        <v>32.19</v>
      </c>
      <c r="F6" t="n">
        <v>21.36</v>
      </c>
      <c r="G6" t="n">
        <v>9.09</v>
      </c>
      <c r="H6" t="n">
        <v>0.12</v>
      </c>
      <c r="I6" t="n">
        <v>141</v>
      </c>
      <c r="J6" t="n">
        <v>298.74</v>
      </c>
      <c r="K6" t="n">
        <v>61.82</v>
      </c>
      <c r="L6" t="n">
        <v>2</v>
      </c>
      <c r="M6" t="n">
        <v>139</v>
      </c>
      <c r="N6" t="n">
        <v>84.92</v>
      </c>
      <c r="O6" t="n">
        <v>37078.91</v>
      </c>
      <c r="P6" t="n">
        <v>386.85</v>
      </c>
      <c r="Q6" t="n">
        <v>444.62</v>
      </c>
      <c r="R6" t="n">
        <v>193.87</v>
      </c>
      <c r="S6" t="n">
        <v>48.21</v>
      </c>
      <c r="T6" t="n">
        <v>66236.31</v>
      </c>
      <c r="U6" t="n">
        <v>0.25</v>
      </c>
      <c r="V6" t="n">
        <v>0.64</v>
      </c>
      <c r="W6" t="n">
        <v>0.38</v>
      </c>
      <c r="X6" t="n">
        <v>4.08</v>
      </c>
      <c r="Y6" t="n">
        <v>1</v>
      </c>
      <c r="Z6" t="n">
        <v>10</v>
      </c>
      <c r="AA6" t="n">
        <v>823.0349017428014</v>
      </c>
      <c r="AB6" t="n">
        <v>1126.112662301754</v>
      </c>
      <c r="AC6" t="n">
        <v>1018.638050320722</v>
      </c>
      <c r="AD6" t="n">
        <v>823034.9017428014</v>
      </c>
      <c r="AE6" t="n">
        <v>1126112.662301754</v>
      </c>
      <c r="AF6" t="n">
        <v>3.577025886955841e-06</v>
      </c>
      <c r="AG6" t="n">
        <v>38</v>
      </c>
      <c r="AH6" t="n">
        <v>1018638.050320722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3.2723</v>
      </c>
      <c r="E7" t="n">
        <v>30.56</v>
      </c>
      <c r="F7" t="n">
        <v>20.78</v>
      </c>
      <c r="G7" t="n">
        <v>10.22</v>
      </c>
      <c r="H7" t="n">
        <v>0.13</v>
      </c>
      <c r="I7" t="n">
        <v>122</v>
      </c>
      <c r="J7" t="n">
        <v>299.26</v>
      </c>
      <c r="K7" t="n">
        <v>61.82</v>
      </c>
      <c r="L7" t="n">
        <v>2.25</v>
      </c>
      <c r="M7" t="n">
        <v>120</v>
      </c>
      <c r="N7" t="n">
        <v>85.19</v>
      </c>
      <c r="O7" t="n">
        <v>37143.54</v>
      </c>
      <c r="P7" t="n">
        <v>376.27</v>
      </c>
      <c r="Q7" t="n">
        <v>444.63</v>
      </c>
      <c r="R7" t="n">
        <v>175.12</v>
      </c>
      <c r="S7" t="n">
        <v>48.21</v>
      </c>
      <c r="T7" t="n">
        <v>56956.67</v>
      </c>
      <c r="U7" t="n">
        <v>0.28</v>
      </c>
      <c r="V7" t="n">
        <v>0.66</v>
      </c>
      <c r="W7" t="n">
        <v>0.36</v>
      </c>
      <c r="X7" t="n">
        <v>3.51</v>
      </c>
      <c r="Y7" t="n">
        <v>1</v>
      </c>
      <c r="Z7" t="n">
        <v>10</v>
      </c>
      <c r="AA7" t="n">
        <v>769.2787164704613</v>
      </c>
      <c r="AB7" t="n">
        <v>1052.56107805662</v>
      </c>
      <c r="AC7" t="n">
        <v>952.1061260456465</v>
      </c>
      <c r="AD7" t="n">
        <v>769278.7164704613</v>
      </c>
      <c r="AE7" t="n">
        <v>1052561.07805662</v>
      </c>
      <c r="AF7" t="n">
        <v>3.767938776721584e-06</v>
      </c>
      <c r="AG7" t="n">
        <v>36</v>
      </c>
      <c r="AH7" t="n">
        <v>952106.1260456465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3.4153</v>
      </c>
      <c r="E8" t="n">
        <v>29.28</v>
      </c>
      <c r="F8" t="n">
        <v>20.34</v>
      </c>
      <c r="G8" t="n">
        <v>11.4</v>
      </c>
      <c r="H8" t="n">
        <v>0.15</v>
      </c>
      <c r="I8" t="n">
        <v>107</v>
      </c>
      <c r="J8" t="n">
        <v>299.79</v>
      </c>
      <c r="K8" t="n">
        <v>61.82</v>
      </c>
      <c r="L8" t="n">
        <v>2.5</v>
      </c>
      <c r="M8" t="n">
        <v>105</v>
      </c>
      <c r="N8" t="n">
        <v>85.47</v>
      </c>
      <c r="O8" t="n">
        <v>37208.42</v>
      </c>
      <c r="P8" t="n">
        <v>368.1</v>
      </c>
      <c r="Q8" t="n">
        <v>444.58</v>
      </c>
      <c r="R8" t="n">
        <v>160.58</v>
      </c>
      <c r="S8" t="n">
        <v>48.21</v>
      </c>
      <c r="T8" t="n">
        <v>49758.82</v>
      </c>
      <c r="U8" t="n">
        <v>0.3</v>
      </c>
      <c r="V8" t="n">
        <v>0.67</v>
      </c>
      <c r="W8" t="n">
        <v>0.33</v>
      </c>
      <c r="X8" t="n">
        <v>3.06</v>
      </c>
      <c r="Y8" t="n">
        <v>1</v>
      </c>
      <c r="Z8" t="n">
        <v>10</v>
      </c>
      <c r="AA8" t="n">
        <v>723.7758098333774</v>
      </c>
      <c r="AB8" t="n">
        <v>990.3019937491993</v>
      </c>
      <c r="AC8" t="n">
        <v>895.7889613633525</v>
      </c>
      <c r="AD8" t="n">
        <v>723775.8098333774</v>
      </c>
      <c r="AE8" t="n">
        <v>990301.9937491992</v>
      </c>
      <c r="AF8" t="n">
        <v>3.932598265482146e-06</v>
      </c>
      <c r="AG8" t="n">
        <v>34</v>
      </c>
      <c r="AH8" t="n">
        <v>895788.9613633525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3.5305</v>
      </c>
      <c r="E9" t="n">
        <v>28.32</v>
      </c>
      <c r="F9" t="n">
        <v>19.99</v>
      </c>
      <c r="G9" t="n">
        <v>12.5</v>
      </c>
      <c r="H9" t="n">
        <v>0.16</v>
      </c>
      <c r="I9" t="n">
        <v>96</v>
      </c>
      <c r="J9" t="n">
        <v>300.32</v>
      </c>
      <c r="K9" t="n">
        <v>61.82</v>
      </c>
      <c r="L9" t="n">
        <v>2.75</v>
      </c>
      <c r="M9" t="n">
        <v>94</v>
      </c>
      <c r="N9" t="n">
        <v>85.73999999999999</v>
      </c>
      <c r="O9" t="n">
        <v>37273.29</v>
      </c>
      <c r="P9" t="n">
        <v>361.68</v>
      </c>
      <c r="Q9" t="n">
        <v>444.6</v>
      </c>
      <c r="R9" t="n">
        <v>149.07</v>
      </c>
      <c r="S9" t="n">
        <v>48.21</v>
      </c>
      <c r="T9" t="n">
        <v>44059.95</v>
      </c>
      <c r="U9" t="n">
        <v>0.32</v>
      </c>
      <c r="V9" t="n">
        <v>0.68</v>
      </c>
      <c r="W9" t="n">
        <v>0.32</v>
      </c>
      <c r="X9" t="n">
        <v>2.71</v>
      </c>
      <c r="Y9" t="n">
        <v>1</v>
      </c>
      <c r="Z9" t="n">
        <v>10</v>
      </c>
      <c r="AA9" t="n">
        <v>694.924455806946</v>
      </c>
      <c r="AB9" t="n">
        <v>950.826298338328</v>
      </c>
      <c r="AC9" t="n">
        <v>860.0807709180084</v>
      </c>
      <c r="AD9" t="n">
        <v>694924.4558069459</v>
      </c>
      <c r="AE9" t="n">
        <v>950826.298338328</v>
      </c>
      <c r="AF9" t="n">
        <v>4.06524702845569e-06</v>
      </c>
      <c r="AG9" t="n">
        <v>33</v>
      </c>
      <c r="AH9" t="n">
        <v>860080.7709180084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3.6261</v>
      </c>
      <c r="E10" t="n">
        <v>27.58</v>
      </c>
      <c r="F10" t="n">
        <v>19.75</v>
      </c>
      <c r="G10" t="n">
        <v>13.62</v>
      </c>
      <c r="H10" t="n">
        <v>0.18</v>
      </c>
      <c r="I10" t="n">
        <v>87</v>
      </c>
      <c r="J10" t="n">
        <v>300.84</v>
      </c>
      <c r="K10" t="n">
        <v>61.82</v>
      </c>
      <c r="L10" t="n">
        <v>3</v>
      </c>
      <c r="M10" t="n">
        <v>85</v>
      </c>
      <c r="N10" t="n">
        <v>86.02</v>
      </c>
      <c r="O10" t="n">
        <v>37338.27</v>
      </c>
      <c r="P10" t="n">
        <v>357.07</v>
      </c>
      <c r="Q10" t="n">
        <v>444.61</v>
      </c>
      <c r="R10" t="n">
        <v>141</v>
      </c>
      <c r="S10" t="n">
        <v>48.21</v>
      </c>
      <c r="T10" t="n">
        <v>40068.77</v>
      </c>
      <c r="U10" t="n">
        <v>0.34</v>
      </c>
      <c r="V10" t="n">
        <v>0.6899999999999999</v>
      </c>
      <c r="W10" t="n">
        <v>0.3</v>
      </c>
      <c r="X10" t="n">
        <v>2.47</v>
      </c>
      <c r="Y10" t="n">
        <v>1</v>
      </c>
      <c r="Z10" t="n">
        <v>10</v>
      </c>
      <c r="AA10" t="n">
        <v>670.9208426679047</v>
      </c>
      <c r="AB10" t="n">
        <v>917.9834958768182</v>
      </c>
      <c r="AC10" t="n">
        <v>830.3724394282624</v>
      </c>
      <c r="AD10" t="n">
        <v>670920.8426679047</v>
      </c>
      <c r="AE10" t="n">
        <v>917983.4958768182</v>
      </c>
      <c r="AF10" t="n">
        <v>4.175327078284428e-06</v>
      </c>
      <c r="AG10" t="n">
        <v>32</v>
      </c>
      <c r="AH10" t="n">
        <v>830372.4394282624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3.7206</v>
      </c>
      <c r="E11" t="n">
        <v>26.88</v>
      </c>
      <c r="F11" t="n">
        <v>19.49</v>
      </c>
      <c r="G11" t="n">
        <v>14.8</v>
      </c>
      <c r="H11" t="n">
        <v>0.19</v>
      </c>
      <c r="I11" t="n">
        <v>79</v>
      </c>
      <c r="J11" t="n">
        <v>301.37</v>
      </c>
      <c r="K11" t="n">
        <v>61.82</v>
      </c>
      <c r="L11" t="n">
        <v>3.25</v>
      </c>
      <c r="M11" t="n">
        <v>77</v>
      </c>
      <c r="N11" t="n">
        <v>86.3</v>
      </c>
      <c r="O11" t="n">
        <v>37403.38</v>
      </c>
      <c r="P11" t="n">
        <v>352.32</v>
      </c>
      <c r="Q11" t="n">
        <v>444.61</v>
      </c>
      <c r="R11" t="n">
        <v>132.79</v>
      </c>
      <c r="S11" t="n">
        <v>48.21</v>
      </c>
      <c r="T11" t="n">
        <v>36003.22</v>
      </c>
      <c r="U11" t="n">
        <v>0.36</v>
      </c>
      <c r="V11" t="n">
        <v>0.7</v>
      </c>
      <c r="W11" t="n">
        <v>0.29</v>
      </c>
      <c r="X11" t="n">
        <v>2.21</v>
      </c>
      <c r="Y11" t="n">
        <v>1</v>
      </c>
      <c r="Z11" t="n">
        <v>10</v>
      </c>
      <c r="AA11" t="n">
        <v>657.6434298332085</v>
      </c>
      <c r="AB11" t="n">
        <v>899.8167538782734</v>
      </c>
      <c r="AC11" t="n">
        <v>813.9395057888762</v>
      </c>
      <c r="AD11" t="n">
        <v>657643.4298332086</v>
      </c>
      <c r="AE11" t="n">
        <v>899816.7538782734</v>
      </c>
      <c r="AF11" t="n">
        <v>4.284140516661164e-06</v>
      </c>
      <c r="AG11" t="n">
        <v>32</v>
      </c>
      <c r="AH11" t="n">
        <v>813939.5057888762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3.7917</v>
      </c>
      <c r="E12" t="n">
        <v>26.37</v>
      </c>
      <c r="F12" t="n">
        <v>19.32</v>
      </c>
      <c r="G12" t="n">
        <v>15.88</v>
      </c>
      <c r="H12" t="n">
        <v>0.21</v>
      </c>
      <c r="I12" t="n">
        <v>73</v>
      </c>
      <c r="J12" t="n">
        <v>301.9</v>
      </c>
      <c r="K12" t="n">
        <v>61.82</v>
      </c>
      <c r="L12" t="n">
        <v>3.5</v>
      </c>
      <c r="M12" t="n">
        <v>71</v>
      </c>
      <c r="N12" t="n">
        <v>86.58</v>
      </c>
      <c r="O12" t="n">
        <v>37468.6</v>
      </c>
      <c r="P12" t="n">
        <v>349.21</v>
      </c>
      <c r="Q12" t="n">
        <v>444.57</v>
      </c>
      <c r="R12" t="n">
        <v>127.08</v>
      </c>
      <c r="S12" t="n">
        <v>48.21</v>
      </c>
      <c r="T12" t="n">
        <v>33177.88</v>
      </c>
      <c r="U12" t="n">
        <v>0.38</v>
      </c>
      <c r="V12" t="n">
        <v>0.71</v>
      </c>
      <c r="W12" t="n">
        <v>0.28</v>
      </c>
      <c r="X12" t="n">
        <v>2.04</v>
      </c>
      <c r="Y12" t="n">
        <v>1</v>
      </c>
      <c r="Z12" t="n">
        <v>10</v>
      </c>
      <c r="AA12" t="n">
        <v>638.4083745062417</v>
      </c>
      <c r="AB12" t="n">
        <v>873.4985025891668</v>
      </c>
      <c r="AC12" t="n">
        <v>790.1330314649043</v>
      </c>
      <c r="AD12" t="n">
        <v>638408.3745062416</v>
      </c>
      <c r="AE12" t="n">
        <v>873498.5025891669</v>
      </c>
      <c r="AF12" t="n">
        <v>4.366009675058897e-06</v>
      </c>
      <c r="AG12" t="n">
        <v>31</v>
      </c>
      <c r="AH12" t="n">
        <v>790133.0314649043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3.8538</v>
      </c>
      <c r="E13" t="n">
        <v>25.95</v>
      </c>
      <c r="F13" t="n">
        <v>19.17</v>
      </c>
      <c r="G13" t="n">
        <v>16.92</v>
      </c>
      <c r="H13" t="n">
        <v>0.22</v>
      </c>
      <c r="I13" t="n">
        <v>68</v>
      </c>
      <c r="J13" t="n">
        <v>302.43</v>
      </c>
      <c r="K13" t="n">
        <v>61.82</v>
      </c>
      <c r="L13" t="n">
        <v>3.75</v>
      </c>
      <c r="M13" t="n">
        <v>66</v>
      </c>
      <c r="N13" t="n">
        <v>86.86</v>
      </c>
      <c r="O13" t="n">
        <v>37533.94</v>
      </c>
      <c r="P13" t="n">
        <v>346.38</v>
      </c>
      <c r="Q13" t="n">
        <v>444.69</v>
      </c>
      <c r="R13" t="n">
        <v>122.18</v>
      </c>
      <c r="S13" t="n">
        <v>48.21</v>
      </c>
      <c r="T13" t="n">
        <v>30754.68</v>
      </c>
      <c r="U13" t="n">
        <v>0.39</v>
      </c>
      <c r="V13" t="n">
        <v>0.71</v>
      </c>
      <c r="W13" t="n">
        <v>0.27</v>
      </c>
      <c r="X13" t="n">
        <v>1.89</v>
      </c>
      <c r="Y13" t="n">
        <v>1</v>
      </c>
      <c r="Z13" t="n">
        <v>10</v>
      </c>
      <c r="AA13" t="n">
        <v>630.6362655131128</v>
      </c>
      <c r="AB13" t="n">
        <v>862.8643601835183</v>
      </c>
      <c r="AC13" t="n">
        <v>780.5137966853382</v>
      </c>
      <c r="AD13" t="n">
        <v>630636.2655131128</v>
      </c>
      <c r="AE13" t="n">
        <v>862864.3601835184</v>
      </c>
      <c r="AF13" t="n">
        <v>4.437515648849323e-06</v>
      </c>
      <c r="AG13" t="n">
        <v>31</v>
      </c>
      <c r="AH13" t="n">
        <v>780513.7966853383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3.9196</v>
      </c>
      <c r="E14" t="n">
        <v>25.51</v>
      </c>
      <c r="F14" t="n">
        <v>19.02</v>
      </c>
      <c r="G14" t="n">
        <v>18.11</v>
      </c>
      <c r="H14" t="n">
        <v>0.24</v>
      </c>
      <c r="I14" t="n">
        <v>63</v>
      </c>
      <c r="J14" t="n">
        <v>302.96</v>
      </c>
      <c r="K14" t="n">
        <v>61.82</v>
      </c>
      <c r="L14" t="n">
        <v>4</v>
      </c>
      <c r="M14" t="n">
        <v>61</v>
      </c>
      <c r="N14" t="n">
        <v>87.14</v>
      </c>
      <c r="O14" t="n">
        <v>37599.4</v>
      </c>
      <c r="P14" t="n">
        <v>343.43</v>
      </c>
      <c r="Q14" t="n">
        <v>444.59</v>
      </c>
      <c r="R14" t="n">
        <v>117.1</v>
      </c>
      <c r="S14" t="n">
        <v>48.21</v>
      </c>
      <c r="T14" t="n">
        <v>28237.61</v>
      </c>
      <c r="U14" t="n">
        <v>0.41</v>
      </c>
      <c r="V14" t="n">
        <v>0.72</v>
      </c>
      <c r="W14" t="n">
        <v>0.27</v>
      </c>
      <c r="X14" t="n">
        <v>1.74</v>
      </c>
      <c r="Y14" t="n">
        <v>1</v>
      </c>
      <c r="Z14" t="n">
        <v>10</v>
      </c>
      <c r="AA14" t="n">
        <v>612.6332632275167</v>
      </c>
      <c r="AB14" t="n">
        <v>838.2318582199596</v>
      </c>
      <c r="AC14" t="n">
        <v>758.2321861372478</v>
      </c>
      <c r="AD14" t="n">
        <v>612633.2632275168</v>
      </c>
      <c r="AE14" t="n">
        <v>838231.8582199595</v>
      </c>
      <c r="AF14" t="n">
        <v>4.513282042978309e-06</v>
      </c>
      <c r="AG14" t="n">
        <v>30</v>
      </c>
      <c r="AH14" t="n">
        <v>758232.1861372478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3.9759</v>
      </c>
      <c r="E15" t="n">
        <v>25.15</v>
      </c>
      <c r="F15" t="n">
        <v>18.88</v>
      </c>
      <c r="G15" t="n">
        <v>19.2</v>
      </c>
      <c r="H15" t="n">
        <v>0.25</v>
      </c>
      <c r="I15" t="n">
        <v>59</v>
      </c>
      <c r="J15" t="n">
        <v>303.49</v>
      </c>
      <c r="K15" t="n">
        <v>61.82</v>
      </c>
      <c r="L15" t="n">
        <v>4.25</v>
      </c>
      <c r="M15" t="n">
        <v>57</v>
      </c>
      <c r="N15" t="n">
        <v>87.42</v>
      </c>
      <c r="O15" t="n">
        <v>37664.98</v>
      </c>
      <c r="P15" t="n">
        <v>340.83</v>
      </c>
      <c r="Q15" t="n">
        <v>444.67</v>
      </c>
      <c r="R15" t="n">
        <v>112.42</v>
      </c>
      <c r="S15" t="n">
        <v>48.21</v>
      </c>
      <c r="T15" t="n">
        <v>25922</v>
      </c>
      <c r="U15" t="n">
        <v>0.43</v>
      </c>
      <c r="V15" t="n">
        <v>0.72</v>
      </c>
      <c r="W15" t="n">
        <v>0.26</v>
      </c>
      <c r="X15" t="n">
        <v>1.6</v>
      </c>
      <c r="Y15" t="n">
        <v>1</v>
      </c>
      <c r="Z15" t="n">
        <v>10</v>
      </c>
      <c r="AA15" t="n">
        <v>605.9843092770199</v>
      </c>
      <c r="AB15" t="n">
        <v>829.1344660937436</v>
      </c>
      <c r="AC15" t="n">
        <v>750.0030363472878</v>
      </c>
      <c r="AD15" t="n">
        <v>605984.3092770198</v>
      </c>
      <c r="AE15" t="n">
        <v>829134.4660937437</v>
      </c>
      <c r="AF15" t="n">
        <v>4.578109520021804e-06</v>
      </c>
      <c r="AG15" t="n">
        <v>30</v>
      </c>
      <c r="AH15" t="n">
        <v>750003.0363472878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4.0521</v>
      </c>
      <c r="E16" t="n">
        <v>24.68</v>
      </c>
      <c r="F16" t="n">
        <v>18.63</v>
      </c>
      <c r="G16" t="n">
        <v>20.32</v>
      </c>
      <c r="H16" t="n">
        <v>0.26</v>
      </c>
      <c r="I16" t="n">
        <v>55</v>
      </c>
      <c r="J16" t="n">
        <v>304.03</v>
      </c>
      <c r="K16" t="n">
        <v>61.82</v>
      </c>
      <c r="L16" t="n">
        <v>4.5</v>
      </c>
      <c r="M16" t="n">
        <v>53</v>
      </c>
      <c r="N16" t="n">
        <v>87.7</v>
      </c>
      <c r="O16" t="n">
        <v>37730.68</v>
      </c>
      <c r="P16" t="n">
        <v>336.06</v>
      </c>
      <c r="Q16" t="n">
        <v>444.56</v>
      </c>
      <c r="R16" t="n">
        <v>103.76</v>
      </c>
      <c r="S16" t="n">
        <v>48.21</v>
      </c>
      <c r="T16" t="n">
        <v>21611.09</v>
      </c>
      <c r="U16" t="n">
        <v>0.46</v>
      </c>
      <c r="V16" t="n">
        <v>0.73</v>
      </c>
      <c r="W16" t="n">
        <v>0.25</v>
      </c>
      <c r="X16" t="n">
        <v>1.35</v>
      </c>
      <c r="Y16" t="n">
        <v>1</v>
      </c>
      <c r="Z16" t="n">
        <v>10</v>
      </c>
      <c r="AA16" t="n">
        <v>586.1239185232266</v>
      </c>
      <c r="AB16" t="n">
        <v>801.9606032858013</v>
      </c>
      <c r="AC16" t="n">
        <v>725.4226088669795</v>
      </c>
      <c r="AD16" t="n">
        <v>586123.9185232266</v>
      </c>
      <c r="AE16" t="n">
        <v>801960.6032858014</v>
      </c>
      <c r="AF16" t="n">
        <v>4.665851149697012e-06</v>
      </c>
      <c r="AG16" t="n">
        <v>29</v>
      </c>
      <c r="AH16" t="n">
        <v>725422.6088669796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4.0907</v>
      </c>
      <c r="E17" t="n">
        <v>24.45</v>
      </c>
      <c r="F17" t="n">
        <v>18.56</v>
      </c>
      <c r="G17" t="n">
        <v>21.42</v>
      </c>
      <c r="H17" t="n">
        <v>0.28</v>
      </c>
      <c r="I17" t="n">
        <v>52</v>
      </c>
      <c r="J17" t="n">
        <v>304.56</v>
      </c>
      <c r="K17" t="n">
        <v>61.82</v>
      </c>
      <c r="L17" t="n">
        <v>4.75</v>
      </c>
      <c r="M17" t="n">
        <v>50</v>
      </c>
      <c r="N17" t="n">
        <v>87.98999999999999</v>
      </c>
      <c r="O17" t="n">
        <v>37796.51</v>
      </c>
      <c r="P17" t="n">
        <v>334.77</v>
      </c>
      <c r="Q17" t="n">
        <v>444.59</v>
      </c>
      <c r="R17" t="n">
        <v>102.55</v>
      </c>
      <c r="S17" t="n">
        <v>48.21</v>
      </c>
      <c r="T17" t="n">
        <v>21018.46</v>
      </c>
      <c r="U17" t="n">
        <v>0.47</v>
      </c>
      <c r="V17" t="n">
        <v>0.74</v>
      </c>
      <c r="W17" t="n">
        <v>0.23</v>
      </c>
      <c r="X17" t="n">
        <v>1.28</v>
      </c>
      <c r="Y17" t="n">
        <v>1</v>
      </c>
      <c r="Z17" t="n">
        <v>10</v>
      </c>
      <c r="AA17" t="n">
        <v>582.2655293264444</v>
      </c>
      <c r="AB17" t="n">
        <v>796.6813849666459</v>
      </c>
      <c r="AC17" t="n">
        <v>720.6472317347749</v>
      </c>
      <c r="AD17" t="n">
        <v>582265.5293264444</v>
      </c>
      <c r="AE17" t="n">
        <v>796681.3849666459</v>
      </c>
      <c r="AF17" t="n">
        <v>4.710297697012799e-06</v>
      </c>
      <c r="AG17" t="n">
        <v>29</v>
      </c>
      <c r="AH17" t="n">
        <v>720647.2317347749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4.0669</v>
      </c>
      <c r="E18" t="n">
        <v>24.59</v>
      </c>
      <c r="F18" t="n">
        <v>18.81</v>
      </c>
      <c r="G18" t="n">
        <v>22.58</v>
      </c>
      <c r="H18" t="n">
        <v>0.29</v>
      </c>
      <c r="I18" t="n">
        <v>50</v>
      </c>
      <c r="J18" t="n">
        <v>305.09</v>
      </c>
      <c r="K18" t="n">
        <v>61.82</v>
      </c>
      <c r="L18" t="n">
        <v>5</v>
      </c>
      <c r="M18" t="n">
        <v>48</v>
      </c>
      <c r="N18" t="n">
        <v>88.27</v>
      </c>
      <c r="O18" t="n">
        <v>37862.45</v>
      </c>
      <c r="P18" t="n">
        <v>339.41</v>
      </c>
      <c r="Q18" t="n">
        <v>444.6</v>
      </c>
      <c r="R18" t="n">
        <v>111.42</v>
      </c>
      <c r="S18" t="n">
        <v>48.21</v>
      </c>
      <c r="T18" t="n">
        <v>25467.38</v>
      </c>
      <c r="U18" t="n">
        <v>0.43</v>
      </c>
      <c r="V18" t="n">
        <v>0.73</v>
      </c>
      <c r="W18" t="n">
        <v>0.24</v>
      </c>
      <c r="X18" t="n">
        <v>1.54</v>
      </c>
      <c r="Y18" t="n">
        <v>1</v>
      </c>
      <c r="Z18" t="n">
        <v>10</v>
      </c>
      <c r="AA18" t="n">
        <v>587.9336188179439</v>
      </c>
      <c r="AB18" t="n">
        <v>804.4367150673756</v>
      </c>
      <c r="AC18" t="n">
        <v>727.6624040153653</v>
      </c>
      <c r="AD18" t="n">
        <v>587933.6188179438</v>
      </c>
      <c r="AE18" t="n">
        <v>804436.7150673757</v>
      </c>
      <c r="AF18" t="n">
        <v>4.682892831051252e-06</v>
      </c>
      <c r="AG18" t="n">
        <v>29</v>
      </c>
      <c r="AH18" t="n">
        <v>727662.4040153653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4.1187</v>
      </c>
      <c r="E19" t="n">
        <v>24.28</v>
      </c>
      <c r="F19" t="n">
        <v>18.67</v>
      </c>
      <c r="G19" t="n">
        <v>23.84</v>
      </c>
      <c r="H19" t="n">
        <v>0.31</v>
      </c>
      <c r="I19" t="n">
        <v>47</v>
      </c>
      <c r="J19" t="n">
        <v>305.63</v>
      </c>
      <c r="K19" t="n">
        <v>61.82</v>
      </c>
      <c r="L19" t="n">
        <v>5.25</v>
      </c>
      <c r="M19" t="n">
        <v>45</v>
      </c>
      <c r="N19" t="n">
        <v>88.56</v>
      </c>
      <c r="O19" t="n">
        <v>37928.52</v>
      </c>
      <c r="P19" t="n">
        <v>336.68</v>
      </c>
      <c r="Q19" t="n">
        <v>444.56</v>
      </c>
      <c r="R19" t="n">
        <v>106.15</v>
      </c>
      <c r="S19" t="n">
        <v>48.21</v>
      </c>
      <c r="T19" t="n">
        <v>22845.76</v>
      </c>
      <c r="U19" t="n">
        <v>0.45</v>
      </c>
      <c r="V19" t="n">
        <v>0.73</v>
      </c>
      <c r="W19" t="n">
        <v>0.24</v>
      </c>
      <c r="X19" t="n">
        <v>1.39</v>
      </c>
      <c r="Y19" t="n">
        <v>1</v>
      </c>
      <c r="Z19" t="n">
        <v>10</v>
      </c>
      <c r="AA19" t="n">
        <v>581.9592768025508</v>
      </c>
      <c r="AB19" t="n">
        <v>796.262356752547</v>
      </c>
      <c r="AC19" t="n">
        <v>720.2681949853198</v>
      </c>
      <c r="AD19" t="n">
        <v>581959.2768025508</v>
      </c>
      <c r="AE19" t="n">
        <v>796262.356752547</v>
      </c>
      <c r="AF19" t="n">
        <v>4.742538715791091e-06</v>
      </c>
      <c r="AG19" t="n">
        <v>29</v>
      </c>
      <c r="AH19" t="n">
        <v>720268.1949853199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4.1554</v>
      </c>
      <c r="E20" t="n">
        <v>24.06</v>
      </c>
      <c r="F20" t="n">
        <v>18.57</v>
      </c>
      <c r="G20" t="n">
        <v>24.76</v>
      </c>
      <c r="H20" t="n">
        <v>0.32</v>
      </c>
      <c r="I20" t="n">
        <v>45</v>
      </c>
      <c r="J20" t="n">
        <v>306.17</v>
      </c>
      <c r="K20" t="n">
        <v>61.82</v>
      </c>
      <c r="L20" t="n">
        <v>5.5</v>
      </c>
      <c r="M20" t="n">
        <v>43</v>
      </c>
      <c r="N20" t="n">
        <v>88.84</v>
      </c>
      <c r="O20" t="n">
        <v>37994.72</v>
      </c>
      <c r="P20" t="n">
        <v>334.88</v>
      </c>
      <c r="Q20" t="n">
        <v>444.57</v>
      </c>
      <c r="R20" t="n">
        <v>102.89</v>
      </c>
      <c r="S20" t="n">
        <v>48.21</v>
      </c>
      <c r="T20" t="n">
        <v>21223.23</v>
      </c>
      <c r="U20" t="n">
        <v>0.47</v>
      </c>
      <c r="V20" t="n">
        <v>0.73</v>
      </c>
      <c r="W20" t="n">
        <v>0.23</v>
      </c>
      <c r="X20" t="n">
        <v>1.29</v>
      </c>
      <c r="Y20" t="n">
        <v>1</v>
      </c>
      <c r="Z20" t="n">
        <v>10</v>
      </c>
      <c r="AA20" t="n">
        <v>567.7789840834517</v>
      </c>
      <c r="AB20" t="n">
        <v>776.8602546639129</v>
      </c>
      <c r="AC20" t="n">
        <v>702.7178022890038</v>
      </c>
      <c r="AD20" t="n">
        <v>567778.9840834518</v>
      </c>
      <c r="AE20" t="n">
        <v>776860.2546639129</v>
      </c>
      <c r="AF20" t="n">
        <v>4.784797479689781e-06</v>
      </c>
      <c r="AG20" t="n">
        <v>28</v>
      </c>
      <c r="AH20" t="n">
        <v>702717.8022890037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4.1863</v>
      </c>
      <c r="E21" t="n">
        <v>23.89</v>
      </c>
      <c r="F21" t="n">
        <v>18.5</v>
      </c>
      <c r="G21" t="n">
        <v>25.82</v>
      </c>
      <c r="H21" t="n">
        <v>0.33</v>
      </c>
      <c r="I21" t="n">
        <v>43</v>
      </c>
      <c r="J21" t="n">
        <v>306.7</v>
      </c>
      <c r="K21" t="n">
        <v>61.82</v>
      </c>
      <c r="L21" t="n">
        <v>5.75</v>
      </c>
      <c r="M21" t="n">
        <v>41</v>
      </c>
      <c r="N21" t="n">
        <v>89.13</v>
      </c>
      <c r="O21" t="n">
        <v>38061.04</v>
      </c>
      <c r="P21" t="n">
        <v>333.58</v>
      </c>
      <c r="Q21" t="n">
        <v>444.55</v>
      </c>
      <c r="R21" t="n">
        <v>100.68</v>
      </c>
      <c r="S21" t="n">
        <v>48.21</v>
      </c>
      <c r="T21" t="n">
        <v>20132.13</v>
      </c>
      <c r="U21" t="n">
        <v>0.48</v>
      </c>
      <c r="V21" t="n">
        <v>0.74</v>
      </c>
      <c r="W21" t="n">
        <v>0.23</v>
      </c>
      <c r="X21" t="n">
        <v>1.22</v>
      </c>
      <c r="Y21" t="n">
        <v>1</v>
      </c>
      <c r="Z21" t="n">
        <v>10</v>
      </c>
      <c r="AA21" t="n">
        <v>564.6008018686474</v>
      </c>
      <c r="AB21" t="n">
        <v>772.5117255461139</v>
      </c>
      <c r="AC21" t="n">
        <v>698.7842906870085</v>
      </c>
      <c r="AD21" t="n">
        <v>564600.8018686475</v>
      </c>
      <c r="AE21" t="n">
        <v>772511.7255461139</v>
      </c>
      <c r="AF21" t="n">
        <v>4.820377746841539e-06</v>
      </c>
      <c r="AG21" t="n">
        <v>28</v>
      </c>
      <c r="AH21" t="n">
        <v>698784.2906870085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4.2181</v>
      </c>
      <c r="E22" t="n">
        <v>23.71</v>
      </c>
      <c r="F22" t="n">
        <v>18.43</v>
      </c>
      <c r="G22" t="n">
        <v>26.97</v>
      </c>
      <c r="H22" t="n">
        <v>0.35</v>
      </c>
      <c r="I22" t="n">
        <v>41</v>
      </c>
      <c r="J22" t="n">
        <v>307.24</v>
      </c>
      <c r="K22" t="n">
        <v>61.82</v>
      </c>
      <c r="L22" t="n">
        <v>6</v>
      </c>
      <c r="M22" t="n">
        <v>39</v>
      </c>
      <c r="N22" t="n">
        <v>89.42</v>
      </c>
      <c r="O22" t="n">
        <v>38127.48</v>
      </c>
      <c r="P22" t="n">
        <v>332.26</v>
      </c>
      <c r="Q22" t="n">
        <v>444.57</v>
      </c>
      <c r="R22" t="n">
        <v>98.28</v>
      </c>
      <c r="S22" t="n">
        <v>48.21</v>
      </c>
      <c r="T22" t="n">
        <v>18940.85</v>
      </c>
      <c r="U22" t="n">
        <v>0.49</v>
      </c>
      <c r="V22" t="n">
        <v>0.74</v>
      </c>
      <c r="W22" t="n">
        <v>0.23</v>
      </c>
      <c r="X22" t="n">
        <v>1.15</v>
      </c>
      <c r="Y22" t="n">
        <v>1</v>
      </c>
      <c r="Z22" t="n">
        <v>10</v>
      </c>
      <c r="AA22" t="n">
        <v>561.3985236334967</v>
      </c>
      <c r="AB22" t="n">
        <v>768.1302271902356</v>
      </c>
      <c r="AC22" t="n">
        <v>694.8209563847436</v>
      </c>
      <c r="AD22" t="n">
        <v>561398.5236334967</v>
      </c>
      <c r="AE22" t="n">
        <v>768130.2271902356</v>
      </c>
      <c r="AF22" t="n">
        <v>4.856994332454027e-06</v>
      </c>
      <c r="AG22" t="n">
        <v>28</v>
      </c>
      <c r="AH22" t="n">
        <v>694820.9563847436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4.25</v>
      </c>
      <c r="E23" t="n">
        <v>23.53</v>
      </c>
      <c r="F23" t="n">
        <v>18.37</v>
      </c>
      <c r="G23" t="n">
        <v>28.25</v>
      </c>
      <c r="H23" t="n">
        <v>0.36</v>
      </c>
      <c r="I23" t="n">
        <v>39</v>
      </c>
      <c r="J23" t="n">
        <v>307.78</v>
      </c>
      <c r="K23" t="n">
        <v>61.82</v>
      </c>
      <c r="L23" t="n">
        <v>6.25</v>
      </c>
      <c r="M23" t="n">
        <v>37</v>
      </c>
      <c r="N23" t="n">
        <v>89.70999999999999</v>
      </c>
      <c r="O23" t="n">
        <v>38194.05</v>
      </c>
      <c r="P23" t="n">
        <v>330.85</v>
      </c>
      <c r="Q23" t="n">
        <v>444.67</v>
      </c>
      <c r="R23" t="n">
        <v>96.16</v>
      </c>
      <c r="S23" t="n">
        <v>48.21</v>
      </c>
      <c r="T23" t="n">
        <v>17891.61</v>
      </c>
      <c r="U23" t="n">
        <v>0.5</v>
      </c>
      <c r="V23" t="n">
        <v>0.74</v>
      </c>
      <c r="W23" t="n">
        <v>0.23</v>
      </c>
      <c r="X23" t="n">
        <v>1.09</v>
      </c>
      <c r="Y23" t="n">
        <v>1</v>
      </c>
      <c r="Z23" t="n">
        <v>10</v>
      </c>
      <c r="AA23" t="n">
        <v>558.2332826408197</v>
      </c>
      <c r="AB23" t="n">
        <v>763.7994048234779</v>
      </c>
      <c r="AC23" t="n">
        <v>690.9034616263218</v>
      </c>
      <c r="AD23" t="n">
        <v>558233.2826408197</v>
      </c>
      <c r="AE23" t="n">
        <v>763799.4048234778</v>
      </c>
      <c r="AF23" t="n">
        <v>4.893726064562153e-06</v>
      </c>
      <c r="AG23" t="n">
        <v>28</v>
      </c>
      <c r="AH23" t="n">
        <v>690903.4616263218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4.2631</v>
      </c>
      <c r="E24" t="n">
        <v>23.46</v>
      </c>
      <c r="F24" t="n">
        <v>18.35</v>
      </c>
      <c r="G24" t="n">
        <v>28.97</v>
      </c>
      <c r="H24" t="n">
        <v>0.38</v>
      </c>
      <c r="I24" t="n">
        <v>38</v>
      </c>
      <c r="J24" t="n">
        <v>308.32</v>
      </c>
      <c r="K24" t="n">
        <v>61.82</v>
      </c>
      <c r="L24" t="n">
        <v>6.5</v>
      </c>
      <c r="M24" t="n">
        <v>36</v>
      </c>
      <c r="N24" t="n">
        <v>90</v>
      </c>
      <c r="O24" t="n">
        <v>38260.74</v>
      </c>
      <c r="P24" t="n">
        <v>330.56</v>
      </c>
      <c r="Q24" t="n">
        <v>444.57</v>
      </c>
      <c r="R24" t="n">
        <v>95.59999999999999</v>
      </c>
      <c r="S24" t="n">
        <v>48.21</v>
      </c>
      <c r="T24" t="n">
        <v>17617.45</v>
      </c>
      <c r="U24" t="n">
        <v>0.5</v>
      </c>
      <c r="V24" t="n">
        <v>0.74</v>
      </c>
      <c r="W24" t="n">
        <v>0.22</v>
      </c>
      <c r="X24" t="n">
        <v>1.07</v>
      </c>
      <c r="Y24" t="n">
        <v>1</v>
      </c>
      <c r="Z24" t="n">
        <v>10</v>
      </c>
      <c r="AA24" t="n">
        <v>557.1327891922482</v>
      </c>
      <c r="AB24" t="n">
        <v>762.2936611367978</v>
      </c>
      <c r="AC24" t="n">
        <v>689.5414240037741</v>
      </c>
      <c r="AD24" t="n">
        <v>557132.7891922483</v>
      </c>
      <c r="AE24" t="n">
        <v>762293.6611367979</v>
      </c>
      <c r="AF24" t="n">
        <v>4.908810255490567e-06</v>
      </c>
      <c r="AG24" t="n">
        <v>28</v>
      </c>
      <c r="AH24" t="n">
        <v>689541.4240037741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4.297</v>
      </c>
      <c r="E25" t="n">
        <v>23.27</v>
      </c>
      <c r="F25" t="n">
        <v>18.27</v>
      </c>
      <c r="G25" t="n">
        <v>30.46</v>
      </c>
      <c r="H25" t="n">
        <v>0.39</v>
      </c>
      <c r="I25" t="n">
        <v>36</v>
      </c>
      <c r="J25" t="n">
        <v>308.86</v>
      </c>
      <c r="K25" t="n">
        <v>61.82</v>
      </c>
      <c r="L25" t="n">
        <v>6.75</v>
      </c>
      <c r="M25" t="n">
        <v>34</v>
      </c>
      <c r="N25" t="n">
        <v>90.29000000000001</v>
      </c>
      <c r="O25" t="n">
        <v>38327.57</v>
      </c>
      <c r="P25" t="n">
        <v>329.06</v>
      </c>
      <c r="Q25" t="n">
        <v>444.55</v>
      </c>
      <c r="R25" t="n">
        <v>93.23</v>
      </c>
      <c r="S25" t="n">
        <v>48.21</v>
      </c>
      <c r="T25" t="n">
        <v>16441.08</v>
      </c>
      <c r="U25" t="n">
        <v>0.52</v>
      </c>
      <c r="V25" t="n">
        <v>0.75</v>
      </c>
      <c r="W25" t="n">
        <v>0.22</v>
      </c>
      <c r="X25" t="n">
        <v>1</v>
      </c>
      <c r="Y25" t="n">
        <v>1</v>
      </c>
      <c r="Z25" t="n">
        <v>10</v>
      </c>
      <c r="AA25" t="n">
        <v>543.6516249430533</v>
      </c>
      <c r="AB25" t="n">
        <v>743.8481374640578</v>
      </c>
      <c r="AC25" t="n">
        <v>672.8563152219052</v>
      </c>
      <c r="AD25" t="n">
        <v>543651.6249430533</v>
      </c>
      <c r="AE25" t="n">
        <v>743848.1374640578</v>
      </c>
      <c r="AF25" t="n">
        <v>4.947844917511428e-06</v>
      </c>
      <c r="AG25" t="n">
        <v>27</v>
      </c>
      <c r="AH25" t="n">
        <v>672856.3152219052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4.3116</v>
      </c>
      <c r="E26" t="n">
        <v>23.19</v>
      </c>
      <c r="F26" t="n">
        <v>18.25</v>
      </c>
      <c r="G26" t="n">
        <v>31.29</v>
      </c>
      <c r="H26" t="n">
        <v>0.4</v>
      </c>
      <c r="I26" t="n">
        <v>35</v>
      </c>
      <c r="J26" t="n">
        <v>309.41</v>
      </c>
      <c r="K26" t="n">
        <v>61.82</v>
      </c>
      <c r="L26" t="n">
        <v>7</v>
      </c>
      <c r="M26" t="n">
        <v>33</v>
      </c>
      <c r="N26" t="n">
        <v>90.59</v>
      </c>
      <c r="O26" t="n">
        <v>38394.52</v>
      </c>
      <c r="P26" t="n">
        <v>328.75</v>
      </c>
      <c r="Q26" t="n">
        <v>444.55</v>
      </c>
      <c r="R26" t="n">
        <v>92.36</v>
      </c>
      <c r="S26" t="n">
        <v>48.21</v>
      </c>
      <c r="T26" t="n">
        <v>16010.32</v>
      </c>
      <c r="U26" t="n">
        <v>0.52</v>
      </c>
      <c r="V26" t="n">
        <v>0.75</v>
      </c>
      <c r="W26" t="n">
        <v>0.22</v>
      </c>
      <c r="X26" t="n">
        <v>0.97</v>
      </c>
      <c r="Y26" t="n">
        <v>1</v>
      </c>
      <c r="Z26" t="n">
        <v>10</v>
      </c>
      <c r="AA26" t="n">
        <v>542.4720224727806</v>
      </c>
      <c r="AB26" t="n">
        <v>742.2341533238424</v>
      </c>
      <c r="AC26" t="n">
        <v>671.3963674627912</v>
      </c>
      <c r="AD26" t="n">
        <v>542472.0224727807</v>
      </c>
      <c r="AE26" t="n">
        <v>742234.1533238424</v>
      </c>
      <c r="AF26" t="n">
        <v>4.964656305874395e-06</v>
      </c>
      <c r="AG26" t="n">
        <v>27</v>
      </c>
      <c r="AH26" t="n">
        <v>671396.3674627912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4.3268</v>
      </c>
      <c r="E27" t="n">
        <v>23.11</v>
      </c>
      <c r="F27" t="n">
        <v>18.23</v>
      </c>
      <c r="G27" t="n">
        <v>32.16</v>
      </c>
      <c r="H27" t="n">
        <v>0.42</v>
      </c>
      <c r="I27" t="n">
        <v>34</v>
      </c>
      <c r="J27" t="n">
        <v>309.95</v>
      </c>
      <c r="K27" t="n">
        <v>61.82</v>
      </c>
      <c r="L27" t="n">
        <v>7.25</v>
      </c>
      <c r="M27" t="n">
        <v>32</v>
      </c>
      <c r="N27" t="n">
        <v>90.88</v>
      </c>
      <c r="O27" t="n">
        <v>38461.6</v>
      </c>
      <c r="P27" t="n">
        <v>328.1</v>
      </c>
      <c r="Q27" t="n">
        <v>444.59</v>
      </c>
      <c r="R27" t="n">
        <v>91.56999999999999</v>
      </c>
      <c r="S27" t="n">
        <v>48.21</v>
      </c>
      <c r="T27" t="n">
        <v>15617.85</v>
      </c>
      <c r="U27" t="n">
        <v>0.53</v>
      </c>
      <c r="V27" t="n">
        <v>0.75</v>
      </c>
      <c r="W27" t="n">
        <v>0.22</v>
      </c>
      <c r="X27" t="n">
        <v>0.95</v>
      </c>
      <c r="Y27" t="n">
        <v>1</v>
      </c>
      <c r="Z27" t="n">
        <v>10</v>
      </c>
      <c r="AA27" t="n">
        <v>541.073242527077</v>
      </c>
      <c r="AB27" t="n">
        <v>740.3202808923148</v>
      </c>
      <c r="AC27" t="n">
        <v>669.6651523299915</v>
      </c>
      <c r="AD27" t="n">
        <v>541073.242527077</v>
      </c>
      <c r="AE27" t="n">
        <v>740320.2808923149</v>
      </c>
      <c r="AF27" t="n">
        <v>4.982158573211182e-06</v>
      </c>
      <c r="AG27" t="n">
        <v>27</v>
      </c>
      <c r="AH27" t="n">
        <v>669665.1523299916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4.3414</v>
      </c>
      <c r="E28" t="n">
        <v>23.03</v>
      </c>
      <c r="F28" t="n">
        <v>18.2</v>
      </c>
      <c r="G28" t="n">
        <v>33.1</v>
      </c>
      <c r="H28" t="n">
        <v>0.43</v>
      </c>
      <c r="I28" t="n">
        <v>33</v>
      </c>
      <c r="J28" t="n">
        <v>310.5</v>
      </c>
      <c r="K28" t="n">
        <v>61.82</v>
      </c>
      <c r="L28" t="n">
        <v>7.5</v>
      </c>
      <c r="M28" t="n">
        <v>31</v>
      </c>
      <c r="N28" t="n">
        <v>91.18000000000001</v>
      </c>
      <c r="O28" t="n">
        <v>38528.81</v>
      </c>
      <c r="P28" t="n">
        <v>327.69</v>
      </c>
      <c r="Q28" t="n">
        <v>444.58</v>
      </c>
      <c r="R28" t="n">
        <v>90.73999999999999</v>
      </c>
      <c r="S28" t="n">
        <v>48.21</v>
      </c>
      <c r="T28" t="n">
        <v>15208.37</v>
      </c>
      <c r="U28" t="n">
        <v>0.53</v>
      </c>
      <c r="V28" t="n">
        <v>0.75</v>
      </c>
      <c r="W28" t="n">
        <v>0.22</v>
      </c>
      <c r="X28" t="n">
        <v>0.93</v>
      </c>
      <c r="Y28" t="n">
        <v>1</v>
      </c>
      <c r="Z28" t="n">
        <v>10</v>
      </c>
      <c r="AA28" t="n">
        <v>539.808895644501</v>
      </c>
      <c r="AB28" t="n">
        <v>738.5903457085267</v>
      </c>
      <c r="AC28" t="n">
        <v>668.100319732165</v>
      </c>
      <c r="AD28" t="n">
        <v>539808.8956445011</v>
      </c>
      <c r="AE28" t="n">
        <v>738590.3457085267</v>
      </c>
      <c r="AF28" t="n">
        <v>4.998969961574148e-06</v>
      </c>
      <c r="AG28" t="n">
        <v>27</v>
      </c>
      <c r="AH28" t="n">
        <v>668100.319732165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4.3589</v>
      </c>
      <c r="E29" t="n">
        <v>22.94</v>
      </c>
      <c r="F29" t="n">
        <v>18.17</v>
      </c>
      <c r="G29" t="n">
        <v>34.06</v>
      </c>
      <c r="H29" t="n">
        <v>0.44</v>
      </c>
      <c r="I29" t="n">
        <v>32</v>
      </c>
      <c r="J29" t="n">
        <v>311.04</v>
      </c>
      <c r="K29" t="n">
        <v>61.82</v>
      </c>
      <c r="L29" t="n">
        <v>7.75</v>
      </c>
      <c r="M29" t="n">
        <v>30</v>
      </c>
      <c r="N29" t="n">
        <v>91.47</v>
      </c>
      <c r="O29" t="n">
        <v>38596.15</v>
      </c>
      <c r="P29" t="n">
        <v>326.94</v>
      </c>
      <c r="Q29" t="n">
        <v>444.56</v>
      </c>
      <c r="R29" t="n">
        <v>89.73999999999999</v>
      </c>
      <c r="S29" t="n">
        <v>48.21</v>
      </c>
      <c r="T29" t="n">
        <v>14713.11</v>
      </c>
      <c r="U29" t="n">
        <v>0.54</v>
      </c>
      <c r="V29" t="n">
        <v>0.75</v>
      </c>
      <c r="W29" t="n">
        <v>0.21</v>
      </c>
      <c r="X29" t="n">
        <v>0.89</v>
      </c>
      <c r="Y29" t="n">
        <v>1</v>
      </c>
      <c r="Z29" t="n">
        <v>10</v>
      </c>
      <c r="AA29" t="n">
        <v>538.1882850475299</v>
      </c>
      <c r="AB29" t="n">
        <v>736.3729547934572</v>
      </c>
      <c r="AC29" t="n">
        <v>666.0945534939021</v>
      </c>
      <c r="AD29" t="n">
        <v>538188.28504753</v>
      </c>
      <c r="AE29" t="n">
        <v>736372.9547934572</v>
      </c>
      <c r="AF29" t="n">
        <v>5.019120598310581e-06</v>
      </c>
      <c r="AG29" t="n">
        <v>27</v>
      </c>
      <c r="AH29" t="n">
        <v>666094.5534939021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4.3772</v>
      </c>
      <c r="E30" t="n">
        <v>22.85</v>
      </c>
      <c r="F30" t="n">
        <v>18.13</v>
      </c>
      <c r="G30" t="n">
        <v>35.08</v>
      </c>
      <c r="H30" t="n">
        <v>0.46</v>
      </c>
      <c r="I30" t="n">
        <v>31</v>
      </c>
      <c r="J30" t="n">
        <v>311.59</v>
      </c>
      <c r="K30" t="n">
        <v>61.82</v>
      </c>
      <c r="L30" t="n">
        <v>8</v>
      </c>
      <c r="M30" t="n">
        <v>29</v>
      </c>
      <c r="N30" t="n">
        <v>91.77</v>
      </c>
      <c r="O30" t="n">
        <v>38663.62</v>
      </c>
      <c r="P30" t="n">
        <v>326.01</v>
      </c>
      <c r="Q30" t="n">
        <v>444.56</v>
      </c>
      <c r="R30" t="n">
        <v>88.25</v>
      </c>
      <c r="S30" t="n">
        <v>48.21</v>
      </c>
      <c r="T30" t="n">
        <v>13976.67</v>
      </c>
      <c r="U30" t="n">
        <v>0.55</v>
      </c>
      <c r="V30" t="n">
        <v>0.75</v>
      </c>
      <c r="W30" t="n">
        <v>0.21</v>
      </c>
      <c r="X30" t="n">
        <v>0.85</v>
      </c>
      <c r="Y30" t="n">
        <v>1</v>
      </c>
      <c r="Z30" t="n">
        <v>10</v>
      </c>
      <c r="AA30" t="n">
        <v>536.3877379452996</v>
      </c>
      <c r="AB30" t="n">
        <v>733.9093668136536</v>
      </c>
      <c r="AC30" t="n">
        <v>663.8660868932235</v>
      </c>
      <c r="AD30" t="n">
        <v>536387.7379452996</v>
      </c>
      <c r="AE30" t="n">
        <v>733909.3668136536</v>
      </c>
      <c r="AF30" t="n">
        <v>5.040192407012107e-06</v>
      </c>
      <c r="AG30" t="n">
        <v>27</v>
      </c>
      <c r="AH30" t="n">
        <v>663866.0868932235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4.3944</v>
      </c>
      <c r="E31" t="n">
        <v>22.76</v>
      </c>
      <c r="F31" t="n">
        <v>18.09</v>
      </c>
      <c r="G31" t="n">
        <v>36.18</v>
      </c>
      <c r="H31" t="n">
        <v>0.47</v>
      </c>
      <c r="I31" t="n">
        <v>30</v>
      </c>
      <c r="J31" t="n">
        <v>312.14</v>
      </c>
      <c r="K31" t="n">
        <v>61.82</v>
      </c>
      <c r="L31" t="n">
        <v>8.25</v>
      </c>
      <c r="M31" t="n">
        <v>28</v>
      </c>
      <c r="N31" t="n">
        <v>92.06999999999999</v>
      </c>
      <c r="O31" t="n">
        <v>38731.35</v>
      </c>
      <c r="P31" t="n">
        <v>325.5</v>
      </c>
      <c r="Q31" t="n">
        <v>444.55</v>
      </c>
      <c r="R31" t="n">
        <v>87.06</v>
      </c>
      <c r="S31" t="n">
        <v>48.21</v>
      </c>
      <c r="T31" t="n">
        <v>13385.6</v>
      </c>
      <c r="U31" t="n">
        <v>0.55</v>
      </c>
      <c r="V31" t="n">
        <v>0.75</v>
      </c>
      <c r="W31" t="n">
        <v>0.21</v>
      </c>
      <c r="X31" t="n">
        <v>0.82</v>
      </c>
      <c r="Y31" t="n">
        <v>1</v>
      </c>
      <c r="Z31" t="n">
        <v>10</v>
      </c>
      <c r="AA31" t="n">
        <v>534.8986095875649</v>
      </c>
      <c r="AB31" t="n">
        <v>731.8718756988945</v>
      </c>
      <c r="AC31" t="n">
        <v>662.0230510708202</v>
      </c>
      <c r="AD31" t="n">
        <v>534898.6095875649</v>
      </c>
      <c r="AE31" t="n">
        <v>731871.8756988945</v>
      </c>
      <c r="AF31" t="n">
        <v>5.059997604261629e-06</v>
      </c>
      <c r="AG31" t="n">
        <v>27</v>
      </c>
      <c r="AH31" t="n">
        <v>662023.0510708202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4.4108</v>
      </c>
      <c r="E32" t="n">
        <v>22.67</v>
      </c>
      <c r="F32" t="n">
        <v>18.06</v>
      </c>
      <c r="G32" t="n">
        <v>37.37</v>
      </c>
      <c r="H32" t="n">
        <v>0.48</v>
      </c>
      <c r="I32" t="n">
        <v>29</v>
      </c>
      <c r="J32" t="n">
        <v>312.69</v>
      </c>
      <c r="K32" t="n">
        <v>61.82</v>
      </c>
      <c r="L32" t="n">
        <v>8.5</v>
      </c>
      <c r="M32" t="n">
        <v>27</v>
      </c>
      <c r="N32" t="n">
        <v>92.37</v>
      </c>
      <c r="O32" t="n">
        <v>38799.09</v>
      </c>
      <c r="P32" t="n">
        <v>324.73</v>
      </c>
      <c r="Q32" t="n">
        <v>444.55</v>
      </c>
      <c r="R32" t="n">
        <v>86.13</v>
      </c>
      <c r="S32" t="n">
        <v>48.21</v>
      </c>
      <c r="T32" t="n">
        <v>12926.29</v>
      </c>
      <c r="U32" t="n">
        <v>0.5600000000000001</v>
      </c>
      <c r="V32" t="n">
        <v>0.76</v>
      </c>
      <c r="W32" t="n">
        <v>0.21</v>
      </c>
      <c r="X32" t="n">
        <v>0.79</v>
      </c>
      <c r="Y32" t="n">
        <v>1</v>
      </c>
      <c r="Z32" t="n">
        <v>10</v>
      </c>
      <c r="AA32" t="n">
        <v>533.3706750431459</v>
      </c>
      <c r="AB32" t="n">
        <v>729.7812882475058</v>
      </c>
      <c r="AC32" t="n">
        <v>660.1319863516342</v>
      </c>
      <c r="AD32" t="n">
        <v>533370.6750431459</v>
      </c>
      <c r="AE32" t="n">
        <v>729781.2882475058</v>
      </c>
      <c r="AF32" t="n">
        <v>5.078881629546058e-06</v>
      </c>
      <c r="AG32" t="n">
        <v>27</v>
      </c>
      <c r="AH32" t="n">
        <v>660131.9863516341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4.4322</v>
      </c>
      <c r="E33" t="n">
        <v>22.56</v>
      </c>
      <c r="F33" t="n">
        <v>18.01</v>
      </c>
      <c r="G33" t="n">
        <v>38.59</v>
      </c>
      <c r="H33" t="n">
        <v>0.5</v>
      </c>
      <c r="I33" t="n">
        <v>28</v>
      </c>
      <c r="J33" t="n">
        <v>313.24</v>
      </c>
      <c r="K33" t="n">
        <v>61.82</v>
      </c>
      <c r="L33" t="n">
        <v>8.75</v>
      </c>
      <c r="M33" t="n">
        <v>26</v>
      </c>
      <c r="N33" t="n">
        <v>92.67</v>
      </c>
      <c r="O33" t="n">
        <v>38866.96</v>
      </c>
      <c r="P33" t="n">
        <v>323.82</v>
      </c>
      <c r="Q33" t="n">
        <v>444.56</v>
      </c>
      <c r="R33" t="n">
        <v>84.38</v>
      </c>
      <c r="S33" t="n">
        <v>48.21</v>
      </c>
      <c r="T33" t="n">
        <v>12052.88</v>
      </c>
      <c r="U33" t="n">
        <v>0.57</v>
      </c>
      <c r="V33" t="n">
        <v>0.76</v>
      </c>
      <c r="W33" t="n">
        <v>0.21</v>
      </c>
      <c r="X33" t="n">
        <v>0.73</v>
      </c>
      <c r="Y33" t="n">
        <v>1</v>
      </c>
      <c r="Z33" t="n">
        <v>10</v>
      </c>
      <c r="AA33" t="n">
        <v>531.3969263723711</v>
      </c>
      <c r="AB33" t="n">
        <v>727.0807182405058</v>
      </c>
      <c r="AC33" t="n">
        <v>657.6891549558284</v>
      </c>
      <c r="AD33" t="n">
        <v>531396.9263723711</v>
      </c>
      <c r="AE33" t="n">
        <v>727080.7182405058</v>
      </c>
      <c r="AF33" t="n">
        <v>5.103522979612323e-06</v>
      </c>
      <c r="AG33" t="n">
        <v>27</v>
      </c>
      <c r="AH33" t="n">
        <v>657689.1549558283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4.4702</v>
      </c>
      <c r="E34" t="n">
        <v>22.37</v>
      </c>
      <c r="F34" t="n">
        <v>17.87</v>
      </c>
      <c r="G34" t="n">
        <v>39.72</v>
      </c>
      <c r="H34" t="n">
        <v>0.51</v>
      </c>
      <c r="I34" t="n">
        <v>27</v>
      </c>
      <c r="J34" t="n">
        <v>313.79</v>
      </c>
      <c r="K34" t="n">
        <v>61.82</v>
      </c>
      <c r="L34" t="n">
        <v>9</v>
      </c>
      <c r="M34" t="n">
        <v>25</v>
      </c>
      <c r="N34" t="n">
        <v>92.97</v>
      </c>
      <c r="O34" t="n">
        <v>38934.97</v>
      </c>
      <c r="P34" t="n">
        <v>321.25</v>
      </c>
      <c r="Q34" t="n">
        <v>444.58</v>
      </c>
      <c r="R34" t="n">
        <v>79.68000000000001</v>
      </c>
      <c r="S34" t="n">
        <v>48.21</v>
      </c>
      <c r="T34" t="n">
        <v>9708.389999999999</v>
      </c>
      <c r="U34" t="n">
        <v>0.61</v>
      </c>
      <c r="V34" t="n">
        <v>0.76</v>
      </c>
      <c r="W34" t="n">
        <v>0.2</v>
      </c>
      <c r="X34" t="n">
        <v>0.6</v>
      </c>
      <c r="Y34" t="n">
        <v>1</v>
      </c>
      <c r="Z34" t="n">
        <v>10</v>
      </c>
      <c r="AA34" t="n">
        <v>517.0827875558955</v>
      </c>
      <c r="AB34" t="n">
        <v>707.4954820165681</v>
      </c>
      <c r="AC34" t="n">
        <v>639.9731061890516</v>
      </c>
      <c r="AD34" t="n">
        <v>517082.7875558955</v>
      </c>
      <c r="AE34" t="n">
        <v>707495.4820165681</v>
      </c>
      <c r="AF34" t="n">
        <v>5.147278647954291e-06</v>
      </c>
      <c r="AG34" t="n">
        <v>26</v>
      </c>
      <c r="AH34" t="n">
        <v>639973.1061890515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4.4686</v>
      </c>
      <c r="E35" t="n">
        <v>22.38</v>
      </c>
      <c r="F35" t="n">
        <v>17.94</v>
      </c>
      <c r="G35" t="n">
        <v>41.39</v>
      </c>
      <c r="H35" t="n">
        <v>0.52</v>
      </c>
      <c r="I35" t="n">
        <v>26</v>
      </c>
      <c r="J35" t="n">
        <v>314.34</v>
      </c>
      <c r="K35" t="n">
        <v>61.82</v>
      </c>
      <c r="L35" t="n">
        <v>9.25</v>
      </c>
      <c r="M35" t="n">
        <v>24</v>
      </c>
      <c r="N35" t="n">
        <v>93.27</v>
      </c>
      <c r="O35" t="n">
        <v>39003.11</v>
      </c>
      <c r="P35" t="n">
        <v>322.25</v>
      </c>
      <c r="Q35" t="n">
        <v>444.56</v>
      </c>
      <c r="R35" t="n">
        <v>82.55</v>
      </c>
      <c r="S35" t="n">
        <v>48.21</v>
      </c>
      <c r="T35" t="n">
        <v>11148.83</v>
      </c>
      <c r="U35" t="n">
        <v>0.58</v>
      </c>
      <c r="V35" t="n">
        <v>0.76</v>
      </c>
      <c r="W35" t="n">
        <v>0.19</v>
      </c>
      <c r="X35" t="n">
        <v>0.66</v>
      </c>
      <c r="Y35" t="n">
        <v>1</v>
      </c>
      <c r="Z35" t="n">
        <v>10</v>
      </c>
      <c r="AA35" t="n">
        <v>518.026220055667</v>
      </c>
      <c r="AB35" t="n">
        <v>708.7863279840597</v>
      </c>
      <c r="AC35" t="n">
        <v>641.1407556291194</v>
      </c>
      <c r="AD35" t="n">
        <v>518026.220055667</v>
      </c>
      <c r="AE35" t="n">
        <v>708786.3279840597</v>
      </c>
      <c r="AF35" t="n">
        <v>5.145436304024103e-06</v>
      </c>
      <c r="AG35" t="n">
        <v>26</v>
      </c>
      <c r="AH35" t="n">
        <v>641140.7556291195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4.4519</v>
      </c>
      <c r="E36" t="n">
        <v>22.46</v>
      </c>
      <c r="F36" t="n">
        <v>18.02</v>
      </c>
      <c r="G36" t="n">
        <v>41.59</v>
      </c>
      <c r="H36" t="n">
        <v>0.54</v>
      </c>
      <c r="I36" t="n">
        <v>26</v>
      </c>
      <c r="J36" t="n">
        <v>314.9</v>
      </c>
      <c r="K36" t="n">
        <v>61.82</v>
      </c>
      <c r="L36" t="n">
        <v>9.5</v>
      </c>
      <c r="M36" t="n">
        <v>24</v>
      </c>
      <c r="N36" t="n">
        <v>93.56999999999999</v>
      </c>
      <c r="O36" t="n">
        <v>39071.38</v>
      </c>
      <c r="P36" t="n">
        <v>323.75</v>
      </c>
      <c r="Q36" t="n">
        <v>444.56</v>
      </c>
      <c r="R36" t="n">
        <v>85.04000000000001</v>
      </c>
      <c r="S36" t="n">
        <v>48.21</v>
      </c>
      <c r="T36" t="n">
        <v>12394.5</v>
      </c>
      <c r="U36" t="n">
        <v>0.57</v>
      </c>
      <c r="V36" t="n">
        <v>0.76</v>
      </c>
      <c r="W36" t="n">
        <v>0.2</v>
      </c>
      <c r="X36" t="n">
        <v>0.74</v>
      </c>
      <c r="Y36" t="n">
        <v>1</v>
      </c>
      <c r="Z36" t="n">
        <v>10</v>
      </c>
      <c r="AA36" t="n">
        <v>520.1521964487595</v>
      </c>
      <c r="AB36" t="n">
        <v>711.6951826765479</v>
      </c>
      <c r="AC36" t="n">
        <v>643.7719933123598</v>
      </c>
      <c r="AD36" t="n">
        <v>520152.1964487595</v>
      </c>
      <c r="AE36" t="n">
        <v>711695.1826765479</v>
      </c>
      <c r="AF36" t="n">
        <v>5.126206839252764e-06</v>
      </c>
      <c r="AG36" t="n">
        <v>26</v>
      </c>
      <c r="AH36" t="n">
        <v>643771.9933123598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4.4682</v>
      </c>
      <c r="E37" t="n">
        <v>22.38</v>
      </c>
      <c r="F37" t="n">
        <v>17.99</v>
      </c>
      <c r="G37" t="n">
        <v>43.19</v>
      </c>
      <c r="H37" t="n">
        <v>0.55</v>
      </c>
      <c r="I37" t="n">
        <v>25</v>
      </c>
      <c r="J37" t="n">
        <v>315.45</v>
      </c>
      <c r="K37" t="n">
        <v>61.82</v>
      </c>
      <c r="L37" t="n">
        <v>9.75</v>
      </c>
      <c r="M37" t="n">
        <v>23</v>
      </c>
      <c r="N37" t="n">
        <v>93.88</v>
      </c>
      <c r="O37" t="n">
        <v>39139.8</v>
      </c>
      <c r="P37" t="n">
        <v>323.36</v>
      </c>
      <c r="Q37" t="n">
        <v>444.55</v>
      </c>
      <c r="R37" t="n">
        <v>84.28</v>
      </c>
      <c r="S37" t="n">
        <v>48.21</v>
      </c>
      <c r="T37" t="n">
        <v>12021.31</v>
      </c>
      <c r="U37" t="n">
        <v>0.57</v>
      </c>
      <c r="V37" t="n">
        <v>0.76</v>
      </c>
      <c r="W37" t="n">
        <v>0.2</v>
      </c>
      <c r="X37" t="n">
        <v>0.72</v>
      </c>
      <c r="Y37" t="n">
        <v>1</v>
      </c>
      <c r="Z37" t="n">
        <v>10</v>
      </c>
      <c r="AA37" t="n">
        <v>518.8723334956262</v>
      </c>
      <c r="AB37" t="n">
        <v>709.9440177205023</v>
      </c>
      <c r="AC37" t="n">
        <v>642.1879570819439</v>
      </c>
      <c r="AD37" t="n">
        <v>518872.3334956262</v>
      </c>
      <c r="AE37" t="n">
        <v>709944.0177205023</v>
      </c>
      <c r="AF37" t="n">
        <v>5.144975718041556e-06</v>
      </c>
      <c r="AG37" t="n">
        <v>26</v>
      </c>
      <c r="AH37" t="n">
        <v>642187.9570819439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4.4683</v>
      </c>
      <c r="E38" t="n">
        <v>22.38</v>
      </c>
      <c r="F38" t="n">
        <v>17.99</v>
      </c>
      <c r="G38" t="n">
        <v>43.18</v>
      </c>
      <c r="H38" t="n">
        <v>0.5600000000000001</v>
      </c>
      <c r="I38" t="n">
        <v>25</v>
      </c>
      <c r="J38" t="n">
        <v>316.01</v>
      </c>
      <c r="K38" t="n">
        <v>61.82</v>
      </c>
      <c r="L38" t="n">
        <v>10</v>
      </c>
      <c r="M38" t="n">
        <v>23</v>
      </c>
      <c r="N38" t="n">
        <v>94.18000000000001</v>
      </c>
      <c r="O38" t="n">
        <v>39208.35</v>
      </c>
      <c r="P38" t="n">
        <v>323.11</v>
      </c>
      <c r="Q38" t="n">
        <v>444.56</v>
      </c>
      <c r="R38" t="n">
        <v>83.98</v>
      </c>
      <c r="S38" t="n">
        <v>48.21</v>
      </c>
      <c r="T38" t="n">
        <v>11869.49</v>
      </c>
      <c r="U38" t="n">
        <v>0.57</v>
      </c>
      <c r="V38" t="n">
        <v>0.76</v>
      </c>
      <c r="W38" t="n">
        <v>0.21</v>
      </c>
      <c r="X38" t="n">
        <v>0.72</v>
      </c>
      <c r="Y38" t="n">
        <v>1</v>
      </c>
      <c r="Z38" t="n">
        <v>10</v>
      </c>
      <c r="AA38" t="n">
        <v>518.7313019123746</v>
      </c>
      <c r="AB38" t="n">
        <v>709.7510520864231</v>
      </c>
      <c r="AC38" t="n">
        <v>642.0134078171523</v>
      </c>
      <c r="AD38" t="n">
        <v>518731.3019123746</v>
      </c>
      <c r="AE38" t="n">
        <v>709751.0520864232</v>
      </c>
      <c r="AF38" t="n">
        <v>5.145090864537192e-06</v>
      </c>
      <c r="AG38" t="n">
        <v>26</v>
      </c>
      <c r="AH38" t="n">
        <v>642013.4078171522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4.487</v>
      </c>
      <c r="E39" t="n">
        <v>22.29</v>
      </c>
      <c r="F39" t="n">
        <v>17.96</v>
      </c>
      <c r="G39" t="n">
        <v>44.89</v>
      </c>
      <c r="H39" t="n">
        <v>0.58</v>
      </c>
      <c r="I39" t="n">
        <v>24</v>
      </c>
      <c r="J39" t="n">
        <v>316.56</v>
      </c>
      <c r="K39" t="n">
        <v>61.82</v>
      </c>
      <c r="L39" t="n">
        <v>10.25</v>
      </c>
      <c r="M39" t="n">
        <v>22</v>
      </c>
      <c r="N39" t="n">
        <v>94.48999999999999</v>
      </c>
      <c r="O39" t="n">
        <v>39277.04</v>
      </c>
      <c r="P39" t="n">
        <v>322.72</v>
      </c>
      <c r="Q39" t="n">
        <v>444.59</v>
      </c>
      <c r="R39" t="n">
        <v>82.77</v>
      </c>
      <c r="S39" t="n">
        <v>48.21</v>
      </c>
      <c r="T39" t="n">
        <v>11269.21</v>
      </c>
      <c r="U39" t="n">
        <v>0.58</v>
      </c>
      <c r="V39" t="n">
        <v>0.76</v>
      </c>
      <c r="W39" t="n">
        <v>0.2</v>
      </c>
      <c r="X39" t="n">
        <v>0.68</v>
      </c>
      <c r="Y39" t="n">
        <v>1</v>
      </c>
      <c r="Z39" t="n">
        <v>10</v>
      </c>
      <c r="AA39" t="n">
        <v>517.3255944817539</v>
      </c>
      <c r="AB39" t="n">
        <v>707.827701164413</v>
      </c>
      <c r="AC39" t="n">
        <v>640.2736188076988</v>
      </c>
      <c r="AD39" t="n">
        <v>517325.5944817539</v>
      </c>
      <c r="AE39" t="n">
        <v>707827.701164413</v>
      </c>
      <c r="AF39" t="n">
        <v>5.166623259221265e-06</v>
      </c>
      <c r="AG39" t="n">
        <v>26</v>
      </c>
      <c r="AH39" t="n">
        <v>640273.6188076987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4.5076</v>
      </c>
      <c r="E40" t="n">
        <v>22.18</v>
      </c>
      <c r="F40" t="n">
        <v>17.91</v>
      </c>
      <c r="G40" t="n">
        <v>46.72</v>
      </c>
      <c r="H40" t="n">
        <v>0.59</v>
      </c>
      <c r="I40" t="n">
        <v>23</v>
      </c>
      <c r="J40" t="n">
        <v>317.12</v>
      </c>
      <c r="K40" t="n">
        <v>61.82</v>
      </c>
      <c r="L40" t="n">
        <v>10.5</v>
      </c>
      <c r="M40" t="n">
        <v>21</v>
      </c>
      <c r="N40" t="n">
        <v>94.8</v>
      </c>
      <c r="O40" t="n">
        <v>39345.87</v>
      </c>
      <c r="P40" t="n">
        <v>321.29</v>
      </c>
      <c r="Q40" t="n">
        <v>444.61</v>
      </c>
      <c r="R40" t="n">
        <v>81.14</v>
      </c>
      <c r="S40" t="n">
        <v>48.21</v>
      </c>
      <c r="T40" t="n">
        <v>10457.65</v>
      </c>
      <c r="U40" t="n">
        <v>0.59</v>
      </c>
      <c r="V40" t="n">
        <v>0.76</v>
      </c>
      <c r="W40" t="n">
        <v>0.2</v>
      </c>
      <c r="X40" t="n">
        <v>0.63</v>
      </c>
      <c r="Y40" t="n">
        <v>1</v>
      </c>
      <c r="Z40" t="n">
        <v>10</v>
      </c>
      <c r="AA40" t="n">
        <v>515.1790113898181</v>
      </c>
      <c r="AB40" t="n">
        <v>704.8906514774641</v>
      </c>
      <c r="AC40" t="n">
        <v>637.6168770206971</v>
      </c>
      <c r="AD40" t="n">
        <v>515179.0113898181</v>
      </c>
      <c r="AE40" t="n">
        <v>704890.6514774641</v>
      </c>
      <c r="AF40" t="n">
        <v>5.190343437322437e-06</v>
      </c>
      <c r="AG40" t="n">
        <v>26</v>
      </c>
      <c r="AH40" t="n">
        <v>637616.8770206971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4.5064</v>
      </c>
      <c r="E41" t="n">
        <v>22.19</v>
      </c>
      <c r="F41" t="n">
        <v>17.92</v>
      </c>
      <c r="G41" t="n">
        <v>46.74</v>
      </c>
      <c r="H41" t="n">
        <v>0.6</v>
      </c>
      <c r="I41" t="n">
        <v>23</v>
      </c>
      <c r="J41" t="n">
        <v>317.68</v>
      </c>
      <c r="K41" t="n">
        <v>61.82</v>
      </c>
      <c r="L41" t="n">
        <v>10.75</v>
      </c>
      <c r="M41" t="n">
        <v>21</v>
      </c>
      <c r="N41" t="n">
        <v>95.11</v>
      </c>
      <c r="O41" t="n">
        <v>39414.84</v>
      </c>
      <c r="P41" t="n">
        <v>321.61</v>
      </c>
      <c r="Q41" t="n">
        <v>444.55</v>
      </c>
      <c r="R41" t="n">
        <v>81.36</v>
      </c>
      <c r="S41" t="n">
        <v>48.21</v>
      </c>
      <c r="T41" t="n">
        <v>10571.14</v>
      </c>
      <c r="U41" t="n">
        <v>0.59</v>
      </c>
      <c r="V41" t="n">
        <v>0.76</v>
      </c>
      <c r="W41" t="n">
        <v>0.2</v>
      </c>
      <c r="X41" t="n">
        <v>0.64</v>
      </c>
      <c r="Y41" t="n">
        <v>1</v>
      </c>
      <c r="Z41" t="n">
        <v>10</v>
      </c>
      <c r="AA41" t="n">
        <v>515.4618289121736</v>
      </c>
      <c r="AB41" t="n">
        <v>705.2776148885796</v>
      </c>
      <c r="AC41" t="n">
        <v>637.9669091869621</v>
      </c>
      <c r="AD41" t="n">
        <v>515461.8289121736</v>
      </c>
      <c r="AE41" t="n">
        <v>705277.6148885796</v>
      </c>
      <c r="AF41" t="n">
        <v>5.188961679374796e-06</v>
      </c>
      <c r="AG41" t="n">
        <v>26</v>
      </c>
      <c r="AH41" t="n">
        <v>637966.9091869621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4.5257</v>
      </c>
      <c r="E42" t="n">
        <v>22.1</v>
      </c>
      <c r="F42" t="n">
        <v>17.88</v>
      </c>
      <c r="G42" t="n">
        <v>48.75</v>
      </c>
      <c r="H42" t="n">
        <v>0.62</v>
      </c>
      <c r="I42" t="n">
        <v>22</v>
      </c>
      <c r="J42" t="n">
        <v>318.24</v>
      </c>
      <c r="K42" t="n">
        <v>61.82</v>
      </c>
      <c r="L42" t="n">
        <v>11</v>
      </c>
      <c r="M42" t="n">
        <v>20</v>
      </c>
      <c r="N42" t="n">
        <v>95.42</v>
      </c>
      <c r="O42" t="n">
        <v>39483.95</v>
      </c>
      <c r="P42" t="n">
        <v>320.79</v>
      </c>
      <c r="Q42" t="n">
        <v>444.56</v>
      </c>
      <c r="R42" t="n">
        <v>80.13</v>
      </c>
      <c r="S42" t="n">
        <v>48.21</v>
      </c>
      <c r="T42" t="n">
        <v>9961.200000000001</v>
      </c>
      <c r="U42" t="n">
        <v>0.6</v>
      </c>
      <c r="V42" t="n">
        <v>0.76</v>
      </c>
      <c r="W42" t="n">
        <v>0.2</v>
      </c>
      <c r="X42" t="n">
        <v>0.6</v>
      </c>
      <c r="Y42" t="n">
        <v>1</v>
      </c>
      <c r="Z42" t="n">
        <v>10</v>
      </c>
      <c r="AA42" t="n">
        <v>513.7745452195643</v>
      </c>
      <c r="AB42" t="n">
        <v>702.9689989026484</v>
      </c>
      <c r="AC42" t="n">
        <v>635.8786242705655</v>
      </c>
      <c r="AD42" t="n">
        <v>513774.5452195643</v>
      </c>
      <c r="AE42" t="n">
        <v>702968.9989026485</v>
      </c>
      <c r="AF42" t="n">
        <v>5.21118495303269e-06</v>
      </c>
      <c r="AG42" t="n">
        <v>26</v>
      </c>
      <c r="AH42" t="n">
        <v>635878.6242705656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4.5259</v>
      </c>
      <c r="E43" t="n">
        <v>22.1</v>
      </c>
      <c r="F43" t="n">
        <v>17.88</v>
      </c>
      <c r="G43" t="n">
        <v>48.75</v>
      </c>
      <c r="H43" t="n">
        <v>0.63</v>
      </c>
      <c r="I43" t="n">
        <v>22</v>
      </c>
      <c r="J43" t="n">
        <v>318.8</v>
      </c>
      <c r="K43" t="n">
        <v>61.82</v>
      </c>
      <c r="L43" t="n">
        <v>11.25</v>
      </c>
      <c r="M43" t="n">
        <v>20</v>
      </c>
      <c r="N43" t="n">
        <v>95.73</v>
      </c>
      <c r="O43" t="n">
        <v>39553.2</v>
      </c>
      <c r="P43" t="n">
        <v>320.93</v>
      </c>
      <c r="Q43" t="n">
        <v>444.55</v>
      </c>
      <c r="R43" t="n">
        <v>80.13</v>
      </c>
      <c r="S43" t="n">
        <v>48.21</v>
      </c>
      <c r="T43" t="n">
        <v>9959.25</v>
      </c>
      <c r="U43" t="n">
        <v>0.6</v>
      </c>
      <c r="V43" t="n">
        <v>0.76</v>
      </c>
      <c r="W43" t="n">
        <v>0.2</v>
      </c>
      <c r="X43" t="n">
        <v>0.6</v>
      </c>
      <c r="Y43" t="n">
        <v>1</v>
      </c>
      <c r="Z43" t="n">
        <v>10</v>
      </c>
      <c r="AA43" t="n">
        <v>513.8383141035514</v>
      </c>
      <c r="AB43" t="n">
        <v>703.0562503030042</v>
      </c>
      <c r="AC43" t="n">
        <v>635.9575485197294</v>
      </c>
      <c r="AD43" t="n">
        <v>513838.3141035514</v>
      </c>
      <c r="AE43" t="n">
        <v>703056.2503030042</v>
      </c>
      <c r="AF43" t="n">
        <v>5.211415246023964e-06</v>
      </c>
      <c r="AG43" t="n">
        <v>26</v>
      </c>
      <c r="AH43" t="n">
        <v>635957.5485197294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4.5458</v>
      </c>
      <c r="E44" t="n">
        <v>22</v>
      </c>
      <c r="F44" t="n">
        <v>17.83</v>
      </c>
      <c r="G44" t="n">
        <v>50.96</v>
      </c>
      <c r="H44" t="n">
        <v>0.64</v>
      </c>
      <c r="I44" t="n">
        <v>21</v>
      </c>
      <c r="J44" t="n">
        <v>319.36</v>
      </c>
      <c r="K44" t="n">
        <v>61.82</v>
      </c>
      <c r="L44" t="n">
        <v>11.5</v>
      </c>
      <c r="M44" t="n">
        <v>19</v>
      </c>
      <c r="N44" t="n">
        <v>96.04000000000001</v>
      </c>
      <c r="O44" t="n">
        <v>39622.59</v>
      </c>
      <c r="P44" t="n">
        <v>319.68</v>
      </c>
      <c r="Q44" t="n">
        <v>444.57</v>
      </c>
      <c r="R44" t="n">
        <v>78.72</v>
      </c>
      <c r="S44" t="n">
        <v>48.21</v>
      </c>
      <c r="T44" t="n">
        <v>9257.639999999999</v>
      </c>
      <c r="U44" t="n">
        <v>0.61</v>
      </c>
      <c r="V44" t="n">
        <v>0.76</v>
      </c>
      <c r="W44" t="n">
        <v>0.2</v>
      </c>
      <c r="X44" t="n">
        <v>0.5600000000000001</v>
      </c>
      <c r="Y44" t="n">
        <v>1</v>
      </c>
      <c r="Z44" t="n">
        <v>10</v>
      </c>
      <c r="AA44" t="n">
        <v>511.8598501204236</v>
      </c>
      <c r="AB44" t="n">
        <v>700.349228597618</v>
      </c>
      <c r="AC44" t="n">
        <v>633.5088811665764</v>
      </c>
      <c r="AD44" t="n">
        <v>511859.8501204237</v>
      </c>
      <c r="AE44" t="n">
        <v>700349.2285976179</v>
      </c>
      <c r="AF44" t="n">
        <v>5.234329398655678e-06</v>
      </c>
      <c r="AG44" t="n">
        <v>26</v>
      </c>
      <c r="AH44" t="n">
        <v>633508.8811665764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4.5442</v>
      </c>
      <c r="E45" t="n">
        <v>22.01</v>
      </c>
      <c r="F45" t="n">
        <v>17.84</v>
      </c>
      <c r="G45" t="n">
        <v>50.98</v>
      </c>
      <c r="H45" t="n">
        <v>0.65</v>
      </c>
      <c r="I45" t="n">
        <v>21</v>
      </c>
      <c r="J45" t="n">
        <v>319.93</v>
      </c>
      <c r="K45" t="n">
        <v>61.82</v>
      </c>
      <c r="L45" t="n">
        <v>11.75</v>
      </c>
      <c r="M45" t="n">
        <v>19</v>
      </c>
      <c r="N45" t="n">
        <v>96.36</v>
      </c>
      <c r="O45" t="n">
        <v>39692.13</v>
      </c>
      <c r="P45" t="n">
        <v>319.98</v>
      </c>
      <c r="Q45" t="n">
        <v>444.55</v>
      </c>
      <c r="R45" t="n">
        <v>79.05</v>
      </c>
      <c r="S45" t="n">
        <v>48.21</v>
      </c>
      <c r="T45" t="n">
        <v>9426.219999999999</v>
      </c>
      <c r="U45" t="n">
        <v>0.61</v>
      </c>
      <c r="V45" t="n">
        <v>0.76</v>
      </c>
      <c r="W45" t="n">
        <v>0.2</v>
      </c>
      <c r="X45" t="n">
        <v>0.57</v>
      </c>
      <c r="Y45" t="n">
        <v>1</v>
      </c>
      <c r="Z45" t="n">
        <v>10</v>
      </c>
      <c r="AA45" t="n">
        <v>512.1506307578564</v>
      </c>
      <c r="AB45" t="n">
        <v>700.7470874940898</v>
      </c>
      <c r="AC45" t="n">
        <v>633.8687689683675</v>
      </c>
      <c r="AD45" t="n">
        <v>512150.6307578564</v>
      </c>
      <c r="AE45" t="n">
        <v>700747.0874940897</v>
      </c>
      <c r="AF45" t="n">
        <v>5.232487054725491e-06</v>
      </c>
      <c r="AG45" t="n">
        <v>26</v>
      </c>
      <c r="AH45" t="n">
        <v>633868.7689683675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4.5439</v>
      </c>
      <c r="E46" t="n">
        <v>22.01</v>
      </c>
      <c r="F46" t="n">
        <v>17.84</v>
      </c>
      <c r="G46" t="n">
        <v>50.98</v>
      </c>
      <c r="H46" t="n">
        <v>0.67</v>
      </c>
      <c r="I46" t="n">
        <v>21</v>
      </c>
      <c r="J46" t="n">
        <v>320.49</v>
      </c>
      <c r="K46" t="n">
        <v>61.82</v>
      </c>
      <c r="L46" t="n">
        <v>12</v>
      </c>
      <c r="M46" t="n">
        <v>19</v>
      </c>
      <c r="N46" t="n">
        <v>96.67</v>
      </c>
      <c r="O46" t="n">
        <v>39761.81</v>
      </c>
      <c r="P46" t="n">
        <v>320.2</v>
      </c>
      <c r="Q46" t="n">
        <v>444.55</v>
      </c>
      <c r="R46" t="n">
        <v>79.09</v>
      </c>
      <c r="S46" t="n">
        <v>48.21</v>
      </c>
      <c r="T46" t="n">
        <v>9445.85</v>
      </c>
      <c r="U46" t="n">
        <v>0.61</v>
      </c>
      <c r="V46" t="n">
        <v>0.76</v>
      </c>
      <c r="W46" t="n">
        <v>0.2</v>
      </c>
      <c r="X46" t="n">
        <v>0.57</v>
      </c>
      <c r="Y46" t="n">
        <v>1</v>
      </c>
      <c r="Z46" t="n">
        <v>10</v>
      </c>
      <c r="AA46" t="n">
        <v>512.2841315360333</v>
      </c>
      <c r="AB46" t="n">
        <v>700.9297491484301</v>
      </c>
      <c r="AC46" t="n">
        <v>634.0339976507848</v>
      </c>
      <c r="AD46" t="n">
        <v>512284.1315360333</v>
      </c>
      <c r="AE46" t="n">
        <v>700929.7491484301</v>
      </c>
      <c r="AF46" t="n">
        <v>5.23214161523858e-06</v>
      </c>
      <c r="AG46" t="n">
        <v>26</v>
      </c>
      <c r="AH46" t="n">
        <v>634033.9976507848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4.5624</v>
      </c>
      <c r="E47" t="n">
        <v>21.92</v>
      </c>
      <c r="F47" t="n">
        <v>17.81</v>
      </c>
      <c r="G47" t="n">
        <v>53.43</v>
      </c>
      <c r="H47" t="n">
        <v>0.68</v>
      </c>
      <c r="I47" t="n">
        <v>20</v>
      </c>
      <c r="J47" t="n">
        <v>321.06</v>
      </c>
      <c r="K47" t="n">
        <v>61.82</v>
      </c>
      <c r="L47" t="n">
        <v>12.25</v>
      </c>
      <c r="M47" t="n">
        <v>18</v>
      </c>
      <c r="N47" t="n">
        <v>96.98999999999999</v>
      </c>
      <c r="O47" t="n">
        <v>39831.64</v>
      </c>
      <c r="P47" t="n">
        <v>319.58</v>
      </c>
      <c r="Q47" t="n">
        <v>444.55</v>
      </c>
      <c r="R47" t="n">
        <v>77.98</v>
      </c>
      <c r="S47" t="n">
        <v>48.21</v>
      </c>
      <c r="T47" t="n">
        <v>8892.65</v>
      </c>
      <c r="U47" t="n">
        <v>0.62</v>
      </c>
      <c r="V47" t="n">
        <v>0.77</v>
      </c>
      <c r="W47" t="n">
        <v>0.2</v>
      </c>
      <c r="X47" t="n">
        <v>0.53</v>
      </c>
      <c r="Y47" t="n">
        <v>1</v>
      </c>
      <c r="Z47" t="n">
        <v>10</v>
      </c>
      <c r="AA47" t="n">
        <v>510.8170450963065</v>
      </c>
      <c r="AB47" t="n">
        <v>698.9224167583101</v>
      </c>
      <c r="AC47" t="n">
        <v>632.218242246669</v>
      </c>
      <c r="AD47" t="n">
        <v>510817.0450963065</v>
      </c>
      <c r="AE47" t="n">
        <v>698922.41675831</v>
      </c>
      <c r="AF47" t="n">
        <v>5.25344371693138e-06</v>
      </c>
      <c r="AG47" t="n">
        <v>26</v>
      </c>
      <c r="AH47" t="n">
        <v>632218.242246669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4.5607</v>
      </c>
      <c r="E48" t="n">
        <v>21.93</v>
      </c>
      <c r="F48" t="n">
        <v>17.82</v>
      </c>
      <c r="G48" t="n">
        <v>53.45</v>
      </c>
      <c r="H48" t="n">
        <v>0.6899999999999999</v>
      </c>
      <c r="I48" t="n">
        <v>20</v>
      </c>
      <c r="J48" t="n">
        <v>321.63</v>
      </c>
      <c r="K48" t="n">
        <v>61.82</v>
      </c>
      <c r="L48" t="n">
        <v>12.5</v>
      </c>
      <c r="M48" t="n">
        <v>18</v>
      </c>
      <c r="N48" t="n">
        <v>97.31</v>
      </c>
      <c r="O48" t="n">
        <v>39901.61</v>
      </c>
      <c r="P48" t="n">
        <v>319.64</v>
      </c>
      <c r="Q48" t="n">
        <v>444.57</v>
      </c>
      <c r="R48" t="n">
        <v>78.25</v>
      </c>
      <c r="S48" t="n">
        <v>48.21</v>
      </c>
      <c r="T48" t="n">
        <v>9028.74</v>
      </c>
      <c r="U48" t="n">
        <v>0.62</v>
      </c>
      <c r="V48" t="n">
        <v>0.77</v>
      </c>
      <c r="W48" t="n">
        <v>0.2</v>
      </c>
      <c r="X48" t="n">
        <v>0.54</v>
      </c>
      <c r="Y48" t="n">
        <v>1</v>
      </c>
      <c r="Z48" t="n">
        <v>10</v>
      </c>
      <c r="AA48" t="n">
        <v>510.9845468253646</v>
      </c>
      <c r="AB48" t="n">
        <v>699.1516000136621</v>
      </c>
      <c r="AC48" t="n">
        <v>632.4255525737912</v>
      </c>
      <c r="AD48" t="n">
        <v>510984.5468253646</v>
      </c>
      <c r="AE48" t="n">
        <v>699151.6000136621</v>
      </c>
      <c r="AF48" t="n">
        <v>5.251486226505555e-06</v>
      </c>
      <c r="AG48" t="n">
        <v>26</v>
      </c>
      <c r="AH48" t="n">
        <v>632425.5525737911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4.5806</v>
      </c>
      <c r="E49" t="n">
        <v>21.83</v>
      </c>
      <c r="F49" t="n">
        <v>17.78</v>
      </c>
      <c r="G49" t="n">
        <v>56.14</v>
      </c>
      <c r="H49" t="n">
        <v>0.71</v>
      </c>
      <c r="I49" t="n">
        <v>19</v>
      </c>
      <c r="J49" t="n">
        <v>322.2</v>
      </c>
      <c r="K49" t="n">
        <v>61.82</v>
      </c>
      <c r="L49" t="n">
        <v>12.75</v>
      </c>
      <c r="M49" t="n">
        <v>17</v>
      </c>
      <c r="N49" t="n">
        <v>97.62</v>
      </c>
      <c r="O49" t="n">
        <v>39971.73</v>
      </c>
      <c r="P49" t="n">
        <v>318.89</v>
      </c>
      <c r="Q49" t="n">
        <v>444.56</v>
      </c>
      <c r="R49" t="n">
        <v>76.89</v>
      </c>
      <c r="S49" t="n">
        <v>48.21</v>
      </c>
      <c r="T49" t="n">
        <v>8354.809999999999</v>
      </c>
      <c r="U49" t="n">
        <v>0.63</v>
      </c>
      <c r="V49" t="n">
        <v>0.77</v>
      </c>
      <c r="W49" t="n">
        <v>0.2</v>
      </c>
      <c r="X49" t="n">
        <v>0.5</v>
      </c>
      <c r="Y49" t="n">
        <v>1</v>
      </c>
      <c r="Z49" t="n">
        <v>10</v>
      </c>
      <c r="AA49" t="n">
        <v>509.3409310596542</v>
      </c>
      <c r="AB49" t="n">
        <v>696.9027324118072</v>
      </c>
      <c r="AC49" t="n">
        <v>630.3913137395517</v>
      </c>
      <c r="AD49" t="n">
        <v>509340.9310596542</v>
      </c>
      <c r="AE49" t="n">
        <v>696902.7324118072</v>
      </c>
      <c r="AF49" t="n">
        <v>5.274400379137269e-06</v>
      </c>
      <c r="AG49" t="n">
        <v>26</v>
      </c>
      <c r="AH49" t="n">
        <v>630391.3137395517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4.5814</v>
      </c>
      <c r="E50" t="n">
        <v>21.83</v>
      </c>
      <c r="F50" t="n">
        <v>17.77</v>
      </c>
      <c r="G50" t="n">
        <v>56.13</v>
      </c>
      <c r="H50" t="n">
        <v>0.72</v>
      </c>
      <c r="I50" t="n">
        <v>19</v>
      </c>
      <c r="J50" t="n">
        <v>322.77</v>
      </c>
      <c r="K50" t="n">
        <v>61.82</v>
      </c>
      <c r="L50" t="n">
        <v>13</v>
      </c>
      <c r="M50" t="n">
        <v>17</v>
      </c>
      <c r="N50" t="n">
        <v>97.94</v>
      </c>
      <c r="O50" t="n">
        <v>40042</v>
      </c>
      <c r="P50" t="n">
        <v>318.89</v>
      </c>
      <c r="Q50" t="n">
        <v>444.55</v>
      </c>
      <c r="R50" t="n">
        <v>76.68000000000001</v>
      </c>
      <c r="S50" t="n">
        <v>48.21</v>
      </c>
      <c r="T50" t="n">
        <v>8249.309999999999</v>
      </c>
      <c r="U50" t="n">
        <v>0.63</v>
      </c>
      <c r="V50" t="n">
        <v>0.77</v>
      </c>
      <c r="W50" t="n">
        <v>0.2</v>
      </c>
      <c r="X50" t="n">
        <v>0.5</v>
      </c>
      <c r="Y50" t="n">
        <v>1</v>
      </c>
      <c r="Z50" t="n">
        <v>10</v>
      </c>
      <c r="AA50" t="n">
        <v>509.2546493848613</v>
      </c>
      <c r="AB50" t="n">
        <v>696.7846780178768</v>
      </c>
      <c r="AC50" t="n">
        <v>630.2845262912875</v>
      </c>
      <c r="AD50" t="n">
        <v>509254.6493848613</v>
      </c>
      <c r="AE50" t="n">
        <v>696784.6780178768</v>
      </c>
      <c r="AF50" t="n">
        <v>5.275321551102364e-06</v>
      </c>
      <c r="AG50" t="n">
        <v>26</v>
      </c>
      <c r="AH50" t="n">
        <v>630284.5262912875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4.5912</v>
      </c>
      <c r="E51" t="n">
        <v>21.78</v>
      </c>
      <c r="F51" t="n">
        <v>17.73</v>
      </c>
      <c r="G51" t="n">
        <v>55.98</v>
      </c>
      <c r="H51" t="n">
        <v>0.73</v>
      </c>
      <c r="I51" t="n">
        <v>19</v>
      </c>
      <c r="J51" t="n">
        <v>323.34</v>
      </c>
      <c r="K51" t="n">
        <v>61.82</v>
      </c>
      <c r="L51" t="n">
        <v>13.25</v>
      </c>
      <c r="M51" t="n">
        <v>17</v>
      </c>
      <c r="N51" t="n">
        <v>98.27</v>
      </c>
      <c r="O51" t="n">
        <v>40112.54</v>
      </c>
      <c r="P51" t="n">
        <v>317.62</v>
      </c>
      <c r="Q51" t="n">
        <v>444.56</v>
      </c>
      <c r="R51" t="n">
        <v>74.98999999999999</v>
      </c>
      <c r="S51" t="n">
        <v>48.21</v>
      </c>
      <c r="T51" t="n">
        <v>7403.44</v>
      </c>
      <c r="U51" t="n">
        <v>0.64</v>
      </c>
      <c r="V51" t="n">
        <v>0.77</v>
      </c>
      <c r="W51" t="n">
        <v>0.2</v>
      </c>
      <c r="X51" t="n">
        <v>0.45</v>
      </c>
      <c r="Y51" t="n">
        <v>1</v>
      </c>
      <c r="Z51" t="n">
        <v>10</v>
      </c>
      <c r="AA51" t="n">
        <v>507.8884027145647</v>
      </c>
      <c r="AB51" t="n">
        <v>694.9153190490277</v>
      </c>
      <c r="AC51" t="n">
        <v>628.5935763187638</v>
      </c>
      <c r="AD51" t="n">
        <v>507888.4027145647</v>
      </c>
      <c r="AE51" t="n">
        <v>694915.3190490277</v>
      </c>
      <c r="AF51" t="n">
        <v>5.286605907674766e-06</v>
      </c>
      <c r="AG51" t="n">
        <v>26</v>
      </c>
      <c r="AH51" t="n">
        <v>628593.5763187638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4.6215</v>
      </c>
      <c r="E52" t="n">
        <v>21.64</v>
      </c>
      <c r="F52" t="n">
        <v>17.64</v>
      </c>
      <c r="G52" t="n">
        <v>58.8</v>
      </c>
      <c r="H52" t="n">
        <v>0.74</v>
      </c>
      <c r="I52" t="n">
        <v>18</v>
      </c>
      <c r="J52" t="n">
        <v>323.91</v>
      </c>
      <c r="K52" t="n">
        <v>61.82</v>
      </c>
      <c r="L52" t="n">
        <v>13.5</v>
      </c>
      <c r="M52" t="n">
        <v>16</v>
      </c>
      <c r="N52" t="n">
        <v>98.59</v>
      </c>
      <c r="O52" t="n">
        <v>40183.11</v>
      </c>
      <c r="P52" t="n">
        <v>315.92</v>
      </c>
      <c r="Q52" t="n">
        <v>444.55</v>
      </c>
      <c r="R52" t="n">
        <v>72.3</v>
      </c>
      <c r="S52" t="n">
        <v>48.21</v>
      </c>
      <c r="T52" t="n">
        <v>6064.4</v>
      </c>
      <c r="U52" t="n">
        <v>0.67</v>
      </c>
      <c r="V52" t="n">
        <v>0.77</v>
      </c>
      <c r="W52" t="n">
        <v>0.19</v>
      </c>
      <c r="X52" t="n">
        <v>0.36</v>
      </c>
      <c r="Y52" t="n">
        <v>1</v>
      </c>
      <c r="Z52" t="n">
        <v>10</v>
      </c>
      <c r="AA52" t="n">
        <v>505.0110263063094</v>
      </c>
      <c r="AB52" t="n">
        <v>690.9783657063647</v>
      </c>
      <c r="AC52" t="n">
        <v>625.0323602775757</v>
      </c>
      <c r="AD52" t="n">
        <v>505011.0263063094</v>
      </c>
      <c r="AE52" t="n">
        <v>690978.3657063647</v>
      </c>
      <c r="AF52" t="n">
        <v>5.321495295852703e-06</v>
      </c>
      <c r="AG52" t="n">
        <v>26</v>
      </c>
      <c r="AH52" t="n">
        <v>625032.3602775757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4.5906</v>
      </c>
      <c r="E53" t="n">
        <v>21.78</v>
      </c>
      <c r="F53" t="n">
        <v>17.79</v>
      </c>
      <c r="G53" t="n">
        <v>59.29</v>
      </c>
      <c r="H53" t="n">
        <v>0.76</v>
      </c>
      <c r="I53" t="n">
        <v>18</v>
      </c>
      <c r="J53" t="n">
        <v>324.48</v>
      </c>
      <c r="K53" t="n">
        <v>61.82</v>
      </c>
      <c r="L53" t="n">
        <v>13.75</v>
      </c>
      <c r="M53" t="n">
        <v>16</v>
      </c>
      <c r="N53" t="n">
        <v>98.91</v>
      </c>
      <c r="O53" t="n">
        <v>40253.84</v>
      </c>
      <c r="P53" t="n">
        <v>318.67</v>
      </c>
      <c r="Q53" t="n">
        <v>444.55</v>
      </c>
      <c r="R53" t="n">
        <v>77.66</v>
      </c>
      <c r="S53" t="n">
        <v>48.21</v>
      </c>
      <c r="T53" t="n">
        <v>8746.719999999999</v>
      </c>
      <c r="U53" t="n">
        <v>0.62</v>
      </c>
      <c r="V53" t="n">
        <v>0.77</v>
      </c>
      <c r="W53" t="n">
        <v>0.18</v>
      </c>
      <c r="X53" t="n">
        <v>0.51</v>
      </c>
      <c r="Y53" t="n">
        <v>1</v>
      </c>
      <c r="Z53" t="n">
        <v>10</v>
      </c>
      <c r="AA53" t="n">
        <v>508.7334105759275</v>
      </c>
      <c r="AB53" t="n">
        <v>696.0714960840601</v>
      </c>
      <c r="AC53" t="n">
        <v>629.6394094402772</v>
      </c>
      <c r="AD53" t="n">
        <v>508733.4105759275</v>
      </c>
      <c r="AE53" t="n">
        <v>696071.4960840601</v>
      </c>
      <c r="AF53" t="n">
        <v>5.285915028700946e-06</v>
      </c>
      <c r="AG53" t="n">
        <v>26</v>
      </c>
      <c r="AH53" t="n">
        <v>629639.4094402771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4.5936</v>
      </c>
      <c r="E54" t="n">
        <v>21.77</v>
      </c>
      <c r="F54" t="n">
        <v>17.77</v>
      </c>
      <c r="G54" t="n">
        <v>59.24</v>
      </c>
      <c r="H54" t="n">
        <v>0.77</v>
      </c>
      <c r="I54" t="n">
        <v>18</v>
      </c>
      <c r="J54" t="n">
        <v>325.06</v>
      </c>
      <c r="K54" t="n">
        <v>61.82</v>
      </c>
      <c r="L54" t="n">
        <v>14</v>
      </c>
      <c r="M54" t="n">
        <v>16</v>
      </c>
      <c r="N54" t="n">
        <v>99.23999999999999</v>
      </c>
      <c r="O54" t="n">
        <v>40324.71</v>
      </c>
      <c r="P54" t="n">
        <v>318.43</v>
      </c>
      <c r="Q54" t="n">
        <v>444.57</v>
      </c>
      <c r="R54" t="n">
        <v>76.89</v>
      </c>
      <c r="S54" t="n">
        <v>48.21</v>
      </c>
      <c r="T54" t="n">
        <v>8360.52</v>
      </c>
      <c r="U54" t="n">
        <v>0.63</v>
      </c>
      <c r="V54" t="n">
        <v>0.77</v>
      </c>
      <c r="W54" t="n">
        <v>0.19</v>
      </c>
      <c r="X54" t="n">
        <v>0.49</v>
      </c>
      <c r="Y54" t="n">
        <v>1</v>
      </c>
      <c r="Z54" t="n">
        <v>10</v>
      </c>
      <c r="AA54" t="n">
        <v>508.3604956874575</v>
      </c>
      <c r="AB54" t="n">
        <v>695.5612574818118</v>
      </c>
      <c r="AC54" t="n">
        <v>629.1778672941032</v>
      </c>
      <c r="AD54" t="n">
        <v>508360.4956874575</v>
      </c>
      <c r="AE54" t="n">
        <v>695561.2574818118</v>
      </c>
      <c r="AF54" t="n">
        <v>5.289369423570048e-06</v>
      </c>
      <c r="AG54" t="n">
        <v>26</v>
      </c>
      <c r="AH54" t="n">
        <v>629177.8672941031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4.6115</v>
      </c>
      <c r="E55" t="n">
        <v>21.68</v>
      </c>
      <c r="F55" t="n">
        <v>17.74</v>
      </c>
      <c r="G55" t="n">
        <v>62.62</v>
      </c>
      <c r="H55" t="n">
        <v>0.78</v>
      </c>
      <c r="I55" t="n">
        <v>17</v>
      </c>
      <c r="J55" t="n">
        <v>325.63</v>
      </c>
      <c r="K55" t="n">
        <v>61.82</v>
      </c>
      <c r="L55" t="n">
        <v>14.25</v>
      </c>
      <c r="M55" t="n">
        <v>15</v>
      </c>
      <c r="N55" t="n">
        <v>99.56</v>
      </c>
      <c r="O55" t="n">
        <v>40395.74</v>
      </c>
      <c r="P55" t="n">
        <v>317.52</v>
      </c>
      <c r="Q55" t="n">
        <v>444.55</v>
      </c>
      <c r="R55" t="n">
        <v>75.83</v>
      </c>
      <c r="S55" t="n">
        <v>48.21</v>
      </c>
      <c r="T55" t="n">
        <v>7836.77</v>
      </c>
      <c r="U55" t="n">
        <v>0.64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506.8044929025755</v>
      </c>
      <c r="AB55" t="n">
        <v>693.4322658255383</v>
      </c>
      <c r="AC55" t="n">
        <v>627.2520636134457</v>
      </c>
      <c r="AD55" t="n">
        <v>506804.4929025755</v>
      </c>
      <c r="AE55" t="n">
        <v>693432.2658255382</v>
      </c>
      <c r="AF55" t="n">
        <v>5.309980646289028e-06</v>
      </c>
      <c r="AG55" t="n">
        <v>26</v>
      </c>
      <c r="AH55" t="n">
        <v>627252.0636134456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4.6112</v>
      </c>
      <c r="E56" t="n">
        <v>21.69</v>
      </c>
      <c r="F56" t="n">
        <v>17.74</v>
      </c>
      <c r="G56" t="n">
        <v>62.63</v>
      </c>
      <c r="H56" t="n">
        <v>0.79</v>
      </c>
      <c r="I56" t="n">
        <v>17</v>
      </c>
      <c r="J56" t="n">
        <v>326.21</v>
      </c>
      <c r="K56" t="n">
        <v>61.82</v>
      </c>
      <c r="L56" t="n">
        <v>14.5</v>
      </c>
      <c r="M56" t="n">
        <v>15</v>
      </c>
      <c r="N56" t="n">
        <v>99.89</v>
      </c>
      <c r="O56" t="n">
        <v>40466.92</v>
      </c>
      <c r="P56" t="n">
        <v>317.92</v>
      </c>
      <c r="Q56" t="n">
        <v>444.55</v>
      </c>
      <c r="R56" t="n">
        <v>75.92</v>
      </c>
      <c r="S56" t="n">
        <v>48.21</v>
      </c>
      <c r="T56" t="n">
        <v>7880.15</v>
      </c>
      <c r="U56" t="n">
        <v>0.63</v>
      </c>
      <c r="V56" t="n">
        <v>0.77</v>
      </c>
      <c r="W56" t="n">
        <v>0.19</v>
      </c>
      <c r="X56" t="n">
        <v>0.47</v>
      </c>
      <c r="Y56" t="n">
        <v>1</v>
      </c>
      <c r="Z56" t="n">
        <v>10</v>
      </c>
      <c r="AA56" t="n">
        <v>507.0301103188573</v>
      </c>
      <c r="AB56" t="n">
        <v>693.7409655280327</v>
      </c>
      <c r="AC56" t="n">
        <v>627.5313014495969</v>
      </c>
      <c r="AD56" t="n">
        <v>507030.1103188573</v>
      </c>
      <c r="AE56" t="n">
        <v>693740.9655280327</v>
      </c>
      <c r="AF56" t="n">
        <v>5.309635206802117e-06</v>
      </c>
      <c r="AG56" t="n">
        <v>26</v>
      </c>
      <c r="AH56" t="n">
        <v>627531.3014495969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4.6107</v>
      </c>
      <c r="E57" t="n">
        <v>21.69</v>
      </c>
      <c r="F57" t="n">
        <v>17.75</v>
      </c>
      <c r="G57" t="n">
        <v>62.64</v>
      </c>
      <c r="H57" t="n">
        <v>0.8</v>
      </c>
      <c r="I57" t="n">
        <v>17</v>
      </c>
      <c r="J57" t="n">
        <v>326.79</v>
      </c>
      <c r="K57" t="n">
        <v>61.82</v>
      </c>
      <c r="L57" t="n">
        <v>14.75</v>
      </c>
      <c r="M57" t="n">
        <v>15</v>
      </c>
      <c r="N57" t="n">
        <v>100.22</v>
      </c>
      <c r="O57" t="n">
        <v>40538.25</v>
      </c>
      <c r="P57" t="n">
        <v>318.04</v>
      </c>
      <c r="Q57" t="n">
        <v>444.55</v>
      </c>
      <c r="R57" t="n">
        <v>75.94</v>
      </c>
      <c r="S57" t="n">
        <v>48.21</v>
      </c>
      <c r="T57" t="n">
        <v>7892.48</v>
      </c>
      <c r="U57" t="n">
        <v>0.63</v>
      </c>
      <c r="V57" t="n">
        <v>0.77</v>
      </c>
      <c r="W57" t="n">
        <v>0.19</v>
      </c>
      <c r="X57" t="n">
        <v>0.47</v>
      </c>
      <c r="Y57" t="n">
        <v>1</v>
      </c>
      <c r="Z57" t="n">
        <v>10</v>
      </c>
      <c r="AA57" t="n">
        <v>507.162564085997</v>
      </c>
      <c r="AB57" t="n">
        <v>693.922194615681</v>
      </c>
      <c r="AC57" t="n">
        <v>627.6952342874766</v>
      </c>
      <c r="AD57" t="n">
        <v>507162.5640859969</v>
      </c>
      <c r="AE57" t="n">
        <v>693922.194615681</v>
      </c>
      <c r="AF57" t="n">
        <v>5.309059474323933e-06</v>
      </c>
      <c r="AG57" t="n">
        <v>26</v>
      </c>
      <c r="AH57" t="n">
        <v>627695.2342874766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4.6107</v>
      </c>
      <c r="E58" t="n">
        <v>21.69</v>
      </c>
      <c r="F58" t="n">
        <v>17.75</v>
      </c>
      <c r="G58" t="n">
        <v>62.64</v>
      </c>
      <c r="H58" t="n">
        <v>0.82</v>
      </c>
      <c r="I58" t="n">
        <v>17</v>
      </c>
      <c r="J58" t="n">
        <v>327.37</v>
      </c>
      <c r="K58" t="n">
        <v>61.82</v>
      </c>
      <c r="L58" t="n">
        <v>15</v>
      </c>
      <c r="M58" t="n">
        <v>15</v>
      </c>
      <c r="N58" t="n">
        <v>100.55</v>
      </c>
      <c r="O58" t="n">
        <v>40609.74</v>
      </c>
      <c r="P58" t="n">
        <v>317.53</v>
      </c>
      <c r="Q58" t="n">
        <v>444.55</v>
      </c>
      <c r="R58" t="n">
        <v>75.98999999999999</v>
      </c>
      <c r="S58" t="n">
        <v>48.21</v>
      </c>
      <c r="T58" t="n">
        <v>7915.2</v>
      </c>
      <c r="U58" t="n">
        <v>0.63</v>
      </c>
      <c r="V58" t="n">
        <v>0.77</v>
      </c>
      <c r="W58" t="n">
        <v>0.19</v>
      </c>
      <c r="X58" t="n">
        <v>0.47</v>
      </c>
      <c r="Y58" t="n">
        <v>1</v>
      </c>
      <c r="Z58" t="n">
        <v>10</v>
      </c>
      <c r="AA58" t="n">
        <v>506.8950319089932</v>
      </c>
      <c r="AB58" t="n">
        <v>693.5561452884178</v>
      </c>
      <c r="AC58" t="n">
        <v>627.3641201942542</v>
      </c>
      <c r="AD58" t="n">
        <v>506895.0319089933</v>
      </c>
      <c r="AE58" t="n">
        <v>693556.1452884178</v>
      </c>
      <c r="AF58" t="n">
        <v>5.309059474323933e-06</v>
      </c>
      <c r="AG58" t="n">
        <v>26</v>
      </c>
      <c r="AH58" t="n">
        <v>627364.1201942542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4.633</v>
      </c>
      <c r="E59" t="n">
        <v>21.58</v>
      </c>
      <c r="F59" t="n">
        <v>17.7</v>
      </c>
      <c r="G59" t="n">
        <v>66.37</v>
      </c>
      <c r="H59" t="n">
        <v>0.83</v>
      </c>
      <c r="I59" t="n">
        <v>16</v>
      </c>
      <c r="J59" t="n">
        <v>327.95</v>
      </c>
      <c r="K59" t="n">
        <v>61.82</v>
      </c>
      <c r="L59" t="n">
        <v>15.25</v>
      </c>
      <c r="M59" t="n">
        <v>14</v>
      </c>
      <c r="N59" t="n">
        <v>100.88</v>
      </c>
      <c r="O59" t="n">
        <v>40681.39</v>
      </c>
      <c r="P59" t="n">
        <v>316.74</v>
      </c>
      <c r="Q59" t="n">
        <v>444.55</v>
      </c>
      <c r="R59" t="n">
        <v>74.39</v>
      </c>
      <c r="S59" t="n">
        <v>48.21</v>
      </c>
      <c r="T59" t="n">
        <v>7121.43</v>
      </c>
      <c r="U59" t="n">
        <v>0.65</v>
      </c>
      <c r="V59" t="n">
        <v>0.77</v>
      </c>
      <c r="W59" t="n">
        <v>0.19</v>
      </c>
      <c r="X59" t="n">
        <v>0.42</v>
      </c>
      <c r="Y59" t="n">
        <v>1</v>
      </c>
      <c r="Z59" t="n">
        <v>10</v>
      </c>
      <c r="AA59" t="n">
        <v>494.9859520707803</v>
      </c>
      <c r="AB59" t="n">
        <v>677.2616168622528</v>
      </c>
      <c r="AC59" t="n">
        <v>612.6247186915679</v>
      </c>
      <c r="AD59" t="n">
        <v>494985.9520707803</v>
      </c>
      <c r="AE59" t="n">
        <v>677261.6168622528</v>
      </c>
      <c r="AF59" t="n">
        <v>5.33473714285093e-06</v>
      </c>
      <c r="AG59" t="n">
        <v>25</v>
      </c>
      <c r="AH59" t="n">
        <v>612624.7186915679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4.6314</v>
      </c>
      <c r="E60" t="n">
        <v>21.59</v>
      </c>
      <c r="F60" t="n">
        <v>17.71</v>
      </c>
      <c r="G60" t="n">
        <v>66.40000000000001</v>
      </c>
      <c r="H60" t="n">
        <v>0.84</v>
      </c>
      <c r="I60" t="n">
        <v>16</v>
      </c>
      <c r="J60" t="n">
        <v>328.53</v>
      </c>
      <c r="K60" t="n">
        <v>61.82</v>
      </c>
      <c r="L60" t="n">
        <v>15.5</v>
      </c>
      <c r="M60" t="n">
        <v>14</v>
      </c>
      <c r="N60" t="n">
        <v>101.21</v>
      </c>
      <c r="O60" t="n">
        <v>40753.2</v>
      </c>
      <c r="P60" t="n">
        <v>316.98</v>
      </c>
      <c r="Q60" t="n">
        <v>444.55</v>
      </c>
      <c r="R60" t="n">
        <v>74.51000000000001</v>
      </c>
      <c r="S60" t="n">
        <v>48.21</v>
      </c>
      <c r="T60" t="n">
        <v>7179.68</v>
      </c>
      <c r="U60" t="n">
        <v>0.65</v>
      </c>
      <c r="V60" t="n">
        <v>0.77</v>
      </c>
      <c r="W60" t="n">
        <v>0.19</v>
      </c>
      <c r="X60" t="n">
        <v>0.43</v>
      </c>
      <c r="Y60" t="n">
        <v>1</v>
      </c>
      <c r="Z60" t="n">
        <v>10</v>
      </c>
      <c r="AA60" t="n">
        <v>495.23758813053</v>
      </c>
      <c r="AB60" t="n">
        <v>677.6059164206018</v>
      </c>
      <c r="AC60" t="n">
        <v>612.9361587832956</v>
      </c>
      <c r="AD60" t="n">
        <v>495237.58813053</v>
      </c>
      <c r="AE60" t="n">
        <v>677605.9164206018</v>
      </c>
      <c r="AF60" t="n">
        <v>5.332894798920742e-06</v>
      </c>
      <c r="AG60" t="n">
        <v>25</v>
      </c>
      <c r="AH60" t="n">
        <v>612936.1587832955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4.6286</v>
      </c>
      <c r="E61" t="n">
        <v>21.6</v>
      </c>
      <c r="F61" t="n">
        <v>17.72</v>
      </c>
      <c r="G61" t="n">
        <v>66.45</v>
      </c>
      <c r="H61" t="n">
        <v>0.85</v>
      </c>
      <c r="I61" t="n">
        <v>16</v>
      </c>
      <c r="J61" t="n">
        <v>329.12</v>
      </c>
      <c r="K61" t="n">
        <v>61.82</v>
      </c>
      <c r="L61" t="n">
        <v>15.75</v>
      </c>
      <c r="M61" t="n">
        <v>14</v>
      </c>
      <c r="N61" t="n">
        <v>101.54</v>
      </c>
      <c r="O61" t="n">
        <v>40825.16</v>
      </c>
      <c r="P61" t="n">
        <v>317.39</v>
      </c>
      <c r="Q61" t="n">
        <v>444.55</v>
      </c>
      <c r="R61" t="n">
        <v>75.06999999999999</v>
      </c>
      <c r="S61" t="n">
        <v>48.21</v>
      </c>
      <c r="T61" t="n">
        <v>7459.92</v>
      </c>
      <c r="U61" t="n">
        <v>0.64</v>
      </c>
      <c r="V61" t="n">
        <v>0.77</v>
      </c>
      <c r="W61" t="n">
        <v>0.19</v>
      </c>
      <c r="X61" t="n">
        <v>0.44</v>
      </c>
      <c r="Y61" t="n">
        <v>1</v>
      </c>
      <c r="Z61" t="n">
        <v>10</v>
      </c>
      <c r="AA61" t="n">
        <v>495.6409249825952</v>
      </c>
      <c r="AB61" t="n">
        <v>678.1577796955635</v>
      </c>
      <c r="AC61" t="n">
        <v>613.4353530018399</v>
      </c>
      <c r="AD61" t="n">
        <v>495640.9249825952</v>
      </c>
      <c r="AE61" t="n">
        <v>678157.7796955635</v>
      </c>
      <c r="AF61" t="n">
        <v>5.329670697042912e-06</v>
      </c>
      <c r="AG61" t="n">
        <v>25</v>
      </c>
      <c r="AH61" t="n">
        <v>613435.3530018398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4.628</v>
      </c>
      <c r="E62" t="n">
        <v>21.61</v>
      </c>
      <c r="F62" t="n">
        <v>17.72</v>
      </c>
      <c r="G62" t="n">
        <v>66.45999999999999</v>
      </c>
      <c r="H62" t="n">
        <v>0.86</v>
      </c>
      <c r="I62" t="n">
        <v>16</v>
      </c>
      <c r="J62" t="n">
        <v>329.7</v>
      </c>
      <c r="K62" t="n">
        <v>61.82</v>
      </c>
      <c r="L62" t="n">
        <v>16</v>
      </c>
      <c r="M62" t="n">
        <v>14</v>
      </c>
      <c r="N62" t="n">
        <v>101.88</v>
      </c>
      <c r="O62" t="n">
        <v>40897.29</v>
      </c>
      <c r="P62" t="n">
        <v>317.19</v>
      </c>
      <c r="Q62" t="n">
        <v>444.56</v>
      </c>
      <c r="R62" t="n">
        <v>75.20999999999999</v>
      </c>
      <c r="S62" t="n">
        <v>48.21</v>
      </c>
      <c r="T62" t="n">
        <v>7529.79</v>
      </c>
      <c r="U62" t="n">
        <v>0.64</v>
      </c>
      <c r="V62" t="n">
        <v>0.77</v>
      </c>
      <c r="W62" t="n">
        <v>0.19</v>
      </c>
      <c r="X62" t="n">
        <v>0.44</v>
      </c>
      <c r="Y62" t="n">
        <v>1</v>
      </c>
      <c r="Z62" t="n">
        <v>10</v>
      </c>
      <c r="AA62" t="n">
        <v>505.6796525322681</v>
      </c>
      <c r="AB62" t="n">
        <v>691.8932096064286</v>
      </c>
      <c r="AC62" t="n">
        <v>625.859892759809</v>
      </c>
      <c r="AD62" t="n">
        <v>505679.652532268</v>
      </c>
      <c r="AE62" t="n">
        <v>691893.2096064286</v>
      </c>
      <c r="AF62" t="n">
        <v>5.328979818069092e-06</v>
      </c>
      <c r="AG62" t="n">
        <v>26</v>
      </c>
      <c r="AH62" t="n">
        <v>625859.892759809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4.651</v>
      </c>
      <c r="E63" t="n">
        <v>21.5</v>
      </c>
      <c r="F63" t="n">
        <v>17.67</v>
      </c>
      <c r="G63" t="n">
        <v>70.68000000000001</v>
      </c>
      <c r="H63" t="n">
        <v>0.88</v>
      </c>
      <c r="I63" t="n">
        <v>15</v>
      </c>
      <c r="J63" t="n">
        <v>330.29</v>
      </c>
      <c r="K63" t="n">
        <v>61.82</v>
      </c>
      <c r="L63" t="n">
        <v>16.25</v>
      </c>
      <c r="M63" t="n">
        <v>13</v>
      </c>
      <c r="N63" t="n">
        <v>102.21</v>
      </c>
      <c r="O63" t="n">
        <v>40969.57</v>
      </c>
      <c r="P63" t="n">
        <v>316.36</v>
      </c>
      <c r="Q63" t="n">
        <v>444.56</v>
      </c>
      <c r="R63" t="n">
        <v>73.44</v>
      </c>
      <c r="S63" t="n">
        <v>48.21</v>
      </c>
      <c r="T63" t="n">
        <v>6651.75</v>
      </c>
      <c r="U63" t="n">
        <v>0.66</v>
      </c>
      <c r="V63" t="n">
        <v>0.77</v>
      </c>
      <c r="W63" t="n">
        <v>0.19</v>
      </c>
      <c r="X63" t="n">
        <v>0.39</v>
      </c>
      <c r="Y63" t="n">
        <v>1</v>
      </c>
      <c r="Z63" t="n">
        <v>10</v>
      </c>
      <c r="AA63" t="n">
        <v>493.7261469786195</v>
      </c>
      <c r="AB63" t="n">
        <v>675.5378959564802</v>
      </c>
      <c r="AC63" t="n">
        <v>611.0655072897847</v>
      </c>
      <c r="AD63" t="n">
        <v>493726.1469786195</v>
      </c>
      <c r="AE63" t="n">
        <v>675537.8959564802</v>
      </c>
      <c r="AF63" t="n">
        <v>5.355463512065546e-06</v>
      </c>
      <c r="AG63" t="n">
        <v>25</v>
      </c>
      <c r="AH63" t="n">
        <v>611065.5072897847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4.6503</v>
      </c>
      <c r="E64" t="n">
        <v>21.5</v>
      </c>
      <c r="F64" t="n">
        <v>17.67</v>
      </c>
      <c r="G64" t="n">
        <v>70.69</v>
      </c>
      <c r="H64" t="n">
        <v>0.89</v>
      </c>
      <c r="I64" t="n">
        <v>15</v>
      </c>
      <c r="J64" t="n">
        <v>330.87</v>
      </c>
      <c r="K64" t="n">
        <v>61.82</v>
      </c>
      <c r="L64" t="n">
        <v>16.5</v>
      </c>
      <c r="M64" t="n">
        <v>13</v>
      </c>
      <c r="N64" t="n">
        <v>102.55</v>
      </c>
      <c r="O64" t="n">
        <v>41042.02</v>
      </c>
      <c r="P64" t="n">
        <v>316.41</v>
      </c>
      <c r="Q64" t="n">
        <v>444.55</v>
      </c>
      <c r="R64" t="n">
        <v>73.52</v>
      </c>
      <c r="S64" t="n">
        <v>48.21</v>
      </c>
      <c r="T64" t="n">
        <v>6692.25</v>
      </c>
      <c r="U64" t="n">
        <v>0.66</v>
      </c>
      <c r="V64" t="n">
        <v>0.77</v>
      </c>
      <c r="W64" t="n">
        <v>0.19</v>
      </c>
      <c r="X64" t="n">
        <v>0.4</v>
      </c>
      <c r="Y64" t="n">
        <v>1</v>
      </c>
      <c r="Z64" t="n">
        <v>10</v>
      </c>
      <c r="AA64" t="n">
        <v>493.7882878986712</v>
      </c>
      <c r="AB64" t="n">
        <v>675.6229199047589</v>
      </c>
      <c r="AC64" t="n">
        <v>611.1424166717716</v>
      </c>
      <c r="AD64" t="n">
        <v>493788.2878986712</v>
      </c>
      <c r="AE64" t="n">
        <v>675622.9199047589</v>
      </c>
      <c r="AF64" t="n">
        <v>5.354657486596088e-06</v>
      </c>
      <c r="AG64" t="n">
        <v>25</v>
      </c>
      <c r="AH64" t="n">
        <v>611142.4166717716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4.65</v>
      </c>
      <c r="E65" t="n">
        <v>21.51</v>
      </c>
      <c r="F65" t="n">
        <v>17.67</v>
      </c>
      <c r="G65" t="n">
        <v>70.7</v>
      </c>
      <c r="H65" t="n">
        <v>0.9</v>
      </c>
      <c r="I65" t="n">
        <v>15</v>
      </c>
      <c r="J65" t="n">
        <v>331.46</v>
      </c>
      <c r="K65" t="n">
        <v>61.82</v>
      </c>
      <c r="L65" t="n">
        <v>16.75</v>
      </c>
      <c r="M65" t="n">
        <v>13</v>
      </c>
      <c r="N65" t="n">
        <v>102.89</v>
      </c>
      <c r="O65" t="n">
        <v>41114.63</v>
      </c>
      <c r="P65" t="n">
        <v>316.29</v>
      </c>
      <c r="Q65" t="n">
        <v>444.55</v>
      </c>
      <c r="R65" t="n">
        <v>73.63</v>
      </c>
      <c r="S65" t="n">
        <v>48.21</v>
      </c>
      <c r="T65" t="n">
        <v>6745.66</v>
      </c>
      <c r="U65" t="n">
        <v>0.65</v>
      </c>
      <c r="V65" t="n">
        <v>0.77</v>
      </c>
      <c r="W65" t="n">
        <v>0.19</v>
      </c>
      <c r="X65" t="n">
        <v>0.4</v>
      </c>
      <c r="Y65" t="n">
        <v>1</v>
      </c>
      <c r="Z65" t="n">
        <v>10</v>
      </c>
      <c r="AA65" t="n">
        <v>493.7413628752615</v>
      </c>
      <c r="AB65" t="n">
        <v>675.5587150175438</v>
      </c>
      <c r="AC65" t="n">
        <v>611.0843394088801</v>
      </c>
      <c r="AD65" t="n">
        <v>493741.3628752615</v>
      </c>
      <c r="AE65" t="n">
        <v>675558.7150175439</v>
      </c>
      <c r="AF65" t="n">
        <v>5.354312047109179e-06</v>
      </c>
      <c r="AG65" t="n">
        <v>25</v>
      </c>
      <c r="AH65" t="n">
        <v>611084.3394088801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4.6501</v>
      </c>
      <c r="E66" t="n">
        <v>21.5</v>
      </c>
      <c r="F66" t="n">
        <v>17.67</v>
      </c>
      <c r="G66" t="n">
        <v>70.7</v>
      </c>
      <c r="H66" t="n">
        <v>0.91</v>
      </c>
      <c r="I66" t="n">
        <v>15</v>
      </c>
      <c r="J66" t="n">
        <v>332.05</v>
      </c>
      <c r="K66" t="n">
        <v>61.82</v>
      </c>
      <c r="L66" t="n">
        <v>17</v>
      </c>
      <c r="M66" t="n">
        <v>13</v>
      </c>
      <c r="N66" t="n">
        <v>103.23</v>
      </c>
      <c r="O66" t="n">
        <v>41187.41</v>
      </c>
      <c r="P66" t="n">
        <v>316.34</v>
      </c>
      <c r="Q66" t="n">
        <v>444.56</v>
      </c>
      <c r="R66" t="n">
        <v>73.55</v>
      </c>
      <c r="S66" t="n">
        <v>48.21</v>
      </c>
      <c r="T66" t="n">
        <v>6707.4</v>
      </c>
      <c r="U66" t="n">
        <v>0.66</v>
      </c>
      <c r="V66" t="n">
        <v>0.77</v>
      </c>
      <c r="W66" t="n">
        <v>0.19</v>
      </c>
      <c r="X66" t="n">
        <v>0.4</v>
      </c>
      <c r="Y66" t="n">
        <v>1</v>
      </c>
      <c r="Z66" t="n">
        <v>10</v>
      </c>
      <c r="AA66" t="n">
        <v>493.7622065047119</v>
      </c>
      <c r="AB66" t="n">
        <v>675.5872341909138</v>
      </c>
      <c r="AC66" t="n">
        <v>611.1101367523707</v>
      </c>
      <c r="AD66" t="n">
        <v>493762.2065047119</v>
      </c>
      <c r="AE66" t="n">
        <v>675587.2341909138</v>
      </c>
      <c r="AF66" t="n">
        <v>5.354427193604816e-06</v>
      </c>
      <c r="AG66" t="n">
        <v>25</v>
      </c>
      <c r="AH66" t="n">
        <v>611110.1367523707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4.6511</v>
      </c>
      <c r="E67" t="n">
        <v>21.5</v>
      </c>
      <c r="F67" t="n">
        <v>17.67</v>
      </c>
      <c r="G67" t="n">
        <v>70.68000000000001</v>
      </c>
      <c r="H67" t="n">
        <v>0.92</v>
      </c>
      <c r="I67" t="n">
        <v>15</v>
      </c>
      <c r="J67" t="n">
        <v>332.64</v>
      </c>
      <c r="K67" t="n">
        <v>61.82</v>
      </c>
      <c r="L67" t="n">
        <v>17.25</v>
      </c>
      <c r="M67" t="n">
        <v>13</v>
      </c>
      <c r="N67" t="n">
        <v>103.57</v>
      </c>
      <c r="O67" t="n">
        <v>41260.35</v>
      </c>
      <c r="P67" t="n">
        <v>316.19</v>
      </c>
      <c r="Q67" t="n">
        <v>444.55</v>
      </c>
      <c r="R67" t="n">
        <v>73.36</v>
      </c>
      <c r="S67" t="n">
        <v>48.21</v>
      </c>
      <c r="T67" t="n">
        <v>6607.94</v>
      </c>
      <c r="U67" t="n">
        <v>0.66</v>
      </c>
      <c r="V67" t="n">
        <v>0.77</v>
      </c>
      <c r="W67" t="n">
        <v>0.19</v>
      </c>
      <c r="X67" t="n">
        <v>0.39</v>
      </c>
      <c r="Y67" t="n">
        <v>1</v>
      </c>
      <c r="Z67" t="n">
        <v>10</v>
      </c>
      <c r="AA67" t="n">
        <v>493.6325828470077</v>
      </c>
      <c r="AB67" t="n">
        <v>675.4098773838507</v>
      </c>
      <c r="AC67" t="n">
        <v>610.9497066300519</v>
      </c>
      <c r="AD67" t="n">
        <v>493632.5828470077</v>
      </c>
      <c r="AE67" t="n">
        <v>675409.8773838507</v>
      </c>
      <c r="AF67" t="n">
        <v>5.355578658561183e-06</v>
      </c>
      <c r="AG67" t="n">
        <v>25</v>
      </c>
      <c r="AH67" t="n">
        <v>610949.7066300518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4.6757</v>
      </c>
      <c r="E68" t="n">
        <v>21.39</v>
      </c>
      <c r="F68" t="n">
        <v>17.61</v>
      </c>
      <c r="G68" t="n">
        <v>75.48</v>
      </c>
      <c r="H68" t="n">
        <v>0.9399999999999999</v>
      </c>
      <c r="I68" t="n">
        <v>14</v>
      </c>
      <c r="J68" t="n">
        <v>333.24</v>
      </c>
      <c r="K68" t="n">
        <v>61.82</v>
      </c>
      <c r="L68" t="n">
        <v>17.5</v>
      </c>
      <c r="M68" t="n">
        <v>12</v>
      </c>
      <c r="N68" t="n">
        <v>103.92</v>
      </c>
      <c r="O68" t="n">
        <v>41333.46</v>
      </c>
      <c r="P68" t="n">
        <v>315.02</v>
      </c>
      <c r="Q68" t="n">
        <v>444.55</v>
      </c>
      <c r="R68" t="n">
        <v>71.34999999999999</v>
      </c>
      <c r="S68" t="n">
        <v>48.21</v>
      </c>
      <c r="T68" t="n">
        <v>5608.27</v>
      </c>
      <c r="U68" t="n">
        <v>0.68</v>
      </c>
      <c r="V68" t="n">
        <v>0.77</v>
      </c>
      <c r="W68" t="n">
        <v>0.19</v>
      </c>
      <c r="X68" t="n">
        <v>0.34</v>
      </c>
      <c r="Y68" t="n">
        <v>1</v>
      </c>
      <c r="Z68" t="n">
        <v>10</v>
      </c>
      <c r="AA68" t="n">
        <v>491.5096874295176</v>
      </c>
      <c r="AB68" t="n">
        <v>672.505238218105</v>
      </c>
      <c r="AC68" t="n">
        <v>608.3222821495982</v>
      </c>
      <c r="AD68" t="n">
        <v>491509.6874295176</v>
      </c>
      <c r="AE68" t="n">
        <v>672505.2382181049</v>
      </c>
      <c r="AF68" t="n">
        <v>5.383904696487825e-06</v>
      </c>
      <c r="AG68" t="n">
        <v>25</v>
      </c>
      <c r="AH68" t="n">
        <v>608322.2821495982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4.6818</v>
      </c>
      <c r="E69" t="n">
        <v>21.36</v>
      </c>
      <c r="F69" t="n">
        <v>17.58</v>
      </c>
      <c r="G69" t="n">
        <v>75.36</v>
      </c>
      <c r="H69" t="n">
        <v>0.95</v>
      </c>
      <c r="I69" t="n">
        <v>14</v>
      </c>
      <c r="J69" t="n">
        <v>333.83</v>
      </c>
      <c r="K69" t="n">
        <v>61.82</v>
      </c>
      <c r="L69" t="n">
        <v>17.75</v>
      </c>
      <c r="M69" t="n">
        <v>12</v>
      </c>
      <c r="N69" t="n">
        <v>104.26</v>
      </c>
      <c r="O69" t="n">
        <v>41406.86</v>
      </c>
      <c r="P69" t="n">
        <v>315.04</v>
      </c>
      <c r="Q69" t="n">
        <v>444.55</v>
      </c>
      <c r="R69" t="n">
        <v>70.34999999999999</v>
      </c>
      <c r="S69" t="n">
        <v>48.21</v>
      </c>
      <c r="T69" t="n">
        <v>5110.47</v>
      </c>
      <c r="U69" t="n">
        <v>0.6899999999999999</v>
      </c>
      <c r="V69" t="n">
        <v>0.78</v>
      </c>
      <c r="W69" t="n">
        <v>0.19</v>
      </c>
      <c r="X69" t="n">
        <v>0.31</v>
      </c>
      <c r="Y69" t="n">
        <v>1</v>
      </c>
      <c r="Z69" t="n">
        <v>10</v>
      </c>
      <c r="AA69" t="n">
        <v>491.0827166803726</v>
      </c>
      <c r="AB69" t="n">
        <v>671.9210380025047</v>
      </c>
      <c r="AC69" t="n">
        <v>607.7938371826448</v>
      </c>
      <c r="AD69" t="n">
        <v>491082.7166803726</v>
      </c>
      <c r="AE69" t="n">
        <v>671921.0380025047</v>
      </c>
      <c r="AF69" t="n">
        <v>5.390928632721667e-06</v>
      </c>
      <c r="AG69" t="n">
        <v>25</v>
      </c>
      <c r="AH69" t="n">
        <v>607793.8371826448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4.6829</v>
      </c>
      <c r="E70" t="n">
        <v>21.35</v>
      </c>
      <c r="F70" t="n">
        <v>17.58</v>
      </c>
      <c r="G70" t="n">
        <v>75.34</v>
      </c>
      <c r="H70" t="n">
        <v>0.96</v>
      </c>
      <c r="I70" t="n">
        <v>14</v>
      </c>
      <c r="J70" t="n">
        <v>334.43</v>
      </c>
      <c r="K70" t="n">
        <v>61.82</v>
      </c>
      <c r="L70" t="n">
        <v>18</v>
      </c>
      <c r="M70" t="n">
        <v>12</v>
      </c>
      <c r="N70" t="n">
        <v>104.61</v>
      </c>
      <c r="O70" t="n">
        <v>41480.31</v>
      </c>
      <c r="P70" t="n">
        <v>314.84</v>
      </c>
      <c r="Q70" t="n">
        <v>444.55</v>
      </c>
      <c r="R70" t="n">
        <v>70.5</v>
      </c>
      <c r="S70" t="n">
        <v>48.21</v>
      </c>
      <c r="T70" t="n">
        <v>5186.31</v>
      </c>
      <c r="U70" t="n">
        <v>0.68</v>
      </c>
      <c r="V70" t="n">
        <v>0.78</v>
      </c>
      <c r="W70" t="n">
        <v>0.18</v>
      </c>
      <c r="X70" t="n">
        <v>0.3</v>
      </c>
      <c r="Y70" t="n">
        <v>1</v>
      </c>
      <c r="Z70" t="n">
        <v>10</v>
      </c>
      <c r="AA70" t="n">
        <v>490.9236513354378</v>
      </c>
      <c r="AB70" t="n">
        <v>671.7033977800971</v>
      </c>
      <c r="AC70" t="n">
        <v>607.5969682376036</v>
      </c>
      <c r="AD70" t="n">
        <v>490923.6513354378</v>
      </c>
      <c r="AE70" t="n">
        <v>671703.3977800971</v>
      </c>
      <c r="AF70" t="n">
        <v>5.392195244173671e-06</v>
      </c>
      <c r="AG70" t="n">
        <v>25</v>
      </c>
      <c r="AH70" t="n">
        <v>607596.9682376037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4.6575</v>
      </c>
      <c r="E71" t="n">
        <v>21.47</v>
      </c>
      <c r="F71" t="n">
        <v>17.7</v>
      </c>
      <c r="G71" t="n">
        <v>75.84</v>
      </c>
      <c r="H71" t="n">
        <v>0.97</v>
      </c>
      <c r="I71" t="n">
        <v>14</v>
      </c>
      <c r="J71" t="n">
        <v>335.02</v>
      </c>
      <c r="K71" t="n">
        <v>61.82</v>
      </c>
      <c r="L71" t="n">
        <v>18.25</v>
      </c>
      <c r="M71" t="n">
        <v>12</v>
      </c>
      <c r="N71" t="n">
        <v>104.95</v>
      </c>
      <c r="O71" t="n">
        <v>41553.93</v>
      </c>
      <c r="P71" t="n">
        <v>317</v>
      </c>
      <c r="Q71" t="n">
        <v>444.56</v>
      </c>
      <c r="R71" t="n">
        <v>74.70999999999999</v>
      </c>
      <c r="S71" t="n">
        <v>48.21</v>
      </c>
      <c r="T71" t="n">
        <v>7291.3</v>
      </c>
      <c r="U71" t="n">
        <v>0.65</v>
      </c>
      <c r="V71" t="n">
        <v>0.77</v>
      </c>
      <c r="W71" t="n">
        <v>0.18</v>
      </c>
      <c r="X71" t="n">
        <v>0.42</v>
      </c>
      <c r="Y71" t="n">
        <v>1</v>
      </c>
      <c r="Z71" t="n">
        <v>10</v>
      </c>
      <c r="AA71" t="n">
        <v>493.8515517580923</v>
      </c>
      <c r="AB71" t="n">
        <v>675.7094803082235</v>
      </c>
      <c r="AC71" t="n">
        <v>611.2207158718178</v>
      </c>
      <c r="AD71" t="n">
        <v>493851.5517580924</v>
      </c>
      <c r="AE71" t="n">
        <v>675709.4803082235</v>
      </c>
      <c r="AF71" t="n">
        <v>5.362948034281935e-06</v>
      </c>
      <c r="AG71" t="n">
        <v>25</v>
      </c>
      <c r="AH71" t="n">
        <v>611220.7158718178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4.6656</v>
      </c>
      <c r="E72" t="n">
        <v>21.43</v>
      </c>
      <c r="F72" t="n">
        <v>17.66</v>
      </c>
      <c r="G72" t="n">
        <v>75.68000000000001</v>
      </c>
      <c r="H72" t="n">
        <v>0.98</v>
      </c>
      <c r="I72" t="n">
        <v>14</v>
      </c>
      <c r="J72" t="n">
        <v>335.62</v>
      </c>
      <c r="K72" t="n">
        <v>61.82</v>
      </c>
      <c r="L72" t="n">
        <v>18.5</v>
      </c>
      <c r="M72" t="n">
        <v>12</v>
      </c>
      <c r="N72" t="n">
        <v>105.3</v>
      </c>
      <c r="O72" t="n">
        <v>41627.72</v>
      </c>
      <c r="P72" t="n">
        <v>315.55</v>
      </c>
      <c r="Q72" t="n">
        <v>444.56</v>
      </c>
      <c r="R72" t="n">
        <v>73.16</v>
      </c>
      <c r="S72" t="n">
        <v>48.21</v>
      </c>
      <c r="T72" t="n">
        <v>6516.19</v>
      </c>
      <c r="U72" t="n">
        <v>0.66</v>
      </c>
      <c r="V72" t="n">
        <v>0.77</v>
      </c>
      <c r="W72" t="n">
        <v>0.18</v>
      </c>
      <c r="X72" t="n">
        <v>0.38</v>
      </c>
      <c r="Y72" t="n">
        <v>1</v>
      </c>
      <c r="Z72" t="n">
        <v>10</v>
      </c>
      <c r="AA72" t="n">
        <v>492.512409855007</v>
      </c>
      <c r="AB72" t="n">
        <v>673.877207277651</v>
      </c>
      <c r="AC72" t="n">
        <v>609.5633124076717</v>
      </c>
      <c r="AD72" t="n">
        <v>492512.409855007</v>
      </c>
      <c r="AE72" t="n">
        <v>673877.2072776509</v>
      </c>
      <c r="AF72" t="n">
        <v>5.372274900428512e-06</v>
      </c>
      <c r="AG72" t="n">
        <v>25</v>
      </c>
      <c r="AH72" t="n">
        <v>609563.3124076717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4.6638</v>
      </c>
      <c r="E73" t="n">
        <v>21.44</v>
      </c>
      <c r="F73" t="n">
        <v>17.67</v>
      </c>
      <c r="G73" t="n">
        <v>75.70999999999999</v>
      </c>
      <c r="H73" t="n">
        <v>0.99</v>
      </c>
      <c r="I73" t="n">
        <v>14</v>
      </c>
      <c r="J73" t="n">
        <v>336.22</v>
      </c>
      <c r="K73" t="n">
        <v>61.82</v>
      </c>
      <c r="L73" t="n">
        <v>18.75</v>
      </c>
      <c r="M73" t="n">
        <v>12</v>
      </c>
      <c r="N73" t="n">
        <v>105.65</v>
      </c>
      <c r="O73" t="n">
        <v>41701.68</v>
      </c>
      <c r="P73" t="n">
        <v>315.5</v>
      </c>
      <c r="Q73" t="n">
        <v>444.55</v>
      </c>
      <c r="R73" t="n">
        <v>73.34999999999999</v>
      </c>
      <c r="S73" t="n">
        <v>48.21</v>
      </c>
      <c r="T73" t="n">
        <v>6611.66</v>
      </c>
      <c r="U73" t="n">
        <v>0.66</v>
      </c>
      <c r="V73" t="n">
        <v>0.77</v>
      </c>
      <c r="W73" t="n">
        <v>0.19</v>
      </c>
      <c r="X73" t="n">
        <v>0.39</v>
      </c>
      <c r="Y73" t="n">
        <v>1</v>
      </c>
      <c r="Z73" t="n">
        <v>10</v>
      </c>
      <c r="AA73" t="n">
        <v>492.6212976071587</v>
      </c>
      <c r="AB73" t="n">
        <v>674.0261923039334</v>
      </c>
      <c r="AC73" t="n">
        <v>609.6980785121476</v>
      </c>
      <c r="AD73" t="n">
        <v>492621.2976071587</v>
      </c>
      <c r="AE73" t="n">
        <v>674026.1923039334</v>
      </c>
      <c r="AF73" t="n">
        <v>5.370202263507051e-06</v>
      </c>
      <c r="AG73" t="n">
        <v>25</v>
      </c>
      <c r="AH73" t="n">
        <v>609698.0785121477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4.6849</v>
      </c>
      <c r="E74" t="n">
        <v>21.35</v>
      </c>
      <c r="F74" t="n">
        <v>17.63</v>
      </c>
      <c r="G74" t="n">
        <v>81.34999999999999</v>
      </c>
      <c r="H74" t="n">
        <v>1.01</v>
      </c>
      <c r="I74" t="n">
        <v>13</v>
      </c>
      <c r="J74" t="n">
        <v>336.82</v>
      </c>
      <c r="K74" t="n">
        <v>61.82</v>
      </c>
      <c r="L74" t="n">
        <v>19</v>
      </c>
      <c r="M74" t="n">
        <v>11</v>
      </c>
      <c r="N74" t="n">
        <v>106</v>
      </c>
      <c r="O74" t="n">
        <v>41775.82</v>
      </c>
      <c r="P74" t="n">
        <v>315.01</v>
      </c>
      <c r="Q74" t="n">
        <v>444.55</v>
      </c>
      <c r="R74" t="n">
        <v>72.03</v>
      </c>
      <c r="S74" t="n">
        <v>48.21</v>
      </c>
      <c r="T74" t="n">
        <v>5955.59</v>
      </c>
      <c r="U74" t="n">
        <v>0.67</v>
      </c>
      <c r="V74" t="n">
        <v>0.77</v>
      </c>
      <c r="W74" t="n">
        <v>0.18</v>
      </c>
      <c r="X74" t="n">
        <v>0.35</v>
      </c>
      <c r="Y74" t="n">
        <v>1</v>
      </c>
      <c r="Z74" t="n">
        <v>10</v>
      </c>
      <c r="AA74" t="n">
        <v>491.1223454626092</v>
      </c>
      <c r="AB74" t="n">
        <v>671.9752598506593</v>
      </c>
      <c r="AC74" t="n">
        <v>607.8428841737123</v>
      </c>
      <c r="AD74" t="n">
        <v>491122.3454626092</v>
      </c>
      <c r="AE74" t="n">
        <v>671975.2598506593</v>
      </c>
      <c r="AF74" t="n">
        <v>5.394498174086407e-06</v>
      </c>
      <c r="AG74" t="n">
        <v>25</v>
      </c>
      <c r="AH74" t="n">
        <v>607842.8841737122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4.6861</v>
      </c>
      <c r="E75" t="n">
        <v>21.34</v>
      </c>
      <c r="F75" t="n">
        <v>17.62</v>
      </c>
      <c r="G75" t="n">
        <v>81.31999999999999</v>
      </c>
      <c r="H75" t="n">
        <v>1.02</v>
      </c>
      <c r="I75" t="n">
        <v>13</v>
      </c>
      <c r="J75" t="n">
        <v>337.43</v>
      </c>
      <c r="K75" t="n">
        <v>61.82</v>
      </c>
      <c r="L75" t="n">
        <v>19.25</v>
      </c>
      <c r="M75" t="n">
        <v>11</v>
      </c>
      <c r="N75" t="n">
        <v>106.35</v>
      </c>
      <c r="O75" t="n">
        <v>41850.13</v>
      </c>
      <c r="P75" t="n">
        <v>315.02</v>
      </c>
      <c r="Q75" t="n">
        <v>444.56</v>
      </c>
      <c r="R75" t="n">
        <v>71.8</v>
      </c>
      <c r="S75" t="n">
        <v>48.21</v>
      </c>
      <c r="T75" t="n">
        <v>5838.12</v>
      </c>
      <c r="U75" t="n">
        <v>0.67</v>
      </c>
      <c r="V75" t="n">
        <v>0.77</v>
      </c>
      <c r="W75" t="n">
        <v>0.19</v>
      </c>
      <c r="X75" t="n">
        <v>0.34</v>
      </c>
      <c r="Y75" t="n">
        <v>1</v>
      </c>
      <c r="Z75" t="n">
        <v>10</v>
      </c>
      <c r="AA75" t="n">
        <v>491.0242679108384</v>
      </c>
      <c r="AB75" t="n">
        <v>671.8410658174504</v>
      </c>
      <c r="AC75" t="n">
        <v>607.7214974306902</v>
      </c>
      <c r="AD75" t="n">
        <v>491024.2679108384</v>
      </c>
      <c r="AE75" t="n">
        <v>671841.0658174504</v>
      </c>
      <c r="AF75" t="n">
        <v>5.395879932034048e-06</v>
      </c>
      <c r="AG75" t="n">
        <v>25</v>
      </c>
      <c r="AH75" t="n">
        <v>607721.4974306902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4.6851</v>
      </c>
      <c r="E76" t="n">
        <v>21.34</v>
      </c>
      <c r="F76" t="n">
        <v>17.62</v>
      </c>
      <c r="G76" t="n">
        <v>81.34999999999999</v>
      </c>
      <c r="H76" t="n">
        <v>1.03</v>
      </c>
      <c r="I76" t="n">
        <v>13</v>
      </c>
      <c r="J76" t="n">
        <v>338.03</v>
      </c>
      <c r="K76" t="n">
        <v>61.82</v>
      </c>
      <c r="L76" t="n">
        <v>19.5</v>
      </c>
      <c r="M76" t="n">
        <v>11</v>
      </c>
      <c r="N76" t="n">
        <v>106.71</v>
      </c>
      <c r="O76" t="n">
        <v>41924.62</v>
      </c>
      <c r="P76" t="n">
        <v>315.27</v>
      </c>
      <c r="Q76" t="n">
        <v>444.55</v>
      </c>
      <c r="R76" t="n">
        <v>72.06</v>
      </c>
      <c r="S76" t="n">
        <v>48.21</v>
      </c>
      <c r="T76" t="n">
        <v>5971.35</v>
      </c>
      <c r="U76" t="n">
        <v>0.67</v>
      </c>
      <c r="V76" t="n">
        <v>0.77</v>
      </c>
      <c r="W76" t="n">
        <v>0.18</v>
      </c>
      <c r="X76" t="n">
        <v>0.35</v>
      </c>
      <c r="Y76" t="n">
        <v>1</v>
      </c>
      <c r="Z76" t="n">
        <v>10</v>
      </c>
      <c r="AA76" t="n">
        <v>491.203990751536</v>
      </c>
      <c r="AB76" t="n">
        <v>672.0869705369049</v>
      </c>
      <c r="AC76" t="n">
        <v>607.9439333488494</v>
      </c>
      <c r="AD76" t="n">
        <v>491203.990751536</v>
      </c>
      <c r="AE76" t="n">
        <v>672086.9705369049</v>
      </c>
      <c r="AF76" t="n">
        <v>5.394728467077681e-06</v>
      </c>
      <c r="AG76" t="n">
        <v>25</v>
      </c>
      <c r="AH76" t="n">
        <v>607943.9333488494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4.6851</v>
      </c>
      <c r="E77" t="n">
        <v>21.34</v>
      </c>
      <c r="F77" t="n">
        <v>17.62</v>
      </c>
      <c r="G77" t="n">
        <v>81.34</v>
      </c>
      <c r="H77" t="n">
        <v>1.04</v>
      </c>
      <c r="I77" t="n">
        <v>13</v>
      </c>
      <c r="J77" t="n">
        <v>338.63</v>
      </c>
      <c r="K77" t="n">
        <v>61.82</v>
      </c>
      <c r="L77" t="n">
        <v>19.75</v>
      </c>
      <c r="M77" t="n">
        <v>11</v>
      </c>
      <c r="N77" t="n">
        <v>107.06</v>
      </c>
      <c r="O77" t="n">
        <v>41999.28</v>
      </c>
      <c r="P77" t="n">
        <v>315.26</v>
      </c>
      <c r="Q77" t="n">
        <v>444.55</v>
      </c>
      <c r="R77" t="n">
        <v>72.02</v>
      </c>
      <c r="S77" t="n">
        <v>48.21</v>
      </c>
      <c r="T77" t="n">
        <v>5951.4</v>
      </c>
      <c r="U77" t="n">
        <v>0.67</v>
      </c>
      <c r="V77" t="n">
        <v>0.77</v>
      </c>
      <c r="W77" t="n">
        <v>0.18</v>
      </c>
      <c r="X77" t="n">
        <v>0.35</v>
      </c>
      <c r="Y77" t="n">
        <v>1</v>
      </c>
      <c r="Z77" t="n">
        <v>10</v>
      </c>
      <c r="AA77" t="n">
        <v>491.1988283254364</v>
      </c>
      <c r="AB77" t="n">
        <v>672.0799070777651</v>
      </c>
      <c r="AC77" t="n">
        <v>607.9375440163363</v>
      </c>
      <c r="AD77" t="n">
        <v>491198.8283254363</v>
      </c>
      <c r="AE77" t="n">
        <v>672079.9070777651</v>
      </c>
      <c r="AF77" t="n">
        <v>5.394728467077681e-06</v>
      </c>
      <c r="AG77" t="n">
        <v>25</v>
      </c>
      <c r="AH77" t="n">
        <v>607937.5440163363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4.6841</v>
      </c>
      <c r="E78" t="n">
        <v>21.35</v>
      </c>
      <c r="F78" t="n">
        <v>17.63</v>
      </c>
      <c r="G78" t="n">
        <v>81.37</v>
      </c>
      <c r="H78" t="n">
        <v>1.05</v>
      </c>
      <c r="I78" t="n">
        <v>13</v>
      </c>
      <c r="J78" t="n">
        <v>339.24</v>
      </c>
      <c r="K78" t="n">
        <v>61.82</v>
      </c>
      <c r="L78" t="n">
        <v>20</v>
      </c>
      <c r="M78" t="n">
        <v>11</v>
      </c>
      <c r="N78" t="n">
        <v>107.42</v>
      </c>
      <c r="O78" t="n">
        <v>42074.12</v>
      </c>
      <c r="P78" t="n">
        <v>315.48</v>
      </c>
      <c r="Q78" t="n">
        <v>444.56</v>
      </c>
      <c r="R78" t="n">
        <v>72.08</v>
      </c>
      <c r="S78" t="n">
        <v>48.21</v>
      </c>
      <c r="T78" t="n">
        <v>5982.36</v>
      </c>
      <c r="U78" t="n">
        <v>0.67</v>
      </c>
      <c r="V78" t="n">
        <v>0.77</v>
      </c>
      <c r="W78" t="n">
        <v>0.19</v>
      </c>
      <c r="X78" t="n">
        <v>0.35</v>
      </c>
      <c r="Y78" t="n">
        <v>1</v>
      </c>
      <c r="Z78" t="n">
        <v>10</v>
      </c>
      <c r="AA78" t="n">
        <v>491.4055864426988</v>
      </c>
      <c r="AB78" t="n">
        <v>672.3628026553282</v>
      </c>
      <c r="AC78" t="n">
        <v>608.1934404370231</v>
      </c>
      <c r="AD78" t="n">
        <v>491405.5864426988</v>
      </c>
      <c r="AE78" t="n">
        <v>672362.8026553282</v>
      </c>
      <c r="AF78" t="n">
        <v>5.393577002121313e-06</v>
      </c>
      <c r="AG78" t="n">
        <v>25</v>
      </c>
      <c r="AH78" t="n">
        <v>608193.4404370232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4.6851</v>
      </c>
      <c r="E79" t="n">
        <v>21.34</v>
      </c>
      <c r="F79" t="n">
        <v>17.62</v>
      </c>
      <c r="G79" t="n">
        <v>81.34</v>
      </c>
      <c r="H79" t="n">
        <v>1.06</v>
      </c>
      <c r="I79" t="n">
        <v>13</v>
      </c>
      <c r="J79" t="n">
        <v>339.85</v>
      </c>
      <c r="K79" t="n">
        <v>61.82</v>
      </c>
      <c r="L79" t="n">
        <v>20.25</v>
      </c>
      <c r="M79" t="n">
        <v>11</v>
      </c>
      <c r="N79" t="n">
        <v>107.78</v>
      </c>
      <c r="O79" t="n">
        <v>42149.15</v>
      </c>
      <c r="P79" t="n">
        <v>314.93</v>
      </c>
      <c r="Q79" t="n">
        <v>444.55</v>
      </c>
      <c r="R79" t="n">
        <v>71.95999999999999</v>
      </c>
      <c r="S79" t="n">
        <v>48.21</v>
      </c>
      <c r="T79" t="n">
        <v>5918.13</v>
      </c>
      <c r="U79" t="n">
        <v>0.67</v>
      </c>
      <c r="V79" t="n">
        <v>0.77</v>
      </c>
      <c r="W79" t="n">
        <v>0.19</v>
      </c>
      <c r="X79" t="n">
        <v>0.35</v>
      </c>
      <c r="Y79" t="n">
        <v>1</v>
      </c>
      <c r="Z79" t="n">
        <v>10</v>
      </c>
      <c r="AA79" t="n">
        <v>491.0284682641454</v>
      </c>
      <c r="AB79" t="n">
        <v>671.8468129261515</v>
      </c>
      <c r="AC79" t="n">
        <v>607.726696043403</v>
      </c>
      <c r="AD79" t="n">
        <v>491028.4682641454</v>
      </c>
      <c r="AE79" t="n">
        <v>671846.8129261516</v>
      </c>
      <c r="AF79" t="n">
        <v>5.394728467077681e-06</v>
      </c>
      <c r="AG79" t="n">
        <v>25</v>
      </c>
      <c r="AH79" t="n">
        <v>607726.696043403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4.7068</v>
      </c>
      <c r="E80" t="n">
        <v>21.25</v>
      </c>
      <c r="F80" t="n">
        <v>17.58</v>
      </c>
      <c r="G80" t="n">
        <v>87.91</v>
      </c>
      <c r="H80" t="n">
        <v>1.07</v>
      </c>
      <c r="I80" t="n">
        <v>12</v>
      </c>
      <c r="J80" t="n">
        <v>340.46</v>
      </c>
      <c r="K80" t="n">
        <v>61.82</v>
      </c>
      <c r="L80" t="n">
        <v>20.5</v>
      </c>
      <c r="M80" t="n">
        <v>10</v>
      </c>
      <c r="N80" t="n">
        <v>108.14</v>
      </c>
      <c r="O80" t="n">
        <v>42224.35</v>
      </c>
      <c r="P80" t="n">
        <v>313.59</v>
      </c>
      <c r="Q80" t="n">
        <v>444.57</v>
      </c>
      <c r="R80" t="n">
        <v>70.54000000000001</v>
      </c>
      <c r="S80" t="n">
        <v>48.21</v>
      </c>
      <c r="T80" t="n">
        <v>5212.54</v>
      </c>
      <c r="U80" t="n">
        <v>0.68</v>
      </c>
      <c r="V80" t="n">
        <v>0.78</v>
      </c>
      <c r="W80" t="n">
        <v>0.18</v>
      </c>
      <c r="X80" t="n">
        <v>0.3</v>
      </c>
      <c r="Y80" t="n">
        <v>1</v>
      </c>
      <c r="Z80" t="n">
        <v>10</v>
      </c>
      <c r="AA80" t="n">
        <v>489.0765900904323</v>
      </c>
      <c r="AB80" t="n">
        <v>669.1761670980895</v>
      </c>
      <c r="AC80" t="n">
        <v>605.3109329048963</v>
      </c>
      <c r="AD80" t="n">
        <v>489076.5900904323</v>
      </c>
      <c r="AE80" t="n">
        <v>669176.1670980896</v>
      </c>
      <c r="AF80" t="n">
        <v>5.419715256630857e-06</v>
      </c>
      <c r="AG80" t="n">
        <v>25</v>
      </c>
      <c r="AH80" t="n">
        <v>605310.9329048963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4.7064</v>
      </c>
      <c r="E81" t="n">
        <v>21.25</v>
      </c>
      <c r="F81" t="n">
        <v>17.58</v>
      </c>
      <c r="G81" t="n">
        <v>87.92</v>
      </c>
      <c r="H81" t="n">
        <v>1.08</v>
      </c>
      <c r="I81" t="n">
        <v>12</v>
      </c>
      <c r="J81" t="n">
        <v>341.07</v>
      </c>
      <c r="K81" t="n">
        <v>61.82</v>
      </c>
      <c r="L81" t="n">
        <v>20.75</v>
      </c>
      <c r="M81" t="n">
        <v>10</v>
      </c>
      <c r="N81" t="n">
        <v>108.5</v>
      </c>
      <c r="O81" t="n">
        <v>42299.74</v>
      </c>
      <c r="P81" t="n">
        <v>314.05</v>
      </c>
      <c r="Q81" t="n">
        <v>444.56</v>
      </c>
      <c r="R81" t="n">
        <v>70.65000000000001</v>
      </c>
      <c r="S81" t="n">
        <v>48.21</v>
      </c>
      <c r="T81" t="n">
        <v>5270.38</v>
      </c>
      <c r="U81" t="n">
        <v>0.68</v>
      </c>
      <c r="V81" t="n">
        <v>0.78</v>
      </c>
      <c r="W81" t="n">
        <v>0.18</v>
      </c>
      <c r="X81" t="n">
        <v>0.31</v>
      </c>
      <c r="Y81" t="n">
        <v>1</v>
      </c>
      <c r="Z81" t="n">
        <v>10</v>
      </c>
      <c r="AA81" t="n">
        <v>489.3329945804812</v>
      </c>
      <c r="AB81" t="n">
        <v>669.5269910331422</v>
      </c>
      <c r="AC81" t="n">
        <v>605.628274695972</v>
      </c>
      <c r="AD81" t="n">
        <v>489332.9945804812</v>
      </c>
      <c r="AE81" t="n">
        <v>669526.9910331422</v>
      </c>
      <c r="AF81" t="n">
        <v>5.41925467064831e-06</v>
      </c>
      <c r="AG81" t="n">
        <v>25</v>
      </c>
      <c r="AH81" t="n">
        <v>605628.274695972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4.7059</v>
      </c>
      <c r="E82" t="n">
        <v>21.25</v>
      </c>
      <c r="F82" t="n">
        <v>17.59</v>
      </c>
      <c r="G82" t="n">
        <v>87.93000000000001</v>
      </c>
      <c r="H82" t="n">
        <v>1.1</v>
      </c>
      <c r="I82" t="n">
        <v>12</v>
      </c>
      <c r="J82" t="n">
        <v>341.68</v>
      </c>
      <c r="K82" t="n">
        <v>61.82</v>
      </c>
      <c r="L82" t="n">
        <v>21</v>
      </c>
      <c r="M82" t="n">
        <v>10</v>
      </c>
      <c r="N82" t="n">
        <v>108.86</v>
      </c>
      <c r="O82" t="n">
        <v>42375.31</v>
      </c>
      <c r="P82" t="n">
        <v>314.54</v>
      </c>
      <c r="Q82" t="n">
        <v>444.55</v>
      </c>
      <c r="R82" t="n">
        <v>70.72</v>
      </c>
      <c r="S82" t="n">
        <v>48.21</v>
      </c>
      <c r="T82" t="n">
        <v>5304.23</v>
      </c>
      <c r="U82" t="n">
        <v>0.68</v>
      </c>
      <c r="V82" t="n">
        <v>0.78</v>
      </c>
      <c r="W82" t="n">
        <v>0.18</v>
      </c>
      <c r="X82" t="n">
        <v>0.31</v>
      </c>
      <c r="Y82" t="n">
        <v>1</v>
      </c>
      <c r="Z82" t="n">
        <v>10</v>
      </c>
      <c r="AA82" t="n">
        <v>489.6521283952769</v>
      </c>
      <c r="AB82" t="n">
        <v>669.9636439977359</v>
      </c>
      <c r="AC82" t="n">
        <v>606.0232541144711</v>
      </c>
      <c r="AD82" t="n">
        <v>489652.1283952768</v>
      </c>
      <c r="AE82" t="n">
        <v>669963.6439977358</v>
      </c>
      <c r="AF82" t="n">
        <v>5.418678938170125e-06</v>
      </c>
      <c r="AG82" t="n">
        <v>25</v>
      </c>
      <c r="AH82" t="n">
        <v>606023.2541144711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4.7045</v>
      </c>
      <c r="E83" t="n">
        <v>21.26</v>
      </c>
      <c r="F83" t="n">
        <v>17.59</v>
      </c>
      <c r="G83" t="n">
        <v>87.95999999999999</v>
      </c>
      <c r="H83" t="n">
        <v>1.11</v>
      </c>
      <c r="I83" t="n">
        <v>12</v>
      </c>
      <c r="J83" t="n">
        <v>342.3</v>
      </c>
      <c r="K83" t="n">
        <v>61.82</v>
      </c>
      <c r="L83" t="n">
        <v>21.25</v>
      </c>
      <c r="M83" t="n">
        <v>10</v>
      </c>
      <c r="N83" t="n">
        <v>109.23</v>
      </c>
      <c r="O83" t="n">
        <v>42451.07</v>
      </c>
      <c r="P83" t="n">
        <v>314.58</v>
      </c>
      <c r="Q83" t="n">
        <v>444.55</v>
      </c>
      <c r="R83" t="n">
        <v>70.87</v>
      </c>
      <c r="S83" t="n">
        <v>48.21</v>
      </c>
      <c r="T83" t="n">
        <v>5377.91</v>
      </c>
      <c r="U83" t="n">
        <v>0.68</v>
      </c>
      <c r="V83" t="n">
        <v>0.78</v>
      </c>
      <c r="W83" t="n">
        <v>0.18</v>
      </c>
      <c r="X83" t="n">
        <v>0.32</v>
      </c>
      <c r="Y83" t="n">
        <v>1</v>
      </c>
      <c r="Z83" t="n">
        <v>10</v>
      </c>
      <c r="AA83" t="n">
        <v>489.7429191955524</v>
      </c>
      <c r="AB83" t="n">
        <v>670.0878679760804</v>
      </c>
      <c r="AC83" t="n">
        <v>606.1356223306718</v>
      </c>
      <c r="AD83" t="n">
        <v>489742.9191955524</v>
      </c>
      <c r="AE83" t="n">
        <v>670087.8679760804</v>
      </c>
      <c r="AF83" t="n">
        <v>5.417066887231211e-06</v>
      </c>
      <c r="AG83" t="n">
        <v>25</v>
      </c>
      <c r="AH83" t="n">
        <v>606135.6223306719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4.7066</v>
      </c>
      <c r="E84" t="n">
        <v>21.25</v>
      </c>
      <c r="F84" t="n">
        <v>17.58</v>
      </c>
      <c r="G84" t="n">
        <v>87.92</v>
      </c>
      <c r="H84" t="n">
        <v>1.12</v>
      </c>
      <c r="I84" t="n">
        <v>12</v>
      </c>
      <c r="J84" t="n">
        <v>342.91</v>
      </c>
      <c r="K84" t="n">
        <v>61.82</v>
      </c>
      <c r="L84" t="n">
        <v>21.5</v>
      </c>
      <c r="M84" t="n">
        <v>10</v>
      </c>
      <c r="N84" t="n">
        <v>109.59</v>
      </c>
      <c r="O84" t="n">
        <v>42527.02</v>
      </c>
      <c r="P84" t="n">
        <v>315.08</v>
      </c>
      <c r="Q84" t="n">
        <v>444.55</v>
      </c>
      <c r="R84" t="n">
        <v>70.59</v>
      </c>
      <c r="S84" t="n">
        <v>48.21</v>
      </c>
      <c r="T84" t="n">
        <v>5238.36</v>
      </c>
      <c r="U84" t="n">
        <v>0.68</v>
      </c>
      <c r="V84" t="n">
        <v>0.78</v>
      </c>
      <c r="W84" t="n">
        <v>0.18</v>
      </c>
      <c r="X84" t="n">
        <v>0.31</v>
      </c>
      <c r="Y84" t="n">
        <v>1</v>
      </c>
      <c r="Z84" t="n">
        <v>10</v>
      </c>
      <c r="AA84" t="n">
        <v>489.8522812142754</v>
      </c>
      <c r="AB84" t="n">
        <v>670.2375019148089</v>
      </c>
      <c r="AC84" t="n">
        <v>606.2709754163009</v>
      </c>
      <c r="AD84" t="n">
        <v>489852.2812142754</v>
      </c>
      <c r="AE84" t="n">
        <v>670237.501914809</v>
      </c>
      <c r="AF84" t="n">
        <v>5.419484963639583e-06</v>
      </c>
      <c r="AG84" t="n">
        <v>25</v>
      </c>
      <c r="AH84" t="n">
        <v>606270.9754163008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4.7069</v>
      </c>
      <c r="E85" t="n">
        <v>21.25</v>
      </c>
      <c r="F85" t="n">
        <v>17.58</v>
      </c>
      <c r="G85" t="n">
        <v>87.91</v>
      </c>
      <c r="H85" t="n">
        <v>1.13</v>
      </c>
      <c r="I85" t="n">
        <v>12</v>
      </c>
      <c r="J85" t="n">
        <v>343.53</v>
      </c>
      <c r="K85" t="n">
        <v>61.82</v>
      </c>
      <c r="L85" t="n">
        <v>21.75</v>
      </c>
      <c r="M85" t="n">
        <v>10</v>
      </c>
      <c r="N85" t="n">
        <v>109.96</v>
      </c>
      <c r="O85" t="n">
        <v>42603.15</v>
      </c>
      <c r="P85" t="n">
        <v>314.97</v>
      </c>
      <c r="Q85" t="n">
        <v>444.55</v>
      </c>
      <c r="R85" t="n">
        <v>70.5</v>
      </c>
      <c r="S85" t="n">
        <v>48.21</v>
      </c>
      <c r="T85" t="n">
        <v>5194.38</v>
      </c>
      <c r="U85" t="n">
        <v>0.68</v>
      </c>
      <c r="V85" t="n">
        <v>0.78</v>
      </c>
      <c r="W85" t="n">
        <v>0.18</v>
      </c>
      <c r="X85" t="n">
        <v>0.3</v>
      </c>
      <c r="Y85" t="n">
        <v>1</v>
      </c>
      <c r="Z85" t="n">
        <v>10</v>
      </c>
      <c r="AA85" t="n">
        <v>489.7807039687219</v>
      </c>
      <c r="AB85" t="n">
        <v>670.1395667696773</v>
      </c>
      <c r="AC85" t="n">
        <v>606.1823870639678</v>
      </c>
      <c r="AD85" t="n">
        <v>489780.7039687218</v>
      </c>
      <c r="AE85" t="n">
        <v>670139.5667696773</v>
      </c>
      <c r="AF85" t="n">
        <v>5.419830403126493e-06</v>
      </c>
      <c r="AG85" t="n">
        <v>25</v>
      </c>
      <c r="AH85" t="n">
        <v>606182.3870639678</v>
      </c>
    </row>
    <row r="86">
      <c r="A86" t="n">
        <v>84</v>
      </c>
      <c r="B86" t="n">
        <v>150</v>
      </c>
      <c r="C86" t="inlineStr">
        <is>
          <t xml:space="preserve">CONCLUIDO	</t>
        </is>
      </c>
      <c r="D86" t="n">
        <v>4.7125</v>
      </c>
      <c r="E86" t="n">
        <v>21.22</v>
      </c>
      <c r="F86" t="n">
        <v>17.56</v>
      </c>
      <c r="G86" t="n">
        <v>87.78</v>
      </c>
      <c r="H86" t="n">
        <v>1.14</v>
      </c>
      <c r="I86" t="n">
        <v>12</v>
      </c>
      <c r="J86" t="n">
        <v>344.15</v>
      </c>
      <c r="K86" t="n">
        <v>61.82</v>
      </c>
      <c r="L86" t="n">
        <v>22</v>
      </c>
      <c r="M86" t="n">
        <v>10</v>
      </c>
      <c r="N86" t="n">
        <v>110.33</v>
      </c>
      <c r="O86" t="n">
        <v>42679.6</v>
      </c>
      <c r="P86" t="n">
        <v>314.35</v>
      </c>
      <c r="Q86" t="n">
        <v>444.55</v>
      </c>
      <c r="R86" t="n">
        <v>69.48</v>
      </c>
      <c r="S86" t="n">
        <v>48.21</v>
      </c>
      <c r="T86" t="n">
        <v>4682.84</v>
      </c>
      <c r="U86" t="n">
        <v>0.6899999999999999</v>
      </c>
      <c r="V86" t="n">
        <v>0.78</v>
      </c>
      <c r="W86" t="n">
        <v>0.19</v>
      </c>
      <c r="X86" t="n">
        <v>0.28</v>
      </c>
      <c r="Y86" t="n">
        <v>1</v>
      </c>
      <c r="Z86" t="n">
        <v>10</v>
      </c>
      <c r="AA86" t="n">
        <v>489.0975248270274</v>
      </c>
      <c r="AB86" t="n">
        <v>669.2048109282744</v>
      </c>
      <c r="AC86" t="n">
        <v>605.3368430081301</v>
      </c>
      <c r="AD86" t="n">
        <v>489097.5248270273</v>
      </c>
      <c r="AE86" t="n">
        <v>669204.8109282744</v>
      </c>
      <c r="AF86" t="n">
        <v>5.426278606882152e-06</v>
      </c>
      <c r="AG86" t="n">
        <v>25</v>
      </c>
      <c r="AH86" t="n">
        <v>605336.8430081301</v>
      </c>
    </row>
    <row r="87">
      <c r="A87" t="n">
        <v>85</v>
      </c>
      <c r="B87" t="n">
        <v>150</v>
      </c>
      <c r="C87" t="inlineStr">
        <is>
          <t xml:space="preserve">CONCLUIDO	</t>
        </is>
      </c>
      <c r="D87" t="n">
        <v>4.7211</v>
      </c>
      <c r="E87" t="n">
        <v>21.18</v>
      </c>
      <c r="F87" t="n">
        <v>17.52</v>
      </c>
      <c r="G87" t="n">
        <v>87.59</v>
      </c>
      <c r="H87" t="n">
        <v>1.15</v>
      </c>
      <c r="I87" t="n">
        <v>12</v>
      </c>
      <c r="J87" t="n">
        <v>344.77</v>
      </c>
      <c r="K87" t="n">
        <v>61.82</v>
      </c>
      <c r="L87" t="n">
        <v>22.25</v>
      </c>
      <c r="M87" t="n">
        <v>10</v>
      </c>
      <c r="N87" t="n">
        <v>110.7</v>
      </c>
      <c r="O87" t="n">
        <v>42756.12</v>
      </c>
      <c r="P87" t="n">
        <v>312.76</v>
      </c>
      <c r="Q87" t="n">
        <v>444.57</v>
      </c>
      <c r="R87" t="n">
        <v>68.28</v>
      </c>
      <c r="S87" t="n">
        <v>48.21</v>
      </c>
      <c r="T87" t="n">
        <v>4085.1</v>
      </c>
      <c r="U87" t="n">
        <v>0.71</v>
      </c>
      <c r="V87" t="n">
        <v>0.78</v>
      </c>
      <c r="W87" t="n">
        <v>0.18</v>
      </c>
      <c r="X87" t="n">
        <v>0.24</v>
      </c>
      <c r="Y87" t="n">
        <v>1</v>
      </c>
      <c r="Z87" t="n">
        <v>10</v>
      </c>
      <c r="AA87" t="n">
        <v>487.6856252829366</v>
      </c>
      <c r="AB87" t="n">
        <v>667.2729876834376</v>
      </c>
      <c r="AC87" t="n">
        <v>603.5893902624496</v>
      </c>
      <c r="AD87" t="n">
        <v>487685.6252829366</v>
      </c>
      <c r="AE87" t="n">
        <v>667272.9876834375</v>
      </c>
      <c r="AF87" t="n">
        <v>5.436181205506912e-06</v>
      </c>
      <c r="AG87" t="n">
        <v>25</v>
      </c>
      <c r="AH87" t="n">
        <v>603589.3902624496</v>
      </c>
    </row>
    <row r="88">
      <c r="A88" t="n">
        <v>86</v>
      </c>
      <c r="B88" t="n">
        <v>150</v>
      </c>
      <c r="C88" t="inlineStr">
        <is>
          <t xml:space="preserve">CONCLUIDO	</t>
        </is>
      </c>
      <c r="D88" t="n">
        <v>4.7295</v>
      </c>
      <c r="E88" t="n">
        <v>21.14</v>
      </c>
      <c r="F88" t="n">
        <v>17.54</v>
      </c>
      <c r="G88" t="n">
        <v>95.65000000000001</v>
      </c>
      <c r="H88" t="n">
        <v>1.16</v>
      </c>
      <c r="I88" t="n">
        <v>11</v>
      </c>
      <c r="J88" t="n">
        <v>345.39</v>
      </c>
      <c r="K88" t="n">
        <v>61.82</v>
      </c>
      <c r="L88" t="n">
        <v>22.5</v>
      </c>
      <c r="M88" t="n">
        <v>9</v>
      </c>
      <c r="N88" t="n">
        <v>111.07</v>
      </c>
      <c r="O88" t="n">
        <v>42832.82</v>
      </c>
      <c r="P88" t="n">
        <v>313.02</v>
      </c>
      <c r="Q88" t="n">
        <v>444.55</v>
      </c>
      <c r="R88" t="n">
        <v>69.15000000000001</v>
      </c>
      <c r="S88" t="n">
        <v>48.21</v>
      </c>
      <c r="T88" t="n">
        <v>4525.72</v>
      </c>
      <c r="U88" t="n">
        <v>0.7</v>
      </c>
      <c r="V88" t="n">
        <v>0.78</v>
      </c>
      <c r="W88" t="n">
        <v>0.18</v>
      </c>
      <c r="X88" t="n">
        <v>0.26</v>
      </c>
      <c r="Y88" t="n">
        <v>1</v>
      </c>
      <c r="Z88" t="n">
        <v>10</v>
      </c>
      <c r="AA88" t="n">
        <v>487.4870362226293</v>
      </c>
      <c r="AB88" t="n">
        <v>667.0012693699942</v>
      </c>
      <c r="AC88" t="n">
        <v>603.3436043634823</v>
      </c>
      <c r="AD88" t="n">
        <v>487487.0362226294</v>
      </c>
      <c r="AE88" t="n">
        <v>667001.2693699943</v>
      </c>
      <c r="AF88" t="n">
        <v>5.445853511140399e-06</v>
      </c>
      <c r="AG88" t="n">
        <v>25</v>
      </c>
      <c r="AH88" t="n">
        <v>603343.6043634823</v>
      </c>
    </row>
    <row r="89">
      <c r="A89" t="n">
        <v>87</v>
      </c>
      <c r="B89" t="n">
        <v>150</v>
      </c>
      <c r="C89" t="inlineStr">
        <is>
          <t xml:space="preserve">CONCLUIDO	</t>
        </is>
      </c>
      <c r="D89" t="n">
        <v>4.714</v>
      </c>
      <c r="E89" t="n">
        <v>21.21</v>
      </c>
      <c r="F89" t="n">
        <v>17.61</v>
      </c>
      <c r="G89" t="n">
        <v>96.03</v>
      </c>
      <c r="H89" t="n">
        <v>1.17</v>
      </c>
      <c r="I89" t="n">
        <v>11</v>
      </c>
      <c r="J89" t="n">
        <v>346.02</v>
      </c>
      <c r="K89" t="n">
        <v>61.82</v>
      </c>
      <c r="L89" t="n">
        <v>22.75</v>
      </c>
      <c r="M89" t="n">
        <v>9</v>
      </c>
      <c r="N89" t="n">
        <v>111.45</v>
      </c>
      <c r="O89" t="n">
        <v>42909.73</v>
      </c>
      <c r="P89" t="n">
        <v>314.44</v>
      </c>
      <c r="Q89" t="n">
        <v>444.55</v>
      </c>
      <c r="R89" t="n">
        <v>71.47</v>
      </c>
      <c r="S89" t="n">
        <v>48.21</v>
      </c>
      <c r="T89" t="n">
        <v>5684.75</v>
      </c>
      <c r="U89" t="n">
        <v>0.67</v>
      </c>
      <c r="V89" t="n">
        <v>0.77</v>
      </c>
      <c r="W89" t="n">
        <v>0.18</v>
      </c>
      <c r="X89" t="n">
        <v>0.33</v>
      </c>
      <c r="Y89" t="n">
        <v>1</v>
      </c>
      <c r="Z89" t="n">
        <v>10</v>
      </c>
      <c r="AA89" t="n">
        <v>489.2796923804173</v>
      </c>
      <c r="AB89" t="n">
        <v>669.4540606114878</v>
      </c>
      <c r="AC89" t="n">
        <v>605.5623046514017</v>
      </c>
      <c r="AD89" t="n">
        <v>489279.6923804173</v>
      </c>
      <c r="AE89" t="n">
        <v>669454.0606114877</v>
      </c>
      <c r="AF89" t="n">
        <v>5.428005804316704e-06</v>
      </c>
      <c r="AG89" t="n">
        <v>25</v>
      </c>
      <c r="AH89" t="n">
        <v>605562.3046514017</v>
      </c>
    </row>
    <row r="90">
      <c r="A90" t="n">
        <v>88</v>
      </c>
      <c r="B90" t="n">
        <v>150</v>
      </c>
      <c r="C90" t="inlineStr">
        <is>
          <t xml:space="preserve">CONCLUIDO	</t>
        </is>
      </c>
      <c r="D90" t="n">
        <v>4.7241</v>
      </c>
      <c r="E90" t="n">
        <v>21.17</v>
      </c>
      <c r="F90" t="n">
        <v>17.56</v>
      </c>
      <c r="G90" t="n">
        <v>95.78</v>
      </c>
      <c r="H90" t="n">
        <v>1.18</v>
      </c>
      <c r="I90" t="n">
        <v>11</v>
      </c>
      <c r="J90" t="n">
        <v>346.64</v>
      </c>
      <c r="K90" t="n">
        <v>61.82</v>
      </c>
      <c r="L90" t="n">
        <v>23</v>
      </c>
      <c r="M90" t="n">
        <v>9</v>
      </c>
      <c r="N90" t="n">
        <v>111.82</v>
      </c>
      <c r="O90" t="n">
        <v>42986.83</v>
      </c>
      <c r="P90" t="n">
        <v>313.59</v>
      </c>
      <c r="Q90" t="n">
        <v>444.55</v>
      </c>
      <c r="R90" t="n">
        <v>69.90000000000001</v>
      </c>
      <c r="S90" t="n">
        <v>48.21</v>
      </c>
      <c r="T90" t="n">
        <v>4897.98</v>
      </c>
      <c r="U90" t="n">
        <v>0.6899999999999999</v>
      </c>
      <c r="V90" t="n">
        <v>0.78</v>
      </c>
      <c r="W90" t="n">
        <v>0.18</v>
      </c>
      <c r="X90" t="n">
        <v>0.28</v>
      </c>
      <c r="Y90" t="n">
        <v>1</v>
      </c>
      <c r="Z90" t="n">
        <v>10</v>
      </c>
      <c r="AA90" t="n">
        <v>488.130320809324</v>
      </c>
      <c r="AB90" t="n">
        <v>667.8814397212227</v>
      </c>
      <c r="AC90" t="n">
        <v>604.1397724917166</v>
      </c>
      <c r="AD90" t="n">
        <v>488130.320809324</v>
      </c>
      <c r="AE90" t="n">
        <v>667881.4397212227</v>
      </c>
      <c r="AF90" t="n">
        <v>5.439635600376015e-06</v>
      </c>
      <c r="AG90" t="n">
        <v>25</v>
      </c>
      <c r="AH90" t="n">
        <v>604139.7724917165</v>
      </c>
    </row>
    <row r="91">
      <c r="A91" t="n">
        <v>89</v>
      </c>
      <c r="B91" t="n">
        <v>150</v>
      </c>
      <c r="C91" t="inlineStr">
        <is>
          <t xml:space="preserve">CONCLUIDO	</t>
        </is>
      </c>
      <c r="D91" t="n">
        <v>4.7212</v>
      </c>
      <c r="E91" t="n">
        <v>21.18</v>
      </c>
      <c r="F91" t="n">
        <v>17.57</v>
      </c>
      <c r="G91" t="n">
        <v>95.84999999999999</v>
      </c>
      <c r="H91" t="n">
        <v>1.19</v>
      </c>
      <c r="I91" t="n">
        <v>11</v>
      </c>
      <c r="J91" t="n">
        <v>347.27</v>
      </c>
      <c r="K91" t="n">
        <v>61.82</v>
      </c>
      <c r="L91" t="n">
        <v>23.25</v>
      </c>
      <c r="M91" t="n">
        <v>9</v>
      </c>
      <c r="N91" t="n">
        <v>112.2</v>
      </c>
      <c r="O91" t="n">
        <v>43064.12</v>
      </c>
      <c r="P91" t="n">
        <v>314.17</v>
      </c>
      <c r="Q91" t="n">
        <v>444.57</v>
      </c>
      <c r="R91" t="n">
        <v>70.31999999999999</v>
      </c>
      <c r="S91" t="n">
        <v>48.21</v>
      </c>
      <c r="T91" t="n">
        <v>5109.17</v>
      </c>
      <c r="U91" t="n">
        <v>0.6899999999999999</v>
      </c>
      <c r="V91" t="n">
        <v>0.78</v>
      </c>
      <c r="W91" t="n">
        <v>0.18</v>
      </c>
      <c r="X91" t="n">
        <v>0.3</v>
      </c>
      <c r="Y91" t="n">
        <v>1</v>
      </c>
      <c r="Z91" t="n">
        <v>10</v>
      </c>
      <c r="AA91" t="n">
        <v>488.6135880199679</v>
      </c>
      <c r="AB91" t="n">
        <v>668.5426672390704</v>
      </c>
      <c r="AC91" t="n">
        <v>604.7378933832995</v>
      </c>
      <c r="AD91" t="n">
        <v>488613.5880199679</v>
      </c>
      <c r="AE91" t="n">
        <v>668542.6672390704</v>
      </c>
      <c r="AF91" t="n">
        <v>5.436296352002549e-06</v>
      </c>
      <c r="AG91" t="n">
        <v>25</v>
      </c>
      <c r="AH91" t="n">
        <v>604737.8933832995</v>
      </c>
    </row>
    <row r="92">
      <c r="A92" t="n">
        <v>90</v>
      </c>
      <c r="B92" t="n">
        <v>150</v>
      </c>
      <c r="C92" t="inlineStr">
        <is>
          <t xml:space="preserve">CONCLUIDO	</t>
        </is>
      </c>
      <c r="D92" t="n">
        <v>4.7235</v>
      </c>
      <c r="E92" t="n">
        <v>21.17</v>
      </c>
      <c r="F92" t="n">
        <v>17.56</v>
      </c>
      <c r="G92" t="n">
        <v>95.8</v>
      </c>
      <c r="H92" t="n">
        <v>1.2</v>
      </c>
      <c r="I92" t="n">
        <v>11</v>
      </c>
      <c r="J92" t="n">
        <v>347.9</v>
      </c>
      <c r="K92" t="n">
        <v>61.82</v>
      </c>
      <c r="L92" t="n">
        <v>23.5</v>
      </c>
      <c r="M92" t="n">
        <v>9</v>
      </c>
      <c r="N92" t="n">
        <v>112.58</v>
      </c>
      <c r="O92" t="n">
        <v>43141.62</v>
      </c>
      <c r="P92" t="n">
        <v>314.31</v>
      </c>
      <c r="Q92" t="n">
        <v>444.57</v>
      </c>
      <c r="R92" t="n">
        <v>69.93000000000001</v>
      </c>
      <c r="S92" t="n">
        <v>48.21</v>
      </c>
      <c r="T92" t="n">
        <v>4915.92</v>
      </c>
      <c r="U92" t="n">
        <v>0.6899999999999999</v>
      </c>
      <c r="V92" t="n">
        <v>0.78</v>
      </c>
      <c r="W92" t="n">
        <v>0.18</v>
      </c>
      <c r="X92" t="n">
        <v>0.29</v>
      </c>
      <c r="Y92" t="n">
        <v>1</v>
      </c>
      <c r="Z92" t="n">
        <v>10</v>
      </c>
      <c r="AA92" t="n">
        <v>488.5287763664194</v>
      </c>
      <c r="AB92" t="n">
        <v>668.4266241930593</v>
      </c>
      <c r="AC92" t="n">
        <v>604.6329253227321</v>
      </c>
      <c r="AD92" t="n">
        <v>488528.7763664194</v>
      </c>
      <c r="AE92" t="n">
        <v>668426.6241930593</v>
      </c>
      <c r="AF92" t="n">
        <v>5.438944721402195e-06</v>
      </c>
      <c r="AG92" t="n">
        <v>25</v>
      </c>
      <c r="AH92" t="n">
        <v>604632.9253227322</v>
      </c>
    </row>
    <row r="93">
      <c r="A93" t="n">
        <v>91</v>
      </c>
      <c r="B93" t="n">
        <v>150</v>
      </c>
      <c r="C93" t="inlineStr">
        <is>
          <t xml:space="preserve">CONCLUIDO	</t>
        </is>
      </c>
      <c r="D93" t="n">
        <v>4.7219</v>
      </c>
      <c r="E93" t="n">
        <v>21.18</v>
      </c>
      <c r="F93" t="n">
        <v>17.57</v>
      </c>
      <c r="G93" t="n">
        <v>95.83</v>
      </c>
      <c r="H93" t="n">
        <v>1.21</v>
      </c>
      <c r="I93" t="n">
        <v>11</v>
      </c>
      <c r="J93" t="n">
        <v>348.53</v>
      </c>
      <c r="K93" t="n">
        <v>61.82</v>
      </c>
      <c r="L93" t="n">
        <v>23.75</v>
      </c>
      <c r="M93" t="n">
        <v>9</v>
      </c>
      <c r="N93" t="n">
        <v>112.96</v>
      </c>
      <c r="O93" t="n">
        <v>43219.31</v>
      </c>
      <c r="P93" t="n">
        <v>314.39</v>
      </c>
      <c r="Q93" t="n">
        <v>444.55</v>
      </c>
      <c r="R93" t="n">
        <v>70.18000000000001</v>
      </c>
      <c r="S93" t="n">
        <v>48.21</v>
      </c>
      <c r="T93" t="n">
        <v>5042.12</v>
      </c>
      <c r="U93" t="n">
        <v>0.6899999999999999</v>
      </c>
      <c r="V93" t="n">
        <v>0.78</v>
      </c>
      <c r="W93" t="n">
        <v>0.18</v>
      </c>
      <c r="X93" t="n">
        <v>0.29</v>
      </c>
      <c r="Y93" t="n">
        <v>1</v>
      </c>
      <c r="Z93" t="n">
        <v>10</v>
      </c>
      <c r="AA93" t="n">
        <v>488.6914464877012</v>
      </c>
      <c r="AB93" t="n">
        <v>668.6491966294963</v>
      </c>
      <c r="AC93" t="n">
        <v>604.8342557582179</v>
      </c>
      <c r="AD93" t="n">
        <v>488691.4464877011</v>
      </c>
      <c r="AE93" t="n">
        <v>668649.1966294963</v>
      </c>
      <c r="AF93" t="n">
        <v>5.437102377472007e-06</v>
      </c>
      <c r="AG93" t="n">
        <v>25</v>
      </c>
      <c r="AH93" t="n">
        <v>604834.2557582179</v>
      </c>
    </row>
    <row r="94">
      <c r="A94" t="n">
        <v>92</v>
      </c>
      <c r="B94" t="n">
        <v>150</v>
      </c>
      <c r="C94" t="inlineStr">
        <is>
          <t xml:space="preserve">CONCLUIDO	</t>
        </is>
      </c>
      <c r="D94" t="n">
        <v>4.7223</v>
      </c>
      <c r="E94" t="n">
        <v>21.18</v>
      </c>
      <c r="F94" t="n">
        <v>17.57</v>
      </c>
      <c r="G94" t="n">
        <v>95.81999999999999</v>
      </c>
      <c r="H94" t="n">
        <v>1.23</v>
      </c>
      <c r="I94" t="n">
        <v>11</v>
      </c>
      <c r="J94" t="n">
        <v>349.16</v>
      </c>
      <c r="K94" t="n">
        <v>61.82</v>
      </c>
      <c r="L94" t="n">
        <v>24</v>
      </c>
      <c r="M94" t="n">
        <v>9</v>
      </c>
      <c r="N94" t="n">
        <v>113.34</v>
      </c>
      <c r="O94" t="n">
        <v>43297.21</v>
      </c>
      <c r="P94" t="n">
        <v>314.38</v>
      </c>
      <c r="Q94" t="n">
        <v>444.56</v>
      </c>
      <c r="R94" t="n">
        <v>70.09999999999999</v>
      </c>
      <c r="S94" t="n">
        <v>48.21</v>
      </c>
      <c r="T94" t="n">
        <v>5000.37</v>
      </c>
      <c r="U94" t="n">
        <v>0.6899999999999999</v>
      </c>
      <c r="V94" t="n">
        <v>0.78</v>
      </c>
      <c r="W94" t="n">
        <v>0.18</v>
      </c>
      <c r="X94" t="n">
        <v>0.29</v>
      </c>
      <c r="Y94" t="n">
        <v>1</v>
      </c>
      <c r="Z94" t="n">
        <v>10</v>
      </c>
      <c r="AA94" t="n">
        <v>488.6664170907689</v>
      </c>
      <c r="AB94" t="n">
        <v>668.6149503043946</v>
      </c>
      <c r="AC94" t="n">
        <v>604.8032778543188</v>
      </c>
      <c r="AD94" t="n">
        <v>488666.4170907689</v>
      </c>
      <c r="AE94" t="n">
        <v>668614.9503043946</v>
      </c>
      <c r="AF94" t="n">
        <v>5.437562963454553e-06</v>
      </c>
      <c r="AG94" t="n">
        <v>25</v>
      </c>
      <c r="AH94" t="n">
        <v>604803.2778543188</v>
      </c>
    </row>
    <row r="95">
      <c r="A95" t="n">
        <v>93</v>
      </c>
      <c r="B95" t="n">
        <v>150</v>
      </c>
      <c r="C95" t="inlineStr">
        <is>
          <t xml:space="preserve">CONCLUIDO	</t>
        </is>
      </c>
      <c r="D95" t="n">
        <v>4.7223</v>
      </c>
      <c r="E95" t="n">
        <v>21.18</v>
      </c>
      <c r="F95" t="n">
        <v>17.57</v>
      </c>
      <c r="G95" t="n">
        <v>95.81999999999999</v>
      </c>
      <c r="H95" t="n">
        <v>1.24</v>
      </c>
      <c r="I95" t="n">
        <v>11</v>
      </c>
      <c r="J95" t="n">
        <v>349.79</v>
      </c>
      <c r="K95" t="n">
        <v>61.82</v>
      </c>
      <c r="L95" t="n">
        <v>24.25</v>
      </c>
      <c r="M95" t="n">
        <v>9</v>
      </c>
      <c r="N95" t="n">
        <v>113.72</v>
      </c>
      <c r="O95" t="n">
        <v>43375.3</v>
      </c>
      <c r="P95" t="n">
        <v>314.41</v>
      </c>
      <c r="Q95" t="n">
        <v>444.56</v>
      </c>
      <c r="R95" t="n">
        <v>70.13</v>
      </c>
      <c r="S95" t="n">
        <v>48.21</v>
      </c>
      <c r="T95" t="n">
        <v>5015.1</v>
      </c>
      <c r="U95" t="n">
        <v>0.6899999999999999</v>
      </c>
      <c r="V95" t="n">
        <v>0.78</v>
      </c>
      <c r="W95" t="n">
        <v>0.18</v>
      </c>
      <c r="X95" t="n">
        <v>0.29</v>
      </c>
      <c r="Y95" t="n">
        <v>1</v>
      </c>
      <c r="Z95" t="n">
        <v>10</v>
      </c>
      <c r="AA95" t="n">
        <v>488.6817823677652</v>
      </c>
      <c r="AB95" t="n">
        <v>668.6359737542489</v>
      </c>
      <c r="AC95" t="n">
        <v>604.8222948556258</v>
      </c>
      <c r="AD95" t="n">
        <v>488681.7823677651</v>
      </c>
      <c r="AE95" t="n">
        <v>668635.9737542489</v>
      </c>
      <c r="AF95" t="n">
        <v>5.437562963454553e-06</v>
      </c>
      <c r="AG95" t="n">
        <v>25</v>
      </c>
      <c r="AH95" t="n">
        <v>604822.2948556258</v>
      </c>
    </row>
    <row r="96">
      <c r="A96" t="n">
        <v>94</v>
      </c>
      <c r="B96" t="n">
        <v>150</v>
      </c>
      <c r="C96" t="inlineStr">
        <is>
          <t xml:space="preserve">CONCLUIDO	</t>
        </is>
      </c>
      <c r="D96" t="n">
        <v>4.7226</v>
      </c>
      <c r="E96" t="n">
        <v>21.17</v>
      </c>
      <c r="F96" t="n">
        <v>17.57</v>
      </c>
      <c r="G96" t="n">
        <v>95.81999999999999</v>
      </c>
      <c r="H96" t="n">
        <v>1.25</v>
      </c>
      <c r="I96" t="n">
        <v>11</v>
      </c>
      <c r="J96" t="n">
        <v>350.43</v>
      </c>
      <c r="K96" t="n">
        <v>61.82</v>
      </c>
      <c r="L96" t="n">
        <v>24.5</v>
      </c>
      <c r="M96" t="n">
        <v>9</v>
      </c>
      <c r="N96" t="n">
        <v>114.11</v>
      </c>
      <c r="O96" t="n">
        <v>43453.61</v>
      </c>
      <c r="P96" t="n">
        <v>314.23</v>
      </c>
      <c r="Q96" t="n">
        <v>444.55</v>
      </c>
      <c r="R96" t="n">
        <v>70.08</v>
      </c>
      <c r="S96" t="n">
        <v>48.21</v>
      </c>
      <c r="T96" t="n">
        <v>4988.89</v>
      </c>
      <c r="U96" t="n">
        <v>0.6899999999999999</v>
      </c>
      <c r="V96" t="n">
        <v>0.78</v>
      </c>
      <c r="W96" t="n">
        <v>0.18</v>
      </c>
      <c r="X96" t="n">
        <v>0.29</v>
      </c>
      <c r="Y96" t="n">
        <v>1</v>
      </c>
      <c r="Z96" t="n">
        <v>10</v>
      </c>
      <c r="AA96" t="n">
        <v>488.5746673961224</v>
      </c>
      <c r="AB96" t="n">
        <v>668.4894143244683</v>
      </c>
      <c r="AC96" t="n">
        <v>604.6897228521258</v>
      </c>
      <c r="AD96" t="n">
        <v>488574.6673961224</v>
      </c>
      <c r="AE96" t="n">
        <v>668489.4143244682</v>
      </c>
      <c r="AF96" t="n">
        <v>5.437908402941463e-06</v>
      </c>
      <c r="AG96" t="n">
        <v>25</v>
      </c>
      <c r="AH96" t="n">
        <v>604689.7228521258</v>
      </c>
    </row>
    <row r="97">
      <c r="A97" t="n">
        <v>95</v>
      </c>
      <c r="B97" t="n">
        <v>150</v>
      </c>
      <c r="C97" t="inlineStr">
        <is>
          <t xml:space="preserve">CONCLUIDO	</t>
        </is>
      </c>
      <c r="D97" t="n">
        <v>4.7221</v>
      </c>
      <c r="E97" t="n">
        <v>21.18</v>
      </c>
      <c r="F97" t="n">
        <v>17.57</v>
      </c>
      <c r="G97" t="n">
        <v>95.83</v>
      </c>
      <c r="H97" t="n">
        <v>1.26</v>
      </c>
      <c r="I97" t="n">
        <v>11</v>
      </c>
      <c r="J97" t="n">
        <v>351.06</v>
      </c>
      <c r="K97" t="n">
        <v>61.82</v>
      </c>
      <c r="L97" t="n">
        <v>24.75</v>
      </c>
      <c r="M97" t="n">
        <v>9</v>
      </c>
      <c r="N97" t="n">
        <v>114.49</v>
      </c>
      <c r="O97" t="n">
        <v>43532.12</v>
      </c>
      <c r="P97" t="n">
        <v>314.14</v>
      </c>
      <c r="Q97" t="n">
        <v>444.55</v>
      </c>
      <c r="R97" t="n">
        <v>70.12</v>
      </c>
      <c r="S97" t="n">
        <v>48.21</v>
      </c>
      <c r="T97" t="n">
        <v>5009.44</v>
      </c>
      <c r="U97" t="n">
        <v>0.6899999999999999</v>
      </c>
      <c r="V97" t="n">
        <v>0.78</v>
      </c>
      <c r="W97" t="n">
        <v>0.18</v>
      </c>
      <c r="X97" t="n">
        <v>0.29</v>
      </c>
      <c r="Y97" t="n">
        <v>1</v>
      </c>
      <c r="Z97" t="n">
        <v>10</v>
      </c>
      <c r="AA97" t="n">
        <v>488.5534428490018</v>
      </c>
      <c r="AB97" t="n">
        <v>668.4603739627371</v>
      </c>
      <c r="AC97" t="n">
        <v>604.6634540617599</v>
      </c>
      <c r="AD97" t="n">
        <v>488553.4428490018</v>
      </c>
      <c r="AE97" t="n">
        <v>668460.373962737</v>
      </c>
      <c r="AF97" t="n">
        <v>5.43733267046328e-06</v>
      </c>
      <c r="AG97" t="n">
        <v>25</v>
      </c>
      <c r="AH97" t="n">
        <v>604663.4540617599</v>
      </c>
    </row>
    <row r="98">
      <c r="A98" t="n">
        <v>96</v>
      </c>
      <c r="B98" t="n">
        <v>150</v>
      </c>
      <c r="C98" t="inlineStr">
        <is>
          <t xml:space="preserve">CONCLUIDO	</t>
        </is>
      </c>
      <c r="D98" t="n">
        <v>4.7435</v>
      </c>
      <c r="E98" t="n">
        <v>21.08</v>
      </c>
      <c r="F98" t="n">
        <v>17.53</v>
      </c>
      <c r="G98" t="n">
        <v>105.17</v>
      </c>
      <c r="H98" t="n">
        <v>1.27</v>
      </c>
      <c r="I98" t="n">
        <v>10</v>
      </c>
      <c r="J98" t="n">
        <v>351.7</v>
      </c>
      <c r="K98" t="n">
        <v>61.82</v>
      </c>
      <c r="L98" t="n">
        <v>25</v>
      </c>
      <c r="M98" t="n">
        <v>8</v>
      </c>
      <c r="N98" t="n">
        <v>114.88</v>
      </c>
      <c r="O98" t="n">
        <v>43610.83</v>
      </c>
      <c r="P98" t="n">
        <v>313.27</v>
      </c>
      <c r="Q98" t="n">
        <v>444.58</v>
      </c>
      <c r="R98" t="n">
        <v>68.78</v>
      </c>
      <c r="S98" t="n">
        <v>48.21</v>
      </c>
      <c r="T98" t="n">
        <v>4343.45</v>
      </c>
      <c r="U98" t="n">
        <v>0.7</v>
      </c>
      <c r="V98" t="n">
        <v>0.78</v>
      </c>
      <c r="W98" t="n">
        <v>0.18</v>
      </c>
      <c r="X98" t="n">
        <v>0.25</v>
      </c>
      <c r="Y98" t="n">
        <v>1</v>
      </c>
      <c r="Z98" t="n">
        <v>10</v>
      </c>
      <c r="AA98" t="n">
        <v>486.8824907081302</v>
      </c>
      <c r="AB98" t="n">
        <v>666.1741035263906</v>
      </c>
      <c r="AC98" t="n">
        <v>602.5953820670578</v>
      </c>
      <c r="AD98" t="n">
        <v>486882.4907081302</v>
      </c>
      <c r="AE98" t="n">
        <v>666174.1035263906</v>
      </c>
      <c r="AF98" t="n">
        <v>5.461974020529546e-06</v>
      </c>
      <c r="AG98" t="n">
        <v>25</v>
      </c>
      <c r="AH98" t="n">
        <v>602595.3820670578</v>
      </c>
    </row>
    <row r="99">
      <c r="A99" t="n">
        <v>97</v>
      </c>
      <c r="B99" t="n">
        <v>150</v>
      </c>
      <c r="C99" t="inlineStr">
        <is>
          <t xml:space="preserve">CONCLUIDO	</t>
        </is>
      </c>
      <c r="D99" t="n">
        <v>4.7445</v>
      </c>
      <c r="E99" t="n">
        <v>21.08</v>
      </c>
      <c r="F99" t="n">
        <v>17.52</v>
      </c>
      <c r="G99" t="n">
        <v>105.14</v>
      </c>
      <c r="H99" t="n">
        <v>1.28</v>
      </c>
      <c r="I99" t="n">
        <v>10</v>
      </c>
      <c r="J99" t="n">
        <v>352.34</v>
      </c>
      <c r="K99" t="n">
        <v>61.82</v>
      </c>
      <c r="L99" t="n">
        <v>25.25</v>
      </c>
      <c r="M99" t="n">
        <v>8</v>
      </c>
      <c r="N99" t="n">
        <v>115.27</v>
      </c>
      <c r="O99" t="n">
        <v>43689.76</v>
      </c>
      <c r="P99" t="n">
        <v>313.36</v>
      </c>
      <c r="Q99" t="n">
        <v>444.55</v>
      </c>
      <c r="R99" t="n">
        <v>68.65000000000001</v>
      </c>
      <c r="S99" t="n">
        <v>48.21</v>
      </c>
      <c r="T99" t="n">
        <v>4281.66</v>
      </c>
      <c r="U99" t="n">
        <v>0.7</v>
      </c>
      <c r="V99" t="n">
        <v>0.78</v>
      </c>
      <c r="W99" t="n">
        <v>0.18</v>
      </c>
      <c r="X99" t="n">
        <v>0.25</v>
      </c>
      <c r="Y99" t="n">
        <v>1</v>
      </c>
      <c r="Z99" t="n">
        <v>10</v>
      </c>
      <c r="AA99" t="n">
        <v>486.837306094085</v>
      </c>
      <c r="AB99" t="n">
        <v>666.1122799440494</v>
      </c>
      <c r="AC99" t="n">
        <v>602.5394588406452</v>
      </c>
      <c r="AD99" t="n">
        <v>486837.306094085</v>
      </c>
      <c r="AE99" t="n">
        <v>666112.2799440494</v>
      </c>
      <c r="AF99" t="n">
        <v>5.463125485485914e-06</v>
      </c>
      <c r="AG99" t="n">
        <v>25</v>
      </c>
      <c r="AH99" t="n">
        <v>602539.4588406453</v>
      </c>
    </row>
    <row r="100">
      <c r="A100" t="n">
        <v>98</v>
      </c>
      <c r="B100" t="n">
        <v>150</v>
      </c>
      <c r="C100" t="inlineStr">
        <is>
          <t xml:space="preserve">CONCLUIDO	</t>
        </is>
      </c>
      <c r="D100" t="n">
        <v>4.7426</v>
      </c>
      <c r="E100" t="n">
        <v>21.09</v>
      </c>
      <c r="F100" t="n">
        <v>17.53</v>
      </c>
      <c r="G100" t="n">
        <v>105.2</v>
      </c>
      <c r="H100" t="n">
        <v>1.29</v>
      </c>
      <c r="I100" t="n">
        <v>10</v>
      </c>
      <c r="J100" t="n">
        <v>352.98</v>
      </c>
      <c r="K100" t="n">
        <v>61.82</v>
      </c>
      <c r="L100" t="n">
        <v>25.5</v>
      </c>
      <c r="M100" t="n">
        <v>8</v>
      </c>
      <c r="N100" t="n">
        <v>115.66</v>
      </c>
      <c r="O100" t="n">
        <v>43769.02</v>
      </c>
      <c r="P100" t="n">
        <v>313.87</v>
      </c>
      <c r="Q100" t="n">
        <v>444.57</v>
      </c>
      <c r="R100" t="n">
        <v>68.87</v>
      </c>
      <c r="S100" t="n">
        <v>48.21</v>
      </c>
      <c r="T100" t="n">
        <v>4391.95</v>
      </c>
      <c r="U100" t="n">
        <v>0.7</v>
      </c>
      <c r="V100" t="n">
        <v>0.78</v>
      </c>
      <c r="W100" t="n">
        <v>0.18</v>
      </c>
      <c r="X100" t="n">
        <v>0.26</v>
      </c>
      <c r="Y100" t="n">
        <v>1</v>
      </c>
      <c r="Z100" t="n">
        <v>10</v>
      </c>
      <c r="AA100" t="n">
        <v>487.2327380466929</v>
      </c>
      <c r="AB100" t="n">
        <v>666.6533273868342</v>
      </c>
      <c r="AC100" t="n">
        <v>603.0288694748555</v>
      </c>
      <c r="AD100" t="n">
        <v>487232.7380466929</v>
      </c>
      <c r="AE100" t="n">
        <v>666653.3273868342</v>
      </c>
      <c r="AF100" t="n">
        <v>5.460937702068815e-06</v>
      </c>
      <c r="AG100" t="n">
        <v>25</v>
      </c>
      <c r="AH100" t="n">
        <v>603028.8694748555</v>
      </c>
    </row>
    <row r="101">
      <c r="A101" t="n">
        <v>99</v>
      </c>
      <c r="B101" t="n">
        <v>150</v>
      </c>
      <c r="C101" t="inlineStr">
        <is>
          <t xml:space="preserve">CONCLUIDO	</t>
        </is>
      </c>
      <c r="D101" t="n">
        <v>4.7449</v>
      </c>
      <c r="E101" t="n">
        <v>21.08</v>
      </c>
      <c r="F101" t="n">
        <v>17.52</v>
      </c>
      <c r="G101" t="n">
        <v>105.14</v>
      </c>
      <c r="H101" t="n">
        <v>1.3</v>
      </c>
      <c r="I101" t="n">
        <v>10</v>
      </c>
      <c r="J101" t="n">
        <v>353.63</v>
      </c>
      <c r="K101" t="n">
        <v>61.82</v>
      </c>
      <c r="L101" t="n">
        <v>25.75</v>
      </c>
      <c r="M101" t="n">
        <v>8</v>
      </c>
      <c r="N101" t="n">
        <v>116.06</v>
      </c>
      <c r="O101" t="n">
        <v>43848.38</v>
      </c>
      <c r="P101" t="n">
        <v>314.35</v>
      </c>
      <c r="Q101" t="n">
        <v>444.57</v>
      </c>
      <c r="R101" t="n">
        <v>68.59999999999999</v>
      </c>
      <c r="S101" t="n">
        <v>48.21</v>
      </c>
      <c r="T101" t="n">
        <v>4255.06</v>
      </c>
      <c r="U101" t="n">
        <v>0.7</v>
      </c>
      <c r="V101" t="n">
        <v>0.78</v>
      </c>
      <c r="W101" t="n">
        <v>0.18</v>
      </c>
      <c r="X101" t="n">
        <v>0.25</v>
      </c>
      <c r="Y101" t="n">
        <v>1</v>
      </c>
      <c r="Z101" t="n">
        <v>10</v>
      </c>
      <c r="AA101" t="n">
        <v>487.322288619956</v>
      </c>
      <c r="AB101" t="n">
        <v>666.7758544318652</v>
      </c>
      <c r="AC101" t="n">
        <v>603.1397027106765</v>
      </c>
      <c r="AD101" t="n">
        <v>487322.288619956</v>
      </c>
      <c r="AE101" t="n">
        <v>666775.8544318653</v>
      </c>
      <c r="AF101" t="n">
        <v>5.463586071468461e-06</v>
      </c>
      <c r="AG101" t="n">
        <v>25</v>
      </c>
      <c r="AH101" t="n">
        <v>603139.7027106765</v>
      </c>
    </row>
    <row r="102">
      <c r="A102" t="n">
        <v>100</v>
      </c>
      <c r="B102" t="n">
        <v>150</v>
      </c>
      <c r="C102" t="inlineStr">
        <is>
          <t xml:space="preserve">CONCLUIDO	</t>
        </is>
      </c>
      <c r="D102" t="n">
        <v>4.7428</v>
      </c>
      <c r="E102" t="n">
        <v>21.08</v>
      </c>
      <c r="F102" t="n">
        <v>17.53</v>
      </c>
      <c r="G102" t="n">
        <v>105.19</v>
      </c>
      <c r="H102" t="n">
        <v>1.31</v>
      </c>
      <c r="I102" t="n">
        <v>10</v>
      </c>
      <c r="J102" t="n">
        <v>354.27</v>
      </c>
      <c r="K102" t="n">
        <v>61.82</v>
      </c>
      <c r="L102" t="n">
        <v>26</v>
      </c>
      <c r="M102" t="n">
        <v>8</v>
      </c>
      <c r="N102" t="n">
        <v>116.45</v>
      </c>
      <c r="O102" t="n">
        <v>43927.95</v>
      </c>
      <c r="P102" t="n">
        <v>314.54</v>
      </c>
      <c r="Q102" t="n">
        <v>444.58</v>
      </c>
      <c r="R102" t="n">
        <v>68.90000000000001</v>
      </c>
      <c r="S102" t="n">
        <v>48.21</v>
      </c>
      <c r="T102" t="n">
        <v>4407.32</v>
      </c>
      <c r="U102" t="n">
        <v>0.7</v>
      </c>
      <c r="V102" t="n">
        <v>0.78</v>
      </c>
      <c r="W102" t="n">
        <v>0.18</v>
      </c>
      <c r="X102" t="n">
        <v>0.25</v>
      </c>
      <c r="Y102" t="n">
        <v>1</v>
      </c>
      <c r="Z102" t="n">
        <v>10</v>
      </c>
      <c r="AA102" t="n">
        <v>487.5645633716506</v>
      </c>
      <c r="AB102" t="n">
        <v>667.1073454355416</v>
      </c>
      <c r="AC102" t="n">
        <v>603.4395566782125</v>
      </c>
      <c r="AD102" t="n">
        <v>487564.5633716506</v>
      </c>
      <c r="AE102" t="n">
        <v>667107.3454355416</v>
      </c>
      <c r="AF102" t="n">
        <v>5.461167995060088e-06</v>
      </c>
      <c r="AG102" t="n">
        <v>25</v>
      </c>
      <c r="AH102" t="n">
        <v>603439.5566782125</v>
      </c>
    </row>
    <row r="103">
      <c r="A103" t="n">
        <v>101</v>
      </c>
      <c r="B103" t="n">
        <v>150</v>
      </c>
      <c r="C103" t="inlineStr">
        <is>
          <t xml:space="preserve">CONCLUIDO	</t>
        </is>
      </c>
      <c r="D103" t="n">
        <v>4.7478</v>
      </c>
      <c r="E103" t="n">
        <v>21.06</v>
      </c>
      <c r="F103" t="n">
        <v>17.51</v>
      </c>
      <c r="G103" t="n">
        <v>105.06</v>
      </c>
      <c r="H103" t="n">
        <v>1.32</v>
      </c>
      <c r="I103" t="n">
        <v>10</v>
      </c>
      <c r="J103" t="n">
        <v>354.92</v>
      </c>
      <c r="K103" t="n">
        <v>61.82</v>
      </c>
      <c r="L103" t="n">
        <v>26.25</v>
      </c>
      <c r="M103" t="n">
        <v>8</v>
      </c>
      <c r="N103" t="n">
        <v>116.85</v>
      </c>
      <c r="O103" t="n">
        <v>44007.74</v>
      </c>
      <c r="P103" t="n">
        <v>313.76</v>
      </c>
      <c r="Q103" t="n">
        <v>444.55</v>
      </c>
      <c r="R103" t="n">
        <v>68.05</v>
      </c>
      <c r="S103" t="n">
        <v>48.21</v>
      </c>
      <c r="T103" t="n">
        <v>3979.58</v>
      </c>
      <c r="U103" t="n">
        <v>0.71</v>
      </c>
      <c r="V103" t="n">
        <v>0.78</v>
      </c>
      <c r="W103" t="n">
        <v>0.18</v>
      </c>
      <c r="X103" t="n">
        <v>0.23</v>
      </c>
      <c r="Y103" t="n">
        <v>1</v>
      </c>
      <c r="Z103" t="n">
        <v>10</v>
      </c>
      <c r="AA103" t="n">
        <v>486.8371282627248</v>
      </c>
      <c r="AB103" t="n">
        <v>666.1120366273373</v>
      </c>
      <c r="AC103" t="n">
        <v>602.5392387457385</v>
      </c>
      <c r="AD103" t="n">
        <v>486837.1282627248</v>
      </c>
      <c r="AE103" t="n">
        <v>666112.0366273372</v>
      </c>
      <c r="AF103" t="n">
        <v>5.466925319841926e-06</v>
      </c>
      <c r="AG103" t="n">
        <v>25</v>
      </c>
      <c r="AH103" t="n">
        <v>602539.2387457385</v>
      </c>
    </row>
    <row r="104">
      <c r="A104" t="n">
        <v>102</v>
      </c>
      <c r="B104" t="n">
        <v>150</v>
      </c>
      <c r="C104" t="inlineStr">
        <is>
          <t xml:space="preserve">CONCLUIDO	</t>
        </is>
      </c>
      <c r="D104" t="n">
        <v>4.7533</v>
      </c>
      <c r="E104" t="n">
        <v>21.04</v>
      </c>
      <c r="F104" t="n">
        <v>17.49</v>
      </c>
      <c r="G104" t="n">
        <v>104.91</v>
      </c>
      <c r="H104" t="n">
        <v>1.33</v>
      </c>
      <c r="I104" t="n">
        <v>10</v>
      </c>
      <c r="J104" t="n">
        <v>355.57</v>
      </c>
      <c r="K104" t="n">
        <v>61.82</v>
      </c>
      <c r="L104" t="n">
        <v>26.5</v>
      </c>
      <c r="M104" t="n">
        <v>8</v>
      </c>
      <c r="N104" t="n">
        <v>117.25</v>
      </c>
      <c r="O104" t="n">
        <v>44087.74</v>
      </c>
      <c r="P104" t="n">
        <v>313.14</v>
      </c>
      <c r="Q104" t="n">
        <v>444.55</v>
      </c>
      <c r="R104" t="n">
        <v>67.15000000000001</v>
      </c>
      <c r="S104" t="n">
        <v>48.21</v>
      </c>
      <c r="T104" t="n">
        <v>3531.75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486.1681865478213</v>
      </c>
      <c r="AB104" t="n">
        <v>665.1967610613805</v>
      </c>
      <c r="AC104" t="n">
        <v>601.7113157951993</v>
      </c>
      <c r="AD104" t="n">
        <v>486168.1865478213</v>
      </c>
      <c r="AE104" t="n">
        <v>665196.7610613805</v>
      </c>
      <c r="AF104" t="n">
        <v>5.473258377101949e-06</v>
      </c>
      <c r="AG104" t="n">
        <v>25</v>
      </c>
      <c r="AH104" t="n">
        <v>601711.3157951994</v>
      </c>
    </row>
    <row r="105">
      <c r="A105" t="n">
        <v>103</v>
      </c>
      <c r="B105" t="n">
        <v>150</v>
      </c>
      <c r="C105" t="inlineStr">
        <is>
          <t xml:space="preserve">CONCLUIDO	</t>
        </is>
      </c>
      <c r="D105" t="n">
        <v>4.7554</v>
      </c>
      <c r="E105" t="n">
        <v>21.03</v>
      </c>
      <c r="F105" t="n">
        <v>17.48</v>
      </c>
      <c r="G105" t="n">
        <v>104.86</v>
      </c>
      <c r="H105" t="n">
        <v>1.34</v>
      </c>
      <c r="I105" t="n">
        <v>10</v>
      </c>
      <c r="J105" t="n">
        <v>356.22</v>
      </c>
      <c r="K105" t="n">
        <v>61.82</v>
      </c>
      <c r="L105" t="n">
        <v>26.75</v>
      </c>
      <c r="M105" t="n">
        <v>8</v>
      </c>
      <c r="N105" t="n">
        <v>117.65</v>
      </c>
      <c r="O105" t="n">
        <v>44167.96</v>
      </c>
      <c r="P105" t="n">
        <v>313.04</v>
      </c>
      <c r="Q105" t="n">
        <v>444.55</v>
      </c>
      <c r="R105" t="n">
        <v>67.06999999999999</v>
      </c>
      <c r="S105" t="n">
        <v>48.21</v>
      </c>
      <c r="T105" t="n">
        <v>3492.23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485.9728383677929</v>
      </c>
      <c r="AB105" t="n">
        <v>664.9294770633122</v>
      </c>
      <c r="AC105" t="n">
        <v>601.4695410067712</v>
      </c>
      <c r="AD105" t="n">
        <v>485972.8383677929</v>
      </c>
      <c r="AE105" t="n">
        <v>664929.4770633122</v>
      </c>
      <c r="AF105" t="n">
        <v>5.47567645351032e-06</v>
      </c>
      <c r="AG105" t="n">
        <v>25</v>
      </c>
      <c r="AH105" t="n">
        <v>601469.5410067713</v>
      </c>
    </row>
    <row r="106">
      <c r="A106" t="n">
        <v>104</v>
      </c>
      <c r="B106" t="n">
        <v>150</v>
      </c>
      <c r="C106" t="inlineStr">
        <is>
          <t xml:space="preserve">CONCLUIDO	</t>
        </is>
      </c>
      <c r="D106" t="n">
        <v>4.7439</v>
      </c>
      <c r="E106" t="n">
        <v>21.08</v>
      </c>
      <c r="F106" t="n">
        <v>17.53</v>
      </c>
      <c r="G106" t="n">
        <v>105.16</v>
      </c>
      <c r="H106" t="n">
        <v>1.35</v>
      </c>
      <c r="I106" t="n">
        <v>10</v>
      </c>
      <c r="J106" t="n">
        <v>356.87</v>
      </c>
      <c r="K106" t="n">
        <v>61.82</v>
      </c>
      <c r="L106" t="n">
        <v>27</v>
      </c>
      <c r="M106" t="n">
        <v>8</v>
      </c>
      <c r="N106" t="n">
        <v>118.05</v>
      </c>
      <c r="O106" t="n">
        <v>44248.41</v>
      </c>
      <c r="P106" t="n">
        <v>313.9</v>
      </c>
      <c r="Q106" t="n">
        <v>444.55</v>
      </c>
      <c r="R106" t="n">
        <v>68.97</v>
      </c>
      <c r="S106" t="n">
        <v>48.21</v>
      </c>
      <c r="T106" t="n">
        <v>4437.93</v>
      </c>
      <c r="U106" t="n">
        <v>0.7</v>
      </c>
      <c r="V106" t="n">
        <v>0.78</v>
      </c>
      <c r="W106" t="n">
        <v>0.17</v>
      </c>
      <c r="X106" t="n">
        <v>0.25</v>
      </c>
      <c r="Y106" t="n">
        <v>1</v>
      </c>
      <c r="Z106" t="n">
        <v>10</v>
      </c>
      <c r="AA106" t="n">
        <v>487.1840278700533</v>
      </c>
      <c r="AB106" t="n">
        <v>666.5866799742147</v>
      </c>
      <c r="AC106" t="n">
        <v>602.968582797756</v>
      </c>
      <c r="AD106" t="n">
        <v>487184.0278700533</v>
      </c>
      <c r="AE106" t="n">
        <v>666586.6799742146</v>
      </c>
      <c r="AF106" t="n">
        <v>5.462434606512093e-06</v>
      </c>
      <c r="AG106" t="n">
        <v>25</v>
      </c>
      <c r="AH106" t="n">
        <v>602968.582797756</v>
      </c>
    </row>
    <row r="107">
      <c r="A107" t="n">
        <v>105</v>
      </c>
      <c r="B107" t="n">
        <v>150</v>
      </c>
      <c r="C107" t="inlineStr">
        <is>
          <t xml:space="preserve">CONCLUIDO	</t>
        </is>
      </c>
      <c r="D107" t="n">
        <v>4.7336</v>
      </c>
      <c r="E107" t="n">
        <v>21.13</v>
      </c>
      <c r="F107" t="n">
        <v>17.57</v>
      </c>
      <c r="G107" t="n">
        <v>105.44</v>
      </c>
      <c r="H107" t="n">
        <v>1.36</v>
      </c>
      <c r="I107" t="n">
        <v>10</v>
      </c>
      <c r="J107" t="n">
        <v>357.52</v>
      </c>
      <c r="K107" t="n">
        <v>61.82</v>
      </c>
      <c r="L107" t="n">
        <v>27.25</v>
      </c>
      <c r="M107" t="n">
        <v>8</v>
      </c>
      <c r="N107" t="n">
        <v>118.45</v>
      </c>
      <c r="O107" t="n">
        <v>44329.08</v>
      </c>
      <c r="P107" t="n">
        <v>314.47</v>
      </c>
      <c r="Q107" t="n">
        <v>444.55</v>
      </c>
      <c r="R107" t="n">
        <v>70.42</v>
      </c>
      <c r="S107" t="n">
        <v>48.21</v>
      </c>
      <c r="T107" t="n">
        <v>5162.64</v>
      </c>
      <c r="U107" t="n">
        <v>0.68</v>
      </c>
      <c r="V107" t="n">
        <v>0.78</v>
      </c>
      <c r="W107" t="n">
        <v>0.18</v>
      </c>
      <c r="X107" t="n">
        <v>0.3</v>
      </c>
      <c r="Y107" t="n">
        <v>1</v>
      </c>
      <c r="Z107" t="n">
        <v>10</v>
      </c>
      <c r="AA107" t="n">
        <v>488.1514143938857</v>
      </c>
      <c r="AB107" t="n">
        <v>667.9103008942034</v>
      </c>
      <c r="AC107" t="n">
        <v>604.1658791948546</v>
      </c>
      <c r="AD107" t="n">
        <v>488151.4143938857</v>
      </c>
      <c r="AE107" t="n">
        <v>667910.3008942034</v>
      </c>
      <c r="AF107" t="n">
        <v>5.450574517461507e-06</v>
      </c>
      <c r="AG107" t="n">
        <v>25</v>
      </c>
      <c r="AH107" t="n">
        <v>604165.8791948546</v>
      </c>
    </row>
    <row r="108">
      <c r="A108" t="n">
        <v>106</v>
      </c>
      <c r="B108" t="n">
        <v>150</v>
      </c>
      <c r="C108" t="inlineStr">
        <is>
          <t xml:space="preserve">CONCLUIDO	</t>
        </is>
      </c>
      <c r="D108" t="n">
        <v>4.7408</v>
      </c>
      <c r="E108" t="n">
        <v>21.09</v>
      </c>
      <c r="F108" t="n">
        <v>17.54</v>
      </c>
      <c r="G108" t="n">
        <v>105.24</v>
      </c>
      <c r="H108" t="n">
        <v>1.37</v>
      </c>
      <c r="I108" t="n">
        <v>10</v>
      </c>
      <c r="J108" t="n">
        <v>358.18</v>
      </c>
      <c r="K108" t="n">
        <v>61.82</v>
      </c>
      <c r="L108" t="n">
        <v>27.5</v>
      </c>
      <c r="M108" t="n">
        <v>8</v>
      </c>
      <c r="N108" t="n">
        <v>118.86</v>
      </c>
      <c r="O108" t="n">
        <v>44409.98</v>
      </c>
      <c r="P108" t="n">
        <v>313.72</v>
      </c>
      <c r="Q108" t="n">
        <v>444.56</v>
      </c>
      <c r="R108" t="n">
        <v>69.25</v>
      </c>
      <c r="S108" t="n">
        <v>48.21</v>
      </c>
      <c r="T108" t="n">
        <v>4578.76</v>
      </c>
      <c r="U108" t="n">
        <v>0.7</v>
      </c>
      <c r="V108" t="n">
        <v>0.78</v>
      </c>
      <c r="W108" t="n">
        <v>0.18</v>
      </c>
      <c r="X108" t="n">
        <v>0.26</v>
      </c>
      <c r="Y108" t="n">
        <v>1</v>
      </c>
      <c r="Z108" t="n">
        <v>10</v>
      </c>
      <c r="AA108" t="n">
        <v>487.2868349214888</v>
      </c>
      <c r="AB108" t="n">
        <v>666.7273451175155</v>
      </c>
      <c r="AC108" t="n">
        <v>603.0958230572051</v>
      </c>
      <c r="AD108" t="n">
        <v>487286.8349214888</v>
      </c>
      <c r="AE108" t="n">
        <v>666727.3451175155</v>
      </c>
      <c r="AF108" t="n">
        <v>5.458865065147353e-06</v>
      </c>
      <c r="AG108" t="n">
        <v>25</v>
      </c>
      <c r="AH108" t="n">
        <v>603095.8230572051</v>
      </c>
    </row>
    <row r="109">
      <c r="A109" t="n">
        <v>107</v>
      </c>
      <c r="B109" t="n">
        <v>150</v>
      </c>
      <c r="C109" t="inlineStr">
        <is>
          <t xml:space="preserve">CONCLUIDO	</t>
        </is>
      </c>
      <c r="D109" t="n">
        <v>4.738</v>
      </c>
      <c r="E109" t="n">
        <v>21.11</v>
      </c>
      <c r="F109" t="n">
        <v>17.55</v>
      </c>
      <c r="G109" t="n">
        <v>105.32</v>
      </c>
      <c r="H109" t="n">
        <v>1.38</v>
      </c>
      <c r="I109" t="n">
        <v>10</v>
      </c>
      <c r="J109" t="n">
        <v>358.84</v>
      </c>
      <c r="K109" t="n">
        <v>61.82</v>
      </c>
      <c r="L109" t="n">
        <v>27.75</v>
      </c>
      <c r="M109" t="n">
        <v>8</v>
      </c>
      <c r="N109" t="n">
        <v>119.27</v>
      </c>
      <c r="O109" t="n">
        <v>44491.1</v>
      </c>
      <c r="P109" t="n">
        <v>313.61</v>
      </c>
      <c r="Q109" t="n">
        <v>444.56</v>
      </c>
      <c r="R109" t="n">
        <v>69.68000000000001</v>
      </c>
      <c r="S109" t="n">
        <v>48.21</v>
      </c>
      <c r="T109" t="n">
        <v>4795.77</v>
      </c>
      <c r="U109" t="n">
        <v>0.6899999999999999</v>
      </c>
      <c r="V109" t="n">
        <v>0.78</v>
      </c>
      <c r="W109" t="n">
        <v>0.18</v>
      </c>
      <c r="X109" t="n">
        <v>0.28</v>
      </c>
      <c r="Y109" t="n">
        <v>1</v>
      </c>
      <c r="Z109" t="n">
        <v>10</v>
      </c>
      <c r="AA109" t="n">
        <v>487.4107111885746</v>
      </c>
      <c r="AB109" t="n">
        <v>666.8968380911776</v>
      </c>
      <c r="AC109" t="n">
        <v>603.2491398593457</v>
      </c>
      <c r="AD109" t="n">
        <v>487410.7111885746</v>
      </c>
      <c r="AE109" t="n">
        <v>666896.8380911776</v>
      </c>
      <c r="AF109" t="n">
        <v>5.455640963269525e-06</v>
      </c>
      <c r="AG109" t="n">
        <v>25</v>
      </c>
      <c r="AH109" t="n">
        <v>603249.1398593457</v>
      </c>
    </row>
    <row r="110">
      <c r="A110" t="n">
        <v>108</v>
      </c>
      <c r="B110" t="n">
        <v>150</v>
      </c>
      <c r="C110" t="inlineStr">
        <is>
          <t xml:space="preserve">CONCLUIDO	</t>
        </is>
      </c>
      <c r="D110" t="n">
        <v>4.7618</v>
      </c>
      <c r="E110" t="n">
        <v>21</v>
      </c>
      <c r="F110" t="n">
        <v>17.5</v>
      </c>
      <c r="G110" t="n">
        <v>116.69</v>
      </c>
      <c r="H110" t="n">
        <v>1.39</v>
      </c>
      <c r="I110" t="n">
        <v>9</v>
      </c>
      <c r="J110" t="n">
        <v>359.5</v>
      </c>
      <c r="K110" t="n">
        <v>61.82</v>
      </c>
      <c r="L110" t="n">
        <v>28</v>
      </c>
      <c r="M110" t="n">
        <v>7</v>
      </c>
      <c r="N110" t="n">
        <v>119.68</v>
      </c>
      <c r="O110" t="n">
        <v>44572.45</v>
      </c>
      <c r="P110" t="n">
        <v>312.27</v>
      </c>
      <c r="Q110" t="n">
        <v>444.55</v>
      </c>
      <c r="R110" t="n">
        <v>67.95999999999999</v>
      </c>
      <c r="S110" t="n">
        <v>48.21</v>
      </c>
      <c r="T110" t="n">
        <v>3939.15</v>
      </c>
      <c r="U110" t="n">
        <v>0.71</v>
      </c>
      <c r="V110" t="n">
        <v>0.78</v>
      </c>
      <c r="W110" t="n">
        <v>0.18</v>
      </c>
      <c r="X110" t="n">
        <v>0.23</v>
      </c>
      <c r="Y110" t="n">
        <v>1</v>
      </c>
      <c r="Z110" t="n">
        <v>10</v>
      </c>
      <c r="AA110" t="n">
        <v>485.3530233244585</v>
      </c>
      <c r="AB110" t="n">
        <v>664.0814187767122</v>
      </c>
      <c r="AC110" t="n">
        <v>600.7024202127872</v>
      </c>
      <c r="AD110" t="n">
        <v>485353.0233244585</v>
      </c>
      <c r="AE110" t="n">
        <v>664081.4187767123</v>
      </c>
      <c r="AF110" t="n">
        <v>5.483045829231072e-06</v>
      </c>
      <c r="AG110" t="n">
        <v>25</v>
      </c>
      <c r="AH110" t="n">
        <v>600702.4202127871</v>
      </c>
    </row>
    <row r="111">
      <c r="A111" t="n">
        <v>109</v>
      </c>
      <c r="B111" t="n">
        <v>150</v>
      </c>
      <c r="C111" t="inlineStr">
        <is>
          <t xml:space="preserve">CONCLUIDO	</t>
        </is>
      </c>
      <c r="D111" t="n">
        <v>4.7632</v>
      </c>
      <c r="E111" t="n">
        <v>20.99</v>
      </c>
      <c r="F111" t="n">
        <v>17.5</v>
      </c>
      <c r="G111" t="n">
        <v>116.65</v>
      </c>
      <c r="H111" t="n">
        <v>1.4</v>
      </c>
      <c r="I111" t="n">
        <v>9</v>
      </c>
      <c r="J111" t="n">
        <v>360.16</v>
      </c>
      <c r="K111" t="n">
        <v>61.82</v>
      </c>
      <c r="L111" t="n">
        <v>28.25</v>
      </c>
      <c r="M111" t="n">
        <v>7</v>
      </c>
      <c r="N111" t="n">
        <v>120.09</v>
      </c>
      <c r="O111" t="n">
        <v>44654.04</v>
      </c>
      <c r="P111" t="n">
        <v>312.51</v>
      </c>
      <c r="Q111" t="n">
        <v>444.55</v>
      </c>
      <c r="R111" t="n">
        <v>67.86</v>
      </c>
      <c r="S111" t="n">
        <v>48.21</v>
      </c>
      <c r="T111" t="n">
        <v>3891.24</v>
      </c>
      <c r="U111" t="n">
        <v>0.71</v>
      </c>
      <c r="V111" t="n">
        <v>0.78</v>
      </c>
      <c r="W111" t="n">
        <v>0.18</v>
      </c>
      <c r="X111" t="n">
        <v>0.22</v>
      </c>
      <c r="Y111" t="n">
        <v>1</v>
      </c>
      <c r="Z111" t="n">
        <v>10</v>
      </c>
      <c r="AA111" t="n">
        <v>485.4067928360803</v>
      </c>
      <c r="AB111" t="n">
        <v>664.1549885946569</v>
      </c>
      <c r="AC111" t="n">
        <v>600.7689686305628</v>
      </c>
      <c r="AD111" t="n">
        <v>485406.7928360803</v>
      </c>
      <c r="AE111" t="n">
        <v>664154.9885946568</v>
      </c>
      <c r="AF111" t="n">
        <v>5.484657880169988e-06</v>
      </c>
      <c r="AG111" t="n">
        <v>25</v>
      </c>
      <c r="AH111" t="n">
        <v>600768.9686305628</v>
      </c>
    </row>
    <row r="112">
      <c r="A112" t="n">
        <v>110</v>
      </c>
      <c r="B112" t="n">
        <v>150</v>
      </c>
      <c r="C112" t="inlineStr">
        <is>
          <t xml:space="preserve">CONCLUIDO	</t>
        </is>
      </c>
      <c r="D112" t="n">
        <v>4.7624</v>
      </c>
      <c r="E112" t="n">
        <v>21</v>
      </c>
      <c r="F112" t="n">
        <v>17.5</v>
      </c>
      <c r="G112" t="n">
        <v>116.67</v>
      </c>
      <c r="H112" t="n">
        <v>1.41</v>
      </c>
      <c r="I112" t="n">
        <v>9</v>
      </c>
      <c r="J112" t="n">
        <v>360.82</v>
      </c>
      <c r="K112" t="n">
        <v>61.82</v>
      </c>
      <c r="L112" t="n">
        <v>28.5</v>
      </c>
      <c r="M112" t="n">
        <v>7</v>
      </c>
      <c r="N112" t="n">
        <v>120.5</v>
      </c>
      <c r="O112" t="n">
        <v>44735.86</v>
      </c>
      <c r="P112" t="n">
        <v>312.89</v>
      </c>
      <c r="Q112" t="n">
        <v>444.55</v>
      </c>
      <c r="R112" t="n">
        <v>67.94</v>
      </c>
      <c r="S112" t="n">
        <v>48.21</v>
      </c>
      <c r="T112" t="n">
        <v>3928.4</v>
      </c>
      <c r="U112" t="n">
        <v>0.71</v>
      </c>
      <c r="V112" t="n">
        <v>0.78</v>
      </c>
      <c r="W112" t="n">
        <v>0.18</v>
      </c>
      <c r="X112" t="n">
        <v>0.22</v>
      </c>
      <c r="Y112" t="n">
        <v>1</v>
      </c>
      <c r="Z112" t="n">
        <v>10</v>
      </c>
      <c r="AA112" t="n">
        <v>485.6387091576952</v>
      </c>
      <c r="AB112" t="n">
        <v>664.4723067373161</v>
      </c>
      <c r="AC112" t="n">
        <v>601.0560023750458</v>
      </c>
      <c r="AD112" t="n">
        <v>485638.7091576952</v>
      </c>
      <c r="AE112" t="n">
        <v>664472.3067373161</v>
      </c>
      <c r="AF112" t="n">
        <v>5.483736708204893e-06</v>
      </c>
      <c r="AG112" t="n">
        <v>25</v>
      </c>
      <c r="AH112" t="n">
        <v>601056.0023750458</v>
      </c>
    </row>
    <row r="113">
      <c r="A113" t="n">
        <v>111</v>
      </c>
      <c r="B113" t="n">
        <v>150</v>
      </c>
      <c r="C113" t="inlineStr">
        <is>
          <t xml:space="preserve">CONCLUIDO	</t>
        </is>
      </c>
      <c r="D113" t="n">
        <v>4.762</v>
      </c>
      <c r="E113" t="n">
        <v>21</v>
      </c>
      <c r="F113" t="n">
        <v>17.5</v>
      </c>
      <c r="G113" t="n">
        <v>116.68</v>
      </c>
      <c r="H113" t="n">
        <v>1.42</v>
      </c>
      <c r="I113" t="n">
        <v>9</v>
      </c>
      <c r="J113" t="n">
        <v>361.49</v>
      </c>
      <c r="K113" t="n">
        <v>61.82</v>
      </c>
      <c r="L113" t="n">
        <v>28.75</v>
      </c>
      <c r="M113" t="n">
        <v>7</v>
      </c>
      <c r="N113" t="n">
        <v>120.92</v>
      </c>
      <c r="O113" t="n">
        <v>44817.91</v>
      </c>
      <c r="P113" t="n">
        <v>313.05</v>
      </c>
      <c r="Q113" t="n">
        <v>444.55</v>
      </c>
      <c r="R113" t="n">
        <v>68.01000000000001</v>
      </c>
      <c r="S113" t="n">
        <v>48.21</v>
      </c>
      <c r="T113" t="n">
        <v>3965.9</v>
      </c>
      <c r="U113" t="n">
        <v>0.71</v>
      </c>
      <c r="V113" t="n">
        <v>0.78</v>
      </c>
      <c r="W113" t="n">
        <v>0.18</v>
      </c>
      <c r="X113" t="n">
        <v>0.23</v>
      </c>
      <c r="Y113" t="n">
        <v>1</v>
      </c>
      <c r="Z113" t="n">
        <v>10</v>
      </c>
      <c r="AA113" t="n">
        <v>485.7394593601309</v>
      </c>
      <c r="AB113" t="n">
        <v>664.6101576090739</v>
      </c>
      <c r="AC113" t="n">
        <v>601.1806969530778</v>
      </c>
      <c r="AD113" t="n">
        <v>485739.4593601309</v>
      </c>
      <c r="AE113" t="n">
        <v>664610.1576090739</v>
      </c>
      <c r="AF113" t="n">
        <v>5.483276122222345e-06</v>
      </c>
      <c r="AG113" t="n">
        <v>25</v>
      </c>
      <c r="AH113" t="n">
        <v>601180.6969530778</v>
      </c>
    </row>
    <row r="114">
      <c r="A114" t="n">
        <v>112</v>
      </c>
      <c r="B114" t="n">
        <v>150</v>
      </c>
      <c r="C114" t="inlineStr">
        <is>
          <t xml:space="preserve">CONCLUIDO	</t>
        </is>
      </c>
      <c r="D114" t="n">
        <v>4.7586</v>
      </c>
      <c r="E114" t="n">
        <v>21.01</v>
      </c>
      <c r="F114" t="n">
        <v>17.52</v>
      </c>
      <c r="G114" t="n">
        <v>116.78</v>
      </c>
      <c r="H114" t="n">
        <v>1.43</v>
      </c>
      <c r="I114" t="n">
        <v>9</v>
      </c>
      <c r="J114" t="n">
        <v>362.16</v>
      </c>
      <c r="K114" t="n">
        <v>61.82</v>
      </c>
      <c r="L114" t="n">
        <v>29</v>
      </c>
      <c r="M114" t="n">
        <v>7</v>
      </c>
      <c r="N114" t="n">
        <v>121.34</v>
      </c>
      <c r="O114" t="n">
        <v>44900.33</v>
      </c>
      <c r="P114" t="n">
        <v>313.75</v>
      </c>
      <c r="Q114" t="n">
        <v>444.55</v>
      </c>
      <c r="R114" t="n">
        <v>68.48</v>
      </c>
      <c r="S114" t="n">
        <v>48.21</v>
      </c>
      <c r="T114" t="n">
        <v>4198.75</v>
      </c>
      <c r="U114" t="n">
        <v>0.7</v>
      </c>
      <c r="V114" t="n">
        <v>0.78</v>
      </c>
      <c r="W114" t="n">
        <v>0.18</v>
      </c>
      <c r="X114" t="n">
        <v>0.24</v>
      </c>
      <c r="Y114" t="n">
        <v>1</v>
      </c>
      <c r="Z114" t="n">
        <v>10</v>
      </c>
      <c r="AA114" t="n">
        <v>486.3446337506853</v>
      </c>
      <c r="AB114" t="n">
        <v>665.4381839086402</v>
      </c>
      <c r="AC114" t="n">
        <v>601.9296975847557</v>
      </c>
      <c r="AD114" t="n">
        <v>486344.6337506853</v>
      </c>
      <c r="AE114" t="n">
        <v>665438.1839086402</v>
      </c>
      <c r="AF114" t="n">
        <v>5.479361141370697e-06</v>
      </c>
      <c r="AG114" t="n">
        <v>25</v>
      </c>
      <c r="AH114" t="n">
        <v>601929.6975847557</v>
      </c>
    </row>
    <row r="115">
      <c r="A115" t="n">
        <v>113</v>
      </c>
      <c r="B115" t="n">
        <v>150</v>
      </c>
      <c r="C115" t="inlineStr">
        <is>
          <t xml:space="preserve">CONCLUIDO	</t>
        </is>
      </c>
      <c r="D115" t="n">
        <v>4.7639</v>
      </c>
      <c r="E115" t="n">
        <v>20.99</v>
      </c>
      <c r="F115" t="n">
        <v>17.49</v>
      </c>
      <c r="G115" t="n">
        <v>116.63</v>
      </c>
      <c r="H115" t="n">
        <v>1.44</v>
      </c>
      <c r="I115" t="n">
        <v>9</v>
      </c>
      <c r="J115" t="n">
        <v>362.83</v>
      </c>
      <c r="K115" t="n">
        <v>61.82</v>
      </c>
      <c r="L115" t="n">
        <v>29.25</v>
      </c>
      <c r="M115" t="n">
        <v>7</v>
      </c>
      <c r="N115" t="n">
        <v>121.75</v>
      </c>
      <c r="O115" t="n">
        <v>44982.86</v>
      </c>
      <c r="P115" t="n">
        <v>313.68</v>
      </c>
      <c r="Q115" t="n">
        <v>444.55</v>
      </c>
      <c r="R115" t="n">
        <v>67.61</v>
      </c>
      <c r="S115" t="n">
        <v>48.21</v>
      </c>
      <c r="T115" t="n">
        <v>3764.96</v>
      </c>
      <c r="U115" t="n">
        <v>0.71</v>
      </c>
      <c r="V115" t="n">
        <v>0.78</v>
      </c>
      <c r="W115" t="n">
        <v>0.18</v>
      </c>
      <c r="X115" t="n">
        <v>0.22</v>
      </c>
      <c r="Y115" t="n">
        <v>1</v>
      </c>
      <c r="Z115" t="n">
        <v>10</v>
      </c>
      <c r="AA115" t="n">
        <v>485.9250151731443</v>
      </c>
      <c r="AB115" t="n">
        <v>664.8640432585836</v>
      </c>
      <c r="AC115" t="n">
        <v>601.4103521125292</v>
      </c>
      <c r="AD115" t="n">
        <v>485925.0151731443</v>
      </c>
      <c r="AE115" t="n">
        <v>664864.0432585836</v>
      </c>
      <c r="AF115" t="n">
        <v>5.485463905639444e-06</v>
      </c>
      <c r="AG115" t="n">
        <v>25</v>
      </c>
      <c r="AH115" t="n">
        <v>601410.3521125291</v>
      </c>
    </row>
    <row r="116">
      <c r="A116" t="n">
        <v>114</v>
      </c>
      <c r="B116" t="n">
        <v>150</v>
      </c>
      <c r="C116" t="inlineStr">
        <is>
          <t xml:space="preserve">CONCLUIDO	</t>
        </is>
      </c>
      <c r="D116" t="n">
        <v>4.762</v>
      </c>
      <c r="E116" t="n">
        <v>21</v>
      </c>
      <c r="F116" t="n">
        <v>17.5</v>
      </c>
      <c r="G116" t="n">
        <v>116.68</v>
      </c>
      <c r="H116" t="n">
        <v>1.45</v>
      </c>
      <c r="I116" t="n">
        <v>9</v>
      </c>
      <c r="J116" t="n">
        <v>363.5</v>
      </c>
      <c r="K116" t="n">
        <v>61.82</v>
      </c>
      <c r="L116" t="n">
        <v>29.5</v>
      </c>
      <c r="M116" t="n">
        <v>7</v>
      </c>
      <c r="N116" t="n">
        <v>122.18</v>
      </c>
      <c r="O116" t="n">
        <v>45065.64</v>
      </c>
      <c r="P116" t="n">
        <v>313.94</v>
      </c>
      <c r="Q116" t="n">
        <v>444.56</v>
      </c>
      <c r="R116" t="n">
        <v>68.04000000000001</v>
      </c>
      <c r="S116" t="n">
        <v>48.21</v>
      </c>
      <c r="T116" t="n">
        <v>3982.33</v>
      </c>
      <c r="U116" t="n">
        <v>0.71</v>
      </c>
      <c r="V116" t="n">
        <v>0.78</v>
      </c>
      <c r="W116" t="n">
        <v>0.18</v>
      </c>
      <c r="X116" t="n">
        <v>0.23</v>
      </c>
      <c r="Y116" t="n">
        <v>1</v>
      </c>
      <c r="Z116" t="n">
        <v>10</v>
      </c>
      <c r="AA116" t="n">
        <v>486.1914956776999</v>
      </c>
      <c r="AB116" t="n">
        <v>665.2286536412067</v>
      </c>
      <c r="AC116" t="n">
        <v>601.7401645919686</v>
      </c>
      <c r="AD116" t="n">
        <v>486191.4956776999</v>
      </c>
      <c r="AE116" t="n">
        <v>665228.6536412067</v>
      </c>
      <c r="AF116" t="n">
        <v>5.483276122222345e-06</v>
      </c>
      <c r="AG116" t="n">
        <v>25</v>
      </c>
      <c r="AH116" t="n">
        <v>601740.1645919685</v>
      </c>
    </row>
    <row r="117">
      <c r="A117" t="n">
        <v>115</v>
      </c>
      <c r="B117" t="n">
        <v>150</v>
      </c>
      <c r="C117" t="inlineStr">
        <is>
          <t xml:space="preserve">CONCLUIDO	</t>
        </is>
      </c>
      <c r="D117" t="n">
        <v>4.7612</v>
      </c>
      <c r="E117" t="n">
        <v>21</v>
      </c>
      <c r="F117" t="n">
        <v>17.51</v>
      </c>
      <c r="G117" t="n">
        <v>116.71</v>
      </c>
      <c r="H117" t="n">
        <v>1.46</v>
      </c>
      <c r="I117" t="n">
        <v>9</v>
      </c>
      <c r="J117" t="n">
        <v>364.17</v>
      </c>
      <c r="K117" t="n">
        <v>61.82</v>
      </c>
      <c r="L117" t="n">
        <v>29.75</v>
      </c>
      <c r="M117" t="n">
        <v>7</v>
      </c>
      <c r="N117" t="n">
        <v>122.6</v>
      </c>
      <c r="O117" t="n">
        <v>45148.66</v>
      </c>
      <c r="P117" t="n">
        <v>314.36</v>
      </c>
      <c r="Q117" t="n">
        <v>444.55</v>
      </c>
      <c r="R117" t="n">
        <v>68.06999999999999</v>
      </c>
      <c r="S117" t="n">
        <v>48.21</v>
      </c>
      <c r="T117" t="n">
        <v>3996.2</v>
      </c>
      <c r="U117" t="n">
        <v>0.71</v>
      </c>
      <c r="V117" t="n">
        <v>0.78</v>
      </c>
      <c r="W117" t="n">
        <v>0.18</v>
      </c>
      <c r="X117" t="n">
        <v>0.23</v>
      </c>
      <c r="Y117" t="n">
        <v>1</v>
      </c>
      <c r="Z117" t="n">
        <v>10</v>
      </c>
      <c r="AA117" t="n">
        <v>486.4856847656764</v>
      </c>
      <c r="AB117" t="n">
        <v>665.6311761300827</v>
      </c>
      <c r="AC117" t="n">
        <v>602.1042708994499</v>
      </c>
      <c r="AD117" t="n">
        <v>486485.6847656764</v>
      </c>
      <c r="AE117" t="n">
        <v>665631.1761300827</v>
      </c>
      <c r="AF117" t="n">
        <v>5.482354950257251e-06</v>
      </c>
      <c r="AG117" t="n">
        <v>25</v>
      </c>
      <c r="AH117" t="n">
        <v>602104.2708994499</v>
      </c>
    </row>
    <row r="118">
      <c r="A118" t="n">
        <v>116</v>
      </c>
      <c r="B118" t="n">
        <v>150</v>
      </c>
      <c r="C118" t="inlineStr">
        <is>
          <t xml:space="preserve">CONCLUIDO	</t>
        </is>
      </c>
      <c r="D118" t="n">
        <v>4.7615</v>
      </c>
      <c r="E118" t="n">
        <v>21</v>
      </c>
      <c r="F118" t="n">
        <v>17.5</v>
      </c>
      <c r="G118" t="n">
        <v>116.7</v>
      </c>
      <c r="H118" t="n">
        <v>1.47</v>
      </c>
      <c r="I118" t="n">
        <v>9</v>
      </c>
      <c r="J118" t="n">
        <v>364.85</v>
      </c>
      <c r="K118" t="n">
        <v>61.82</v>
      </c>
      <c r="L118" t="n">
        <v>30</v>
      </c>
      <c r="M118" t="n">
        <v>7</v>
      </c>
      <c r="N118" t="n">
        <v>123.02</v>
      </c>
      <c r="O118" t="n">
        <v>45231.92</v>
      </c>
      <c r="P118" t="n">
        <v>314.67</v>
      </c>
      <c r="Q118" t="n">
        <v>444.55</v>
      </c>
      <c r="R118" t="n">
        <v>67.94</v>
      </c>
      <c r="S118" t="n">
        <v>48.21</v>
      </c>
      <c r="T118" t="n">
        <v>3928.33</v>
      </c>
      <c r="U118" t="n">
        <v>0.71</v>
      </c>
      <c r="V118" t="n">
        <v>0.78</v>
      </c>
      <c r="W118" t="n">
        <v>0.18</v>
      </c>
      <c r="X118" t="n">
        <v>0.23</v>
      </c>
      <c r="Y118" t="n">
        <v>1</v>
      </c>
      <c r="Z118" t="n">
        <v>10</v>
      </c>
      <c r="AA118" t="n">
        <v>486.5867231368637</v>
      </c>
      <c r="AB118" t="n">
        <v>665.7694212870396</v>
      </c>
      <c r="AC118" t="n">
        <v>602.2293221326552</v>
      </c>
      <c r="AD118" t="n">
        <v>486586.7231368637</v>
      </c>
      <c r="AE118" t="n">
        <v>665769.4212870395</v>
      </c>
      <c r="AF118" t="n">
        <v>5.482700389744161e-06</v>
      </c>
      <c r="AG118" t="n">
        <v>25</v>
      </c>
      <c r="AH118" t="n">
        <v>602229.3221326552</v>
      </c>
    </row>
    <row r="119">
      <c r="A119" t="n">
        <v>117</v>
      </c>
      <c r="B119" t="n">
        <v>150</v>
      </c>
      <c r="C119" t="inlineStr">
        <is>
          <t xml:space="preserve">CONCLUIDO	</t>
        </is>
      </c>
      <c r="D119" t="n">
        <v>4.762</v>
      </c>
      <c r="E119" t="n">
        <v>21</v>
      </c>
      <c r="F119" t="n">
        <v>17.5</v>
      </c>
      <c r="G119" t="n">
        <v>116.68</v>
      </c>
      <c r="H119" t="n">
        <v>1.48</v>
      </c>
      <c r="I119" t="n">
        <v>9</v>
      </c>
      <c r="J119" t="n">
        <v>365.52</v>
      </c>
      <c r="K119" t="n">
        <v>61.82</v>
      </c>
      <c r="L119" t="n">
        <v>30.25</v>
      </c>
      <c r="M119" t="n">
        <v>7</v>
      </c>
      <c r="N119" t="n">
        <v>123.45</v>
      </c>
      <c r="O119" t="n">
        <v>45315.43</v>
      </c>
      <c r="P119" t="n">
        <v>314.57</v>
      </c>
      <c r="Q119" t="n">
        <v>444.57</v>
      </c>
      <c r="R119" t="n">
        <v>67.97</v>
      </c>
      <c r="S119" t="n">
        <v>48.21</v>
      </c>
      <c r="T119" t="n">
        <v>3944.15</v>
      </c>
      <c r="U119" t="n">
        <v>0.71</v>
      </c>
      <c r="V119" t="n">
        <v>0.78</v>
      </c>
      <c r="W119" t="n">
        <v>0.18</v>
      </c>
      <c r="X119" t="n">
        <v>0.23</v>
      </c>
      <c r="Y119" t="n">
        <v>1</v>
      </c>
      <c r="Z119" t="n">
        <v>10</v>
      </c>
      <c r="AA119" t="n">
        <v>486.5114764418218</v>
      </c>
      <c r="AB119" t="n">
        <v>665.6664654392332</v>
      </c>
      <c r="AC119" t="n">
        <v>602.1361922464641</v>
      </c>
      <c r="AD119" t="n">
        <v>486511.4764418218</v>
      </c>
      <c r="AE119" t="n">
        <v>665666.4654392332</v>
      </c>
      <c r="AF119" t="n">
        <v>5.483276122222345e-06</v>
      </c>
      <c r="AG119" t="n">
        <v>25</v>
      </c>
      <c r="AH119" t="n">
        <v>602136.1922464641</v>
      </c>
    </row>
    <row r="120">
      <c r="A120" t="n">
        <v>118</v>
      </c>
      <c r="B120" t="n">
        <v>150</v>
      </c>
      <c r="C120" t="inlineStr">
        <is>
          <t xml:space="preserve">CONCLUIDO	</t>
        </is>
      </c>
      <c r="D120" t="n">
        <v>4.765</v>
      </c>
      <c r="E120" t="n">
        <v>20.99</v>
      </c>
      <c r="F120" t="n">
        <v>17.49</v>
      </c>
      <c r="G120" t="n">
        <v>116.59</v>
      </c>
      <c r="H120" t="n">
        <v>1.49</v>
      </c>
      <c r="I120" t="n">
        <v>9</v>
      </c>
      <c r="J120" t="n">
        <v>366.2</v>
      </c>
      <c r="K120" t="n">
        <v>61.82</v>
      </c>
      <c r="L120" t="n">
        <v>30.5</v>
      </c>
      <c r="M120" t="n">
        <v>7</v>
      </c>
      <c r="N120" t="n">
        <v>123.88</v>
      </c>
      <c r="O120" t="n">
        <v>45399.2</v>
      </c>
      <c r="P120" t="n">
        <v>314</v>
      </c>
      <c r="Q120" t="n">
        <v>444.55</v>
      </c>
      <c r="R120" t="n">
        <v>67.41</v>
      </c>
      <c r="S120" t="n">
        <v>48.21</v>
      </c>
      <c r="T120" t="n">
        <v>3663.51</v>
      </c>
      <c r="U120" t="n">
        <v>0.72</v>
      </c>
      <c r="V120" t="n">
        <v>0.78</v>
      </c>
      <c r="W120" t="n">
        <v>0.18</v>
      </c>
      <c r="X120" t="n">
        <v>0.21</v>
      </c>
      <c r="Y120" t="n">
        <v>1</v>
      </c>
      <c r="Z120" t="n">
        <v>10</v>
      </c>
      <c r="AA120" t="n">
        <v>486.0338259724924</v>
      </c>
      <c r="AB120" t="n">
        <v>665.0129229946451</v>
      </c>
      <c r="AC120" t="n">
        <v>601.5450229755349</v>
      </c>
      <c r="AD120" t="n">
        <v>486033.8259724923</v>
      </c>
      <c r="AE120" t="n">
        <v>665012.9229946451</v>
      </c>
      <c r="AF120" t="n">
        <v>5.486730517091448e-06</v>
      </c>
      <c r="AG120" t="n">
        <v>25</v>
      </c>
      <c r="AH120" t="n">
        <v>601545.0229755349</v>
      </c>
    </row>
    <row r="121">
      <c r="A121" t="n">
        <v>119</v>
      </c>
      <c r="B121" t="n">
        <v>150</v>
      </c>
      <c r="C121" t="inlineStr">
        <is>
          <t xml:space="preserve">CONCLUIDO	</t>
        </is>
      </c>
      <c r="D121" t="n">
        <v>4.7658</v>
      </c>
      <c r="E121" t="n">
        <v>20.98</v>
      </c>
      <c r="F121" t="n">
        <v>17.49</v>
      </c>
      <c r="G121" t="n">
        <v>116.57</v>
      </c>
      <c r="H121" t="n">
        <v>1.49</v>
      </c>
      <c r="I121" t="n">
        <v>9</v>
      </c>
      <c r="J121" t="n">
        <v>366.88</v>
      </c>
      <c r="K121" t="n">
        <v>61.82</v>
      </c>
      <c r="L121" t="n">
        <v>30.75</v>
      </c>
      <c r="M121" t="n">
        <v>7</v>
      </c>
      <c r="N121" t="n">
        <v>124.31</v>
      </c>
      <c r="O121" t="n">
        <v>45483.22</v>
      </c>
      <c r="P121" t="n">
        <v>314.07</v>
      </c>
      <c r="Q121" t="n">
        <v>444.55</v>
      </c>
      <c r="R121" t="n">
        <v>67.27</v>
      </c>
      <c r="S121" t="n">
        <v>48.21</v>
      </c>
      <c r="T121" t="n">
        <v>3596.48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486.0303452970179</v>
      </c>
      <c r="AB121" t="n">
        <v>665.0081605809045</v>
      </c>
      <c r="AC121" t="n">
        <v>601.5407150798775</v>
      </c>
      <c r="AD121" t="n">
        <v>486030.3452970179</v>
      </c>
      <c r="AE121" t="n">
        <v>665008.1605809045</v>
      </c>
      <c r="AF121" t="n">
        <v>5.487651689056542e-06</v>
      </c>
      <c r="AG121" t="n">
        <v>25</v>
      </c>
      <c r="AH121" t="n">
        <v>601540.7150798775</v>
      </c>
    </row>
    <row r="122">
      <c r="A122" t="n">
        <v>120</v>
      </c>
      <c r="B122" t="n">
        <v>150</v>
      </c>
      <c r="C122" t="inlineStr">
        <is>
          <t xml:space="preserve">CONCLUIDO	</t>
        </is>
      </c>
      <c r="D122" t="n">
        <v>4.771</v>
      </c>
      <c r="E122" t="n">
        <v>20.96</v>
      </c>
      <c r="F122" t="n">
        <v>17.46</v>
      </c>
      <c r="G122" t="n">
        <v>116.42</v>
      </c>
      <c r="H122" t="n">
        <v>1.5</v>
      </c>
      <c r="I122" t="n">
        <v>9</v>
      </c>
      <c r="J122" t="n">
        <v>367.57</v>
      </c>
      <c r="K122" t="n">
        <v>61.82</v>
      </c>
      <c r="L122" t="n">
        <v>31</v>
      </c>
      <c r="M122" t="n">
        <v>7</v>
      </c>
      <c r="N122" t="n">
        <v>124.74</v>
      </c>
      <c r="O122" t="n">
        <v>45567.49</v>
      </c>
      <c r="P122" t="n">
        <v>313.65</v>
      </c>
      <c r="Q122" t="n">
        <v>444.55</v>
      </c>
      <c r="R122" t="n">
        <v>66.53</v>
      </c>
      <c r="S122" t="n">
        <v>48.21</v>
      </c>
      <c r="T122" t="n">
        <v>3225.82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485.4391388934542</v>
      </c>
      <c r="AB122" t="n">
        <v>664.199245897363</v>
      </c>
      <c r="AC122" t="n">
        <v>600.8090020784142</v>
      </c>
      <c r="AD122" t="n">
        <v>485439.1388934542</v>
      </c>
      <c r="AE122" t="n">
        <v>664199.2458973629</v>
      </c>
      <c r="AF122" t="n">
        <v>5.493639306829654e-06</v>
      </c>
      <c r="AG122" t="n">
        <v>25</v>
      </c>
      <c r="AH122" t="n">
        <v>600809.0020784142</v>
      </c>
    </row>
    <row r="123">
      <c r="A123" t="n">
        <v>121</v>
      </c>
      <c r="B123" t="n">
        <v>150</v>
      </c>
      <c r="C123" t="inlineStr">
        <is>
          <t xml:space="preserve">CONCLUIDO	</t>
        </is>
      </c>
      <c r="D123" t="n">
        <v>4.7723</v>
      </c>
      <c r="E123" t="n">
        <v>20.95</v>
      </c>
      <c r="F123" t="n">
        <v>17.46</v>
      </c>
      <c r="G123" t="n">
        <v>116.38</v>
      </c>
      <c r="H123" t="n">
        <v>1.51</v>
      </c>
      <c r="I123" t="n">
        <v>9</v>
      </c>
      <c r="J123" t="n">
        <v>368.25</v>
      </c>
      <c r="K123" t="n">
        <v>61.82</v>
      </c>
      <c r="L123" t="n">
        <v>31.25</v>
      </c>
      <c r="M123" t="n">
        <v>7</v>
      </c>
      <c r="N123" t="n">
        <v>125.18</v>
      </c>
      <c r="O123" t="n">
        <v>45652.02</v>
      </c>
      <c r="P123" t="n">
        <v>313.58</v>
      </c>
      <c r="Q123" t="n">
        <v>444.55</v>
      </c>
      <c r="R123" t="n">
        <v>66.47</v>
      </c>
      <c r="S123" t="n">
        <v>48.21</v>
      </c>
      <c r="T123" t="n">
        <v>3195.83</v>
      </c>
      <c r="U123" t="n">
        <v>0.73</v>
      </c>
      <c r="V123" t="n">
        <v>0.78</v>
      </c>
      <c r="W123" t="n">
        <v>0.17</v>
      </c>
      <c r="X123" t="n">
        <v>0.18</v>
      </c>
      <c r="Y123" t="n">
        <v>1</v>
      </c>
      <c r="Z123" t="n">
        <v>10</v>
      </c>
      <c r="AA123" t="n">
        <v>485.3405262007777</v>
      </c>
      <c r="AB123" t="n">
        <v>664.0643196607581</v>
      </c>
      <c r="AC123" t="n">
        <v>600.6869530124609</v>
      </c>
      <c r="AD123" t="n">
        <v>485340.5262007777</v>
      </c>
      <c r="AE123" t="n">
        <v>664064.3196607581</v>
      </c>
      <c r="AF123" t="n">
        <v>5.495136211272932e-06</v>
      </c>
      <c r="AG123" t="n">
        <v>25</v>
      </c>
      <c r="AH123" t="n">
        <v>600686.9530124608</v>
      </c>
    </row>
    <row r="124">
      <c r="A124" t="n">
        <v>122</v>
      </c>
      <c r="B124" t="n">
        <v>150</v>
      </c>
      <c r="C124" t="inlineStr">
        <is>
          <t xml:space="preserve">CONCLUIDO	</t>
        </is>
      </c>
      <c r="D124" t="n">
        <v>4.7637</v>
      </c>
      <c r="E124" t="n">
        <v>20.99</v>
      </c>
      <c r="F124" t="n">
        <v>17.49</v>
      </c>
      <c r="G124" t="n">
        <v>116.63</v>
      </c>
      <c r="H124" t="n">
        <v>1.52</v>
      </c>
      <c r="I124" t="n">
        <v>9</v>
      </c>
      <c r="J124" t="n">
        <v>368.94</v>
      </c>
      <c r="K124" t="n">
        <v>61.82</v>
      </c>
      <c r="L124" t="n">
        <v>31.5</v>
      </c>
      <c r="M124" t="n">
        <v>7</v>
      </c>
      <c r="N124" t="n">
        <v>125.62</v>
      </c>
      <c r="O124" t="n">
        <v>45736.8</v>
      </c>
      <c r="P124" t="n">
        <v>313.96</v>
      </c>
      <c r="Q124" t="n">
        <v>444.55</v>
      </c>
      <c r="R124" t="n">
        <v>67.87</v>
      </c>
      <c r="S124" t="n">
        <v>48.21</v>
      </c>
      <c r="T124" t="n">
        <v>3893.07</v>
      </c>
      <c r="U124" t="n">
        <v>0.71</v>
      </c>
      <c r="V124" t="n">
        <v>0.78</v>
      </c>
      <c r="W124" t="n">
        <v>0.17</v>
      </c>
      <c r="X124" t="n">
        <v>0.22</v>
      </c>
      <c r="Y124" t="n">
        <v>1</v>
      </c>
      <c r="Z124" t="n">
        <v>10</v>
      </c>
      <c r="AA124" t="n">
        <v>486.0769292616887</v>
      </c>
      <c r="AB124" t="n">
        <v>665.0718988165066</v>
      </c>
      <c r="AC124" t="n">
        <v>601.598370227731</v>
      </c>
      <c r="AD124" t="n">
        <v>486076.9292616887</v>
      </c>
      <c r="AE124" t="n">
        <v>665071.8988165066</v>
      </c>
      <c r="AF124" t="n">
        <v>5.485233612648171e-06</v>
      </c>
      <c r="AG124" t="n">
        <v>25</v>
      </c>
      <c r="AH124" t="n">
        <v>601598.3702277311</v>
      </c>
    </row>
    <row r="125">
      <c r="A125" t="n">
        <v>123</v>
      </c>
      <c r="B125" t="n">
        <v>150</v>
      </c>
      <c r="C125" t="inlineStr">
        <is>
          <t xml:space="preserve">CONCLUIDO	</t>
        </is>
      </c>
      <c r="D125" t="n">
        <v>4.752</v>
      </c>
      <c r="E125" t="n">
        <v>21.04</v>
      </c>
      <c r="F125" t="n">
        <v>17.55</v>
      </c>
      <c r="G125" t="n">
        <v>116.98</v>
      </c>
      <c r="H125" t="n">
        <v>1.53</v>
      </c>
      <c r="I125" t="n">
        <v>9</v>
      </c>
      <c r="J125" t="n">
        <v>369.63</v>
      </c>
      <c r="K125" t="n">
        <v>61.82</v>
      </c>
      <c r="L125" t="n">
        <v>31.75</v>
      </c>
      <c r="M125" t="n">
        <v>7</v>
      </c>
      <c r="N125" t="n">
        <v>126.06</v>
      </c>
      <c r="O125" t="n">
        <v>45821.85</v>
      </c>
      <c r="P125" t="n">
        <v>314.91</v>
      </c>
      <c r="Q125" t="n">
        <v>444.55</v>
      </c>
      <c r="R125" t="n">
        <v>69.7</v>
      </c>
      <c r="S125" t="n">
        <v>48.21</v>
      </c>
      <c r="T125" t="n">
        <v>4809.81</v>
      </c>
      <c r="U125" t="n">
        <v>0.6899999999999999</v>
      </c>
      <c r="V125" t="n">
        <v>0.78</v>
      </c>
      <c r="W125" t="n">
        <v>0.17</v>
      </c>
      <c r="X125" t="n">
        <v>0.27</v>
      </c>
      <c r="Y125" t="n">
        <v>1</v>
      </c>
      <c r="Z125" t="n">
        <v>10</v>
      </c>
      <c r="AA125" t="n">
        <v>487.3837391074074</v>
      </c>
      <c r="AB125" t="n">
        <v>666.8599336998004</v>
      </c>
      <c r="AC125" t="n">
        <v>603.2157575712858</v>
      </c>
      <c r="AD125" t="n">
        <v>487383.7391074074</v>
      </c>
      <c r="AE125" t="n">
        <v>666859.9336998004</v>
      </c>
      <c r="AF125" t="n">
        <v>5.47176147265867e-06</v>
      </c>
      <c r="AG125" t="n">
        <v>25</v>
      </c>
      <c r="AH125" t="n">
        <v>603215.7575712858</v>
      </c>
    </row>
    <row r="126">
      <c r="A126" t="n">
        <v>124</v>
      </c>
      <c r="B126" t="n">
        <v>150</v>
      </c>
      <c r="C126" t="inlineStr">
        <is>
          <t xml:space="preserve">CONCLUIDO	</t>
        </is>
      </c>
      <c r="D126" t="n">
        <v>4.7577</v>
      </c>
      <c r="E126" t="n">
        <v>21.02</v>
      </c>
      <c r="F126" t="n">
        <v>17.52</v>
      </c>
      <c r="G126" t="n">
        <v>116.81</v>
      </c>
      <c r="H126" t="n">
        <v>1.54</v>
      </c>
      <c r="I126" t="n">
        <v>9</v>
      </c>
      <c r="J126" t="n">
        <v>370.32</v>
      </c>
      <c r="K126" t="n">
        <v>61.82</v>
      </c>
      <c r="L126" t="n">
        <v>32</v>
      </c>
      <c r="M126" t="n">
        <v>7</v>
      </c>
      <c r="N126" t="n">
        <v>126.5</v>
      </c>
      <c r="O126" t="n">
        <v>45907.3</v>
      </c>
      <c r="P126" t="n">
        <v>314.11</v>
      </c>
      <c r="Q126" t="n">
        <v>444.56</v>
      </c>
      <c r="R126" t="n">
        <v>68.62</v>
      </c>
      <c r="S126" t="n">
        <v>48.21</v>
      </c>
      <c r="T126" t="n">
        <v>4271.04</v>
      </c>
      <c r="U126" t="n">
        <v>0.7</v>
      </c>
      <c r="V126" t="n">
        <v>0.78</v>
      </c>
      <c r="W126" t="n">
        <v>0.18</v>
      </c>
      <c r="X126" t="n">
        <v>0.24</v>
      </c>
      <c r="Y126" t="n">
        <v>1</v>
      </c>
      <c r="Z126" t="n">
        <v>10</v>
      </c>
      <c r="AA126" t="n">
        <v>486.5716601239603</v>
      </c>
      <c r="AB126" t="n">
        <v>665.7488114082519</v>
      </c>
      <c r="AC126" t="n">
        <v>602.2106792317729</v>
      </c>
      <c r="AD126" t="n">
        <v>486571.6601239603</v>
      </c>
      <c r="AE126" t="n">
        <v>665748.8114082519</v>
      </c>
      <c r="AF126" t="n">
        <v>5.478324822909965e-06</v>
      </c>
      <c r="AG126" t="n">
        <v>25</v>
      </c>
      <c r="AH126" t="n">
        <v>602210.6792317729</v>
      </c>
    </row>
    <row r="127">
      <c r="A127" t="n">
        <v>125</v>
      </c>
      <c r="B127" t="n">
        <v>150</v>
      </c>
      <c r="C127" t="inlineStr">
        <is>
          <t xml:space="preserve">CONCLUIDO	</t>
        </is>
      </c>
      <c r="D127" t="n">
        <v>4.7826</v>
      </c>
      <c r="E127" t="n">
        <v>20.91</v>
      </c>
      <c r="F127" t="n">
        <v>17.47</v>
      </c>
      <c r="G127" t="n">
        <v>131.01</v>
      </c>
      <c r="H127" t="n">
        <v>1.55</v>
      </c>
      <c r="I127" t="n">
        <v>8</v>
      </c>
      <c r="J127" t="n">
        <v>371.02</v>
      </c>
      <c r="K127" t="n">
        <v>61.82</v>
      </c>
      <c r="L127" t="n">
        <v>32.25</v>
      </c>
      <c r="M127" t="n">
        <v>6</v>
      </c>
      <c r="N127" t="n">
        <v>126.94</v>
      </c>
      <c r="O127" t="n">
        <v>45992.88</v>
      </c>
      <c r="P127" t="n">
        <v>313.71</v>
      </c>
      <c r="Q127" t="n">
        <v>444.57</v>
      </c>
      <c r="R127" t="n">
        <v>66.81999999999999</v>
      </c>
      <c r="S127" t="n">
        <v>48.21</v>
      </c>
      <c r="T127" t="n">
        <v>3376.14</v>
      </c>
      <c r="U127" t="n">
        <v>0.72</v>
      </c>
      <c r="V127" t="n">
        <v>0.78</v>
      </c>
      <c r="W127" t="n">
        <v>0.18</v>
      </c>
      <c r="X127" t="n">
        <v>0.19</v>
      </c>
      <c r="Y127" t="n">
        <v>1</v>
      </c>
      <c r="Z127" t="n">
        <v>10</v>
      </c>
      <c r="AA127" t="n">
        <v>484.9489037591514</v>
      </c>
      <c r="AB127" t="n">
        <v>663.5284845589623</v>
      </c>
      <c r="AC127" t="n">
        <v>600.2022572607312</v>
      </c>
      <c r="AD127" t="n">
        <v>484948.9037591515</v>
      </c>
      <c r="AE127" t="n">
        <v>663528.4845589623</v>
      </c>
      <c r="AF127" t="n">
        <v>5.506996300323519e-06</v>
      </c>
      <c r="AG127" t="n">
        <v>25</v>
      </c>
      <c r="AH127" t="n">
        <v>600202.2572607312</v>
      </c>
    </row>
    <row r="128">
      <c r="A128" t="n">
        <v>126</v>
      </c>
      <c r="B128" t="n">
        <v>150</v>
      </c>
      <c r="C128" t="inlineStr">
        <is>
          <t xml:space="preserve">CONCLUIDO	</t>
        </is>
      </c>
      <c r="D128" t="n">
        <v>4.7813</v>
      </c>
      <c r="E128" t="n">
        <v>20.92</v>
      </c>
      <c r="F128" t="n">
        <v>17.47</v>
      </c>
      <c r="G128" t="n">
        <v>131.05</v>
      </c>
      <c r="H128" t="n">
        <v>1.56</v>
      </c>
      <c r="I128" t="n">
        <v>8</v>
      </c>
      <c r="J128" t="n">
        <v>371.71</v>
      </c>
      <c r="K128" t="n">
        <v>61.82</v>
      </c>
      <c r="L128" t="n">
        <v>32.5</v>
      </c>
      <c r="M128" t="n">
        <v>6</v>
      </c>
      <c r="N128" t="n">
        <v>127.39</v>
      </c>
      <c r="O128" t="n">
        <v>46078.74</v>
      </c>
      <c r="P128" t="n">
        <v>314.13</v>
      </c>
      <c r="Q128" t="n">
        <v>444.56</v>
      </c>
      <c r="R128" t="n">
        <v>67.01000000000001</v>
      </c>
      <c r="S128" t="n">
        <v>48.21</v>
      </c>
      <c r="T128" t="n">
        <v>3468.57</v>
      </c>
      <c r="U128" t="n">
        <v>0.72</v>
      </c>
      <c r="V128" t="n">
        <v>0.78</v>
      </c>
      <c r="W128" t="n">
        <v>0.18</v>
      </c>
      <c r="X128" t="n">
        <v>0.2</v>
      </c>
      <c r="Y128" t="n">
        <v>1</v>
      </c>
      <c r="Z128" t="n">
        <v>10</v>
      </c>
      <c r="AA128" t="n">
        <v>485.2242470623912</v>
      </c>
      <c r="AB128" t="n">
        <v>663.9052214137439</v>
      </c>
      <c r="AC128" t="n">
        <v>600.543038878846</v>
      </c>
      <c r="AD128" t="n">
        <v>485224.2470623911</v>
      </c>
      <c r="AE128" t="n">
        <v>663905.2214137439</v>
      </c>
      <c r="AF128" t="n">
        <v>5.50549939588024e-06</v>
      </c>
      <c r="AG128" t="n">
        <v>25</v>
      </c>
      <c r="AH128" t="n">
        <v>600543.038878846</v>
      </c>
    </row>
    <row r="129">
      <c r="A129" t="n">
        <v>127</v>
      </c>
      <c r="B129" t="n">
        <v>150</v>
      </c>
      <c r="C129" t="inlineStr">
        <is>
          <t xml:space="preserve">CONCLUIDO	</t>
        </is>
      </c>
      <c r="D129" t="n">
        <v>4.7816</v>
      </c>
      <c r="E129" t="n">
        <v>20.91</v>
      </c>
      <c r="F129" t="n">
        <v>17.47</v>
      </c>
      <c r="G129" t="n">
        <v>131.04</v>
      </c>
      <c r="H129" t="n">
        <v>1.57</v>
      </c>
      <c r="I129" t="n">
        <v>8</v>
      </c>
      <c r="J129" t="n">
        <v>372.41</v>
      </c>
      <c r="K129" t="n">
        <v>61.82</v>
      </c>
      <c r="L129" t="n">
        <v>32.75</v>
      </c>
      <c r="M129" t="n">
        <v>6</v>
      </c>
      <c r="N129" t="n">
        <v>127.84</v>
      </c>
      <c r="O129" t="n">
        <v>46164.87</v>
      </c>
      <c r="P129" t="n">
        <v>314.06</v>
      </c>
      <c r="Q129" t="n">
        <v>444.55</v>
      </c>
      <c r="R129" t="n">
        <v>66.97</v>
      </c>
      <c r="S129" t="n">
        <v>48.21</v>
      </c>
      <c r="T129" t="n">
        <v>3447.59</v>
      </c>
      <c r="U129" t="n">
        <v>0.72</v>
      </c>
      <c r="V129" t="n">
        <v>0.78</v>
      </c>
      <c r="W129" t="n">
        <v>0.18</v>
      </c>
      <c r="X129" t="n">
        <v>0.2</v>
      </c>
      <c r="Y129" t="n">
        <v>1</v>
      </c>
      <c r="Z129" t="n">
        <v>10</v>
      </c>
      <c r="AA129" t="n">
        <v>485.1743113511707</v>
      </c>
      <c r="AB129" t="n">
        <v>663.836897170644</v>
      </c>
      <c r="AC129" t="n">
        <v>600.4812354056139</v>
      </c>
      <c r="AD129" t="n">
        <v>485174.3113511707</v>
      </c>
      <c r="AE129" t="n">
        <v>663836.897170644</v>
      </c>
      <c r="AF129" t="n">
        <v>5.505844835367151e-06</v>
      </c>
      <c r="AG129" t="n">
        <v>25</v>
      </c>
      <c r="AH129" t="n">
        <v>600481.2354056139</v>
      </c>
    </row>
    <row r="130">
      <c r="A130" t="n">
        <v>128</v>
      </c>
      <c r="B130" t="n">
        <v>150</v>
      </c>
      <c r="C130" t="inlineStr">
        <is>
          <t xml:space="preserve">CONCLUIDO	</t>
        </is>
      </c>
      <c r="D130" t="n">
        <v>4.7806</v>
      </c>
      <c r="E130" t="n">
        <v>20.92</v>
      </c>
      <c r="F130" t="n">
        <v>17.48</v>
      </c>
      <c r="G130" t="n">
        <v>131.07</v>
      </c>
      <c r="H130" t="n">
        <v>1.58</v>
      </c>
      <c r="I130" t="n">
        <v>8</v>
      </c>
      <c r="J130" t="n">
        <v>373.11</v>
      </c>
      <c r="K130" t="n">
        <v>61.82</v>
      </c>
      <c r="L130" t="n">
        <v>33</v>
      </c>
      <c r="M130" t="n">
        <v>6</v>
      </c>
      <c r="N130" t="n">
        <v>128.29</v>
      </c>
      <c r="O130" t="n">
        <v>46251.27</v>
      </c>
      <c r="P130" t="n">
        <v>314.45</v>
      </c>
      <c r="Q130" t="n">
        <v>444.55</v>
      </c>
      <c r="R130" t="n">
        <v>67.12</v>
      </c>
      <c r="S130" t="n">
        <v>48.21</v>
      </c>
      <c r="T130" t="n">
        <v>3524.54</v>
      </c>
      <c r="U130" t="n">
        <v>0.72</v>
      </c>
      <c r="V130" t="n">
        <v>0.78</v>
      </c>
      <c r="W130" t="n">
        <v>0.18</v>
      </c>
      <c r="X130" t="n">
        <v>0.2</v>
      </c>
      <c r="Y130" t="n">
        <v>1</v>
      </c>
      <c r="Z130" t="n">
        <v>10</v>
      </c>
      <c r="AA130" t="n">
        <v>485.4616437744924</v>
      </c>
      <c r="AB130" t="n">
        <v>664.2300380684447</v>
      </c>
      <c r="AC130" t="n">
        <v>600.836855487905</v>
      </c>
      <c r="AD130" t="n">
        <v>485461.6437744924</v>
      </c>
      <c r="AE130" t="n">
        <v>664230.0380684447</v>
      </c>
      <c r="AF130" t="n">
        <v>5.504693370410782e-06</v>
      </c>
      <c r="AG130" t="n">
        <v>25</v>
      </c>
      <c r="AH130" t="n">
        <v>600836.8554879051</v>
      </c>
    </row>
    <row r="131">
      <c r="A131" t="n">
        <v>129</v>
      </c>
      <c r="B131" t="n">
        <v>150</v>
      </c>
      <c r="C131" t="inlineStr">
        <is>
          <t xml:space="preserve">CONCLUIDO	</t>
        </is>
      </c>
      <c r="D131" t="n">
        <v>4.78</v>
      </c>
      <c r="E131" t="n">
        <v>20.92</v>
      </c>
      <c r="F131" t="n">
        <v>17.48</v>
      </c>
      <c r="G131" t="n">
        <v>131.09</v>
      </c>
      <c r="H131" t="n">
        <v>1.59</v>
      </c>
      <c r="I131" t="n">
        <v>8</v>
      </c>
      <c r="J131" t="n">
        <v>373.81</v>
      </c>
      <c r="K131" t="n">
        <v>61.82</v>
      </c>
      <c r="L131" t="n">
        <v>33.25</v>
      </c>
      <c r="M131" t="n">
        <v>6</v>
      </c>
      <c r="N131" t="n">
        <v>128.74</v>
      </c>
      <c r="O131" t="n">
        <v>46337.95</v>
      </c>
      <c r="P131" t="n">
        <v>314.53</v>
      </c>
      <c r="Q131" t="n">
        <v>444.55</v>
      </c>
      <c r="R131" t="n">
        <v>67.19</v>
      </c>
      <c r="S131" t="n">
        <v>48.21</v>
      </c>
      <c r="T131" t="n">
        <v>3557.61</v>
      </c>
      <c r="U131" t="n">
        <v>0.72</v>
      </c>
      <c r="V131" t="n">
        <v>0.78</v>
      </c>
      <c r="W131" t="n">
        <v>0.18</v>
      </c>
      <c r="X131" t="n">
        <v>0.2</v>
      </c>
      <c r="Y131" t="n">
        <v>1</v>
      </c>
      <c r="Z131" t="n">
        <v>10</v>
      </c>
      <c r="AA131" t="n">
        <v>485.5312188239591</v>
      </c>
      <c r="AB131" t="n">
        <v>664.3252337205596</v>
      </c>
      <c r="AC131" t="n">
        <v>600.9229658005901</v>
      </c>
      <c r="AD131" t="n">
        <v>485531.2188239591</v>
      </c>
      <c r="AE131" t="n">
        <v>664325.2337205596</v>
      </c>
      <c r="AF131" t="n">
        <v>5.504002491436963e-06</v>
      </c>
      <c r="AG131" t="n">
        <v>25</v>
      </c>
      <c r="AH131" t="n">
        <v>600922.9658005901</v>
      </c>
    </row>
    <row r="132">
      <c r="A132" t="n">
        <v>130</v>
      </c>
      <c r="B132" t="n">
        <v>150</v>
      </c>
      <c r="C132" t="inlineStr">
        <is>
          <t xml:space="preserve">CONCLUIDO	</t>
        </is>
      </c>
      <c r="D132" t="n">
        <v>4.7802</v>
      </c>
      <c r="E132" t="n">
        <v>20.92</v>
      </c>
      <c r="F132" t="n">
        <v>17.48</v>
      </c>
      <c r="G132" t="n">
        <v>131.08</v>
      </c>
      <c r="H132" t="n">
        <v>1.6</v>
      </c>
      <c r="I132" t="n">
        <v>8</v>
      </c>
      <c r="J132" t="n">
        <v>374.52</v>
      </c>
      <c r="K132" t="n">
        <v>61.82</v>
      </c>
      <c r="L132" t="n">
        <v>33.5</v>
      </c>
      <c r="M132" t="n">
        <v>6</v>
      </c>
      <c r="N132" t="n">
        <v>129.2</v>
      </c>
      <c r="O132" t="n">
        <v>46424.91</v>
      </c>
      <c r="P132" t="n">
        <v>314.56</v>
      </c>
      <c r="Q132" t="n">
        <v>444.57</v>
      </c>
      <c r="R132" t="n">
        <v>67.14</v>
      </c>
      <c r="S132" t="n">
        <v>48.21</v>
      </c>
      <c r="T132" t="n">
        <v>3534.24</v>
      </c>
      <c r="U132" t="n">
        <v>0.72</v>
      </c>
      <c r="V132" t="n">
        <v>0.78</v>
      </c>
      <c r="W132" t="n">
        <v>0.18</v>
      </c>
      <c r="X132" t="n">
        <v>0.2</v>
      </c>
      <c r="Y132" t="n">
        <v>1</v>
      </c>
      <c r="Z132" t="n">
        <v>10</v>
      </c>
      <c r="AA132" t="n">
        <v>485.5366969574652</v>
      </c>
      <c r="AB132" t="n">
        <v>664.3327291445008</v>
      </c>
      <c r="AC132" t="n">
        <v>600.9297458717903</v>
      </c>
      <c r="AD132" t="n">
        <v>485536.6969574651</v>
      </c>
      <c r="AE132" t="n">
        <v>664332.7291445008</v>
      </c>
      <c r="AF132" t="n">
        <v>5.504232784428235e-06</v>
      </c>
      <c r="AG132" t="n">
        <v>25</v>
      </c>
      <c r="AH132" t="n">
        <v>600929.7458717902</v>
      </c>
    </row>
    <row r="133">
      <c r="A133" t="n">
        <v>131</v>
      </c>
      <c r="B133" t="n">
        <v>150</v>
      </c>
      <c r="C133" t="inlineStr">
        <is>
          <t xml:space="preserve">CONCLUIDO	</t>
        </is>
      </c>
      <c r="D133" t="n">
        <v>4.781</v>
      </c>
      <c r="E133" t="n">
        <v>20.92</v>
      </c>
      <c r="F133" t="n">
        <v>17.47</v>
      </c>
      <c r="G133" t="n">
        <v>131.06</v>
      </c>
      <c r="H133" t="n">
        <v>1.6</v>
      </c>
      <c r="I133" t="n">
        <v>8</v>
      </c>
      <c r="J133" t="n">
        <v>375.23</v>
      </c>
      <c r="K133" t="n">
        <v>61.82</v>
      </c>
      <c r="L133" t="n">
        <v>33.75</v>
      </c>
      <c r="M133" t="n">
        <v>6</v>
      </c>
      <c r="N133" t="n">
        <v>129.65</v>
      </c>
      <c r="O133" t="n">
        <v>46512.15</v>
      </c>
      <c r="P133" t="n">
        <v>314.46</v>
      </c>
      <c r="Q133" t="n">
        <v>444.55</v>
      </c>
      <c r="R133" t="n">
        <v>67.06</v>
      </c>
      <c r="S133" t="n">
        <v>48.21</v>
      </c>
      <c r="T133" t="n">
        <v>3493.22</v>
      </c>
      <c r="U133" t="n">
        <v>0.72</v>
      </c>
      <c r="V133" t="n">
        <v>0.78</v>
      </c>
      <c r="W133" t="n">
        <v>0.18</v>
      </c>
      <c r="X133" t="n">
        <v>0.2</v>
      </c>
      <c r="Y133" t="n">
        <v>1</v>
      </c>
      <c r="Z133" t="n">
        <v>10</v>
      </c>
      <c r="AA133" t="n">
        <v>485.4057197966071</v>
      </c>
      <c r="AB133" t="n">
        <v>664.1535204147101</v>
      </c>
      <c r="AC133" t="n">
        <v>600.7676405716497</v>
      </c>
      <c r="AD133" t="n">
        <v>485405.719796607</v>
      </c>
      <c r="AE133" t="n">
        <v>664153.52041471</v>
      </c>
      <c r="AF133" t="n">
        <v>5.50515395639333e-06</v>
      </c>
      <c r="AG133" t="n">
        <v>25</v>
      </c>
      <c r="AH133" t="n">
        <v>600767.6405716498</v>
      </c>
    </row>
    <row r="134">
      <c r="A134" t="n">
        <v>132</v>
      </c>
      <c r="B134" t="n">
        <v>150</v>
      </c>
      <c r="C134" t="inlineStr">
        <is>
          <t xml:space="preserve">CONCLUIDO	</t>
        </is>
      </c>
      <c r="D134" t="n">
        <v>4.7809</v>
      </c>
      <c r="E134" t="n">
        <v>20.92</v>
      </c>
      <c r="F134" t="n">
        <v>17.48</v>
      </c>
      <c r="G134" t="n">
        <v>131.06</v>
      </c>
      <c r="H134" t="n">
        <v>1.61</v>
      </c>
      <c r="I134" t="n">
        <v>8</v>
      </c>
      <c r="J134" t="n">
        <v>375.93</v>
      </c>
      <c r="K134" t="n">
        <v>61.82</v>
      </c>
      <c r="L134" t="n">
        <v>34</v>
      </c>
      <c r="M134" t="n">
        <v>6</v>
      </c>
      <c r="N134" t="n">
        <v>130.11</v>
      </c>
      <c r="O134" t="n">
        <v>46599.68</v>
      </c>
      <c r="P134" t="n">
        <v>314.57</v>
      </c>
      <c r="Q134" t="n">
        <v>444.55</v>
      </c>
      <c r="R134" t="n">
        <v>67.08</v>
      </c>
      <c r="S134" t="n">
        <v>48.21</v>
      </c>
      <c r="T134" t="n">
        <v>3503.76</v>
      </c>
      <c r="U134" t="n">
        <v>0.72</v>
      </c>
      <c r="V134" t="n">
        <v>0.78</v>
      </c>
      <c r="W134" t="n">
        <v>0.18</v>
      </c>
      <c r="X134" t="n">
        <v>0.2</v>
      </c>
      <c r="Y134" t="n">
        <v>1</v>
      </c>
      <c r="Z134" t="n">
        <v>10</v>
      </c>
      <c r="AA134" t="n">
        <v>485.5078064953382</v>
      </c>
      <c r="AB134" t="n">
        <v>664.2931999396615</v>
      </c>
      <c r="AC134" t="n">
        <v>600.8939892787812</v>
      </c>
      <c r="AD134" t="n">
        <v>485507.8064953382</v>
      </c>
      <c r="AE134" t="n">
        <v>664293.1999396614</v>
      </c>
      <c r="AF134" t="n">
        <v>5.505038809897693e-06</v>
      </c>
      <c r="AG134" t="n">
        <v>25</v>
      </c>
      <c r="AH134" t="n">
        <v>600893.9892787812</v>
      </c>
    </row>
    <row r="135">
      <c r="A135" t="n">
        <v>133</v>
      </c>
      <c r="B135" t="n">
        <v>150</v>
      </c>
      <c r="C135" t="inlineStr">
        <is>
          <t xml:space="preserve">CONCLUIDO	</t>
        </is>
      </c>
      <c r="D135" t="n">
        <v>4.7818</v>
      </c>
      <c r="E135" t="n">
        <v>20.91</v>
      </c>
      <c r="F135" t="n">
        <v>17.47</v>
      </c>
      <c r="G135" t="n">
        <v>131.03</v>
      </c>
      <c r="H135" t="n">
        <v>1.62</v>
      </c>
      <c r="I135" t="n">
        <v>8</v>
      </c>
      <c r="J135" t="n">
        <v>376.65</v>
      </c>
      <c r="K135" t="n">
        <v>61.82</v>
      </c>
      <c r="L135" t="n">
        <v>34.25</v>
      </c>
      <c r="M135" t="n">
        <v>6</v>
      </c>
      <c r="N135" t="n">
        <v>130.58</v>
      </c>
      <c r="O135" t="n">
        <v>46687.5</v>
      </c>
      <c r="P135" t="n">
        <v>314.76</v>
      </c>
      <c r="Q135" t="n">
        <v>444.55</v>
      </c>
      <c r="R135" t="n">
        <v>67</v>
      </c>
      <c r="S135" t="n">
        <v>48.21</v>
      </c>
      <c r="T135" t="n">
        <v>3466.15</v>
      </c>
      <c r="U135" t="n">
        <v>0.72</v>
      </c>
      <c r="V135" t="n">
        <v>0.78</v>
      </c>
      <c r="W135" t="n">
        <v>0.18</v>
      </c>
      <c r="X135" t="n">
        <v>0.19</v>
      </c>
      <c r="Y135" t="n">
        <v>1</v>
      </c>
      <c r="Z135" t="n">
        <v>10</v>
      </c>
      <c r="AA135" t="n">
        <v>485.5186905146882</v>
      </c>
      <c r="AB135" t="n">
        <v>664.308091935105</v>
      </c>
      <c r="AC135" t="n">
        <v>600.9074600030807</v>
      </c>
      <c r="AD135" t="n">
        <v>485518.6905146881</v>
      </c>
      <c r="AE135" t="n">
        <v>664308.091935105</v>
      </c>
      <c r="AF135" t="n">
        <v>5.506075128358424e-06</v>
      </c>
      <c r="AG135" t="n">
        <v>25</v>
      </c>
      <c r="AH135" t="n">
        <v>600907.4600030807</v>
      </c>
    </row>
    <row r="136">
      <c r="A136" t="n">
        <v>134</v>
      </c>
      <c r="B136" t="n">
        <v>150</v>
      </c>
      <c r="C136" t="inlineStr">
        <is>
          <t xml:space="preserve">CONCLUIDO	</t>
        </is>
      </c>
      <c r="D136" t="n">
        <v>4.7789</v>
      </c>
      <c r="E136" t="n">
        <v>20.93</v>
      </c>
      <c r="F136" t="n">
        <v>17.48</v>
      </c>
      <c r="G136" t="n">
        <v>131.13</v>
      </c>
      <c r="H136" t="n">
        <v>1.63</v>
      </c>
      <c r="I136" t="n">
        <v>8</v>
      </c>
      <c r="J136" t="n">
        <v>377.36</v>
      </c>
      <c r="K136" t="n">
        <v>61.82</v>
      </c>
      <c r="L136" t="n">
        <v>34.5</v>
      </c>
      <c r="M136" t="n">
        <v>6</v>
      </c>
      <c r="N136" t="n">
        <v>131.04</v>
      </c>
      <c r="O136" t="n">
        <v>46775.73</v>
      </c>
      <c r="P136" t="n">
        <v>314.81</v>
      </c>
      <c r="Q136" t="n">
        <v>444.55</v>
      </c>
      <c r="R136" t="n">
        <v>67.34999999999999</v>
      </c>
      <c r="S136" t="n">
        <v>48.21</v>
      </c>
      <c r="T136" t="n">
        <v>3637.68</v>
      </c>
      <c r="U136" t="n">
        <v>0.72</v>
      </c>
      <c r="V136" t="n">
        <v>0.78</v>
      </c>
      <c r="W136" t="n">
        <v>0.18</v>
      </c>
      <c r="X136" t="n">
        <v>0.21</v>
      </c>
      <c r="Y136" t="n">
        <v>1</v>
      </c>
      <c r="Z136" t="n">
        <v>10</v>
      </c>
      <c r="AA136" t="n">
        <v>485.7262997665007</v>
      </c>
      <c r="AB136" t="n">
        <v>664.5921520725088</v>
      </c>
      <c r="AC136" t="n">
        <v>601.1644098396515</v>
      </c>
      <c r="AD136" t="n">
        <v>485726.2997665007</v>
      </c>
      <c r="AE136" t="n">
        <v>664592.1520725088</v>
      </c>
      <c r="AF136" t="n">
        <v>5.502735879984958e-06</v>
      </c>
      <c r="AG136" t="n">
        <v>25</v>
      </c>
      <c r="AH136" t="n">
        <v>601164.4098396515</v>
      </c>
    </row>
    <row r="137">
      <c r="A137" t="n">
        <v>135</v>
      </c>
      <c r="B137" t="n">
        <v>150</v>
      </c>
      <c r="C137" t="inlineStr">
        <is>
          <t xml:space="preserve">CONCLUIDO	</t>
        </is>
      </c>
      <c r="D137" t="n">
        <v>4.7817</v>
      </c>
      <c r="E137" t="n">
        <v>20.91</v>
      </c>
      <c r="F137" t="n">
        <v>17.47</v>
      </c>
      <c r="G137" t="n">
        <v>131.04</v>
      </c>
      <c r="H137" t="n">
        <v>1.64</v>
      </c>
      <c r="I137" t="n">
        <v>8</v>
      </c>
      <c r="J137" t="n">
        <v>378.08</v>
      </c>
      <c r="K137" t="n">
        <v>61.82</v>
      </c>
      <c r="L137" t="n">
        <v>34.75</v>
      </c>
      <c r="M137" t="n">
        <v>6</v>
      </c>
      <c r="N137" t="n">
        <v>131.51</v>
      </c>
      <c r="O137" t="n">
        <v>46864.14</v>
      </c>
      <c r="P137" t="n">
        <v>314.79</v>
      </c>
      <c r="Q137" t="n">
        <v>444.55</v>
      </c>
      <c r="R137" t="n">
        <v>66.92</v>
      </c>
      <c r="S137" t="n">
        <v>48.21</v>
      </c>
      <c r="T137" t="n">
        <v>3423.34</v>
      </c>
      <c r="U137" t="n">
        <v>0.72</v>
      </c>
      <c r="V137" t="n">
        <v>0.78</v>
      </c>
      <c r="W137" t="n">
        <v>0.18</v>
      </c>
      <c r="X137" t="n">
        <v>0.19</v>
      </c>
      <c r="Y137" t="n">
        <v>1</v>
      </c>
      <c r="Z137" t="n">
        <v>10</v>
      </c>
      <c r="AA137" t="n">
        <v>485.5387136511491</v>
      </c>
      <c r="AB137" t="n">
        <v>664.3354884737694</v>
      </c>
      <c r="AC137" t="n">
        <v>600.9322418545461</v>
      </c>
      <c r="AD137" t="n">
        <v>485538.7136511491</v>
      </c>
      <c r="AE137" t="n">
        <v>664335.4884737694</v>
      </c>
      <c r="AF137" t="n">
        <v>5.505959981862787e-06</v>
      </c>
      <c r="AG137" t="n">
        <v>25</v>
      </c>
      <c r="AH137" t="n">
        <v>600932.2418545461</v>
      </c>
    </row>
    <row r="138">
      <c r="A138" t="n">
        <v>136</v>
      </c>
      <c r="B138" t="n">
        <v>150</v>
      </c>
      <c r="C138" t="inlineStr">
        <is>
          <t xml:space="preserve">CONCLUIDO	</t>
        </is>
      </c>
      <c r="D138" t="n">
        <v>4.7848</v>
      </c>
      <c r="E138" t="n">
        <v>20.9</v>
      </c>
      <c r="F138" t="n">
        <v>17.46</v>
      </c>
      <c r="G138" t="n">
        <v>130.93</v>
      </c>
      <c r="H138" t="n">
        <v>1.65</v>
      </c>
      <c r="I138" t="n">
        <v>8</v>
      </c>
      <c r="J138" t="n">
        <v>378.8</v>
      </c>
      <c r="K138" t="n">
        <v>61.82</v>
      </c>
      <c r="L138" t="n">
        <v>35</v>
      </c>
      <c r="M138" t="n">
        <v>6</v>
      </c>
      <c r="N138" t="n">
        <v>131.98</v>
      </c>
      <c r="O138" t="n">
        <v>46952.84</v>
      </c>
      <c r="P138" t="n">
        <v>314.61</v>
      </c>
      <c r="Q138" t="n">
        <v>444.55</v>
      </c>
      <c r="R138" t="n">
        <v>66.48</v>
      </c>
      <c r="S138" t="n">
        <v>48.21</v>
      </c>
      <c r="T138" t="n">
        <v>3207.33</v>
      </c>
      <c r="U138" t="n">
        <v>0.73</v>
      </c>
      <c r="V138" t="n">
        <v>0.78</v>
      </c>
      <c r="W138" t="n">
        <v>0.18</v>
      </c>
      <c r="X138" t="n">
        <v>0.18</v>
      </c>
      <c r="Y138" t="n">
        <v>1</v>
      </c>
      <c r="Z138" t="n">
        <v>10</v>
      </c>
      <c r="AA138" t="n">
        <v>485.2559430931154</v>
      </c>
      <c r="AB138" t="n">
        <v>663.9485893213111</v>
      </c>
      <c r="AC138" t="n">
        <v>600.582267814182</v>
      </c>
      <c r="AD138" t="n">
        <v>485255.9430931154</v>
      </c>
      <c r="AE138" t="n">
        <v>663948.5893213111</v>
      </c>
      <c r="AF138" t="n">
        <v>5.509529523227527e-06</v>
      </c>
      <c r="AG138" t="n">
        <v>25</v>
      </c>
      <c r="AH138" t="n">
        <v>600582.2678141821</v>
      </c>
    </row>
    <row r="139">
      <c r="A139" t="n">
        <v>137</v>
      </c>
      <c r="B139" t="n">
        <v>150</v>
      </c>
      <c r="C139" t="inlineStr">
        <is>
          <t xml:space="preserve">CONCLUIDO	</t>
        </is>
      </c>
      <c r="D139" t="n">
        <v>4.7845</v>
      </c>
      <c r="E139" t="n">
        <v>20.9</v>
      </c>
      <c r="F139" t="n">
        <v>17.46</v>
      </c>
      <c r="G139" t="n">
        <v>130.94</v>
      </c>
      <c r="H139" t="n">
        <v>1.66</v>
      </c>
      <c r="I139" t="n">
        <v>8</v>
      </c>
      <c r="J139" t="n">
        <v>379.52</v>
      </c>
      <c r="K139" t="n">
        <v>61.82</v>
      </c>
      <c r="L139" t="n">
        <v>35.25</v>
      </c>
      <c r="M139" t="n">
        <v>6</v>
      </c>
      <c r="N139" t="n">
        <v>132.45</v>
      </c>
      <c r="O139" t="n">
        <v>47041.84</v>
      </c>
      <c r="P139" t="n">
        <v>314.87</v>
      </c>
      <c r="Q139" t="n">
        <v>444.55</v>
      </c>
      <c r="R139" t="n">
        <v>66.47</v>
      </c>
      <c r="S139" t="n">
        <v>48.21</v>
      </c>
      <c r="T139" t="n">
        <v>3200.17</v>
      </c>
      <c r="U139" t="n">
        <v>0.73</v>
      </c>
      <c r="V139" t="n">
        <v>0.78</v>
      </c>
      <c r="W139" t="n">
        <v>0.18</v>
      </c>
      <c r="X139" t="n">
        <v>0.18</v>
      </c>
      <c r="Y139" t="n">
        <v>1</v>
      </c>
      <c r="Z139" t="n">
        <v>10</v>
      </c>
      <c r="AA139" t="n">
        <v>485.4018988405198</v>
      </c>
      <c r="AB139" t="n">
        <v>664.1482924140229</v>
      </c>
      <c r="AC139" t="n">
        <v>600.7629115240106</v>
      </c>
      <c r="AD139" t="n">
        <v>485401.8988405198</v>
      </c>
      <c r="AE139" t="n">
        <v>664148.2924140228</v>
      </c>
      <c r="AF139" t="n">
        <v>5.509184083740616e-06</v>
      </c>
      <c r="AG139" t="n">
        <v>25</v>
      </c>
      <c r="AH139" t="n">
        <v>600762.9115240106</v>
      </c>
    </row>
    <row r="140">
      <c r="A140" t="n">
        <v>138</v>
      </c>
      <c r="B140" t="n">
        <v>150</v>
      </c>
      <c r="C140" t="inlineStr">
        <is>
          <t xml:space="preserve">CONCLUIDO	</t>
        </is>
      </c>
      <c r="D140" t="n">
        <v>4.7912</v>
      </c>
      <c r="E140" t="n">
        <v>20.87</v>
      </c>
      <c r="F140" t="n">
        <v>17.43</v>
      </c>
      <c r="G140" t="n">
        <v>130.72</v>
      </c>
      <c r="H140" t="n">
        <v>1.67</v>
      </c>
      <c r="I140" t="n">
        <v>8</v>
      </c>
      <c r="J140" t="n">
        <v>380.24</v>
      </c>
      <c r="K140" t="n">
        <v>61.82</v>
      </c>
      <c r="L140" t="n">
        <v>35.5</v>
      </c>
      <c r="M140" t="n">
        <v>6</v>
      </c>
      <c r="N140" t="n">
        <v>132.92</v>
      </c>
      <c r="O140" t="n">
        <v>47131.15</v>
      </c>
      <c r="P140" t="n">
        <v>313.73</v>
      </c>
      <c r="Q140" t="n">
        <v>444.55</v>
      </c>
      <c r="R140" t="n">
        <v>65.48</v>
      </c>
      <c r="S140" t="n">
        <v>48.21</v>
      </c>
      <c r="T140" t="n">
        <v>2702.61</v>
      </c>
      <c r="U140" t="n">
        <v>0.74</v>
      </c>
      <c r="V140" t="n">
        <v>0.78</v>
      </c>
      <c r="W140" t="n">
        <v>0.18</v>
      </c>
      <c r="X140" t="n">
        <v>0.15</v>
      </c>
      <c r="Y140" t="n">
        <v>1</v>
      </c>
      <c r="Z140" t="n">
        <v>10</v>
      </c>
      <c r="AA140" t="n">
        <v>484.377853268516</v>
      </c>
      <c r="AB140" t="n">
        <v>662.7471480847053</v>
      </c>
      <c r="AC140" t="n">
        <v>599.4954904429645</v>
      </c>
      <c r="AD140" t="n">
        <v>484377.853268516</v>
      </c>
      <c r="AE140" t="n">
        <v>662747.1480847052</v>
      </c>
      <c r="AF140" t="n">
        <v>5.516898898948278e-06</v>
      </c>
      <c r="AG140" t="n">
        <v>25</v>
      </c>
      <c r="AH140" t="n">
        <v>599495.4904429645</v>
      </c>
    </row>
    <row r="141">
      <c r="A141" t="n">
        <v>139</v>
      </c>
      <c r="B141" t="n">
        <v>150</v>
      </c>
      <c r="C141" t="inlineStr">
        <is>
          <t xml:space="preserve">CONCLUIDO	</t>
        </is>
      </c>
      <c r="D141" t="n">
        <v>4.7904</v>
      </c>
      <c r="E141" t="n">
        <v>20.88</v>
      </c>
      <c r="F141" t="n">
        <v>17.43</v>
      </c>
      <c r="G141" t="n">
        <v>130.75</v>
      </c>
      <c r="H141" t="n">
        <v>1.67</v>
      </c>
      <c r="I141" t="n">
        <v>8</v>
      </c>
      <c r="J141" t="n">
        <v>380.97</v>
      </c>
      <c r="K141" t="n">
        <v>61.82</v>
      </c>
      <c r="L141" t="n">
        <v>35.75</v>
      </c>
      <c r="M141" t="n">
        <v>6</v>
      </c>
      <c r="N141" t="n">
        <v>133.4</v>
      </c>
      <c r="O141" t="n">
        <v>47220.77</v>
      </c>
      <c r="P141" t="n">
        <v>313.97</v>
      </c>
      <c r="Q141" t="n">
        <v>444.55</v>
      </c>
      <c r="R141" t="n">
        <v>65.7</v>
      </c>
      <c r="S141" t="n">
        <v>48.21</v>
      </c>
      <c r="T141" t="n">
        <v>2816.9</v>
      </c>
      <c r="U141" t="n">
        <v>0.73</v>
      </c>
      <c r="V141" t="n">
        <v>0.78</v>
      </c>
      <c r="W141" t="n">
        <v>0.17</v>
      </c>
      <c r="X141" t="n">
        <v>0.16</v>
      </c>
      <c r="Y141" t="n">
        <v>1</v>
      </c>
      <c r="Z141" t="n">
        <v>10</v>
      </c>
      <c r="AA141" t="n">
        <v>484.5375569223085</v>
      </c>
      <c r="AB141" t="n">
        <v>662.9656616694519</v>
      </c>
      <c r="AC141" t="n">
        <v>599.6931493978689</v>
      </c>
      <c r="AD141" t="n">
        <v>484537.5569223085</v>
      </c>
      <c r="AE141" t="n">
        <v>662965.661669452</v>
      </c>
      <c r="AF141" t="n">
        <v>5.515977726983184e-06</v>
      </c>
      <c r="AG141" t="n">
        <v>25</v>
      </c>
      <c r="AH141" t="n">
        <v>599693.1493978689</v>
      </c>
    </row>
    <row r="142">
      <c r="A142" t="n">
        <v>140</v>
      </c>
      <c r="B142" t="n">
        <v>150</v>
      </c>
      <c r="C142" t="inlineStr">
        <is>
          <t xml:space="preserve">CONCLUIDO	</t>
        </is>
      </c>
      <c r="D142" t="n">
        <v>4.7846</v>
      </c>
      <c r="E142" t="n">
        <v>20.9</v>
      </c>
      <c r="F142" t="n">
        <v>17.46</v>
      </c>
      <c r="G142" t="n">
        <v>130.94</v>
      </c>
      <c r="H142" t="n">
        <v>1.68</v>
      </c>
      <c r="I142" t="n">
        <v>8</v>
      </c>
      <c r="J142" t="n">
        <v>381.7</v>
      </c>
      <c r="K142" t="n">
        <v>61.82</v>
      </c>
      <c r="L142" t="n">
        <v>36</v>
      </c>
      <c r="M142" t="n">
        <v>6</v>
      </c>
      <c r="N142" t="n">
        <v>133.88</v>
      </c>
      <c r="O142" t="n">
        <v>47310.69</v>
      </c>
      <c r="P142" t="n">
        <v>314.79</v>
      </c>
      <c r="Q142" t="n">
        <v>444.56</v>
      </c>
      <c r="R142" t="n">
        <v>66.64</v>
      </c>
      <c r="S142" t="n">
        <v>48.21</v>
      </c>
      <c r="T142" t="n">
        <v>3286.24</v>
      </c>
      <c r="U142" t="n">
        <v>0.72</v>
      </c>
      <c r="V142" t="n">
        <v>0.78</v>
      </c>
      <c r="W142" t="n">
        <v>0.17</v>
      </c>
      <c r="X142" t="n">
        <v>0.18</v>
      </c>
      <c r="Y142" t="n">
        <v>1</v>
      </c>
      <c r="Z142" t="n">
        <v>10</v>
      </c>
      <c r="AA142" t="n">
        <v>485.3566149369444</v>
      </c>
      <c r="AB142" t="n">
        <v>664.0863329793661</v>
      </c>
      <c r="AC142" t="n">
        <v>600.7068654108368</v>
      </c>
      <c r="AD142" t="n">
        <v>485356.6149369444</v>
      </c>
      <c r="AE142" t="n">
        <v>664086.3329793662</v>
      </c>
      <c r="AF142" t="n">
        <v>5.509299230236253e-06</v>
      </c>
      <c r="AG142" t="n">
        <v>25</v>
      </c>
      <c r="AH142" t="n">
        <v>600706.8654108369</v>
      </c>
    </row>
    <row r="143">
      <c r="A143" t="n">
        <v>141</v>
      </c>
      <c r="B143" t="n">
        <v>150</v>
      </c>
      <c r="C143" t="inlineStr">
        <is>
          <t xml:space="preserve">CONCLUIDO	</t>
        </is>
      </c>
      <c r="D143" t="n">
        <v>4.7761</v>
      </c>
      <c r="E143" t="n">
        <v>20.94</v>
      </c>
      <c r="F143" t="n">
        <v>17.5</v>
      </c>
      <c r="G143" t="n">
        <v>131.22</v>
      </c>
      <c r="H143" t="n">
        <v>1.69</v>
      </c>
      <c r="I143" t="n">
        <v>8</v>
      </c>
      <c r="J143" t="n">
        <v>382.43</v>
      </c>
      <c r="K143" t="n">
        <v>61.82</v>
      </c>
      <c r="L143" t="n">
        <v>36.25</v>
      </c>
      <c r="M143" t="n">
        <v>6</v>
      </c>
      <c r="N143" t="n">
        <v>134.36</v>
      </c>
      <c r="O143" t="n">
        <v>47400.92</v>
      </c>
      <c r="P143" t="n">
        <v>315.6</v>
      </c>
      <c r="Q143" t="n">
        <v>444.55</v>
      </c>
      <c r="R143" t="n">
        <v>67.97</v>
      </c>
      <c r="S143" t="n">
        <v>48.21</v>
      </c>
      <c r="T143" t="n">
        <v>3952.29</v>
      </c>
      <c r="U143" t="n">
        <v>0.71</v>
      </c>
      <c r="V143" t="n">
        <v>0.78</v>
      </c>
      <c r="W143" t="n">
        <v>0.17</v>
      </c>
      <c r="X143" t="n">
        <v>0.22</v>
      </c>
      <c r="Y143" t="n">
        <v>1</v>
      </c>
      <c r="Z143" t="n">
        <v>10</v>
      </c>
      <c r="AA143" t="n">
        <v>486.3456713845708</v>
      </c>
      <c r="AB143" t="n">
        <v>665.4396036450996</v>
      </c>
      <c r="AC143" t="n">
        <v>601.93098182356</v>
      </c>
      <c r="AD143" t="n">
        <v>486345.6713845708</v>
      </c>
      <c r="AE143" t="n">
        <v>665439.6036450997</v>
      </c>
      <c r="AF143" t="n">
        <v>5.499511778107128e-06</v>
      </c>
      <c r="AG143" t="n">
        <v>25</v>
      </c>
      <c r="AH143" t="n">
        <v>601930.9818235601</v>
      </c>
    </row>
    <row r="144">
      <c r="A144" t="n">
        <v>142</v>
      </c>
      <c r="B144" t="n">
        <v>150</v>
      </c>
      <c r="C144" t="inlineStr">
        <is>
          <t xml:space="preserve">CONCLUIDO	</t>
        </is>
      </c>
      <c r="D144" t="n">
        <v>4.7764</v>
      </c>
      <c r="E144" t="n">
        <v>20.94</v>
      </c>
      <c r="F144" t="n">
        <v>17.49</v>
      </c>
      <c r="G144" t="n">
        <v>131.21</v>
      </c>
      <c r="H144" t="n">
        <v>1.7</v>
      </c>
      <c r="I144" t="n">
        <v>8</v>
      </c>
      <c r="J144" t="n">
        <v>383.17</v>
      </c>
      <c r="K144" t="n">
        <v>61.82</v>
      </c>
      <c r="L144" t="n">
        <v>36.5</v>
      </c>
      <c r="M144" t="n">
        <v>6</v>
      </c>
      <c r="N144" t="n">
        <v>134.84</v>
      </c>
      <c r="O144" t="n">
        <v>47491.48</v>
      </c>
      <c r="P144" t="n">
        <v>315.15</v>
      </c>
      <c r="Q144" t="n">
        <v>444.55</v>
      </c>
      <c r="R144" t="n">
        <v>67.76000000000001</v>
      </c>
      <c r="S144" t="n">
        <v>48.21</v>
      </c>
      <c r="T144" t="n">
        <v>3844.61</v>
      </c>
      <c r="U144" t="n">
        <v>0.71</v>
      </c>
      <c r="V144" t="n">
        <v>0.78</v>
      </c>
      <c r="W144" t="n">
        <v>0.18</v>
      </c>
      <c r="X144" t="n">
        <v>0.22</v>
      </c>
      <c r="Y144" t="n">
        <v>1</v>
      </c>
      <c r="Z144" t="n">
        <v>10</v>
      </c>
      <c r="AA144" t="n">
        <v>486.0615585667408</v>
      </c>
      <c r="AB144" t="n">
        <v>665.0508679535717</v>
      </c>
      <c r="AC144" t="n">
        <v>601.5793465208376</v>
      </c>
      <c r="AD144" t="n">
        <v>486061.5585667408</v>
      </c>
      <c r="AE144" t="n">
        <v>665050.8679535717</v>
      </c>
      <c r="AF144" t="n">
        <v>5.499857217594039e-06</v>
      </c>
      <c r="AG144" t="n">
        <v>25</v>
      </c>
      <c r="AH144" t="n">
        <v>601579.3465208376</v>
      </c>
    </row>
    <row r="145">
      <c r="A145" t="n">
        <v>143</v>
      </c>
      <c r="B145" t="n">
        <v>150</v>
      </c>
      <c r="C145" t="inlineStr">
        <is>
          <t xml:space="preserve">CONCLUIDO	</t>
        </is>
      </c>
      <c r="D145" t="n">
        <v>4.7799</v>
      </c>
      <c r="E145" t="n">
        <v>20.92</v>
      </c>
      <c r="F145" t="n">
        <v>17.48</v>
      </c>
      <c r="G145" t="n">
        <v>131.1</v>
      </c>
      <c r="H145" t="n">
        <v>1.71</v>
      </c>
      <c r="I145" t="n">
        <v>8</v>
      </c>
      <c r="J145" t="n">
        <v>383.9</v>
      </c>
      <c r="K145" t="n">
        <v>61.82</v>
      </c>
      <c r="L145" t="n">
        <v>36.75</v>
      </c>
      <c r="M145" t="n">
        <v>6</v>
      </c>
      <c r="N145" t="n">
        <v>135.33</v>
      </c>
      <c r="O145" t="n">
        <v>47582.35</v>
      </c>
      <c r="P145" t="n">
        <v>314.29</v>
      </c>
      <c r="Q145" t="n">
        <v>444.55</v>
      </c>
      <c r="R145" t="n">
        <v>67.31999999999999</v>
      </c>
      <c r="S145" t="n">
        <v>48.21</v>
      </c>
      <c r="T145" t="n">
        <v>3622.77</v>
      </c>
      <c r="U145" t="n">
        <v>0.72</v>
      </c>
      <c r="V145" t="n">
        <v>0.78</v>
      </c>
      <c r="W145" t="n">
        <v>0.18</v>
      </c>
      <c r="X145" t="n">
        <v>0.2</v>
      </c>
      <c r="Y145" t="n">
        <v>1</v>
      </c>
      <c r="Z145" t="n">
        <v>10</v>
      </c>
      <c r="AA145" t="n">
        <v>485.4146286978919</v>
      </c>
      <c r="AB145" t="n">
        <v>664.1657099664812</v>
      </c>
      <c r="AC145" t="n">
        <v>600.778666769708</v>
      </c>
      <c r="AD145" t="n">
        <v>485414.628697892</v>
      </c>
      <c r="AE145" t="n">
        <v>664165.7099664812</v>
      </c>
      <c r="AF145" t="n">
        <v>5.503887344941324e-06</v>
      </c>
      <c r="AG145" t="n">
        <v>25</v>
      </c>
      <c r="AH145" t="n">
        <v>600778.666769708</v>
      </c>
    </row>
    <row r="146">
      <c r="A146" t="n">
        <v>144</v>
      </c>
      <c r="B146" t="n">
        <v>150</v>
      </c>
      <c r="C146" t="inlineStr">
        <is>
          <t xml:space="preserve">CONCLUIDO	</t>
        </is>
      </c>
      <c r="D146" t="n">
        <v>4.7782</v>
      </c>
      <c r="E146" t="n">
        <v>20.93</v>
      </c>
      <c r="F146" t="n">
        <v>17.49</v>
      </c>
      <c r="G146" t="n">
        <v>131.15</v>
      </c>
      <c r="H146" t="n">
        <v>1.72</v>
      </c>
      <c r="I146" t="n">
        <v>8</v>
      </c>
      <c r="J146" t="n">
        <v>384.64</v>
      </c>
      <c r="K146" t="n">
        <v>61.82</v>
      </c>
      <c r="L146" t="n">
        <v>37</v>
      </c>
      <c r="M146" t="n">
        <v>6</v>
      </c>
      <c r="N146" t="n">
        <v>135.82</v>
      </c>
      <c r="O146" t="n">
        <v>47673.67</v>
      </c>
      <c r="P146" t="n">
        <v>314.39</v>
      </c>
      <c r="Q146" t="n">
        <v>444.55</v>
      </c>
      <c r="R146" t="n">
        <v>67.48999999999999</v>
      </c>
      <c r="S146" t="n">
        <v>48.21</v>
      </c>
      <c r="T146" t="n">
        <v>3711.71</v>
      </c>
      <c r="U146" t="n">
        <v>0.71</v>
      </c>
      <c r="V146" t="n">
        <v>0.78</v>
      </c>
      <c r="W146" t="n">
        <v>0.18</v>
      </c>
      <c r="X146" t="n">
        <v>0.21</v>
      </c>
      <c r="Y146" t="n">
        <v>1</v>
      </c>
      <c r="Z146" t="n">
        <v>10</v>
      </c>
      <c r="AA146" t="n">
        <v>485.5893131297544</v>
      </c>
      <c r="AB146" t="n">
        <v>664.4047209126884</v>
      </c>
      <c r="AC146" t="n">
        <v>600.9948668466632</v>
      </c>
      <c r="AD146" t="n">
        <v>485589.3131297544</v>
      </c>
      <c r="AE146" t="n">
        <v>664404.7209126884</v>
      </c>
      <c r="AF146" t="n">
        <v>5.501929854515501e-06</v>
      </c>
      <c r="AG146" t="n">
        <v>25</v>
      </c>
      <c r="AH146" t="n">
        <v>600994.8668466632</v>
      </c>
    </row>
    <row r="147">
      <c r="A147" t="n">
        <v>145</v>
      </c>
      <c r="B147" t="n">
        <v>150</v>
      </c>
      <c r="C147" t="inlineStr">
        <is>
          <t xml:space="preserve">CONCLUIDO	</t>
        </is>
      </c>
      <c r="D147" t="n">
        <v>4.7787</v>
      </c>
      <c r="E147" t="n">
        <v>20.93</v>
      </c>
      <c r="F147" t="n">
        <v>17.48</v>
      </c>
      <c r="G147" t="n">
        <v>131.13</v>
      </c>
      <c r="H147" t="n">
        <v>1.72</v>
      </c>
      <c r="I147" t="n">
        <v>8</v>
      </c>
      <c r="J147" t="n">
        <v>385.38</v>
      </c>
      <c r="K147" t="n">
        <v>61.82</v>
      </c>
      <c r="L147" t="n">
        <v>37.25</v>
      </c>
      <c r="M147" t="n">
        <v>6</v>
      </c>
      <c r="N147" t="n">
        <v>136.31</v>
      </c>
      <c r="O147" t="n">
        <v>47765.19</v>
      </c>
      <c r="P147" t="n">
        <v>314.05</v>
      </c>
      <c r="Q147" t="n">
        <v>444.55</v>
      </c>
      <c r="R147" t="n">
        <v>67.45999999999999</v>
      </c>
      <c r="S147" t="n">
        <v>48.21</v>
      </c>
      <c r="T147" t="n">
        <v>3692.55</v>
      </c>
      <c r="U147" t="n">
        <v>0.71</v>
      </c>
      <c r="V147" t="n">
        <v>0.78</v>
      </c>
      <c r="W147" t="n">
        <v>0.18</v>
      </c>
      <c r="X147" t="n">
        <v>0.21</v>
      </c>
      <c r="Y147" t="n">
        <v>1</v>
      </c>
      <c r="Z147" t="n">
        <v>10</v>
      </c>
      <c r="AA147" t="n">
        <v>485.3513524415916</v>
      </c>
      <c r="AB147" t="n">
        <v>664.0791326010595</v>
      </c>
      <c r="AC147" t="n">
        <v>600.70035222653</v>
      </c>
      <c r="AD147" t="n">
        <v>485351.3524415916</v>
      </c>
      <c r="AE147" t="n">
        <v>664079.1326010595</v>
      </c>
      <c r="AF147" t="n">
        <v>5.502505586993684e-06</v>
      </c>
      <c r="AG147" t="n">
        <v>25</v>
      </c>
      <c r="AH147" t="n">
        <v>600700.35222653</v>
      </c>
    </row>
    <row r="148">
      <c r="A148" t="n">
        <v>146</v>
      </c>
      <c r="B148" t="n">
        <v>150</v>
      </c>
      <c r="C148" t="inlineStr">
        <is>
          <t xml:space="preserve">CONCLUIDO	</t>
        </is>
      </c>
      <c r="D148" t="n">
        <v>4.8009</v>
      </c>
      <c r="E148" t="n">
        <v>20.83</v>
      </c>
      <c r="F148" t="n">
        <v>17.44</v>
      </c>
      <c r="G148" t="n">
        <v>149.51</v>
      </c>
      <c r="H148" t="n">
        <v>1.73</v>
      </c>
      <c r="I148" t="n">
        <v>7</v>
      </c>
      <c r="J148" t="n">
        <v>386.13</v>
      </c>
      <c r="K148" t="n">
        <v>61.82</v>
      </c>
      <c r="L148" t="n">
        <v>37.5</v>
      </c>
      <c r="M148" t="n">
        <v>5</v>
      </c>
      <c r="N148" t="n">
        <v>136.81</v>
      </c>
      <c r="O148" t="n">
        <v>47857.05</v>
      </c>
      <c r="P148" t="n">
        <v>313.61</v>
      </c>
      <c r="Q148" t="n">
        <v>444.55</v>
      </c>
      <c r="R148" t="n">
        <v>66.03</v>
      </c>
      <c r="S148" t="n">
        <v>48.21</v>
      </c>
      <c r="T148" t="n">
        <v>2983.43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483.8926747771653</v>
      </c>
      <c r="AB148" t="n">
        <v>662.0833054682747</v>
      </c>
      <c r="AC148" t="n">
        <v>598.8950040341373</v>
      </c>
      <c r="AD148" t="n">
        <v>483892.6747771653</v>
      </c>
      <c r="AE148" t="n">
        <v>662083.3054682747</v>
      </c>
      <c r="AF148" t="n">
        <v>5.528068109025044e-06</v>
      </c>
      <c r="AG148" t="n">
        <v>25</v>
      </c>
      <c r="AH148" t="n">
        <v>598895.0040341372</v>
      </c>
    </row>
    <row r="149">
      <c r="A149" t="n">
        <v>147</v>
      </c>
      <c r="B149" t="n">
        <v>150</v>
      </c>
      <c r="C149" t="inlineStr">
        <is>
          <t xml:space="preserve">CONCLUIDO	</t>
        </is>
      </c>
      <c r="D149" t="n">
        <v>4.8021</v>
      </c>
      <c r="E149" t="n">
        <v>20.82</v>
      </c>
      <c r="F149" t="n">
        <v>17.44</v>
      </c>
      <c r="G149" t="n">
        <v>149.47</v>
      </c>
      <c r="H149" t="n">
        <v>1.74</v>
      </c>
      <c r="I149" t="n">
        <v>7</v>
      </c>
      <c r="J149" t="n">
        <v>386.88</v>
      </c>
      <c r="K149" t="n">
        <v>61.82</v>
      </c>
      <c r="L149" t="n">
        <v>37.75</v>
      </c>
      <c r="M149" t="n">
        <v>5</v>
      </c>
      <c r="N149" t="n">
        <v>137.31</v>
      </c>
      <c r="O149" t="n">
        <v>47949.23</v>
      </c>
      <c r="P149" t="n">
        <v>314.23</v>
      </c>
      <c r="Q149" t="n">
        <v>444.55</v>
      </c>
      <c r="R149" t="n">
        <v>65.88</v>
      </c>
      <c r="S149" t="n">
        <v>48.21</v>
      </c>
      <c r="T149" t="n">
        <v>2907.86</v>
      </c>
      <c r="U149" t="n">
        <v>0.73</v>
      </c>
      <c r="V149" t="n">
        <v>0.78</v>
      </c>
      <c r="W149" t="n">
        <v>0.17</v>
      </c>
      <c r="X149" t="n">
        <v>0.16</v>
      </c>
      <c r="Y149" t="n">
        <v>1</v>
      </c>
      <c r="Z149" t="n">
        <v>10</v>
      </c>
      <c r="AA149" t="n">
        <v>484.1474156043952</v>
      </c>
      <c r="AB149" t="n">
        <v>662.4318531064629</v>
      </c>
      <c r="AC149" t="n">
        <v>599.2102867749263</v>
      </c>
      <c r="AD149" t="n">
        <v>484147.4156043952</v>
      </c>
      <c r="AE149" t="n">
        <v>662431.8531064629</v>
      </c>
      <c r="AF149" t="n">
        <v>5.529449866972685e-06</v>
      </c>
      <c r="AG149" t="n">
        <v>25</v>
      </c>
      <c r="AH149" t="n">
        <v>599210.2867749264</v>
      </c>
    </row>
    <row r="150">
      <c r="A150" t="n">
        <v>148</v>
      </c>
      <c r="B150" t="n">
        <v>150</v>
      </c>
      <c r="C150" t="inlineStr">
        <is>
          <t xml:space="preserve">CONCLUIDO	</t>
        </is>
      </c>
      <c r="D150" t="n">
        <v>4.7988</v>
      </c>
      <c r="E150" t="n">
        <v>20.84</v>
      </c>
      <c r="F150" t="n">
        <v>17.45</v>
      </c>
      <c r="G150" t="n">
        <v>149.59</v>
      </c>
      <c r="H150" t="n">
        <v>1.75</v>
      </c>
      <c r="I150" t="n">
        <v>7</v>
      </c>
      <c r="J150" t="n">
        <v>387.63</v>
      </c>
      <c r="K150" t="n">
        <v>61.82</v>
      </c>
      <c r="L150" t="n">
        <v>38</v>
      </c>
      <c r="M150" t="n">
        <v>5</v>
      </c>
      <c r="N150" t="n">
        <v>137.81</v>
      </c>
      <c r="O150" t="n">
        <v>48041.76</v>
      </c>
      <c r="P150" t="n">
        <v>314.66</v>
      </c>
      <c r="Q150" t="n">
        <v>444.55</v>
      </c>
      <c r="R150" t="n">
        <v>66.36</v>
      </c>
      <c r="S150" t="n">
        <v>48.21</v>
      </c>
      <c r="T150" t="n">
        <v>3148.37</v>
      </c>
      <c r="U150" t="n">
        <v>0.73</v>
      </c>
      <c r="V150" t="n">
        <v>0.78</v>
      </c>
      <c r="W150" t="n">
        <v>0.17</v>
      </c>
      <c r="X150" t="n">
        <v>0.17</v>
      </c>
      <c r="Y150" t="n">
        <v>1</v>
      </c>
      <c r="Z150" t="n">
        <v>10</v>
      </c>
      <c r="AA150" t="n">
        <v>484.5640709595382</v>
      </c>
      <c r="AB150" t="n">
        <v>663.0019393449066</v>
      </c>
      <c r="AC150" t="n">
        <v>599.7259647828942</v>
      </c>
      <c r="AD150" t="n">
        <v>484564.0709595382</v>
      </c>
      <c r="AE150" t="n">
        <v>663001.9393449066</v>
      </c>
      <c r="AF150" t="n">
        <v>5.525650032616672e-06</v>
      </c>
      <c r="AG150" t="n">
        <v>25</v>
      </c>
      <c r="AH150" t="n">
        <v>599725.9647828941</v>
      </c>
    </row>
    <row r="151">
      <c r="A151" t="n">
        <v>149</v>
      </c>
      <c r="B151" t="n">
        <v>150</v>
      </c>
      <c r="C151" t="inlineStr">
        <is>
          <t xml:space="preserve">CONCLUIDO	</t>
        </is>
      </c>
      <c r="D151" t="n">
        <v>4.8001</v>
      </c>
      <c r="E151" t="n">
        <v>20.83</v>
      </c>
      <c r="F151" t="n">
        <v>17.45</v>
      </c>
      <c r="G151" t="n">
        <v>149.54</v>
      </c>
      <c r="H151" t="n">
        <v>1.76</v>
      </c>
      <c r="I151" t="n">
        <v>7</v>
      </c>
      <c r="J151" t="n">
        <v>388.38</v>
      </c>
      <c r="K151" t="n">
        <v>61.82</v>
      </c>
      <c r="L151" t="n">
        <v>38.25</v>
      </c>
      <c r="M151" t="n">
        <v>5</v>
      </c>
      <c r="N151" t="n">
        <v>138.31</v>
      </c>
      <c r="O151" t="n">
        <v>48134.63</v>
      </c>
      <c r="P151" t="n">
        <v>314.87</v>
      </c>
      <c r="Q151" t="n">
        <v>444.55</v>
      </c>
      <c r="R151" t="n">
        <v>66.12</v>
      </c>
      <c r="S151" t="n">
        <v>48.21</v>
      </c>
      <c r="T151" t="n">
        <v>3030.39</v>
      </c>
      <c r="U151" t="n">
        <v>0.73</v>
      </c>
      <c r="V151" t="n">
        <v>0.78</v>
      </c>
      <c r="W151" t="n">
        <v>0.18</v>
      </c>
      <c r="X151" t="n">
        <v>0.17</v>
      </c>
      <c r="Y151" t="n">
        <v>1</v>
      </c>
      <c r="Z151" t="n">
        <v>10</v>
      </c>
      <c r="AA151" t="n">
        <v>484.6073512548674</v>
      </c>
      <c r="AB151" t="n">
        <v>663.0611573543677</v>
      </c>
      <c r="AC151" t="n">
        <v>599.7795311086453</v>
      </c>
      <c r="AD151" t="n">
        <v>484607.3512548674</v>
      </c>
      <c r="AE151" t="n">
        <v>663061.1573543677</v>
      </c>
      <c r="AF151" t="n">
        <v>5.527146937059949e-06</v>
      </c>
      <c r="AG151" t="n">
        <v>25</v>
      </c>
      <c r="AH151" t="n">
        <v>599779.5311086453</v>
      </c>
    </row>
    <row r="152">
      <c r="A152" t="n">
        <v>150</v>
      </c>
      <c r="B152" t="n">
        <v>150</v>
      </c>
      <c r="C152" t="inlineStr">
        <is>
          <t xml:space="preserve">CONCLUIDO	</t>
        </is>
      </c>
      <c r="D152" t="n">
        <v>4.801</v>
      </c>
      <c r="E152" t="n">
        <v>20.83</v>
      </c>
      <c r="F152" t="n">
        <v>17.44</v>
      </c>
      <c r="G152" t="n">
        <v>149.51</v>
      </c>
      <c r="H152" t="n">
        <v>1.76</v>
      </c>
      <c r="I152" t="n">
        <v>7</v>
      </c>
      <c r="J152" t="n">
        <v>389.14</v>
      </c>
      <c r="K152" t="n">
        <v>61.82</v>
      </c>
      <c r="L152" t="n">
        <v>38.5</v>
      </c>
      <c r="M152" t="n">
        <v>5</v>
      </c>
      <c r="N152" t="n">
        <v>138.81</v>
      </c>
      <c r="O152" t="n">
        <v>48227.84</v>
      </c>
      <c r="P152" t="n">
        <v>315.4</v>
      </c>
      <c r="Q152" t="n">
        <v>444.55</v>
      </c>
      <c r="R152" t="n">
        <v>65.98999999999999</v>
      </c>
      <c r="S152" t="n">
        <v>48.21</v>
      </c>
      <c r="T152" t="n">
        <v>2965.48</v>
      </c>
      <c r="U152" t="n">
        <v>0.73</v>
      </c>
      <c r="V152" t="n">
        <v>0.78</v>
      </c>
      <c r="W152" t="n">
        <v>0.18</v>
      </c>
      <c r="X152" t="n">
        <v>0.17</v>
      </c>
      <c r="Y152" t="n">
        <v>1</v>
      </c>
      <c r="Z152" t="n">
        <v>10</v>
      </c>
      <c r="AA152" t="n">
        <v>484.7896457808239</v>
      </c>
      <c r="AB152" t="n">
        <v>663.3105807670482</v>
      </c>
      <c r="AC152" t="n">
        <v>600.0051499008877</v>
      </c>
      <c r="AD152" t="n">
        <v>484789.6457808239</v>
      </c>
      <c r="AE152" t="n">
        <v>663310.5807670483</v>
      </c>
      <c r="AF152" t="n">
        <v>5.528183255520681e-06</v>
      </c>
      <c r="AG152" t="n">
        <v>25</v>
      </c>
      <c r="AH152" t="n">
        <v>600005.1499008876</v>
      </c>
    </row>
    <row r="153">
      <c r="A153" t="n">
        <v>151</v>
      </c>
      <c r="B153" t="n">
        <v>150</v>
      </c>
      <c r="C153" t="inlineStr">
        <is>
          <t xml:space="preserve">CONCLUIDO	</t>
        </is>
      </c>
      <c r="D153" t="n">
        <v>4.802</v>
      </c>
      <c r="E153" t="n">
        <v>20.82</v>
      </c>
      <c r="F153" t="n">
        <v>17.44</v>
      </c>
      <c r="G153" t="n">
        <v>149.47</v>
      </c>
      <c r="H153" t="n">
        <v>1.77</v>
      </c>
      <c r="I153" t="n">
        <v>7</v>
      </c>
      <c r="J153" t="n">
        <v>389.89</v>
      </c>
      <c r="K153" t="n">
        <v>61.82</v>
      </c>
      <c r="L153" t="n">
        <v>38.75</v>
      </c>
      <c r="M153" t="n">
        <v>5</v>
      </c>
      <c r="N153" t="n">
        <v>139.32</v>
      </c>
      <c r="O153" t="n">
        <v>48321.4</v>
      </c>
      <c r="P153" t="n">
        <v>315.86</v>
      </c>
      <c r="Q153" t="n">
        <v>444.55</v>
      </c>
      <c r="R153" t="n">
        <v>65.84999999999999</v>
      </c>
      <c r="S153" t="n">
        <v>48.21</v>
      </c>
      <c r="T153" t="n">
        <v>2894.34</v>
      </c>
      <c r="U153" t="n">
        <v>0.73</v>
      </c>
      <c r="V153" t="n">
        <v>0.78</v>
      </c>
      <c r="W153" t="n">
        <v>0.18</v>
      </c>
      <c r="X153" t="n">
        <v>0.16</v>
      </c>
      <c r="Y153" t="n">
        <v>1</v>
      </c>
      <c r="Z153" t="n">
        <v>10</v>
      </c>
      <c r="AA153" t="n">
        <v>484.9732058391506</v>
      </c>
      <c r="AB153" t="n">
        <v>663.5617357369491</v>
      </c>
      <c r="AC153" t="n">
        <v>600.2323349929592</v>
      </c>
      <c r="AD153" t="n">
        <v>484973.2058391506</v>
      </c>
      <c r="AE153" t="n">
        <v>663561.7357369491</v>
      </c>
      <c r="AF153" t="n">
        <v>5.529334720477048e-06</v>
      </c>
      <c r="AG153" t="n">
        <v>25</v>
      </c>
      <c r="AH153" t="n">
        <v>600232.3349929592</v>
      </c>
    </row>
    <row r="154">
      <c r="A154" t="n">
        <v>152</v>
      </c>
      <c r="B154" t="n">
        <v>150</v>
      </c>
      <c r="C154" t="inlineStr">
        <is>
          <t xml:space="preserve">CONCLUIDO	</t>
        </is>
      </c>
      <c r="D154" t="n">
        <v>4.8</v>
      </c>
      <c r="E154" t="n">
        <v>20.83</v>
      </c>
      <c r="F154" t="n">
        <v>17.45</v>
      </c>
      <c r="G154" t="n">
        <v>149.55</v>
      </c>
      <c r="H154" t="n">
        <v>1.78</v>
      </c>
      <c r="I154" t="n">
        <v>7</v>
      </c>
      <c r="J154" t="n">
        <v>390.66</v>
      </c>
      <c r="K154" t="n">
        <v>61.82</v>
      </c>
      <c r="L154" t="n">
        <v>39</v>
      </c>
      <c r="M154" t="n">
        <v>5</v>
      </c>
      <c r="N154" t="n">
        <v>139.83</v>
      </c>
      <c r="O154" t="n">
        <v>48415.31</v>
      </c>
      <c r="P154" t="n">
        <v>316.12</v>
      </c>
      <c r="Q154" t="n">
        <v>444.55</v>
      </c>
      <c r="R154" t="n">
        <v>66.18000000000001</v>
      </c>
      <c r="S154" t="n">
        <v>48.21</v>
      </c>
      <c r="T154" t="n">
        <v>3058.64</v>
      </c>
      <c r="U154" t="n">
        <v>0.73</v>
      </c>
      <c r="V154" t="n">
        <v>0.78</v>
      </c>
      <c r="W154" t="n">
        <v>0.17</v>
      </c>
      <c r="X154" t="n">
        <v>0.17</v>
      </c>
      <c r="Y154" t="n">
        <v>1</v>
      </c>
      <c r="Z154" t="n">
        <v>10</v>
      </c>
      <c r="AA154" t="n">
        <v>485.2420188309313</v>
      </c>
      <c r="AB154" t="n">
        <v>663.9295375314957</v>
      </c>
      <c r="AC154" t="n">
        <v>600.5650343004473</v>
      </c>
      <c r="AD154" t="n">
        <v>485242.0188309313</v>
      </c>
      <c r="AE154" t="n">
        <v>663929.5375314957</v>
      </c>
      <c r="AF154" t="n">
        <v>5.527031790564314e-06</v>
      </c>
      <c r="AG154" t="n">
        <v>25</v>
      </c>
      <c r="AH154" t="n">
        <v>600565.0343004473</v>
      </c>
    </row>
    <row r="155">
      <c r="A155" t="n">
        <v>153</v>
      </c>
      <c r="B155" t="n">
        <v>150</v>
      </c>
      <c r="C155" t="inlineStr">
        <is>
          <t xml:space="preserve">CONCLUIDO	</t>
        </is>
      </c>
      <c r="D155" t="n">
        <v>4.8017</v>
      </c>
      <c r="E155" t="n">
        <v>20.83</v>
      </c>
      <c r="F155" t="n">
        <v>17.44</v>
      </c>
      <c r="G155" t="n">
        <v>149.48</v>
      </c>
      <c r="H155" t="n">
        <v>1.79</v>
      </c>
      <c r="I155" t="n">
        <v>7</v>
      </c>
      <c r="J155" t="n">
        <v>391.42</v>
      </c>
      <c r="K155" t="n">
        <v>61.82</v>
      </c>
      <c r="L155" t="n">
        <v>39.25</v>
      </c>
      <c r="M155" t="n">
        <v>5</v>
      </c>
      <c r="N155" t="n">
        <v>140.35</v>
      </c>
      <c r="O155" t="n">
        <v>48509.7</v>
      </c>
      <c r="P155" t="n">
        <v>316.29</v>
      </c>
      <c r="Q155" t="n">
        <v>444.55</v>
      </c>
      <c r="R155" t="n">
        <v>65.91</v>
      </c>
      <c r="S155" t="n">
        <v>48.21</v>
      </c>
      <c r="T155" t="n">
        <v>2923.67</v>
      </c>
      <c r="U155" t="n">
        <v>0.73</v>
      </c>
      <c r="V155" t="n">
        <v>0.78</v>
      </c>
      <c r="W155" t="n">
        <v>0.18</v>
      </c>
      <c r="X155" t="n">
        <v>0.16</v>
      </c>
      <c r="Y155" t="n">
        <v>1</v>
      </c>
      <c r="Z155" t="n">
        <v>10</v>
      </c>
      <c r="AA155" t="n">
        <v>485.2042512303906</v>
      </c>
      <c r="AB155" t="n">
        <v>663.8778622342471</v>
      </c>
      <c r="AC155" t="n">
        <v>600.5182908210414</v>
      </c>
      <c r="AD155" t="n">
        <v>485204.2512303906</v>
      </c>
      <c r="AE155" t="n">
        <v>663877.8622342471</v>
      </c>
      <c r="AF155" t="n">
        <v>5.528989280990138e-06</v>
      </c>
      <c r="AG155" t="n">
        <v>25</v>
      </c>
      <c r="AH155" t="n">
        <v>600518.2908210414</v>
      </c>
    </row>
    <row r="156">
      <c r="A156" t="n">
        <v>154</v>
      </c>
      <c r="B156" t="n">
        <v>150</v>
      </c>
      <c r="C156" t="inlineStr">
        <is>
          <t xml:space="preserve">CONCLUIDO	</t>
        </is>
      </c>
      <c r="D156" t="n">
        <v>4.8015</v>
      </c>
      <c r="E156" t="n">
        <v>20.83</v>
      </c>
      <c r="F156" t="n">
        <v>17.44</v>
      </c>
      <c r="G156" t="n">
        <v>149.49</v>
      </c>
      <c r="H156" t="n">
        <v>1.8</v>
      </c>
      <c r="I156" t="n">
        <v>7</v>
      </c>
      <c r="J156" t="n">
        <v>392.19</v>
      </c>
      <c r="K156" t="n">
        <v>61.82</v>
      </c>
      <c r="L156" t="n">
        <v>39.5</v>
      </c>
      <c r="M156" t="n">
        <v>5</v>
      </c>
      <c r="N156" t="n">
        <v>140.87</v>
      </c>
      <c r="O156" t="n">
        <v>48604.33</v>
      </c>
      <c r="P156" t="n">
        <v>316.43</v>
      </c>
      <c r="Q156" t="n">
        <v>444.55</v>
      </c>
      <c r="R156" t="n">
        <v>65.97</v>
      </c>
      <c r="S156" t="n">
        <v>48.21</v>
      </c>
      <c r="T156" t="n">
        <v>2955.25</v>
      </c>
      <c r="U156" t="n">
        <v>0.73</v>
      </c>
      <c r="V156" t="n">
        <v>0.78</v>
      </c>
      <c r="W156" t="n">
        <v>0.17</v>
      </c>
      <c r="X156" t="n">
        <v>0.16</v>
      </c>
      <c r="Y156" t="n">
        <v>1</v>
      </c>
      <c r="Z156" t="n">
        <v>10</v>
      </c>
      <c r="AA156" t="n">
        <v>485.2844174775077</v>
      </c>
      <c r="AB156" t="n">
        <v>663.987549230238</v>
      </c>
      <c r="AC156" t="n">
        <v>600.6175094440814</v>
      </c>
      <c r="AD156" t="n">
        <v>485284.4174775077</v>
      </c>
      <c r="AE156" t="n">
        <v>663987.549230238</v>
      </c>
      <c r="AF156" t="n">
        <v>5.528758987998865e-06</v>
      </c>
      <c r="AG156" t="n">
        <v>25</v>
      </c>
      <c r="AH156" t="n">
        <v>600617.5094440815</v>
      </c>
    </row>
    <row r="157">
      <c r="A157" t="n">
        <v>155</v>
      </c>
      <c r="B157" t="n">
        <v>150</v>
      </c>
      <c r="C157" t="inlineStr">
        <is>
          <t xml:space="preserve">CONCLUIDO	</t>
        </is>
      </c>
      <c r="D157" t="n">
        <v>4.8024</v>
      </c>
      <c r="E157" t="n">
        <v>20.82</v>
      </c>
      <c r="F157" t="n">
        <v>17.44</v>
      </c>
      <c r="G157" t="n">
        <v>149.46</v>
      </c>
      <c r="H157" t="n">
        <v>1.8</v>
      </c>
      <c r="I157" t="n">
        <v>7</v>
      </c>
      <c r="J157" t="n">
        <v>392.96</v>
      </c>
      <c r="K157" t="n">
        <v>61.82</v>
      </c>
      <c r="L157" t="n">
        <v>39.75</v>
      </c>
      <c r="M157" t="n">
        <v>5</v>
      </c>
      <c r="N157" t="n">
        <v>141.39</v>
      </c>
      <c r="O157" t="n">
        <v>48699.33</v>
      </c>
      <c r="P157" t="n">
        <v>316.91</v>
      </c>
      <c r="Q157" t="n">
        <v>444.55</v>
      </c>
      <c r="R157" t="n">
        <v>65.72</v>
      </c>
      <c r="S157" t="n">
        <v>48.21</v>
      </c>
      <c r="T157" t="n">
        <v>2828.62</v>
      </c>
      <c r="U157" t="n">
        <v>0.73</v>
      </c>
      <c r="V157" t="n">
        <v>0.78</v>
      </c>
      <c r="W157" t="n">
        <v>0.18</v>
      </c>
      <c r="X157" t="n">
        <v>0.16</v>
      </c>
      <c r="Y157" t="n">
        <v>1</v>
      </c>
      <c r="Z157" t="n">
        <v>10</v>
      </c>
      <c r="AA157" t="n">
        <v>485.482754840114</v>
      </c>
      <c r="AB157" t="n">
        <v>664.2589231597826</v>
      </c>
      <c r="AC157" t="n">
        <v>600.8629838266661</v>
      </c>
      <c r="AD157" t="n">
        <v>485482.754840114</v>
      </c>
      <c r="AE157" t="n">
        <v>664258.9231597827</v>
      </c>
      <c r="AF157" t="n">
        <v>5.529795306459595e-06</v>
      </c>
      <c r="AG157" t="n">
        <v>25</v>
      </c>
      <c r="AH157" t="n">
        <v>600862.9838266661</v>
      </c>
    </row>
    <row r="158">
      <c r="A158" t="n">
        <v>156</v>
      </c>
      <c r="B158" t="n">
        <v>150</v>
      </c>
      <c r="C158" t="inlineStr">
        <is>
          <t xml:space="preserve">CONCLUIDO	</t>
        </is>
      </c>
      <c r="D158" t="n">
        <v>4.8074</v>
      </c>
      <c r="E158" t="n">
        <v>20.8</v>
      </c>
      <c r="F158" t="n">
        <v>17.41</v>
      </c>
      <c r="G158" t="n">
        <v>149.27</v>
      </c>
      <c r="H158" t="n">
        <v>1.81</v>
      </c>
      <c r="I158" t="n">
        <v>7</v>
      </c>
      <c r="J158" t="n">
        <v>393.73</v>
      </c>
      <c r="K158" t="n">
        <v>61.82</v>
      </c>
      <c r="L158" t="n">
        <v>40</v>
      </c>
      <c r="M158" t="n">
        <v>5</v>
      </c>
      <c r="N158" t="n">
        <v>141.91</v>
      </c>
      <c r="O158" t="n">
        <v>48794.7</v>
      </c>
      <c r="P158" t="n">
        <v>316.5</v>
      </c>
      <c r="Q158" t="n">
        <v>444.55</v>
      </c>
      <c r="R158" t="n">
        <v>64.92</v>
      </c>
      <c r="S158" t="n">
        <v>48.21</v>
      </c>
      <c r="T158" t="n">
        <v>2430.3</v>
      </c>
      <c r="U158" t="n">
        <v>0.74</v>
      </c>
      <c r="V158" t="n">
        <v>0.78</v>
      </c>
      <c r="W158" t="n">
        <v>0.18</v>
      </c>
      <c r="X158" t="n">
        <v>0.14</v>
      </c>
      <c r="Y158" t="n">
        <v>1</v>
      </c>
      <c r="Z158" t="n">
        <v>10</v>
      </c>
      <c r="AA158" t="n">
        <v>484.9112923827504</v>
      </c>
      <c r="AB158" t="n">
        <v>663.4770230144735</v>
      </c>
      <c r="AC158" t="n">
        <v>600.1557071338217</v>
      </c>
      <c r="AD158" t="n">
        <v>484911.2923827504</v>
      </c>
      <c r="AE158" t="n">
        <v>663477.0230144735</v>
      </c>
      <c r="AF158" t="n">
        <v>5.535552631241434e-06</v>
      </c>
      <c r="AG158" t="n">
        <v>25</v>
      </c>
      <c r="AH158" t="n">
        <v>600155.7071338217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4.8164</v>
      </c>
      <c r="E2" t="n">
        <v>20.76</v>
      </c>
      <c r="F2" t="n">
        <v>18.6</v>
      </c>
      <c r="G2" t="n">
        <v>24.27</v>
      </c>
      <c r="H2" t="n">
        <v>0.64</v>
      </c>
      <c r="I2" t="n">
        <v>46</v>
      </c>
      <c r="J2" t="n">
        <v>26.11</v>
      </c>
      <c r="K2" t="n">
        <v>12.1</v>
      </c>
      <c r="L2" t="n">
        <v>1</v>
      </c>
      <c r="M2" t="n">
        <v>4</v>
      </c>
      <c r="N2" t="n">
        <v>3.01</v>
      </c>
      <c r="O2" t="n">
        <v>3454.41</v>
      </c>
      <c r="P2" t="n">
        <v>53.24</v>
      </c>
      <c r="Q2" t="n">
        <v>444.56</v>
      </c>
      <c r="R2" t="n">
        <v>102.23</v>
      </c>
      <c r="S2" t="n">
        <v>48.21</v>
      </c>
      <c r="T2" t="n">
        <v>20892.11</v>
      </c>
      <c r="U2" t="n">
        <v>0.47</v>
      </c>
      <c r="V2" t="n">
        <v>0.73</v>
      </c>
      <c r="W2" t="n">
        <v>0.29</v>
      </c>
      <c r="X2" t="n">
        <v>1.33</v>
      </c>
      <c r="Y2" t="n">
        <v>1</v>
      </c>
      <c r="Z2" t="n">
        <v>10</v>
      </c>
      <c r="AA2" t="n">
        <v>281.6161750784532</v>
      </c>
      <c r="AB2" t="n">
        <v>385.3196747711413</v>
      </c>
      <c r="AC2" t="n">
        <v>348.5453058105429</v>
      </c>
      <c r="AD2" t="n">
        <v>281616.1750784532</v>
      </c>
      <c r="AE2" t="n">
        <v>385319.6747711413</v>
      </c>
      <c r="AF2" t="n">
        <v>1.653373087736412e-05</v>
      </c>
      <c r="AG2" t="n">
        <v>25</v>
      </c>
      <c r="AH2" t="n">
        <v>348545.3058105428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4.8179</v>
      </c>
      <c r="E3" t="n">
        <v>20.76</v>
      </c>
      <c r="F3" t="n">
        <v>18.6</v>
      </c>
      <c r="G3" t="n">
        <v>24.26</v>
      </c>
      <c r="H3" t="n">
        <v>0.79</v>
      </c>
      <c r="I3" t="n">
        <v>46</v>
      </c>
      <c r="J3" t="n">
        <v>26.38</v>
      </c>
      <c r="K3" t="n">
        <v>12.1</v>
      </c>
      <c r="L3" t="n">
        <v>1.25</v>
      </c>
      <c r="M3" t="n">
        <v>0</v>
      </c>
      <c r="N3" t="n">
        <v>3.04</v>
      </c>
      <c r="O3" t="n">
        <v>3487.87</v>
      </c>
      <c r="P3" t="n">
        <v>53.65</v>
      </c>
      <c r="Q3" t="n">
        <v>444.57</v>
      </c>
      <c r="R3" t="n">
        <v>101.64</v>
      </c>
      <c r="S3" t="n">
        <v>48.21</v>
      </c>
      <c r="T3" t="n">
        <v>20595.83</v>
      </c>
      <c r="U3" t="n">
        <v>0.47</v>
      </c>
      <c r="V3" t="n">
        <v>0.73</v>
      </c>
      <c r="W3" t="n">
        <v>0.3</v>
      </c>
      <c r="X3" t="n">
        <v>1.32</v>
      </c>
      <c r="Y3" t="n">
        <v>1</v>
      </c>
      <c r="Z3" t="n">
        <v>10</v>
      </c>
      <c r="AA3" t="n">
        <v>281.8056573661798</v>
      </c>
      <c r="AB3" t="n">
        <v>385.5789327965774</v>
      </c>
      <c r="AC3" t="n">
        <v>348.7798206139023</v>
      </c>
      <c r="AD3" t="n">
        <v>281805.6573661799</v>
      </c>
      <c r="AE3" t="n">
        <v>385578.9327965774</v>
      </c>
      <c r="AF3" t="n">
        <v>1.653888007517079e-05</v>
      </c>
      <c r="AG3" t="n">
        <v>25</v>
      </c>
      <c r="AH3" t="n">
        <v>348779.8206139023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3.8475</v>
      </c>
      <c r="E2" t="n">
        <v>25.99</v>
      </c>
      <c r="F2" t="n">
        <v>21.21</v>
      </c>
      <c r="G2" t="n">
        <v>9.359999999999999</v>
      </c>
      <c r="H2" t="n">
        <v>0.18</v>
      </c>
      <c r="I2" t="n">
        <v>136</v>
      </c>
      <c r="J2" t="n">
        <v>98.70999999999999</v>
      </c>
      <c r="K2" t="n">
        <v>39.72</v>
      </c>
      <c r="L2" t="n">
        <v>1</v>
      </c>
      <c r="M2" t="n">
        <v>134</v>
      </c>
      <c r="N2" t="n">
        <v>12.99</v>
      </c>
      <c r="O2" t="n">
        <v>12407.75</v>
      </c>
      <c r="P2" t="n">
        <v>187.01</v>
      </c>
      <c r="Q2" t="n">
        <v>444.6</v>
      </c>
      <c r="R2" t="n">
        <v>189.01</v>
      </c>
      <c r="S2" t="n">
        <v>48.21</v>
      </c>
      <c r="T2" t="n">
        <v>63828.45</v>
      </c>
      <c r="U2" t="n">
        <v>0.26</v>
      </c>
      <c r="V2" t="n">
        <v>0.64</v>
      </c>
      <c r="W2" t="n">
        <v>0.38</v>
      </c>
      <c r="X2" t="n">
        <v>3.93</v>
      </c>
      <c r="Y2" t="n">
        <v>1</v>
      </c>
      <c r="Z2" t="n">
        <v>10</v>
      </c>
      <c r="AA2" t="n">
        <v>481.7266517794853</v>
      </c>
      <c r="AB2" t="n">
        <v>659.1196572446586</v>
      </c>
      <c r="AC2" t="n">
        <v>596.2142022374766</v>
      </c>
      <c r="AD2" t="n">
        <v>481726.6517794853</v>
      </c>
      <c r="AE2" t="n">
        <v>659119.6572446586</v>
      </c>
      <c r="AF2" t="n">
        <v>7.200156114056993e-06</v>
      </c>
      <c r="AG2" t="n">
        <v>31</v>
      </c>
      <c r="AH2" t="n">
        <v>596214.2022374766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4.1085</v>
      </c>
      <c r="E3" t="n">
        <v>24.34</v>
      </c>
      <c r="F3" t="n">
        <v>20.23</v>
      </c>
      <c r="G3" t="n">
        <v>11.79</v>
      </c>
      <c r="H3" t="n">
        <v>0.22</v>
      </c>
      <c r="I3" t="n">
        <v>103</v>
      </c>
      <c r="J3" t="n">
        <v>99.02</v>
      </c>
      <c r="K3" t="n">
        <v>39.72</v>
      </c>
      <c r="L3" t="n">
        <v>1.25</v>
      </c>
      <c r="M3" t="n">
        <v>101</v>
      </c>
      <c r="N3" t="n">
        <v>13.05</v>
      </c>
      <c r="O3" t="n">
        <v>12446.14</v>
      </c>
      <c r="P3" t="n">
        <v>177.43</v>
      </c>
      <c r="Q3" t="n">
        <v>444.63</v>
      </c>
      <c r="R3" t="n">
        <v>157.02</v>
      </c>
      <c r="S3" t="n">
        <v>48.21</v>
      </c>
      <c r="T3" t="n">
        <v>47999</v>
      </c>
      <c r="U3" t="n">
        <v>0.31</v>
      </c>
      <c r="V3" t="n">
        <v>0.67</v>
      </c>
      <c r="W3" t="n">
        <v>0.33</v>
      </c>
      <c r="X3" t="n">
        <v>2.96</v>
      </c>
      <c r="Y3" t="n">
        <v>1</v>
      </c>
      <c r="Z3" t="n">
        <v>10</v>
      </c>
      <c r="AA3" t="n">
        <v>442.3286295101539</v>
      </c>
      <c r="AB3" t="n">
        <v>605.2135450576869</v>
      </c>
      <c r="AC3" t="n">
        <v>547.452813739926</v>
      </c>
      <c r="AD3" t="n">
        <v>442328.6295101539</v>
      </c>
      <c r="AE3" t="n">
        <v>605213.545057687</v>
      </c>
      <c r="AF3" t="n">
        <v>7.688587756881912e-06</v>
      </c>
      <c r="AG3" t="n">
        <v>29</v>
      </c>
      <c r="AH3" t="n">
        <v>547452.813739926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4.2885</v>
      </c>
      <c r="E4" t="n">
        <v>23.32</v>
      </c>
      <c r="F4" t="n">
        <v>19.62</v>
      </c>
      <c r="G4" t="n">
        <v>14.19</v>
      </c>
      <c r="H4" t="n">
        <v>0.27</v>
      </c>
      <c r="I4" t="n">
        <v>83</v>
      </c>
      <c r="J4" t="n">
        <v>99.33</v>
      </c>
      <c r="K4" t="n">
        <v>39.72</v>
      </c>
      <c r="L4" t="n">
        <v>1.5</v>
      </c>
      <c r="M4" t="n">
        <v>81</v>
      </c>
      <c r="N4" t="n">
        <v>13.11</v>
      </c>
      <c r="O4" t="n">
        <v>12484.55</v>
      </c>
      <c r="P4" t="n">
        <v>171.1</v>
      </c>
      <c r="Q4" t="n">
        <v>444.56</v>
      </c>
      <c r="R4" t="n">
        <v>137.1</v>
      </c>
      <c r="S4" t="n">
        <v>48.21</v>
      </c>
      <c r="T4" t="n">
        <v>38141.16</v>
      </c>
      <c r="U4" t="n">
        <v>0.35</v>
      </c>
      <c r="V4" t="n">
        <v>0.7</v>
      </c>
      <c r="W4" t="n">
        <v>0.3</v>
      </c>
      <c r="X4" t="n">
        <v>2.35</v>
      </c>
      <c r="Y4" t="n">
        <v>1</v>
      </c>
      <c r="Z4" t="n">
        <v>10</v>
      </c>
      <c r="AA4" t="n">
        <v>411.0184753021445</v>
      </c>
      <c r="AB4" t="n">
        <v>562.3736107637726</v>
      </c>
      <c r="AC4" t="n">
        <v>508.7014626487974</v>
      </c>
      <c r="AD4" t="n">
        <v>411018.4753021445</v>
      </c>
      <c r="AE4" t="n">
        <v>562373.6107637726</v>
      </c>
      <c r="AF4" t="n">
        <v>8.025437165726684e-06</v>
      </c>
      <c r="AG4" t="n">
        <v>27</v>
      </c>
      <c r="AH4" t="n">
        <v>508701.4626487974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4.414</v>
      </c>
      <c r="E5" t="n">
        <v>22.66</v>
      </c>
      <c r="F5" t="n">
        <v>19.23</v>
      </c>
      <c r="G5" t="n">
        <v>16.48</v>
      </c>
      <c r="H5" t="n">
        <v>0.31</v>
      </c>
      <c r="I5" t="n">
        <v>70</v>
      </c>
      <c r="J5" t="n">
        <v>99.64</v>
      </c>
      <c r="K5" t="n">
        <v>39.72</v>
      </c>
      <c r="L5" t="n">
        <v>1.75</v>
      </c>
      <c r="M5" t="n">
        <v>68</v>
      </c>
      <c r="N5" t="n">
        <v>13.18</v>
      </c>
      <c r="O5" t="n">
        <v>12522.99</v>
      </c>
      <c r="P5" t="n">
        <v>166.85</v>
      </c>
      <c r="Q5" t="n">
        <v>444.58</v>
      </c>
      <c r="R5" t="n">
        <v>124.03</v>
      </c>
      <c r="S5" t="n">
        <v>48.21</v>
      </c>
      <c r="T5" t="n">
        <v>31671.67</v>
      </c>
      <c r="U5" t="n">
        <v>0.39</v>
      </c>
      <c r="V5" t="n">
        <v>0.71</v>
      </c>
      <c r="W5" t="n">
        <v>0.28</v>
      </c>
      <c r="X5" t="n">
        <v>1.95</v>
      </c>
      <c r="Y5" t="n">
        <v>1</v>
      </c>
      <c r="Z5" t="n">
        <v>10</v>
      </c>
      <c r="AA5" t="n">
        <v>403.2735697989298</v>
      </c>
      <c r="AB5" t="n">
        <v>551.776689373158</v>
      </c>
      <c r="AC5" t="n">
        <v>499.1158965628305</v>
      </c>
      <c r="AD5" t="n">
        <v>403273.5697989298</v>
      </c>
      <c r="AE5" t="n">
        <v>551776.689373158</v>
      </c>
      <c r="AF5" t="n">
        <v>8.260296059115676e-06</v>
      </c>
      <c r="AG5" t="n">
        <v>27</v>
      </c>
      <c r="AH5" t="n">
        <v>499115.8965628305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4.5196</v>
      </c>
      <c r="E6" t="n">
        <v>22.13</v>
      </c>
      <c r="F6" t="n">
        <v>18.9</v>
      </c>
      <c r="G6" t="n">
        <v>18.9</v>
      </c>
      <c r="H6" t="n">
        <v>0.35</v>
      </c>
      <c r="I6" t="n">
        <v>60</v>
      </c>
      <c r="J6" t="n">
        <v>99.95</v>
      </c>
      <c r="K6" t="n">
        <v>39.72</v>
      </c>
      <c r="L6" t="n">
        <v>2</v>
      </c>
      <c r="M6" t="n">
        <v>58</v>
      </c>
      <c r="N6" t="n">
        <v>13.24</v>
      </c>
      <c r="O6" t="n">
        <v>12561.45</v>
      </c>
      <c r="P6" t="n">
        <v>163.09</v>
      </c>
      <c r="Q6" t="n">
        <v>444.57</v>
      </c>
      <c r="R6" t="n">
        <v>113.43</v>
      </c>
      <c r="S6" t="n">
        <v>48.21</v>
      </c>
      <c r="T6" t="n">
        <v>26420.65</v>
      </c>
      <c r="U6" t="n">
        <v>0.42</v>
      </c>
      <c r="V6" t="n">
        <v>0.72</v>
      </c>
      <c r="W6" t="n">
        <v>0.26</v>
      </c>
      <c r="X6" t="n">
        <v>1.63</v>
      </c>
      <c r="Y6" t="n">
        <v>1</v>
      </c>
      <c r="Z6" t="n">
        <v>10</v>
      </c>
      <c r="AA6" t="n">
        <v>387.4429844198493</v>
      </c>
      <c r="AB6" t="n">
        <v>530.1165840613636</v>
      </c>
      <c r="AC6" t="n">
        <v>479.5230013018449</v>
      </c>
      <c r="AD6" t="n">
        <v>387442.9844198493</v>
      </c>
      <c r="AE6" t="n">
        <v>530116.5840613636</v>
      </c>
      <c r="AF6" t="n">
        <v>8.457914378971276e-06</v>
      </c>
      <c r="AG6" t="n">
        <v>26</v>
      </c>
      <c r="AH6" t="n">
        <v>479523.001301845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4.6269</v>
      </c>
      <c r="E7" t="n">
        <v>21.61</v>
      </c>
      <c r="F7" t="n">
        <v>18.56</v>
      </c>
      <c r="G7" t="n">
        <v>21.41</v>
      </c>
      <c r="H7" t="n">
        <v>0.39</v>
      </c>
      <c r="I7" t="n">
        <v>52</v>
      </c>
      <c r="J7" t="n">
        <v>100.27</v>
      </c>
      <c r="K7" t="n">
        <v>39.72</v>
      </c>
      <c r="L7" t="n">
        <v>2.25</v>
      </c>
      <c r="M7" t="n">
        <v>50</v>
      </c>
      <c r="N7" t="n">
        <v>13.3</v>
      </c>
      <c r="O7" t="n">
        <v>12599.94</v>
      </c>
      <c r="P7" t="n">
        <v>159.06</v>
      </c>
      <c r="Q7" t="n">
        <v>444.56</v>
      </c>
      <c r="R7" t="n">
        <v>102.35</v>
      </c>
      <c r="S7" t="n">
        <v>48.21</v>
      </c>
      <c r="T7" t="n">
        <v>20921.87</v>
      </c>
      <c r="U7" t="n">
        <v>0.47</v>
      </c>
      <c r="V7" t="n">
        <v>0.74</v>
      </c>
      <c r="W7" t="n">
        <v>0.23</v>
      </c>
      <c r="X7" t="n">
        <v>1.28</v>
      </c>
      <c r="Y7" t="n">
        <v>1</v>
      </c>
      <c r="Z7" t="n">
        <v>10</v>
      </c>
      <c r="AA7" t="n">
        <v>381.2268218202985</v>
      </c>
      <c r="AB7" t="n">
        <v>521.6113561549191</v>
      </c>
      <c r="AC7" t="n">
        <v>471.8295004096291</v>
      </c>
      <c r="AD7" t="n">
        <v>381226.8218202986</v>
      </c>
      <c r="AE7" t="n">
        <v>521611.3561549191</v>
      </c>
      <c r="AF7" t="n">
        <v>8.658714054354854e-06</v>
      </c>
      <c r="AG7" t="n">
        <v>26</v>
      </c>
      <c r="AH7" t="n">
        <v>471829.5004096291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4.626</v>
      </c>
      <c r="E8" t="n">
        <v>21.62</v>
      </c>
      <c r="F8" t="n">
        <v>18.66</v>
      </c>
      <c r="G8" t="n">
        <v>23.82</v>
      </c>
      <c r="H8" t="n">
        <v>0.44</v>
      </c>
      <c r="I8" t="n">
        <v>47</v>
      </c>
      <c r="J8" t="n">
        <v>100.58</v>
      </c>
      <c r="K8" t="n">
        <v>39.72</v>
      </c>
      <c r="L8" t="n">
        <v>2.5</v>
      </c>
      <c r="M8" t="n">
        <v>45</v>
      </c>
      <c r="N8" t="n">
        <v>13.36</v>
      </c>
      <c r="O8" t="n">
        <v>12638.45</v>
      </c>
      <c r="P8" t="n">
        <v>159.28</v>
      </c>
      <c r="Q8" t="n">
        <v>444.6</v>
      </c>
      <c r="R8" t="n">
        <v>106.02</v>
      </c>
      <c r="S8" t="n">
        <v>48.21</v>
      </c>
      <c r="T8" t="n">
        <v>22781.76</v>
      </c>
      <c r="U8" t="n">
        <v>0.45</v>
      </c>
      <c r="V8" t="n">
        <v>0.73</v>
      </c>
      <c r="W8" t="n">
        <v>0.24</v>
      </c>
      <c r="X8" t="n">
        <v>1.38</v>
      </c>
      <c r="Y8" t="n">
        <v>1</v>
      </c>
      <c r="Z8" t="n">
        <v>10</v>
      </c>
      <c r="AA8" t="n">
        <v>381.6320476824335</v>
      </c>
      <c r="AB8" t="n">
        <v>522.1658040567955</v>
      </c>
      <c r="AC8" t="n">
        <v>472.331032581923</v>
      </c>
      <c r="AD8" t="n">
        <v>381632.0476824335</v>
      </c>
      <c r="AE8" t="n">
        <v>522165.8040567955</v>
      </c>
      <c r="AF8" t="n">
        <v>8.65702980731063e-06</v>
      </c>
      <c r="AG8" t="n">
        <v>26</v>
      </c>
      <c r="AH8" t="n">
        <v>472331.0325819229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4.6899</v>
      </c>
      <c r="E9" t="n">
        <v>21.32</v>
      </c>
      <c r="F9" t="n">
        <v>18.47</v>
      </c>
      <c r="G9" t="n">
        <v>26.39</v>
      </c>
      <c r="H9" t="n">
        <v>0.48</v>
      </c>
      <c r="I9" t="n">
        <v>42</v>
      </c>
      <c r="J9" t="n">
        <v>100.89</v>
      </c>
      <c r="K9" t="n">
        <v>39.72</v>
      </c>
      <c r="L9" t="n">
        <v>2.75</v>
      </c>
      <c r="M9" t="n">
        <v>40</v>
      </c>
      <c r="N9" t="n">
        <v>13.42</v>
      </c>
      <c r="O9" t="n">
        <v>12676.98</v>
      </c>
      <c r="P9" t="n">
        <v>156.98</v>
      </c>
      <c r="Q9" t="n">
        <v>444.57</v>
      </c>
      <c r="R9" t="n">
        <v>99.56999999999999</v>
      </c>
      <c r="S9" t="n">
        <v>48.21</v>
      </c>
      <c r="T9" t="n">
        <v>19582.22</v>
      </c>
      <c r="U9" t="n">
        <v>0.48</v>
      </c>
      <c r="V9" t="n">
        <v>0.74</v>
      </c>
      <c r="W9" t="n">
        <v>0.23</v>
      </c>
      <c r="X9" t="n">
        <v>1.19</v>
      </c>
      <c r="Y9" t="n">
        <v>1</v>
      </c>
      <c r="Z9" t="n">
        <v>10</v>
      </c>
      <c r="AA9" t="n">
        <v>368.599589276515</v>
      </c>
      <c r="AB9" t="n">
        <v>504.3342195143309</v>
      </c>
      <c r="AC9" t="n">
        <v>456.2012694414051</v>
      </c>
      <c r="AD9" t="n">
        <v>368599.5892765149</v>
      </c>
      <c r="AE9" t="n">
        <v>504334.2195143309</v>
      </c>
      <c r="AF9" t="n">
        <v>8.776611347450523e-06</v>
      </c>
      <c r="AG9" t="n">
        <v>25</v>
      </c>
      <c r="AH9" t="n">
        <v>456201.2694414051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4.7241</v>
      </c>
      <c r="E10" t="n">
        <v>21.17</v>
      </c>
      <c r="F10" t="n">
        <v>18.38</v>
      </c>
      <c r="G10" t="n">
        <v>28.27</v>
      </c>
      <c r="H10" t="n">
        <v>0.52</v>
      </c>
      <c r="I10" t="n">
        <v>39</v>
      </c>
      <c r="J10" t="n">
        <v>101.2</v>
      </c>
      <c r="K10" t="n">
        <v>39.72</v>
      </c>
      <c r="L10" t="n">
        <v>3</v>
      </c>
      <c r="M10" t="n">
        <v>37</v>
      </c>
      <c r="N10" t="n">
        <v>13.49</v>
      </c>
      <c r="O10" t="n">
        <v>12715.54</v>
      </c>
      <c r="P10" t="n">
        <v>155.28</v>
      </c>
      <c r="Q10" t="n">
        <v>444.59</v>
      </c>
      <c r="R10" t="n">
        <v>96.61</v>
      </c>
      <c r="S10" t="n">
        <v>48.21</v>
      </c>
      <c r="T10" t="n">
        <v>18112.65</v>
      </c>
      <c r="U10" t="n">
        <v>0.5</v>
      </c>
      <c r="V10" t="n">
        <v>0.74</v>
      </c>
      <c r="W10" t="n">
        <v>0.22</v>
      </c>
      <c r="X10" t="n">
        <v>1.1</v>
      </c>
      <c r="Y10" t="n">
        <v>1</v>
      </c>
      <c r="Z10" t="n">
        <v>10</v>
      </c>
      <c r="AA10" t="n">
        <v>366.5612286651989</v>
      </c>
      <c r="AB10" t="n">
        <v>501.5452445998048</v>
      </c>
      <c r="AC10" t="n">
        <v>453.6784703783705</v>
      </c>
      <c r="AD10" t="n">
        <v>366561.2286651989</v>
      </c>
      <c r="AE10" t="n">
        <v>501545.2445998048</v>
      </c>
      <c r="AF10" t="n">
        <v>8.840612735131031e-06</v>
      </c>
      <c r="AG10" t="n">
        <v>25</v>
      </c>
      <c r="AH10" t="n">
        <v>453678.4703783705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4.7701</v>
      </c>
      <c r="E11" t="n">
        <v>20.96</v>
      </c>
      <c r="F11" t="n">
        <v>18.26</v>
      </c>
      <c r="G11" t="n">
        <v>31.3</v>
      </c>
      <c r="H11" t="n">
        <v>0.5600000000000001</v>
      </c>
      <c r="I11" t="n">
        <v>35</v>
      </c>
      <c r="J11" t="n">
        <v>101.52</v>
      </c>
      <c r="K11" t="n">
        <v>39.72</v>
      </c>
      <c r="L11" t="n">
        <v>3.25</v>
      </c>
      <c r="M11" t="n">
        <v>33</v>
      </c>
      <c r="N11" t="n">
        <v>13.55</v>
      </c>
      <c r="O11" t="n">
        <v>12754.13</v>
      </c>
      <c r="P11" t="n">
        <v>153.41</v>
      </c>
      <c r="Q11" t="n">
        <v>444.6</v>
      </c>
      <c r="R11" t="n">
        <v>92.58</v>
      </c>
      <c r="S11" t="n">
        <v>48.21</v>
      </c>
      <c r="T11" t="n">
        <v>16119.29</v>
      </c>
      <c r="U11" t="n">
        <v>0.52</v>
      </c>
      <c r="V11" t="n">
        <v>0.75</v>
      </c>
      <c r="W11" t="n">
        <v>0.22</v>
      </c>
      <c r="X11" t="n">
        <v>0.98</v>
      </c>
      <c r="Y11" t="n">
        <v>1</v>
      </c>
      <c r="Z11" t="n">
        <v>10</v>
      </c>
      <c r="AA11" t="n">
        <v>364.0795783525691</v>
      </c>
      <c r="AB11" t="n">
        <v>498.1497411593799</v>
      </c>
      <c r="AC11" t="n">
        <v>450.6070290206807</v>
      </c>
      <c r="AD11" t="n">
        <v>364079.5783525691</v>
      </c>
      <c r="AE11" t="n">
        <v>498149.7411593798</v>
      </c>
      <c r="AF11" t="n">
        <v>8.926696472946917e-06</v>
      </c>
      <c r="AG11" t="n">
        <v>25</v>
      </c>
      <c r="AH11" t="n">
        <v>450607.0290206807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4.7926</v>
      </c>
      <c r="E12" t="n">
        <v>20.87</v>
      </c>
      <c r="F12" t="n">
        <v>18.2</v>
      </c>
      <c r="G12" t="n">
        <v>33.09</v>
      </c>
      <c r="H12" t="n">
        <v>0.6</v>
      </c>
      <c r="I12" t="n">
        <v>33</v>
      </c>
      <c r="J12" t="n">
        <v>101.83</v>
      </c>
      <c r="K12" t="n">
        <v>39.72</v>
      </c>
      <c r="L12" t="n">
        <v>3.5</v>
      </c>
      <c r="M12" t="n">
        <v>31</v>
      </c>
      <c r="N12" t="n">
        <v>13.61</v>
      </c>
      <c r="O12" t="n">
        <v>12792.74</v>
      </c>
      <c r="P12" t="n">
        <v>151.96</v>
      </c>
      <c r="Q12" t="n">
        <v>444.62</v>
      </c>
      <c r="R12" t="n">
        <v>90.48</v>
      </c>
      <c r="S12" t="n">
        <v>48.21</v>
      </c>
      <c r="T12" t="n">
        <v>15080.74</v>
      </c>
      <c r="U12" t="n">
        <v>0.53</v>
      </c>
      <c r="V12" t="n">
        <v>0.75</v>
      </c>
      <c r="W12" t="n">
        <v>0.22</v>
      </c>
      <c r="X12" t="n">
        <v>0.92</v>
      </c>
      <c r="Y12" t="n">
        <v>1</v>
      </c>
      <c r="Z12" t="n">
        <v>10</v>
      </c>
      <c r="AA12" t="n">
        <v>362.6095879728294</v>
      </c>
      <c r="AB12" t="n">
        <v>496.1384354704214</v>
      </c>
      <c r="AC12" t="n">
        <v>448.7876795237912</v>
      </c>
      <c r="AD12" t="n">
        <v>362609.5879728294</v>
      </c>
      <c r="AE12" t="n">
        <v>496138.4354704214</v>
      </c>
      <c r="AF12" t="n">
        <v>8.968802649052513e-06</v>
      </c>
      <c r="AG12" t="n">
        <v>25</v>
      </c>
      <c r="AH12" t="n">
        <v>448787.6795237912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4.8321</v>
      </c>
      <c r="E13" t="n">
        <v>20.7</v>
      </c>
      <c r="F13" t="n">
        <v>18.09</v>
      </c>
      <c r="G13" t="n">
        <v>36.18</v>
      </c>
      <c r="H13" t="n">
        <v>0.65</v>
      </c>
      <c r="I13" t="n">
        <v>30</v>
      </c>
      <c r="J13" t="n">
        <v>102.14</v>
      </c>
      <c r="K13" t="n">
        <v>39.72</v>
      </c>
      <c r="L13" t="n">
        <v>3.75</v>
      </c>
      <c r="M13" t="n">
        <v>28</v>
      </c>
      <c r="N13" t="n">
        <v>13.68</v>
      </c>
      <c r="O13" t="n">
        <v>12831.37</v>
      </c>
      <c r="P13" t="n">
        <v>150.23</v>
      </c>
      <c r="Q13" t="n">
        <v>444.55</v>
      </c>
      <c r="R13" t="n">
        <v>87.11</v>
      </c>
      <c r="S13" t="n">
        <v>48.21</v>
      </c>
      <c r="T13" t="n">
        <v>13407.69</v>
      </c>
      <c r="U13" t="n">
        <v>0.55</v>
      </c>
      <c r="V13" t="n">
        <v>0.75</v>
      </c>
      <c r="W13" t="n">
        <v>0.21</v>
      </c>
      <c r="X13" t="n">
        <v>0.8100000000000001</v>
      </c>
      <c r="Y13" t="n">
        <v>1</v>
      </c>
      <c r="Z13" t="n">
        <v>10</v>
      </c>
      <c r="AA13" t="n">
        <v>350.9148685655529</v>
      </c>
      <c r="AB13" t="n">
        <v>480.1372044427782</v>
      </c>
      <c r="AC13" t="n">
        <v>434.3135835275576</v>
      </c>
      <c r="AD13" t="n">
        <v>350914.8685655529</v>
      </c>
      <c r="AE13" t="n">
        <v>480137.2044427783</v>
      </c>
      <c r="AF13" t="n">
        <v>9.042722380437893e-06</v>
      </c>
      <c r="AG13" t="n">
        <v>24</v>
      </c>
      <c r="AH13" t="n">
        <v>434313.5835275576</v>
      </c>
    </row>
    <row r="14">
      <c r="A14" t="n">
        <v>12</v>
      </c>
      <c r="B14" t="n">
        <v>45</v>
      </c>
      <c r="C14" t="inlineStr">
        <is>
          <t xml:space="preserve">CONCLUIDO	</t>
        </is>
      </c>
      <c r="D14" t="n">
        <v>4.8609</v>
      </c>
      <c r="E14" t="n">
        <v>20.57</v>
      </c>
      <c r="F14" t="n">
        <v>18.01</v>
      </c>
      <c r="G14" t="n">
        <v>38.59</v>
      </c>
      <c r="H14" t="n">
        <v>0.6899999999999999</v>
      </c>
      <c r="I14" t="n">
        <v>28</v>
      </c>
      <c r="J14" t="n">
        <v>102.45</v>
      </c>
      <c r="K14" t="n">
        <v>39.72</v>
      </c>
      <c r="L14" t="n">
        <v>4</v>
      </c>
      <c r="M14" t="n">
        <v>26</v>
      </c>
      <c r="N14" t="n">
        <v>13.74</v>
      </c>
      <c r="O14" t="n">
        <v>12870.03</v>
      </c>
      <c r="P14" t="n">
        <v>148.38</v>
      </c>
      <c r="Q14" t="n">
        <v>444.57</v>
      </c>
      <c r="R14" t="n">
        <v>84.3</v>
      </c>
      <c r="S14" t="n">
        <v>48.21</v>
      </c>
      <c r="T14" t="n">
        <v>12015.25</v>
      </c>
      <c r="U14" t="n">
        <v>0.57</v>
      </c>
      <c r="V14" t="n">
        <v>0.76</v>
      </c>
      <c r="W14" t="n">
        <v>0.21</v>
      </c>
      <c r="X14" t="n">
        <v>0.73</v>
      </c>
      <c r="Y14" t="n">
        <v>1</v>
      </c>
      <c r="Z14" t="n">
        <v>10</v>
      </c>
      <c r="AA14" t="n">
        <v>349.0761045832923</v>
      </c>
      <c r="AB14" t="n">
        <v>477.6213264417077</v>
      </c>
      <c r="AC14" t="n">
        <v>432.0378173918522</v>
      </c>
      <c r="AD14" t="n">
        <v>349076.1045832923</v>
      </c>
      <c r="AE14" t="n">
        <v>477621.3264417077</v>
      </c>
      <c r="AF14" t="n">
        <v>9.096618285853057e-06</v>
      </c>
      <c r="AG14" t="n">
        <v>24</v>
      </c>
      <c r="AH14" t="n">
        <v>432037.8173918521</v>
      </c>
    </row>
    <row r="15">
      <c r="A15" t="n">
        <v>13</v>
      </c>
      <c r="B15" t="n">
        <v>45</v>
      </c>
      <c r="C15" t="inlineStr">
        <is>
          <t xml:space="preserve">CONCLUIDO	</t>
        </is>
      </c>
      <c r="D15" t="n">
        <v>4.866</v>
      </c>
      <c r="E15" t="n">
        <v>20.55</v>
      </c>
      <c r="F15" t="n">
        <v>18.03</v>
      </c>
      <c r="G15" t="n">
        <v>41.6</v>
      </c>
      <c r="H15" t="n">
        <v>0.73</v>
      </c>
      <c r="I15" t="n">
        <v>26</v>
      </c>
      <c r="J15" t="n">
        <v>102.77</v>
      </c>
      <c r="K15" t="n">
        <v>39.72</v>
      </c>
      <c r="L15" t="n">
        <v>4.25</v>
      </c>
      <c r="M15" t="n">
        <v>24</v>
      </c>
      <c r="N15" t="n">
        <v>13.8</v>
      </c>
      <c r="O15" t="n">
        <v>12908.71</v>
      </c>
      <c r="P15" t="n">
        <v>147.8</v>
      </c>
      <c r="Q15" t="n">
        <v>444.55</v>
      </c>
      <c r="R15" t="n">
        <v>85.81</v>
      </c>
      <c r="S15" t="n">
        <v>48.21</v>
      </c>
      <c r="T15" t="n">
        <v>12780.78</v>
      </c>
      <c r="U15" t="n">
        <v>0.5600000000000001</v>
      </c>
      <c r="V15" t="n">
        <v>0.76</v>
      </c>
      <c r="W15" t="n">
        <v>0.19</v>
      </c>
      <c r="X15" t="n">
        <v>0.75</v>
      </c>
      <c r="Y15" t="n">
        <v>1</v>
      </c>
      <c r="Z15" t="n">
        <v>10</v>
      </c>
      <c r="AA15" t="n">
        <v>348.7132112081018</v>
      </c>
      <c r="AB15" t="n">
        <v>477.1247997160463</v>
      </c>
      <c r="AC15" t="n">
        <v>431.5886784800082</v>
      </c>
      <c r="AD15" t="n">
        <v>348713.2112081018</v>
      </c>
      <c r="AE15" t="n">
        <v>477124.7997160463</v>
      </c>
      <c r="AF15" t="n">
        <v>9.106162352436991e-06</v>
      </c>
      <c r="AG15" t="n">
        <v>24</v>
      </c>
      <c r="AH15" t="n">
        <v>431588.6784800083</v>
      </c>
    </row>
    <row r="16">
      <c r="A16" t="n">
        <v>14</v>
      </c>
      <c r="B16" t="n">
        <v>45</v>
      </c>
      <c r="C16" t="inlineStr">
        <is>
          <t xml:space="preserve">CONCLUIDO	</t>
        </is>
      </c>
      <c r="D16" t="n">
        <v>4.8795</v>
      </c>
      <c r="E16" t="n">
        <v>20.49</v>
      </c>
      <c r="F16" t="n">
        <v>17.99</v>
      </c>
      <c r="G16" t="n">
        <v>43.18</v>
      </c>
      <c r="H16" t="n">
        <v>0.77</v>
      </c>
      <c r="I16" t="n">
        <v>25</v>
      </c>
      <c r="J16" t="n">
        <v>103.08</v>
      </c>
      <c r="K16" t="n">
        <v>39.72</v>
      </c>
      <c r="L16" t="n">
        <v>4.5</v>
      </c>
      <c r="M16" t="n">
        <v>23</v>
      </c>
      <c r="N16" t="n">
        <v>13.87</v>
      </c>
      <c r="O16" t="n">
        <v>12947.42</v>
      </c>
      <c r="P16" t="n">
        <v>146.52</v>
      </c>
      <c r="Q16" t="n">
        <v>444.56</v>
      </c>
      <c r="R16" t="n">
        <v>84.04000000000001</v>
      </c>
      <c r="S16" t="n">
        <v>48.21</v>
      </c>
      <c r="T16" t="n">
        <v>11898.7</v>
      </c>
      <c r="U16" t="n">
        <v>0.57</v>
      </c>
      <c r="V16" t="n">
        <v>0.76</v>
      </c>
      <c r="W16" t="n">
        <v>0.2</v>
      </c>
      <c r="X16" t="n">
        <v>0.71</v>
      </c>
      <c r="Y16" t="n">
        <v>1</v>
      </c>
      <c r="Z16" t="n">
        <v>10</v>
      </c>
      <c r="AA16" t="n">
        <v>347.6497779562172</v>
      </c>
      <c r="AB16" t="n">
        <v>475.6697634254537</v>
      </c>
      <c r="AC16" t="n">
        <v>430.2725088108336</v>
      </c>
      <c r="AD16" t="n">
        <v>347649.7779562172</v>
      </c>
      <c r="AE16" t="n">
        <v>475669.7634254537</v>
      </c>
      <c r="AF16" t="n">
        <v>9.131426058100351e-06</v>
      </c>
      <c r="AG16" t="n">
        <v>24</v>
      </c>
      <c r="AH16" t="n">
        <v>430272.5088108336</v>
      </c>
    </row>
    <row r="17">
      <c r="A17" t="n">
        <v>15</v>
      </c>
      <c r="B17" t="n">
        <v>45</v>
      </c>
      <c r="C17" t="inlineStr">
        <is>
          <t xml:space="preserve">CONCLUIDO	</t>
        </is>
      </c>
      <c r="D17" t="n">
        <v>4.9113</v>
      </c>
      <c r="E17" t="n">
        <v>20.36</v>
      </c>
      <c r="F17" t="n">
        <v>17.9</v>
      </c>
      <c r="G17" t="n">
        <v>46.7</v>
      </c>
      <c r="H17" t="n">
        <v>0.8100000000000001</v>
      </c>
      <c r="I17" t="n">
        <v>23</v>
      </c>
      <c r="J17" t="n">
        <v>103.4</v>
      </c>
      <c r="K17" t="n">
        <v>39.72</v>
      </c>
      <c r="L17" t="n">
        <v>4.75</v>
      </c>
      <c r="M17" t="n">
        <v>21</v>
      </c>
      <c r="N17" t="n">
        <v>13.93</v>
      </c>
      <c r="O17" t="n">
        <v>12986.15</v>
      </c>
      <c r="P17" t="n">
        <v>144.59</v>
      </c>
      <c r="Q17" t="n">
        <v>444.55</v>
      </c>
      <c r="R17" t="n">
        <v>80.97</v>
      </c>
      <c r="S17" t="n">
        <v>48.21</v>
      </c>
      <c r="T17" t="n">
        <v>10377.09</v>
      </c>
      <c r="U17" t="n">
        <v>0.6</v>
      </c>
      <c r="V17" t="n">
        <v>0.76</v>
      </c>
      <c r="W17" t="n">
        <v>0.2</v>
      </c>
      <c r="X17" t="n">
        <v>0.62</v>
      </c>
      <c r="Y17" t="n">
        <v>1</v>
      </c>
      <c r="Z17" t="n">
        <v>10</v>
      </c>
      <c r="AA17" t="n">
        <v>345.7128052653699</v>
      </c>
      <c r="AB17" t="n">
        <v>473.0195119366323</v>
      </c>
      <c r="AC17" t="n">
        <v>427.875193604454</v>
      </c>
      <c r="AD17" t="n">
        <v>345712.8052653699</v>
      </c>
      <c r="AE17" t="n">
        <v>473019.5119366323</v>
      </c>
      <c r="AF17" t="n">
        <v>9.190936120329592e-06</v>
      </c>
      <c r="AG17" t="n">
        <v>24</v>
      </c>
      <c r="AH17" t="n">
        <v>427875.193604454</v>
      </c>
    </row>
    <row r="18">
      <c r="A18" t="n">
        <v>16</v>
      </c>
      <c r="B18" t="n">
        <v>45</v>
      </c>
      <c r="C18" t="inlineStr">
        <is>
          <t xml:space="preserve">CONCLUIDO	</t>
        </is>
      </c>
      <c r="D18" t="n">
        <v>4.92</v>
      </c>
      <c r="E18" t="n">
        <v>20.32</v>
      </c>
      <c r="F18" t="n">
        <v>17.88</v>
      </c>
      <c r="G18" t="n">
        <v>48.78</v>
      </c>
      <c r="H18" t="n">
        <v>0.85</v>
      </c>
      <c r="I18" t="n">
        <v>22</v>
      </c>
      <c r="J18" t="n">
        <v>103.71</v>
      </c>
      <c r="K18" t="n">
        <v>39.72</v>
      </c>
      <c r="L18" t="n">
        <v>5</v>
      </c>
      <c r="M18" t="n">
        <v>20</v>
      </c>
      <c r="N18" t="n">
        <v>14</v>
      </c>
      <c r="O18" t="n">
        <v>13024.91</v>
      </c>
      <c r="P18" t="n">
        <v>143.91</v>
      </c>
      <c r="Q18" t="n">
        <v>444.55</v>
      </c>
      <c r="R18" t="n">
        <v>80.40000000000001</v>
      </c>
      <c r="S18" t="n">
        <v>48.21</v>
      </c>
      <c r="T18" t="n">
        <v>10097.11</v>
      </c>
      <c r="U18" t="n">
        <v>0.6</v>
      </c>
      <c r="V18" t="n">
        <v>0.76</v>
      </c>
      <c r="W18" t="n">
        <v>0.2</v>
      </c>
      <c r="X18" t="n">
        <v>0.61</v>
      </c>
      <c r="Y18" t="n">
        <v>1</v>
      </c>
      <c r="Z18" t="n">
        <v>10</v>
      </c>
      <c r="AA18" t="n">
        <v>345.1240230411477</v>
      </c>
      <c r="AB18" t="n">
        <v>472.2139141222131</v>
      </c>
      <c r="AC18" t="n">
        <v>427.1464809147793</v>
      </c>
      <c r="AD18" t="n">
        <v>345124.0230411477</v>
      </c>
      <c r="AE18" t="n">
        <v>472213.914122213</v>
      </c>
      <c r="AF18" t="n">
        <v>9.207217175090423e-06</v>
      </c>
      <c r="AG18" t="n">
        <v>24</v>
      </c>
      <c r="AH18" t="n">
        <v>427146.4809147792</v>
      </c>
    </row>
    <row r="19">
      <c r="A19" t="n">
        <v>17</v>
      </c>
      <c r="B19" t="n">
        <v>45</v>
      </c>
      <c r="C19" t="inlineStr">
        <is>
          <t xml:space="preserve">CONCLUIDO	</t>
        </is>
      </c>
      <c r="D19" t="n">
        <v>4.9345</v>
      </c>
      <c r="E19" t="n">
        <v>20.27</v>
      </c>
      <c r="F19" t="n">
        <v>17.85</v>
      </c>
      <c r="G19" t="n">
        <v>50.99</v>
      </c>
      <c r="H19" t="n">
        <v>0.89</v>
      </c>
      <c r="I19" t="n">
        <v>21</v>
      </c>
      <c r="J19" t="n">
        <v>104.03</v>
      </c>
      <c r="K19" t="n">
        <v>39.72</v>
      </c>
      <c r="L19" t="n">
        <v>5.25</v>
      </c>
      <c r="M19" t="n">
        <v>19</v>
      </c>
      <c r="N19" t="n">
        <v>14.06</v>
      </c>
      <c r="O19" t="n">
        <v>13063.69</v>
      </c>
      <c r="P19" t="n">
        <v>142.59</v>
      </c>
      <c r="Q19" t="n">
        <v>444.58</v>
      </c>
      <c r="R19" t="n">
        <v>79.14</v>
      </c>
      <c r="S19" t="n">
        <v>48.21</v>
      </c>
      <c r="T19" t="n">
        <v>9468.67</v>
      </c>
      <c r="U19" t="n">
        <v>0.61</v>
      </c>
      <c r="V19" t="n">
        <v>0.76</v>
      </c>
      <c r="W19" t="n">
        <v>0.2</v>
      </c>
      <c r="X19" t="n">
        <v>0.57</v>
      </c>
      <c r="Y19" t="n">
        <v>1</v>
      </c>
      <c r="Z19" t="n">
        <v>10</v>
      </c>
      <c r="AA19" t="n">
        <v>344.0641029795887</v>
      </c>
      <c r="AB19" t="n">
        <v>470.763684733615</v>
      </c>
      <c r="AC19" t="n">
        <v>425.8346593836192</v>
      </c>
      <c r="AD19" t="n">
        <v>344064.1029795887</v>
      </c>
      <c r="AE19" t="n">
        <v>470763.684733615</v>
      </c>
      <c r="AF19" t="n">
        <v>9.234352266358475e-06</v>
      </c>
      <c r="AG19" t="n">
        <v>24</v>
      </c>
      <c r="AH19" t="n">
        <v>425834.6593836192</v>
      </c>
    </row>
    <row r="20">
      <c r="A20" t="n">
        <v>18</v>
      </c>
      <c r="B20" t="n">
        <v>45</v>
      </c>
      <c r="C20" t="inlineStr">
        <is>
          <t xml:space="preserve">CONCLUIDO	</t>
        </is>
      </c>
      <c r="D20" t="n">
        <v>4.9494</v>
      </c>
      <c r="E20" t="n">
        <v>20.2</v>
      </c>
      <c r="F20" t="n">
        <v>17.81</v>
      </c>
      <c r="G20" t="n">
        <v>53.42</v>
      </c>
      <c r="H20" t="n">
        <v>0.93</v>
      </c>
      <c r="I20" t="n">
        <v>20</v>
      </c>
      <c r="J20" t="n">
        <v>104.34</v>
      </c>
      <c r="K20" t="n">
        <v>39.72</v>
      </c>
      <c r="L20" t="n">
        <v>5.5</v>
      </c>
      <c r="M20" t="n">
        <v>18</v>
      </c>
      <c r="N20" t="n">
        <v>14.12</v>
      </c>
      <c r="O20" t="n">
        <v>13102.5</v>
      </c>
      <c r="P20" t="n">
        <v>141.41</v>
      </c>
      <c r="Q20" t="n">
        <v>444.55</v>
      </c>
      <c r="R20" t="n">
        <v>77.73999999999999</v>
      </c>
      <c r="S20" t="n">
        <v>48.21</v>
      </c>
      <c r="T20" t="n">
        <v>8773.440000000001</v>
      </c>
      <c r="U20" t="n">
        <v>0.62</v>
      </c>
      <c r="V20" t="n">
        <v>0.77</v>
      </c>
      <c r="W20" t="n">
        <v>0.2</v>
      </c>
      <c r="X20" t="n">
        <v>0.53</v>
      </c>
      <c r="Y20" t="n">
        <v>1</v>
      </c>
      <c r="Z20" t="n">
        <v>10</v>
      </c>
      <c r="AA20" t="n">
        <v>343.0449486718701</v>
      </c>
      <c r="AB20" t="n">
        <v>469.3692328478797</v>
      </c>
      <c r="AC20" t="n">
        <v>424.5732920287331</v>
      </c>
      <c r="AD20" t="n">
        <v>343044.9486718702</v>
      </c>
      <c r="AE20" t="n">
        <v>469369.2328478798</v>
      </c>
      <c r="AF20" t="n">
        <v>9.262235911868403e-06</v>
      </c>
      <c r="AG20" t="n">
        <v>24</v>
      </c>
      <c r="AH20" t="n">
        <v>424573.2920287331</v>
      </c>
    </row>
    <row r="21">
      <c r="A21" t="n">
        <v>19</v>
      </c>
      <c r="B21" t="n">
        <v>45</v>
      </c>
      <c r="C21" t="inlineStr">
        <is>
          <t xml:space="preserve">CONCLUIDO	</t>
        </is>
      </c>
      <c r="D21" t="n">
        <v>4.9662</v>
      </c>
      <c r="E21" t="n">
        <v>20.14</v>
      </c>
      <c r="F21" t="n">
        <v>17.76</v>
      </c>
      <c r="G21" t="n">
        <v>56.08</v>
      </c>
      <c r="H21" t="n">
        <v>0.97</v>
      </c>
      <c r="I21" t="n">
        <v>19</v>
      </c>
      <c r="J21" t="n">
        <v>104.65</v>
      </c>
      <c r="K21" t="n">
        <v>39.72</v>
      </c>
      <c r="L21" t="n">
        <v>5.75</v>
      </c>
      <c r="M21" t="n">
        <v>17</v>
      </c>
      <c r="N21" t="n">
        <v>14.19</v>
      </c>
      <c r="O21" t="n">
        <v>13141.33</v>
      </c>
      <c r="P21" t="n">
        <v>140.17</v>
      </c>
      <c r="Q21" t="n">
        <v>444.56</v>
      </c>
      <c r="R21" t="n">
        <v>76.09</v>
      </c>
      <c r="S21" t="n">
        <v>48.21</v>
      </c>
      <c r="T21" t="n">
        <v>7953.74</v>
      </c>
      <c r="U21" t="n">
        <v>0.63</v>
      </c>
      <c r="V21" t="n">
        <v>0.77</v>
      </c>
      <c r="W21" t="n">
        <v>0.2</v>
      </c>
      <c r="X21" t="n">
        <v>0.48</v>
      </c>
      <c r="Y21" t="n">
        <v>1</v>
      </c>
      <c r="Z21" t="n">
        <v>10</v>
      </c>
      <c r="AA21" t="n">
        <v>341.935160864944</v>
      </c>
      <c r="AB21" t="n">
        <v>467.8507722100607</v>
      </c>
      <c r="AC21" t="n">
        <v>423.1997511430146</v>
      </c>
      <c r="AD21" t="n">
        <v>341935.160864944</v>
      </c>
      <c r="AE21" t="n">
        <v>467850.7722100607</v>
      </c>
      <c r="AF21" t="n">
        <v>9.293675190027248e-06</v>
      </c>
      <c r="AG21" t="n">
        <v>24</v>
      </c>
      <c r="AH21" t="n">
        <v>423199.7511430146</v>
      </c>
    </row>
    <row r="22">
      <c r="A22" t="n">
        <v>20</v>
      </c>
      <c r="B22" t="n">
        <v>45</v>
      </c>
      <c r="C22" t="inlineStr">
        <is>
          <t xml:space="preserve">CONCLUIDO	</t>
        </is>
      </c>
      <c r="D22" t="n">
        <v>4.9549</v>
      </c>
      <c r="E22" t="n">
        <v>20.18</v>
      </c>
      <c r="F22" t="n">
        <v>17.82</v>
      </c>
      <c r="G22" t="n">
        <v>59.41</v>
      </c>
      <c r="H22" t="n">
        <v>1.01</v>
      </c>
      <c r="I22" t="n">
        <v>18</v>
      </c>
      <c r="J22" t="n">
        <v>104.97</v>
      </c>
      <c r="K22" t="n">
        <v>39.72</v>
      </c>
      <c r="L22" t="n">
        <v>6</v>
      </c>
      <c r="M22" t="n">
        <v>16</v>
      </c>
      <c r="N22" t="n">
        <v>14.25</v>
      </c>
      <c r="O22" t="n">
        <v>13180.19</v>
      </c>
      <c r="P22" t="n">
        <v>139.24</v>
      </c>
      <c r="Q22" t="n">
        <v>444.55</v>
      </c>
      <c r="R22" t="n">
        <v>78.98999999999999</v>
      </c>
      <c r="S22" t="n">
        <v>48.21</v>
      </c>
      <c r="T22" t="n">
        <v>9411.23</v>
      </c>
      <c r="U22" t="n">
        <v>0.61</v>
      </c>
      <c r="V22" t="n">
        <v>0.77</v>
      </c>
      <c r="W22" t="n">
        <v>0.18</v>
      </c>
      <c r="X22" t="n">
        <v>0.55</v>
      </c>
      <c r="Y22" t="n">
        <v>1</v>
      </c>
      <c r="Z22" t="n">
        <v>10</v>
      </c>
      <c r="AA22" t="n">
        <v>341.8848183543088</v>
      </c>
      <c r="AB22" t="n">
        <v>467.7818913660548</v>
      </c>
      <c r="AC22" t="n">
        <v>423.1374441900858</v>
      </c>
      <c r="AD22" t="n">
        <v>341884.8183543088</v>
      </c>
      <c r="AE22" t="n">
        <v>467781.8913660548</v>
      </c>
      <c r="AF22" t="n">
        <v>9.272528532694216e-06</v>
      </c>
      <c r="AG22" t="n">
        <v>24</v>
      </c>
      <c r="AH22" t="n">
        <v>423137.4441900857</v>
      </c>
    </row>
    <row r="23">
      <c r="A23" t="n">
        <v>21</v>
      </c>
      <c r="B23" t="n">
        <v>45</v>
      </c>
      <c r="C23" t="inlineStr">
        <is>
          <t xml:space="preserve">CONCLUIDO	</t>
        </is>
      </c>
      <c r="D23" t="n">
        <v>4.9795</v>
      </c>
      <c r="E23" t="n">
        <v>20.08</v>
      </c>
      <c r="F23" t="n">
        <v>17.75</v>
      </c>
      <c r="G23" t="n">
        <v>62.63</v>
      </c>
      <c r="H23" t="n">
        <v>1.05</v>
      </c>
      <c r="I23" t="n">
        <v>17</v>
      </c>
      <c r="J23" t="n">
        <v>105.28</v>
      </c>
      <c r="K23" t="n">
        <v>39.72</v>
      </c>
      <c r="L23" t="n">
        <v>6.25</v>
      </c>
      <c r="M23" t="n">
        <v>15</v>
      </c>
      <c r="N23" t="n">
        <v>14.32</v>
      </c>
      <c r="O23" t="n">
        <v>13219.07</v>
      </c>
      <c r="P23" t="n">
        <v>137.67</v>
      </c>
      <c r="Q23" t="n">
        <v>444.56</v>
      </c>
      <c r="R23" t="n">
        <v>75.92</v>
      </c>
      <c r="S23" t="n">
        <v>48.21</v>
      </c>
      <c r="T23" t="n">
        <v>7880.92</v>
      </c>
      <c r="U23" t="n">
        <v>0.63</v>
      </c>
      <c r="V23" t="n">
        <v>0.77</v>
      </c>
      <c r="W23" t="n">
        <v>0.19</v>
      </c>
      <c r="X23" t="n">
        <v>0.47</v>
      </c>
      <c r="Y23" t="n">
        <v>1</v>
      </c>
      <c r="Z23" t="n">
        <v>10</v>
      </c>
      <c r="AA23" t="n">
        <v>340.3970898457791</v>
      </c>
      <c r="AB23" t="n">
        <v>465.7463155867349</v>
      </c>
      <c r="AC23" t="n">
        <v>421.2961409061955</v>
      </c>
      <c r="AD23" t="n">
        <v>340397.0898457791</v>
      </c>
      <c r="AE23" t="n">
        <v>465746.3155867349</v>
      </c>
      <c r="AF23" t="n">
        <v>9.318564618569668e-06</v>
      </c>
      <c r="AG23" t="n">
        <v>24</v>
      </c>
      <c r="AH23" t="n">
        <v>421296.1409061955</v>
      </c>
    </row>
    <row r="24">
      <c r="A24" t="n">
        <v>22</v>
      </c>
      <c r="B24" t="n">
        <v>45</v>
      </c>
      <c r="C24" t="inlineStr">
        <is>
          <t xml:space="preserve">CONCLUIDO	</t>
        </is>
      </c>
      <c r="D24" t="n">
        <v>4.979</v>
      </c>
      <c r="E24" t="n">
        <v>20.08</v>
      </c>
      <c r="F24" t="n">
        <v>17.75</v>
      </c>
      <c r="G24" t="n">
        <v>62.64</v>
      </c>
      <c r="H24" t="n">
        <v>1.08</v>
      </c>
      <c r="I24" t="n">
        <v>17</v>
      </c>
      <c r="J24" t="n">
        <v>105.6</v>
      </c>
      <c r="K24" t="n">
        <v>39.72</v>
      </c>
      <c r="L24" t="n">
        <v>6.5</v>
      </c>
      <c r="M24" t="n">
        <v>15</v>
      </c>
      <c r="N24" t="n">
        <v>14.39</v>
      </c>
      <c r="O24" t="n">
        <v>13257.98</v>
      </c>
      <c r="P24" t="n">
        <v>136.63</v>
      </c>
      <c r="Q24" t="n">
        <v>444.55</v>
      </c>
      <c r="R24" t="n">
        <v>75.95999999999999</v>
      </c>
      <c r="S24" t="n">
        <v>48.21</v>
      </c>
      <c r="T24" t="n">
        <v>7897.94</v>
      </c>
      <c r="U24" t="n">
        <v>0.63</v>
      </c>
      <c r="V24" t="n">
        <v>0.77</v>
      </c>
      <c r="W24" t="n">
        <v>0.19</v>
      </c>
      <c r="X24" t="n">
        <v>0.47</v>
      </c>
      <c r="Y24" t="n">
        <v>1</v>
      </c>
      <c r="Z24" t="n">
        <v>10</v>
      </c>
      <c r="AA24" t="n">
        <v>339.902983889059</v>
      </c>
      <c r="AB24" t="n">
        <v>465.0702580183343</v>
      </c>
      <c r="AC24" t="n">
        <v>420.6846053232704</v>
      </c>
      <c r="AD24" t="n">
        <v>339902.983889059</v>
      </c>
      <c r="AE24" t="n">
        <v>465070.2580183343</v>
      </c>
      <c r="AF24" t="n">
        <v>9.317628925767321e-06</v>
      </c>
      <c r="AG24" t="n">
        <v>24</v>
      </c>
      <c r="AH24" t="n">
        <v>420684.6053232704</v>
      </c>
    </row>
    <row r="25">
      <c r="A25" t="n">
        <v>23</v>
      </c>
      <c r="B25" t="n">
        <v>45</v>
      </c>
      <c r="C25" t="inlineStr">
        <is>
          <t xml:space="preserve">CONCLUIDO	</t>
        </is>
      </c>
      <c r="D25" t="n">
        <v>4.9932</v>
      </c>
      <c r="E25" t="n">
        <v>20.03</v>
      </c>
      <c r="F25" t="n">
        <v>17.71</v>
      </c>
      <c r="G25" t="n">
        <v>66.41</v>
      </c>
      <c r="H25" t="n">
        <v>1.12</v>
      </c>
      <c r="I25" t="n">
        <v>16</v>
      </c>
      <c r="J25" t="n">
        <v>105.92</v>
      </c>
      <c r="K25" t="n">
        <v>39.72</v>
      </c>
      <c r="L25" t="n">
        <v>6.75</v>
      </c>
      <c r="M25" t="n">
        <v>14</v>
      </c>
      <c r="N25" t="n">
        <v>14.45</v>
      </c>
      <c r="O25" t="n">
        <v>13296.91</v>
      </c>
      <c r="P25" t="n">
        <v>135.59</v>
      </c>
      <c r="Q25" t="n">
        <v>444.56</v>
      </c>
      <c r="R25" t="n">
        <v>74.79000000000001</v>
      </c>
      <c r="S25" t="n">
        <v>48.21</v>
      </c>
      <c r="T25" t="n">
        <v>7320.72</v>
      </c>
      <c r="U25" t="n">
        <v>0.64</v>
      </c>
      <c r="V25" t="n">
        <v>0.77</v>
      </c>
      <c r="W25" t="n">
        <v>0.19</v>
      </c>
      <c r="X25" t="n">
        <v>0.43</v>
      </c>
      <c r="Y25" t="n">
        <v>1</v>
      </c>
      <c r="Z25" t="n">
        <v>10</v>
      </c>
      <c r="AA25" t="n">
        <v>338.9884201018901</v>
      </c>
      <c r="AB25" t="n">
        <v>463.818911497023</v>
      </c>
      <c r="AC25" t="n">
        <v>419.5526855576772</v>
      </c>
      <c r="AD25" t="n">
        <v>338988.4201018902</v>
      </c>
      <c r="AE25" t="n">
        <v>463818.911497023</v>
      </c>
      <c r="AF25" t="n">
        <v>9.344202601353963e-06</v>
      </c>
      <c r="AG25" t="n">
        <v>24</v>
      </c>
      <c r="AH25" t="n">
        <v>419552.6855576772</v>
      </c>
    </row>
    <row r="26">
      <c r="A26" t="n">
        <v>24</v>
      </c>
      <c r="B26" t="n">
        <v>45</v>
      </c>
      <c r="C26" t="inlineStr">
        <is>
          <t xml:space="preserve">CONCLUIDO	</t>
        </is>
      </c>
      <c r="D26" t="n">
        <v>5.0058</v>
      </c>
      <c r="E26" t="n">
        <v>19.98</v>
      </c>
      <c r="F26" t="n">
        <v>17.68</v>
      </c>
      <c r="G26" t="n">
        <v>70.72</v>
      </c>
      <c r="H26" t="n">
        <v>1.16</v>
      </c>
      <c r="I26" t="n">
        <v>15</v>
      </c>
      <c r="J26" t="n">
        <v>106.23</v>
      </c>
      <c r="K26" t="n">
        <v>39.72</v>
      </c>
      <c r="L26" t="n">
        <v>7</v>
      </c>
      <c r="M26" t="n">
        <v>13</v>
      </c>
      <c r="N26" t="n">
        <v>14.52</v>
      </c>
      <c r="O26" t="n">
        <v>13335.87</v>
      </c>
      <c r="P26" t="n">
        <v>134.06</v>
      </c>
      <c r="Q26" t="n">
        <v>444.55</v>
      </c>
      <c r="R26" t="n">
        <v>73.8</v>
      </c>
      <c r="S26" t="n">
        <v>48.21</v>
      </c>
      <c r="T26" t="n">
        <v>6830.4</v>
      </c>
      <c r="U26" t="n">
        <v>0.65</v>
      </c>
      <c r="V26" t="n">
        <v>0.77</v>
      </c>
      <c r="W26" t="n">
        <v>0.19</v>
      </c>
      <c r="X26" t="n">
        <v>0.4</v>
      </c>
      <c r="Y26" t="n">
        <v>1</v>
      </c>
      <c r="Z26" t="n">
        <v>10</v>
      </c>
      <c r="AA26" t="n">
        <v>337.9013036495598</v>
      </c>
      <c r="AB26" t="n">
        <v>462.3314708067517</v>
      </c>
      <c r="AC26" t="n">
        <v>418.2072041192492</v>
      </c>
      <c r="AD26" t="n">
        <v>337901.3036495598</v>
      </c>
      <c r="AE26" t="n">
        <v>462331.4708067517</v>
      </c>
      <c r="AF26" t="n">
        <v>9.367782059973098e-06</v>
      </c>
      <c r="AG26" t="n">
        <v>24</v>
      </c>
      <c r="AH26" t="n">
        <v>418207.2041192492</v>
      </c>
    </row>
    <row r="27">
      <c r="A27" t="n">
        <v>25</v>
      </c>
      <c r="B27" t="n">
        <v>45</v>
      </c>
      <c r="C27" t="inlineStr">
        <is>
          <t xml:space="preserve">CONCLUIDO	</t>
        </is>
      </c>
      <c r="D27" t="n">
        <v>5.0084</v>
      </c>
      <c r="E27" t="n">
        <v>19.97</v>
      </c>
      <c r="F27" t="n">
        <v>17.67</v>
      </c>
      <c r="G27" t="n">
        <v>70.68000000000001</v>
      </c>
      <c r="H27" t="n">
        <v>1.2</v>
      </c>
      <c r="I27" t="n">
        <v>15</v>
      </c>
      <c r="J27" t="n">
        <v>106.55</v>
      </c>
      <c r="K27" t="n">
        <v>39.72</v>
      </c>
      <c r="L27" t="n">
        <v>7.25</v>
      </c>
      <c r="M27" t="n">
        <v>13</v>
      </c>
      <c r="N27" t="n">
        <v>14.58</v>
      </c>
      <c r="O27" t="n">
        <v>13374.86</v>
      </c>
      <c r="P27" t="n">
        <v>133.18</v>
      </c>
      <c r="Q27" t="n">
        <v>444.56</v>
      </c>
      <c r="R27" t="n">
        <v>73.26000000000001</v>
      </c>
      <c r="S27" t="n">
        <v>48.21</v>
      </c>
      <c r="T27" t="n">
        <v>6561.88</v>
      </c>
      <c r="U27" t="n">
        <v>0.66</v>
      </c>
      <c r="V27" t="n">
        <v>0.77</v>
      </c>
      <c r="W27" t="n">
        <v>0.19</v>
      </c>
      <c r="X27" t="n">
        <v>0.39</v>
      </c>
      <c r="Y27" t="n">
        <v>1</v>
      </c>
      <c r="Z27" t="n">
        <v>10</v>
      </c>
      <c r="AA27" t="n">
        <v>337.3958488657889</v>
      </c>
      <c r="AB27" t="n">
        <v>461.639885272505</v>
      </c>
      <c r="AC27" t="n">
        <v>417.5816225377447</v>
      </c>
      <c r="AD27" t="n">
        <v>337395.8488657889</v>
      </c>
      <c r="AE27" t="n">
        <v>461639.885272505</v>
      </c>
      <c r="AF27" t="n">
        <v>9.3726476625453e-06</v>
      </c>
      <c r="AG27" t="n">
        <v>24</v>
      </c>
      <c r="AH27" t="n">
        <v>417581.6225377447</v>
      </c>
    </row>
    <row r="28">
      <c r="A28" t="n">
        <v>26</v>
      </c>
      <c r="B28" t="n">
        <v>45</v>
      </c>
      <c r="C28" t="inlineStr">
        <is>
          <t xml:space="preserve">CONCLUIDO	</t>
        </is>
      </c>
      <c r="D28" t="n">
        <v>5.0358</v>
      </c>
      <c r="E28" t="n">
        <v>19.86</v>
      </c>
      <c r="F28" t="n">
        <v>17.58</v>
      </c>
      <c r="G28" t="n">
        <v>75.34999999999999</v>
      </c>
      <c r="H28" t="n">
        <v>1.24</v>
      </c>
      <c r="I28" t="n">
        <v>14</v>
      </c>
      <c r="J28" t="n">
        <v>106.86</v>
      </c>
      <c r="K28" t="n">
        <v>39.72</v>
      </c>
      <c r="L28" t="n">
        <v>7.5</v>
      </c>
      <c r="M28" t="n">
        <v>12</v>
      </c>
      <c r="N28" t="n">
        <v>14.65</v>
      </c>
      <c r="O28" t="n">
        <v>13413.87</v>
      </c>
      <c r="P28" t="n">
        <v>131.73</v>
      </c>
      <c r="Q28" t="n">
        <v>444.55</v>
      </c>
      <c r="R28" t="n">
        <v>70.64</v>
      </c>
      <c r="S28" t="n">
        <v>48.21</v>
      </c>
      <c r="T28" t="n">
        <v>5252.74</v>
      </c>
      <c r="U28" t="n">
        <v>0.68</v>
      </c>
      <c r="V28" t="n">
        <v>0.78</v>
      </c>
      <c r="W28" t="n">
        <v>0.18</v>
      </c>
      <c r="X28" t="n">
        <v>0.31</v>
      </c>
      <c r="Y28" t="n">
        <v>1</v>
      </c>
      <c r="Z28" t="n">
        <v>10</v>
      </c>
      <c r="AA28" t="n">
        <v>326.3523828093645</v>
      </c>
      <c r="AB28" t="n">
        <v>446.5297278107678</v>
      </c>
      <c r="AC28" t="n">
        <v>403.9135572969164</v>
      </c>
      <c r="AD28" t="n">
        <v>326352.3828093645</v>
      </c>
      <c r="AE28" t="n">
        <v>446529.7278107678</v>
      </c>
      <c r="AF28" t="n">
        <v>9.423923628113893e-06</v>
      </c>
      <c r="AG28" t="n">
        <v>23</v>
      </c>
      <c r="AH28" t="n">
        <v>403913.5572969164</v>
      </c>
    </row>
    <row r="29">
      <c r="A29" t="n">
        <v>27</v>
      </c>
      <c r="B29" t="n">
        <v>45</v>
      </c>
      <c r="C29" t="inlineStr">
        <is>
          <t xml:space="preserve">CONCLUIDO	</t>
        </is>
      </c>
      <c r="D29" t="n">
        <v>5.0284</v>
      </c>
      <c r="E29" t="n">
        <v>19.89</v>
      </c>
      <c r="F29" t="n">
        <v>17.63</v>
      </c>
      <c r="G29" t="n">
        <v>81.38</v>
      </c>
      <c r="H29" t="n">
        <v>1.27</v>
      </c>
      <c r="I29" t="n">
        <v>13</v>
      </c>
      <c r="J29" t="n">
        <v>107.18</v>
      </c>
      <c r="K29" t="n">
        <v>39.72</v>
      </c>
      <c r="L29" t="n">
        <v>7.75</v>
      </c>
      <c r="M29" t="n">
        <v>11</v>
      </c>
      <c r="N29" t="n">
        <v>14.72</v>
      </c>
      <c r="O29" t="n">
        <v>13452.9</v>
      </c>
      <c r="P29" t="n">
        <v>129.84</v>
      </c>
      <c r="Q29" t="n">
        <v>444.56</v>
      </c>
      <c r="R29" t="n">
        <v>72.27</v>
      </c>
      <c r="S29" t="n">
        <v>48.21</v>
      </c>
      <c r="T29" t="n">
        <v>6073.53</v>
      </c>
      <c r="U29" t="n">
        <v>0.67</v>
      </c>
      <c r="V29" t="n">
        <v>0.77</v>
      </c>
      <c r="W29" t="n">
        <v>0.18</v>
      </c>
      <c r="X29" t="n">
        <v>0.35</v>
      </c>
      <c r="Y29" t="n">
        <v>1</v>
      </c>
      <c r="Z29" t="n">
        <v>10</v>
      </c>
      <c r="AA29" t="n">
        <v>335.2645002062071</v>
      </c>
      <c r="AB29" t="n">
        <v>458.7236800079985</v>
      </c>
      <c r="AC29" t="n">
        <v>414.9437358107629</v>
      </c>
      <c r="AD29" t="n">
        <v>335264.500206207</v>
      </c>
      <c r="AE29" t="n">
        <v>458723.6800079985</v>
      </c>
      <c r="AF29" t="n">
        <v>9.410075374639164e-06</v>
      </c>
      <c r="AG29" t="n">
        <v>24</v>
      </c>
      <c r="AH29" t="n">
        <v>414943.7358107629</v>
      </c>
    </row>
    <row r="30">
      <c r="A30" t="n">
        <v>28</v>
      </c>
      <c r="B30" t="n">
        <v>45</v>
      </c>
      <c r="C30" t="inlineStr">
        <is>
          <t xml:space="preserve">CONCLUIDO	</t>
        </is>
      </c>
      <c r="D30" t="n">
        <v>5.0343</v>
      </c>
      <c r="E30" t="n">
        <v>19.86</v>
      </c>
      <c r="F30" t="n">
        <v>17.61</v>
      </c>
      <c r="G30" t="n">
        <v>81.27</v>
      </c>
      <c r="H30" t="n">
        <v>1.31</v>
      </c>
      <c r="I30" t="n">
        <v>13</v>
      </c>
      <c r="J30" t="n">
        <v>107.5</v>
      </c>
      <c r="K30" t="n">
        <v>39.72</v>
      </c>
      <c r="L30" t="n">
        <v>8</v>
      </c>
      <c r="M30" t="n">
        <v>10</v>
      </c>
      <c r="N30" t="n">
        <v>14.78</v>
      </c>
      <c r="O30" t="n">
        <v>13491.96</v>
      </c>
      <c r="P30" t="n">
        <v>129.4</v>
      </c>
      <c r="Q30" t="n">
        <v>444.55</v>
      </c>
      <c r="R30" t="n">
        <v>71.34</v>
      </c>
      <c r="S30" t="n">
        <v>48.21</v>
      </c>
      <c r="T30" t="n">
        <v>5609.92</v>
      </c>
      <c r="U30" t="n">
        <v>0.68</v>
      </c>
      <c r="V30" t="n">
        <v>0.77</v>
      </c>
      <c r="W30" t="n">
        <v>0.19</v>
      </c>
      <c r="X30" t="n">
        <v>0.33</v>
      </c>
      <c r="Y30" t="n">
        <v>1</v>
      </c>
      <c r="Z30" t="n">
        <v>10</v>
      </c>
      <c r="AA30" t="n">
        <v>325.3374573962724</v>
      </c>
      <c r="AB30" t="n">
        <v>445.1410620852261</v>
      </c>
      <c r="AC30" t="n">
        <v>402.6574238792159</v>
      </c>
      <c r="AD30" t="n">
        <v>325337.4573962724</v>
      </c>
      <c r="AE30" t="n">
        <v>445141.0620852261</v>
      </c>
      <c r="AF30" t="n">
        <v>9.421116549706853e-06</v>
      </c>
      <c r="AG30" t="n">
        <v>23</v>
      </c>
      <c r="AH30" t="n">
        <v>402657.4238792158</v>
      </c>
    </row>
    <row r="31">
      <c r="A31" t="n">
        <v>29</v>
      </c>
      <c r="B31" t="n">
        <v>45</v>
      </c>
      <c r="C31" t="inlineStr">
        <is>
          <t xml:space="preserve">CONCLUIDO	</t>
        </is>
      </c>
      <c r="D31" t="n">
        <v>5.049</v>
      </c>
      <c r="E31" t="n">
        <v>19.81</v>
      </c>
      <c r="F31" t="n">
        <v>17.57</v>
      </c>
      <c r="G31" t="n">
        <v>87.86</v>
      </c>
      <c r="H31" t="n">
        <v>1.35</v>
      </c>
      <c r="I31" t="n">
        <v>12</v>
      </c>
      <c r="J31" t="n">
        <v>107.81</v>
      </c>
      <c r="K31" t="n">
        <v>39.72</v>
      </c>
      <c r="L31" t="n">
        <v>8.25</v>
      </c>
      <c r="M31" t="n">
        <v>10</v>
      </c>
      <c r="N31" t="n">
        <v>14.85</v>
      </c>
      <c r="O31" t="n">
        <v>13531.05</v>
      </c>
      <c r="P31" t="n">
        <v>126.45</v>
      </c>
      <c r="Q31" t="n">
        <v>444.55</v>
      </c>
      <c r="R31" t="n">
        <v>70.06999999999999</v>
      </c>
      <c r="S31" t="n">
        <v>48.21</v>
      </c>
      <c r="T31" t="n">
        <v>4979.56</v>
      </c>
      <c r="U31" t="n">
        <v>0.6899999999999999</v>
      </c>
      <c r="V31" t="n">
        <v>0.78</v>
      </c>
      <c r="W31" t="n">
        <v>0.19</v>
      </c>
      <c r="X31" t="n">
        <v>0.29</v>
      </c>
      <c r="Y31" t="n">
        <v>1</v>
      </c>
      <c r="Z31" t="n">
        <v>10</v>
      </c>
      <c r="AA31" t="n">
        <v>323.521773290361</v>
      </c>
      <c r="AB31" t="n">
        <v>442.6567629891887</v>
      </c>
      <c r="AC31" t="n">
        <v>400.4102228021685</v>
      </c>
      <c r="AD31" t="n">
        <v>323521.773290361</v>
      </c>
      <c r="AE31" t="n">
        <v>442656.7629891887</v>
      </c>
      <c r="AF31" t="n">
        <v>9.448625918095845e-06</v>
      </c>
      <c r="AG31" t="n">
        <v>23</v>
      </c>
      <c r="AH31" t="n">
        <v>400410.2228021685</v>
      </c>
    </row>
    <row r="32">
      <c r="A32" t="n">
        <v>30</v>
      </c>
      <c r="B32" t="n">
        <v>45</v>
      </c>
      <c r="C32" t="inlineStr">
        <is>
          <t xml:space="preserve">CONCLUIDO	</t>
        </is>
      </c>
      <c r="D32" t="n">
        <v>5.0476</v>
      </c>
      <c r="E32" t="n">
        <v>19.81</v>
      </c>
      <c r="F32" t="n">
        <v>17.58</v>
      </c>
      <c r="G32" t="n">
        <v>87.88</v>
      </c>
      <c r="H32" t="n">
        <v>1.38</v>
      </c>
      <c r="I32" t="n">
        <v>12</v>
      </c>
      <c r="J32" t="n">
        <v>108.13</v>
      </c>
      <c r="K32" t="n">
        <v>39.72</v>
      </c>
      <c r="L32" t="n">
        <v>8.5</v>
      </c>
      <c r="M32" t="n">
        <v>8</v>
      </c>
      <c r="N32" t="n">
        <v>14.92</v>
      </c>
      <c r="O32" t="n">
        <v>13570.16</v>
      </c>
      <c r="P32" t="n">
        <v>126.68</v>
      </c>
      <c r="Q32" t="n">
        <v>444.57</v>
      </c>
      <c r="R32" t="n">
        <v>70.18000000000001</v>
      </c>
      <c r="S32" t="n">
        <v>48.21</v>
      </c>
      <c r="T32" t="n">
        <v>5037.18</v>
      </c>
      <c r="U32" t="n">
        <v>0.6899999999999999</v>
      </c>
      <c r="V32" t="n">
        <v>0.78</v>
      </c>
      <c r="W32" t="n">
        <v>0.19</v>
      </c>
      <c r="X32" t="n">
        <v>0.3</v>
      </c>
      <c r="Y32" t="n">
        <v>1</v>
      </c>
      <c r="Z32" t="n">
        <v>10</v>
      </c>
      <c r="AA32" t="n">
        <v>323.6848300885497</v>
      </c>
      <c r="AB32" t="n">
        <v>442.8798644940288</v>
      </c>
      <c r="AC32" t="n">
        <v>400.6120318125116</v>
      </c>
      <c r="AD32" t="n">
        <v>323684.8300885497</v>
      </c>
      <c r="AE32" t="n">
        <v>442879.8644940288</v>
      </c>
      <c r="AF32" t="n">
        <v>9.446005978249272e-06</v>
      </c>
      <c r="AG32" t="n">
        <v>23</v>
      </c>
      <c r="AH32" t="n">
        <v>400612.0318125116</v>
      </c>
    </row>
    <row r="33">
      <c r="A33" t="n">
        <v>31</v>
      </c>
      <c r="B33" t="n">
        <v>45</v>
      </c>
      <c r="C33" t="inlineStr">
        <is>
          <t xml:space="preserve">CONCLUIDO	</t>
        </is>
      </c>
      <c r="D33" t="n">
        <v>5.0495</v>
      </c>
      <c r="E33" t="n">
        <v>19.8</v>
      </c>
      <c r="F33" t="n">
        <v>17.57</v>
      </c>
      <c r="G33" t="n">
        <v>87.84999999999999</v>
      </c>
      <c r="H33" t="n">
        <v>1.42</v>
      </c>
      <c r="I33" t="n">
        <v>12</v>
      </c>
      <c r="J33" t="n">
        <v>108.45</v>
      </c>
      <c r="K33" t="n">
        <v>39.72</v>
      </c>
      <c r="L33" t="n">
        <v>8.75</v>
      </c>
      <c r="M33" t="n">
        <v>6</v>
      </c>
      <c r="N33" t="n">
        <v>14.98</v>
      </c>
      <c r="O33" t="n">
        <v>13609.42</v>
      </c>
      <c r="P33" t="n">
        <v>127.23</v>
      </c>
      <c r="Q33" t="n">
        <v>444.58</v>
      </c>
      <c r="R33" t="n">
        <v>69.73999999999999</v>
      </c>
      <c r="S33" t="n">
        <v>48.21</v>
      </c>
      <c r="T33" t="n">
        <v>4816.5</v>
      </c>
      <c r="U33" t="n">
        <v>0.6899999999999999</v>
      </c>
      <c r="V33" t="n">
        <v>0.78</v>
      </c>
      <c r="W33" t="n">
        <v>0.19</v>
      </c>
      <c r="X33" t="n">
        <v>0.29</v>
      </c>
      <c r="Y33" t="n">
        <v>1</v>
      </c>
      <c r="Z33" t="n">
        <v>10</v>
      </c>
      <c r="AA33" t="n">
        <v>323.8851698405625</v>
      </c>
      <c r="AB33" t="n">
        <v>443.1539781810987</v>
      </c>
      <c r="AC33" t="n">
        <v>400.8599844740086</v>
      </c>
      <c r="AD33" t="n">
        <v>323885.1698405625</v>
      </c>
      <c r="AE33" t="n">
        <v>443153.9781810987</v>
      </c>
      <c r="AF33" t="n">
        <v>9.44956161089819e-06</v>
      </c>
      <c r="AG33" t="n">
        <v>23</v>
      </c>
      <c r="AH33" t="n">
        <v>400859.9844740086</v>
      </c>
    </row>
    <row r="34">
      <c r="A34" t="n">
        <v>32</v>
      </c>
      <c r="B34" t="n">
        <v>45</v>
      </c>
      <c r="C34" t="inlineStr">
        <is>
          <t xml:space="preserve">CONCLUIDO	</t>
        </is>
      </c>
      <c r="D34" t="n">
        <v>5.0486</v>
      </c>
      <c r="E34" t="n">
        <v>19.81</v>
      </c>
      <c r="F34" t="n">
        <v>17.57</v>
      </c>
      <c r="G34" t="n">
        <v>87.86</v>
      </c>
      <c r="H34" t="n">
        <v>1.46</v>
      </c>
      <c r="I34" t="n">
        <v>12</v>
      </c>
      <c r="J34" t="n">
        <v>108.77</v>
      </c>
      <c r="K34" t="n">
        <v>39.72</v>
      </c>
      <c r="L34" t="n">
        <v>9</v>
      </c>
      <c r="M34" t="n">
        <v>4</v>
      </c>
      <c r="N34" t="n">
        <v>15.05</v>
      </c>
      <c r="O34" t="n">
        <v>13648.58</v>
      </c>
      <c r="P34" t="n">
        <v>126.22</v>
      </c>
      <c r="Q34" t="n">
        <v>444.56</v>
      </c>
      <c r="R34" t="n">
        <v>69.81</v>
      </c>
      <c r="S34" t="n">
        <v>48.21</v>
      </c>
      <c r="T34" t="n">
        <v>4851.3</v>
      </c>
      <c r="U34" t="n">
        <v>0.6899999999999999</v>
      </c>
      <c r="V34" t="n">
        <v>0.78</v>
      </c>
      <c r="W34" t="n">
        <v>0.19</v>
      </c>
      <c r="X34" t="n">
        <v>0.3</v>
      </c>
      <c r="Y34" t="n">
        <v>1</v>
      </c>
      <c r="Z34" t="n">
        <v>10</v>
      </c>
      <c r="AA34" t="n">
        <v>323.4197590105778</v>
      </c>
      <c r="AB34" t="n">
        <v>442.5171825510369</v>
      </c>
      <c r="AC34" t="n">
        <v>400.2839637251316</v>
      </c>
      <c r="AD34" t="n">
        <v>323419.7590105778</v>
      </c>
      <c r="AE34" t="n">
        <v>442517.1825510369</v>
      </c>
      <c r="AF34" t="n">
        <v>9.447877363853967e-06</v>
      </c>
      <c r="AG34" t="n">
        <v>23</v>
      </c>
      <c r="AH34" t="n">
        <v>400283.9637251316</v>
      </c>
    </row>
    <row r="35">
      <c r="A35" t="n">
        <v>33</v>
      </c>
      <c r="B35" t="n">
        <v>45</v>
      </c>
      <c r="C35" t="inlineStr">
        <is>
          <t xml:space="preserve">CONCLUIDO	</t>
        </is>
      </c>
      <c r="D35" t="n">
        <v>5.0562</v>
      </c>
      <c r="E35" t="n">
        <v>19.78</v>
      </c>
      <c r="F35" t="n">
        <v>17.54</v>
      </c>
      <c r="G35" t="n">
        <v>87.72</v>
      </c>
      <c r="H35" t="n">
        <v>1.49</v>
      </c>
      <c r="I35" t="n">
        <v>12</v>
      </c>
      <c r="J35" t="n">
        <v>109.09</v>
      </c>
      <c r="K35" t="n">
        <v>39.72</v>
      </c>
      <c r="L35" t="n">
        <v>9.25</v>
      </c>
      <c r="M35" t="n">
        <v>3</v>
      </c>
      <c r="N35" t="n">
        <v>15.12</v>
      </c>
      <c r="O35" t="n">
        <v>13687.77</v>
      </c>
      <c r="P35" t="n">
        <v>125.5</v>
      </c>
      <c r="Q35" t="n">
        <v>444.56</v>
      </c>
      <c r="R35" t="n">
        <v>68.7</v>
      </c>
      <c r="S35" t="n">
        <v>48.21</v>
      </c>
      <c r="T35" t="n">
        <v>4292.96</v>
      </c>
      <c r="U35" t="n">
        <v>0.7</v>
      </c>
      <c r="V35" t="n">
        <v>0.78</v>
      </c>
      <c r="W35" t="n">
        <v>0.19</v>
      </c>
      <c r="X35" t="n">
        <v>0.27</v>
      </c>
      <c r="Y35" t="n">
        <v>1</v>
      </c>
      <c r="Z35" t="n">
        <v>10</v>
      </c>
      <c r="AA35" t="n">
        <v>322.8478613472126</v>
      </c>
      <c r="AB35" t="n">
        <v>441.7346869376764</v>
      </c>
      <c r="AC35" t="n">
        <v>399.5761483948708</v>
      </c>
      <c r="AD35" t="n">
        <v>322847.8613472126</v>
      </c>
      <c r="AE35" t="n">
        <v>441734.6869376764</v>
      </c>
      <c r="AF35" t="n">
        <v>9.462099894449634e-06</v>
      </c>
      <c r="AG35" t="n">
        <v>23</v>
      </c>
      <c r="AH35" t="n">
        <v>399576.1483948707</v>
      </c>
    </row>
    <row r="36">
      <c r="A36" t="n">
        <v>34</v>
      </c>
      <c r="B36" t="n">
        <v>45</v>
      </c>
      <c r="C36" t="inlineStr">
        <is>
          <t xml:space="preserve">CONCLUIDO	</t>
        </is>
      </c>
      <c r="D36" t="n">
        <v>5.0714</v>
      </c>
      <c r="E36" t="n">
        <v>19.72</v>
      </c>
      <c r="F36" t="n">
        <v>17.5</v>
      </c>
      <c r="G36" t="n">
        <v>95.48</v>
      </c>
      <c r="H36" t="n">
        <v>1.53</v>
      </c>
      <c r="I36" t="n">
        <v>11</v>
      </c>
      <c r="J36" t="n">
        <v>109.4</v>
      </c>
      <c r="K36" t="n">
        <v>39.72</v>
      </c>
      <c r="L36" t="n">
        <v>9.5</v>
      </c>
      <c r="M36" t="n">
        <v>1</v>
      </c>
      <c r="N36" t="n">
        <v>15.19</v>
      </c>
      <c r="O36" t="n">
        <v>13726.99</v>
      </c>
      <c r="P36" t="n">
        <v>124.79</v>
      </c>
      <c r="Q36" t="n">
        <v>444.55</v>
      </c>
      <c r="R36" t="n">
        <v>67.52</v>
      </c>
      <c r="S36" t="n">
        <v>48.21</v>
      </c>
      <c r="T36" t="n">
        <v>3707.54</v>
      </c>
      <c r="U36" t="n">
        <v>0.71</v>
      </c>
      <c r="V36" t="n">
        <v>0.78</v>
      </c>
      <c r="W36" t="n">
        <v>0.19</v>
      </c>
      <c r="X36" t="n">
        <v>0.23</v>
      </c>
      <c r="Y36" t="n">
        <v>1</v>
      </c>
      <c r="Z36" t="n">
        <v>10</v>
      </c>
      <c r="AA36" t="n">
        <v>322.1056091673967</v>
      </c>
      <c r="AB36" t="n">
        <v>440.7191047593973</v>
      </c>
      <c r="AC36" t="n">
        <v>398.657491954308</v>
      </c>
      <c r="AD36" t="n">
        <v>322105.6091673967</v>
      </c>
      <c r="AE36" t="n">
        <v>440719.1047593973</v>
      </c>
      <c r="AF36" t="n">
        <v>9.490544955640969e-06</v>
      </c>
      <c r="AG36" t="n">
        <v>23</v>
      </c>
      <c r="AH36" t="n">
        <v>398657.491954308</v>
      </c>
    </row>
    <row r="37">
      <c r="A37" t="n">
        <v>35</v>
      </c>
      <c r="B37" t="n">
        <v>45</v>
      </c>
      <c r="C37" t="inlineStr">
        <is>
          <t xml:space="preserve">CONCLUIDO	</t>
        </is>
      </c>
      <c r="D37" t="n">
        <v>5.0666</v>
      </c>
      <c r="E37" t="n">
        <v>19.74</v>
      </c>
      <c r="F37" t="n">
        <v>17.52</v>
      </c>
      <c r="G37" t="n">
        <v>95.58</v>
      </c>
      <c r="H37" t="n">
        <v>1.57</v>
      </c>
      <c r="I37" t="n">
        <v>11</v>
      </c>
      <c r="J37" t="n">
        <v>109.72</v>
      </c>
      <c r="K37" t="n">
        <v>39.72</v>
      </c>
      <c r="L37" t="n">
        <v>9.75</v>
      </c>
      <c r="M37" t="n">
        <v>1</v>
      </c>
      <c r="N37" t="n">
        <v>15.26</v>
      </c>
      <c r="O37" t="n">
        <v>13766.23</v>
      </c>
      <c r="P37" t="n">
        <v>125.11</v>
      </c>
      <c r="Q37" t="n">
        <v>444.55</v>
      </c>
      <c r="R37" t="n">
        <v>68.19</v>
      </c>
      <c r="S37" t="n">
        <v>48.21</v>
      </c>
      <c r="T37" t="n">
        <v>4042.8</v>
      </c>
      <c r="U37" t="n">
        <v>0.71</v>
      </c>
      <c r="V37" t="n">
        <v>0.78</v>
      </c>
      <c r="W37" t="n">
        <v>0.19</v>
      </c>
      <c r="X37" t="n">
        <v>0.25</v>
      </c>
      <c r="Y37" t="n">
        <v>1</v>
      </c>
      <c r="Z37" t="n">
        <v>10</v>
      </c>
      <c r="AA37" t="n">
        <v>322.4030436740126</v>
      </c>
      <c r="AB37" t="n">
        <v>441.1260677732334</v>
      </c>
      <c r="AC37" t="n">
        <v>399.0256149892799</v>
      </c>
      <c r="AD37" t="n">
        <v>322403.0436740126</v>
      </c>
      <c r="AE37" t="n">
        <v>441126.0677732334</v>
      </c>
      <c r="AF37" t="n">
        <v>9.481562304738443e-06</v>
      </c>
      <c r="AG37" t="n">
        <v>23</v>
      </c>
      <c r="AH37" t="n">
        <v>399025.6149892799</v>
      </c>
    </row>
    <row r="38">
      <c r="A38" t="n">
        <v>36</v>
      </c>
      <c r="B38" t="n">
        <v>45</v>
      </c>
      <c r="C38" t="inlineStr">
        <is>
          <t xml:space="preserve">CONCLUIDO	</t>
        </is>
      </c>
      <c r="D38" t="n">
        <v>5.0584</v>
      </c>
      <c r="E38" t="n">
        <v>19.77</v>
      </c>
      <c r="F38" t="n">
        <v>17.55</v>
      </c>
      <c r="G38" t="n">
        <v>95.75</v>
      </c>
      <c r="H38" t="n">
        <v>1.6</v>
      </c>
      <c r="I38" t="n">
        <v>11</v>
      </c>
      <c r="J38" t="n">
        <v>110.04</v>
      </c>
      <c r="K38" t="n">
        <v>39.72</v>
      </c>
      <c r="L38" t="n">
        <v>10</v>
      </c>
      <c r="M38" t="n">
        <v>1</v>
      </c>
      <c r="N38" t="n">
        <v>15.32</v>
      </c>
      <c r="O38" t="n">
        <v>13805.5</v>
      </c>
      <c r="P38" t="n">
        <v>125.64</v>
      </c>
      <c r="Q38" t="n">
        <v>444.55</v>
      </c>
      <c r="R38" t="n">
        <v>69.28</v>
      </c>
      <c r="S38" t="n">
        <v>48.21</v>
      </c>
      <c r="T38" t="n">
        <v>4588.91</v>
      </c>
      <c r="U38" t="n">
        <v>0.7</v>
      </c>
      <c r="V38" t="n">
        <v>0.78</v>
      </c>
      <c r="W38" t="n">
        <v>0.19</v>
      </c>
      <c r="X38" t="n">
        <v>0.28</v>
      </c>
      <c r="Y38" t="n">
        <v>1</v>
      </c>
      <c r="Z38" t="n">
        <v>10</v>
      </c>
      <c r="AA38" t="n">
        <v>322.8944198464914</v>
      </c>
      <c r="AB38" t="n">
        <v>441.7983903304057</v>
      </c>
      <c r="AC38" t="n">
        <v>399.6337720252063</v>
      </c>
      <c r="AD38" t="n">
        <v>322894.4198464914</v>
      </c>
      <c r="AE38" t="n">
        <v>441798.3903304057</v>
      </c>
      <c r="AF38" t="n">
        <v>9.466216942779959e-06</v>
      </c>
      <c r="AG38" t="n">
        <v>23</v>
      </c>
      <c r="AH38" t="n">
        <v>399633.7720252062</v>
      </c>
    </row>
    <row r="39">
      <c r="A39" t="n">
        <v>37</v>
      </c>
      <c r="B39" t="n">
        <v>45</v>
      </c>
      <c r="C39" t="inlineStr">
        <is>
          <t xml:space="preserve">CONCLUIDO	</t>
        </is>
      </c>
      <c r="D39" t="n">
        <v>5.0558</v>
      </c>
      <c r="E39" t="n">
        <v>19.78</v>
      </c>
      <c r="F39" t="n">
        <v>17.57</v>
      </c>
      <c r="G39" t="n">
        <v>95.81</v>
      </c>
      <c r="H39" t="n">
        <v>1.64</v>
      </c>
      <c r="I39" t="n">
        <v>11</v>
      </c>
      <c r="J39" t="n">
        <v>110.36</v>
      </c>
      <c r="K39" t="n">
        <v>39.72</v>
      </c>
      <c r="L39" t="n">
        <v>10.25</v>
      </c>
      <c r="M39" t="n">
        <v>0</v>
      </c>
      <c r="N39" t="n">
        <v>15.39</v>
      </c>
      <c r="O39" t="n">
        <v>13844.79</v>
      </c>
      <c r="P39" t="n">
        <v>126.1</v>
      </c>
      <c r="Q39" t="n">
        <v>444.56</v>
      </c>
      <c r="R39" t="n">
        <v>69.59999999999999</v>
      </c>
      <c r="S39" t="n">
        <v>48.21</v>
      </c>
      <c r="T39" t="n">
        <v>4751.47</v>
      </c>
      <c r="U39" t="n">
        <v>0.6899999999999999</v>
      </c>
      <c r="V39" t="n">
        <v>0.78</v>
      </c>
      <c r="W39" t="n">
        <v>0.19</v>
      </c>
      <c r="X39" t="n">
        <v>0.29</v>
      </c>
      <c r="Y39" t="n">
        <v>1</v>
      </c>
      <c r="Z39" t="n">
        <v>10</v>
      </c>
      <c r="AA39" t="n">
        <v>323.2156014532796</v>
      </c>
      <c r="AB39" t="n">
        <v>442.2378451743459</v>
      </c>
      <c r="AC39" t="n">
        <v>400.0312859156194</v>
      </c>
      <c r="AD39" t="n">
        <v>323215.6014532797</v>
      </c>
      <c r="AE39" t="n">
        <v>442237.8451743459</v>
      </c>
      <c r="AF39" t="n">
        <v>9.461351340207756e-06</v>
      </c>
      <c r="AG39" t="n">
        <v>23</v>
      </c>
      <c r="AH39" t="n">
        <v>400031.2859156195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14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2.6171</v>
      </c>
      <c r="E2" t="n">
        <v>38.21</v>
      </c>
      <c r="F2" t="n">
        <v>25.06</v>
      </c>
      <c r="G2" t="n">
        <v>5.76</v>
      </c>
      <c r="H2" t="n">
        <v>0.09</v>
      </c>
      <c r="I2" t="n">
        <v>261</v>
      </c>
      <c r="J2" t="n">
        <v>204</v>
      </c>
      <c r="K2" t="n">
        <v>55.27</v>
      </c>
      <c r="L2" t="n">
        <v>1</v>
      </c>
      <c r="M2" t="n">
        <v>259</v>
      </c>
      <c r="N2" t="n">
        <v>42.72</v>
      </c>
      <c r="O2" t="n">
        <v>25393.6</v>
      </c>
      <c r="P2" t="n">
        <v>358.72</v>
      </c>
      <c r="Q2" t="n">
        <v>444.73</v>
      </c>
      <c r="R2" t="n">
        <v>315.32</v>
      </c>
      <c r="S2" t="n">
        <v>48.21</v>
      </c>
      <c r="T2" t="n">
        <v>126362.1</v>
      </c>
      <c r="U2" t="n">
        <v>0.15</v>
      </c>
      <c r="V2" t="n">
        <v>0.54</v>
      </c>
      <c r="W2" t="n">
        <v>0.58</v>
      </c>
      <c r="X2" t="n">
        <v>7.77</v>
      </c>
      <c r="Y2" t="n">
        <v>1</v>
      </c>
      <c r="Z2" t="n">
        <v>10</v>
      </c>
      <c r="AA2" t="n">
        <v>943.4014691795684</v>
      </c>
      <c r="AB2" t="n">
        <v>1290.803510066919</v>
      </c>
      <c r="AC2" t="n">
        <v>1167.611034720236</v>
      </c>
      <c r="AD2" t="n">
        <v>943401.4691795683</v>
      </c>
      <c r="AE2" t="n">
        <v>1290803.510066919</v>
      </c>
      <c r="AF2" t="n">
        <v>3.479794025045623e-06</v>
      </c>
      <c r="AG2" t="n">
        <v>45</v>
      </c>
      <c r="AH2" t="n">
        <v>1167611.034720236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3.0197</v>
      </c>
      <c r="E3" t="n">
        <v>33.12</v>
      </c>
      <c r="F3" t="n">
        <v>22.85</v>
      </c>
      <c r="G3" t="n">
        <v>7.21</v>
      </c>
      <c r="H3" t="n">
        <v>0.11</v>
      </c>
      <c r="I3" t="n">
        <v>190</v>
      </c>
      <c r="J3" t="n">
        <v>204.39</v>
      </c>
      <c r="K3" t="n">
        <v>55.27</v>
      </c>
      <c r="L3" t="n">
        <v>1.25</v>
      </c>
      <c r="M3" t="n">
        <v>188</v>
      </c>
      <c r="N3" t="n">
        <v>42.87</v>
      </c>
      <c r="O3" t="n">
        <v>25442.42</v>
      </c>
      <c r="P3" t="n">
        <v>326.48</v>
      </c>
      <c r="Q3" t="n">
        <v>444.65</v>
      </c>
      <c r="R3" t="n">
        <v>242.61</v>
      </c>
      <c r="S3" t="n">
        <v>48.21</v>
      </c>
      <c r="T3" t="n">
        <v>90362.10000000001</v>
      </c>
      <c r="U3" t="n">
        <v>0.2</v>
      </c>
      <c r="V3" t="n">
        <v>0.6</v>
      </c>
      <c r="W3" t="n">
        <v>0.47</v>
      </c>
      <c r="X3" t="n">
        <v>5.56</v>
      </c>
      <c r="Y3" t="n">
        <v>1</v>
      </c>
      <c r="Z3" t="n">
        <v>10</v>
      </c>
      <c r="AA3" t="n">
        <v>779.3097692531405</v>
      </c>
      <c r="AB3" t="n">
        <v>1066.286007012698</v>
      </c>
      <c r="AC3" t="n">
        <v>964.5211670452152</v>
      </c>
      <c r="AD3" t="n">
        <v>779309.7692531405</v>
      </c>
      <c r="AE3" t="n">
        <v>1066286.007012698</v>
      </c>
      <c r="AF3" t="n">
        <v>4.01510604005589e-06</v>
      </c>
      <c r="AG3" t="n">
        <v>39</v>
      </c>
      <c r="AH3" t="n">
        <v>964521.1670452151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3.3125</v>
      </c>
      <c r="E4" t="n">
        <v>30.19</v>
      </c>
      <c r="F4" t="n">
        <v>21.58</v>
      </c>
      <c r="G4" t="n">
        <v>8.69</v>
      </c>
      <c r="H4" t="n">
        <v>0.13</v>
      </c>
      <c r="I4" t="n">
        <v>149</v>
      </c>
      <c r="J4" t="n">
        <v>204.79</v>
      </c>
      <c r="K4" t="n">
        <v>55.27</v>
      </c>
      <c r="L4" t="n">
        <v>1.5</v>
      </c>
      <c r="M4" t="n">
        <v>147</v>
      </c>
      <c r="N4" t="n">
        <v>43.02</v>
      </c>
      <c r="O4" t="n">
        <v>25491.3</v>
      </c>
      <c r="P4" t="n">
        <v>307.96</v>
      </c>
      <c r="Q4" t="n">
        <v>444.59</v>
      </c>
      <c r="R4" t="n">
        <v>201.38</v>
      </c>
      <c r="S4" t="n">
        <v>48.21</v>
      </c>
      <c r="T4" t="n">
        <v>69951.67</v>
      </c>
      <c r="U4" t="n">
        <v>0.24</v>
      </c>
      <c r="V4" t="n">
        <v>0.63</v>
      </c>
      <c r="W4" t="n">
        <v>0.4</v>
      </c>
      <c r="X4" t="n">
        <v>4.3</v>
      </c>
      <c r="Y4" t="n">
        <v>1</v>
      </c>
      <c r="Z4" t="n">
        <v>10</v>
      </c>
      <c r="AA4" t="n">
        <v>684.8977220609121</v>
      </c>
      <c r="AB4" t="n">
        <v>937.1072788787311</v>
      </c>
      <c r="AC4" t="n">
        <v>847.6710754208707</v>
      </c>
      <c r="AD4" t="n">
        <v>684897.7220609121</v>
      </c>
      <c r="AE4" t="n">
        <v>937107.2788787311</v>
      </c>
      <c r="AF4" t="n">
        <v>4.404423869154265e-06</v>
      </c>
      <c r="AG4" t="n">
        <v>35</v>
      </c>
      <c r="AH4" t="n">
        <v>847671.0754208707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3.5258</v>
      </c>
      <c r="E5" t="n">
        <v>28.36</v>
      </c>
      <c r="F5" t="n">
        <v>20.81</v>
      </c>
      <c r="G5" t="n">
        <v>10.15</v>
      </c>
      <c r="H5" t="n">
        <v>0.15</v>
      </c>
      <c r="I5" t="n">
        <v>123</v>
      </c>
      <c r="J5" t="n">
        <v>205.18</v>
      </c>
      <c r="K5" t="n">
        <v>55.27</v>
      </c>
      <c r="L5" t="n">
        <v>1.75</v>
      </c>
      <c r="M5" t="n">
        <v>121</v>
      </c>
      <c r="N5" t="n">
        <v>43.16</v>
      </c>
      <c r="O5" t="n">
        <v>25540.22</v>
      </c>
      <c r="P5" t="n">
        <v>296.51</v>
      </c>
      <c r="Q5" t="n">
        <v>444.6</v>
      </c>
      <c r="R5" t="n">
        <v>175.98</v>
      </c>
      <c r="S5" t="n">
        <v>48.21</v>
      </c>
      <c r="T5" t="n">
        <v>57377.55</v>
      </c>
      <c r="U5" t="n">
        <v>0.27</v>
      </c>
      <c r="V5" t="n">
        <v>0.66</v>
      </c>
      <c r="W5" t="n">
        <v>0.35</v>
      </c>
      <c r="X5" t="n">
        <v>3.53</v>
      </c>
      <c r="Y5" t="n">
        <v>1</v>
      </c>
      <c r="Z5" t="n">
        <v>10</v>
      </c>
      <c r="AA5" t="n">
        <v>633.0648333296923</v>
      </c>
      <c r="AB5" t="n">
        <v>866.1872338110129</v>
      </c>
      <c r="AC5" t="n">
        <v>783.5195399175072</v>
      </c>
      <c r="AD5" t="n">
        <v>633064.8333296923</v>
      </c>
      <c r="AE5" t="n">
        <v>866187.2338110129</v>
      </c>
      <c r="AF5" t="n">
        <v>4.688035525392938e-06</v>
      </c>
      <c r="AG5" t="n">
        <v>33</v>
      </c>
      <c r="AH5" t="n">
        <v>783519.5399175072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3.694</v>
      </c>
      <c r="E6" t="n">
        <v>27.07</v>
      </c>
      <c r="F6" t="n">
        <v>20.25</v>
      </c>
      <c r="G6" t="n">
        <v>11.57</v>
      </c>
      <c r="H6" t="n">
        <v>0.17</v>
      </c>
      <c r="I6" t="n">
        <v>105</v>
      </c>
      <c r="J6" t="n">
        <v>205.58</v>
      </c>
      <c r="K6" t="n">
        <v>55.27</v>
      </c>
      <c r="L6" t="n">
        <v>2</v>
      </c>
      <c r="M6" t="n">
        <v>103</v>
      </c>
      <c r="N6" t="n">
        <v>43.31</v>
      </c>
      <c r="O6" t="n">
        <v>25589.2</v>
      </c>
      <c r="P6" t="n">
        <v>288.13</v>
      </c>
      <c r="Q6" t="n">
        <v>444.69</v>
      </c>
      <c r="R6" t="n">
        <v>157.39</v>
      </c>
      <c r="S6" t="n">
        <v>48.21</v>
      </c>
      <c r="T6" t="n">
        <v>48172.96</v>
      </c>
      <c r="U6" t="n">
        <v>0.31</v>
      </c>
      <c r="V6" t="n">
        <v>0.67</v>
      </c>
      <c r="W6" t="n">
        <v>0.33</v>
      </c>
      <c r="X6" t="n">
        <v>2.97</v>
      </c>
      <c r="Y6" t="n">
        <v>1</v>
      </c>
      <c r="Z6" t="n">
        <v>10</v>
      </c>
      <c r="AA6" t="n">
        <v>601.1643843900275</v>
      </c>
      <c r="AB6" t="n">
        <v>822.5396322232823</v>
      </c>
      <c r="AC6" t="n">
        <v>744.0376041655159</v>
      </c>
      <c r="AD6" t="n">
        <v>601164.3843900275</v>
      </c>
      <c r="AE6" t="n">
        <v>822539.6322232822</v>
      </c>
      <c r="AF6" t="n">
        <v>4.91168053514139e-06</v>
      </c>
      <c r="AG6" t="n">
        <v>32</v>
      </c>
      <c r="AH6" t="n">
        <v>744037.6041655159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3.8178</v>
      </c>
      <c r="E7" t="n">
        <v>26.19</v>
      </c>
      <c r="F7" t="n">
        <v>19.9</v>
      </c>
      <c r="G7" t="n">
        <v>12.98</v>
      </c>
      <c r="H7" t="n">
        <v>0.19</v>
      </c>
      <c r="I7" t="n">
        <v>92</v>
      </c>
      <c r="J7" t="n">
        <v>205.98</v>
      </c>
      <c r="K7" t="n">
        <v>55.27</v>
      </c>
      <c r="L7" t="n">
        <v>2.25</v>
      </c>
      <c r="M7" t="n">
        <v>90</v>
      </c>
      <c r="N7" t="n">
        <v>43.46</v>
      </c>
      <c r="O7" t="n">
        <v>25638.22</v>
      </c>
      <c r="P7" t="n">
        <v>282.76</v>
      </c>
      <c r="Q7" t="n">
        <v>444.66</v>
      </c>
      <c r="R7" t="n">
        <v>145.9</v>
      </c>
      <c r="S7" t="n">
        <v>48.21</v>
      </c>
      <c r="T7" t="n">
        <v>42496.24</v>
      </c>
      <c r="U7" t="n">
        <v>0.33</v>
      </c>
      <c r="V7" t="n">
        <v>0.6899999999999999</v>
      </c>
      <c r="W7" t="n">
        <v>0.31</v>
      </c>
      <c r="X7" t="n">
        <v>2.62</v>
      </c>
      <c r="Y7" t="n">
        <v>1</v>
      </c>
      <c r="Z7" t="n">
        <v>10</v>
      </c>
      <c r="AA7" t="n">
        <v>577.0913980044785</v>
      </c>
      <c r="AB7" t="n">
        <v>789.6019102253687</v>
      </c>
      <c r="AC7" t="n">
        <v>714.2434121266999</v>
      </c>
      <c r="AD7" t="n">
        <v>577091.3980044785</v>
      </c>
      <c r="AE7" t="n">
        <v>789601.9102253687</v>
      </c>
      <c r="AF7" t="n">
        <v>5.076289644575745e-06</v>
      </c>
      <c r="AG7" t="n">
        <v>31</v>
      </c>
      <c r="AH7" t="n">
        <v>714243.4121266999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3.9352</v>
      </c>
      <c r="E8" t="n">
        <v>25.41</v>
      </c>
      <c r="F8" t="n">
        <v>19.56</v>
      </c>
      <c r="G8" t="n">
        <v>14.49</v>
      </c>
      <c r="H8" t="n">
        <v>0.22</v>
      </c>
      <c r="I8" t="n">
        <v>81</v>
      </c>
      <c r="J8" t="n">
        <v>206.38</v>
      </c>
      <c r="K8" t="n">
        <v>55.27</v>
      </c>
      <c r="L8" t="n">
        <v>2.5</v>
      </c>
      <c r="M8" t="n">
        <v>79</v>
      </c>
      <c r="N8" t="n">
        <v>43.6</v>
      </c>
      <c r="O8" t="n">
        <v>25687.3</v>
      </c>
      <c r="P8" t="n">
        <v>277.71</v>
      </c>
      <c r="Q8" t="n">
        <v>444.6</v>
      </c>
      <c r="R8" t="n">
        <v>134.84</v>
      </c>
      <c r="S8" t="n">
        <v>48.21</v>
      </c>
      <c r="T8" t="n">
        <v>37022.13</v>
      </c>
      <c r="U8" t="n">
        <v>0.36</v>
      </c>
      <c r="V8" t="n">
        <v>0.7</v>
      </c>
      <c r="W8" t="n">
        <v>0.3</v>
      </c>
      <c r="X8" t="n">
        <v>2.28</v>
      </c>
      <c r="Y8" t="n">
        <v>1</v>
      </c>
      <c r="Z8" t="n">
        <v>10</v>
      </c>
      <c r="AA8" t="n">
        <v>554.5640061772658</v>
      </c>
      <c r="AB8" t="n">
        <v>758.7789388889905</v>
      </c>
      <c r="AC8" t="n">
        <v>686.3621419143539</v>
      </c>
      <c r="AD8" t="n">
        <v>554564.0061772658</v>
      </c>
      <c r="AE8" t="n">
        <v>758778.9388889906</v>
      </c>
      <c r="AF8" t="n">
        <v>5.232389074685544e-06</v>
      </c>
      <c r="AG8" t="n">
        <v>30</v>
      </c>
      <c r="AH8" t="n">
        <v>686362.1419143538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4.0259</v>
      </c>
      <c r="E9" t="n">
        <v>24.84</v>
      </c>
      <c r="F9" t="n">
        <v>19.31</v>
      </c>
      <c r="G9" t="n">
        <v>15.87</v>
      </c>
      <c r="H9" t="n">
        <v>0.24</v>
      </c>
      <c r="I9" t="n">
        <v>73</v>
      </c>
      <c r="J9" t="n">
        <v>206.78</v>
      </c>
      <c r="K9" t="n">
        <v>55.27</v>
      </c>
      <c r="L9" t="n">
        <v>2.75</v>
      </c>
      <c r="M9" t="n">
        <v>71</v>
      </c>
      <c r="N9" t="n">
        <v>43.75</v>
      </c>
      <c r="O9" t="n">
        <v>25736.42</v>
      </c>
      <c r="P9" t="n">
        <v>273.8</v>
      </c>
      <c r="Q9" t="n">
        <v>444.56</v>
      </c>
      <c r="R9" t="n">
        <v>127.11</v>
      </c>
      <c r="S9" t="n">
        <v>48.21</v>
      </c>
      <c r="T9" t="n">
        <v>33194.51</v>
      </c>
      <c r="U9" t="n">
        <v>0.38</v>
      </c>
      <c r="V9" t="n">
        <v>0.71</v>
      </c>
      <c r="W9" t="n">
        <v>0.28</v>
      </c>
      <c r="X9" t="n">
        <v>2.04</v>
      </c>
      <c r="Y9" t="n">
        <v>1</v>
      </c>
      <c r="Z9" t="n">
        <v>10</v>
      </c>
      <c r="AA9" t="n">
        <v>535.4580767875829</v>
      </c>
      <c r="AB9" t="n">
        <v>732.6373634039101</v>
      </c>
      <c r="AC9" t="n">
        <v>662.7154817036378</v>
      </c>
      <c r="AD9" t="n">
        <v>535458.0767875828</v>
      </c>
      <c r="AE9" t="n">
        <v>732637.3634039101</v>
      </c>
      <c r="AF9" t="n">
        <v>5.352987186363217e-06</v>
      </c>
      <c r="AG9" t="n">
        <v>29</v>
      </c>
      <c r="AH9" t="n">
        <v>662715.4817036377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4.1076</v>
      </c>
      <c r="E10" t="n">
        <v>24.35</v>
      </c>
      <c r="F10" t="n">
        <v>19.1</v>
      </c>
      <c r="G10" t="n">
        <v>17.37</v>
      </c>
      <c r="H10" t="n">
        <v>0.26</v>
      </c>
      <c r="I10" t="n">
        <v>66</v>
      </c>
      <c r="J10" t="n">
        <v>207.17</v>
      </c>
      <c r="K10" t="n">
        <v>55.27</v>
      </c>
      <c r="L10" t="n">
        <v>3</v>
      </c>
      <c r="M10" t="n">
        <v>64</v>
      </c>
      <c r="N10" t="n">
        <v>43.9</v>
      </c>
      <c r="O10" t="n">
        <v>25785.6</v>
      </c>
      <c r="P10" t="n">
        <v>270.59</v>
      </c>
      <c r="Q10" t="n">
        <v>444.6</v>
      </c>
      <c r="R10" t="n">
        <v>120.05</v>
      </c>
      <c r="S10" t="n">
        <v>48.21</v>
      </c>
      <c r="T10" t="n">
        <v>29697.9</v>
      </c>
      <c r="U10" t="n">
        <v>0.4</v>
      </c>
      <c r="V10" t="n">
        <v>0.71</v>
      </c>
      <c r="W10" t="n">
        <v>0.27</v>
      </c>
      <c r="X10" t="n">
        <v>1.83</v>
      </c>
      <c r="Y10" t="n">
        <v>1</v>
      </c>
      <c r="Z10" t="n">
        <v>10</v>
      </c>
      <c r="AA10" t="n">
        <v>527.7731093272304</v>
      </c>
      <c r="AB10" t="n">
        <v>722.1224518878195</v>
      </c>
      <c r="AC10" t="n">
        <v>653.2040985848718</v>
      </c>
      <c r="AD10" t="n">
        <v>527773.1093272304</v>
      </c>
      <c r="AE10" t="n">
        <v>722122.4518878195</v>
      </c>
      <c r="AF10" t="n">
        <v>5.461618561490735e-06</v>
      </c>
      <c r="AG10" t="n">
        <v>29</v>
      </c>
      <c r="AH10" t="n">
        <v>653204.0985848717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4.1688</v>
      </c>
      <c r="E11" t="n">
        <v>23.99</v>
      </c>
      <c r="F11" t="n">
        <v>18.95</v>
      </c>
      <c r="G11" t="n">
        <v>18.64</v>
      </c>
      <c r="H11" t="n">
        <v>0.28</v>
      </c>
      <c r="I11" t="n">
        <v>61</v>
      </c>
      <c r="J11" t="n">
        <v>207.57</v>
      </c>
      <c r="K11" t="n">
        <v>55.27</v>
      </c>
      <c r="L11" t="n">
        <v>3.25</v>
      </c>
      <c r="M11" t="n">
        <v>59</v>
      </c>
      <c r="N11" t="n">
        <v>44.05</v>
      </c>
      <c r="O11" t="n">
        <v>25834.83</v>
      </c>
      <c r="P11" t="n">
        <v>268.01</v>
      </c>
      <c r="Q11" t="n">
        <v>444.57</v>
      </c>
      <c r="R11" t="n">
        <v>114.87</v>
      </c>
      <c r="S11" t="n">
        <v>48.21</v>
      </c>
      <c r="T11" t="n">
        <v>27135.43</v>
      </c>
      <c r="U11" t="n">
        <v>0.42</v>
      </c>
      <c r="V11" t="n">
        <v>0.72</v>
      </c>
      <c r="W11" t="n">
        <v>0.26</v>
      </c>
      <c r="X11" t="n">
        <v>1.67</v>
      </c>
      <c r="Y11" t="n">
        <v>1</v>
      </c>
      <c r="Z11" t="n">
        <v>10</v>
      </c>
      <c r="AA11" t="n">
        <v>512.2282345464682</v>
      </c>
      <c r="AB11" t="n">
        <v>700.8532684213062</v>
      </c>
      <c r="AC11" t="n">
        <v>633.9648161369162</v>
      </c>
      <c r="AD11" t="n">
        <v>512228.2345464682</v>
      </c>
      <c r="AE11" t="n">
        <v>700853.2684213062</v>
      </c>
      <c r="AF11" t="n">
        <v>5.542992370031788e-06</v>
      </c>
      <c r="AG11" t="n">
        <v>28</v>
      </c>
      <c r="AH11" t="n">
        <v>633964.8161369162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4.2646</v>
      </c>
      <c r="E12" t="n">
        <v>23.45</v>
      </c>
      <c r="F12" t="n">
        <v>18.65</v>
      </c>
      <c r="G12" t="n">
        <v>20.35</v>
      </c>
      <c r="H12" t="n">
        <v>0.3</v>
      </c>
      <c r="I12" t="n">
        <v>55</v>
      </c>
      <c r="J12" t="n">
        <v>207.97</v>
      </c>
      <c r="K12" t="n">
        <v>55.27</v>
      </c>
      <c r="L12" t="n">
        <v>3.5</v>
      </c>
      <c r="M12" t="n">
        <v>53</v>
      </c>
      <c r="N12" t="n">
        <v>44.2</v>
      </c>
      <c r="O12" t="n">
        <v>25884.1</v>
      </c>
      <c r="P12" t="n">
        <v>263.47</v>
      </c>
      <c r="Q12" t="n">
        <v>444.6</v>
      </c>
      <c r="R12" t="n">
        <v>104.89</v>
      </c>
      <c r="S12" t="n">
        <v>48.21</v>
      </c>
      <c r="T12" t="n">
        <v>22174.19</v>
      </c>
      <c r="U12" t="n">
        <v>0.46</v>
      </c>
      <c r="V12" t="n">
        <v>0.73</v>
      </c>
      <c r="W12" t="n">
        <v>0.25</v>
      </c>
      <c r="X12" t="n">
        <v>1.38</v>
      </c>
      <c r="Y12" t="n">
        <v>1</v>
      </c>
      <c r="Z12" t="n">
        <v>10</v>
      </c>
      <c r="AA12" t="n">
        <v>503.1906776563246</v>
      </c>
      <c r="AB12" t="n">
        <v>688.4876843753411</v>
      </c>
      <c r="AC12" t="n">
        <v>622.7793860770918</v>
      </c>
      <c r="AD12" t="n">
        <v>503190.6776563246</v>
      </c>
      <c r="AE12" t="n">
        <v>688487.6843753412</v>
      </c>
      <c r="AF12" t="n">
        <v>5.670371632421216e-06</v>
      </c>
      <c r="AG12" t="n">
        <v>28</v>
      </c>
      <c r="AH12" t="n">
        <v>622779.3860770918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4.2918</v>
      </c>
      <c r="E13" t="n">
        <v>23.3</v>
      </c>
      <c r="F13" t="n">
        <v>18.63</v>
      </c>
      <c r="G13" t="n">
        <v>21.49</v>
      </c>
      <c r="H13" t="n">
        <v>0.32</v>
      </c>
      <c r="I13" t="n">
        <v>52</v>
      </c>
      <c r="J13" t="n">
        <v>208.37</v>
      </c>
      <c r="K13" t="n">
        <v>55.27</v>
      </c>
      <c r="L13" t="n">
        <v>3.75</v>
      </c>
      <c r="M13" t="n">
        <v>50</v>
      </c>
      <c r="N13" t="n">
        <v>44.35</v>
      </c>
      <c r="O13" t="n">
        <v>25933.43</v>
      </c>
      <c r="P13" t="n">
        <v>262.69</v>
      </c>
      <c r="Q13" t="n">
        <v>444.62</v>
      </c>
      <c r="R13" t="n">
        <v>105.16</v>
      </c>
      <c r="S13" t="n">
        <v>48.21</v>
      </c>
      <c r="T13" t="n">
        <v>22324.07</v>
      </c>
      <c r="U13" t="n">
        <v>0.46</v>
      </c>
      <c r="V13" t="n">
        <v>0.73</v>
      </c>
      <c r="W13" t="n">
        <v>0.22</v>
      </c>
      <c r="X13" t="n">
        <v>1.35</v>
      </c>
      <c r="Y13" t="n">
        <v>1</v>
      </c>
      <c r="Z13" t="n">
        <v>10</v>
      </c>
      <c r="AA13" t="n">
        <v>491.3326677273178</v>
      </c>
      <c r="AB13" t="n">
        <v>672.2630320519972</v>
      </c>
      <c r="AC13" t="n">
        <v>608.1031918000454</v>
      </c>
      <c r="AD13" t="n">
        <v>491332.6677273178</v>
      </c>
      <c r="AE13" t="n">
        <v>672263.0320519973</v>
      </c>
      <c r="AF13" t="n">
        <v>5.706537769550574e-06</v>
      </c>
      <c r="AG13" t="n">
        <v>27</v>
      </c>
      <c r="AH13" t="n">
        <v>608103.1918000453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4.2806</v>
      </c>
      <c r="E14" t="n">
        <v>23.36</v>
      </c>
      <c r="F14" t="n">
        <v>18.81</v>
      </c>
      <c r="G14" t="n">
        <v>23.03</v>
      </c>
      <c r="H14" t="n">
        <v>0.34</v>
      </c>
      <c r="I14" t="n">
        <v>49</v>
      </c>
      <c r="J14" t="n">
        <v>208.77</v>
      </c>
      <c r="K14" t="n">
        <v>55.27</v>
      </c>
      <c r="L14" t="n">
        <v>4</v>
      </c>
      <c r="M14" t="n">
        <v>47</v>
      </c>
      <c r="N14" t="n">
        <v>44.5</v>
      </c>
      <c r="O14" t="n">
        <v>25982.82</v>
      </c>
      <c r="P14" t="n">
        <v>265.23</v>
      </c>
      <c r="Q14" t="n">
        <v>444.57</v>
      </c>
      <c r="R14" t="n">
        <v>111.29</v>
      </c>
      <c r="S14" t="n">
        <v>48.21</v>
      </c>
      <c r="T14" t="n">
        <v>25403.74</v>
      </c>
      <c r="U14" t="n">
        <v>0.43</v>
      </c>
      <c r="V14" t="n">
        <v>0.73</v>
      </c>
      <c r="W14" t="n">
        <v>0.23</v>
      </c>
      <c r="X14" t="n">
        <v>1.53</v>
      </c>
      <c r="Y14" t="n">
        <v>1</v>
      </c>
      <c r="Z14" t="n">
        <v>10</v>
      </c>
      <c r="AA14" t="n">
        <v>503.9887589897816</v>
      </c>
      <c r="AB14" t="n">
        <v>689.5796544646405</v>
      </c>
      <c r="AC14" t="n">
        <v>623.767140073658</v>
      </c>
      <c r="AD14" t="n">
        <v>503988.7589897816</v>
      </c>
      <c r="AE14" t="n">
        <v>689579.6544646405</v>
      </c>
      <c r="AF14" t="n">
        <v>5.691645830732602e-06</v>
      </c>
      <c r="AG14" t="n">
        <v>28</v>
      </c>
      <c r="AH14" t="n">
        <v>623767.140073658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4.3376</v>
      </c>
      <c r="E15" t="n">
        <v>23.05</v>
      </c>
      <c r="F15" t="n">
        <v>18.62</v>
      </c>
      <c r="G15" t="n">
        <v>24.29</v>
      </c>
      <c r="H15" t="n">
        <v>0.36</v>
      </c>
      <c r="I15" t="n">
        <v>46</v>
      </c>
      <c r="J15" t="n">
        <v>209.17</v>
      </c>
      <c r="K15" t="n">
        <v>55.27</v>
      </c>
      <c r="L15" t="n">
        <v>4.25</v>
      </c>
      <c r="M15" t="n">
        <v>44</v>
      </c>
      <c r="N15" t="n">
        <v>44.65</v>
      </c>
      <c r="O15" t="n">
        <v>26032.25</v>
      </c>
      <c r="P15" t="n">
        <v>262.2</v>
      </c>
      <c r="Q15" t="n">
        <v>444.56</v>
      </c>
      <c r="R15" t="n">
        <v>104.81</v>
      </c>
      <c r="S15" t="n">
        <v>48.21</v>
      </c>
      <c r="T15" t="n">
        <v>22180.8</v>
      </c>
      <c r="U15" t="n">
        <v>0.46</v>
      </c>
      <c r="V15" t="n">
        <v>0.73</v>
      </c>
      <c r="W15" t="n">
        <v>0.23</v>
      </c>
      <c r="X15" t="n">
        <v>1.35</v>
      </c>
      <c r="Y15" t="n">
        <v>1</v>
      </c>
      <c r="Z15" t="n">
        <v>10</v>
      </c>
      <c r="AA15" t="n">
        <v>488.667376214304</v>
      </c>
      <c r="AB15" t="n">
        <v>668.6162626195289</v>
      </c>
      <c r="AC15" t="n">
        <v>604.8044649239387</v>
      </c>
      <c r="AD15" t="n">
        <v>488667.376214304</v>
      </c>
      <c r="AE15" t="n">
        <v>668616.2626195289</v>
      </c>
      <c r="AF15" t="n">
        <v>5.767435162216918e-06</v>
      </c>
      <c r="AG15" t="n">
        <v>27</v>
      </c>
      <c r="AH15" t="n">
        <v>604804.4649239386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4.3816</v>
      </c>
      <c r="E16" t="n">
        <v>22.82</v>
      </c>
      <c r="F16" t="n">
        <v>18.51</v>
      </c>
      <c r="G16" t="n">
        <v>25.83</v>
      </c>
      <c r="H16" t="n">
        <v>0.38</v>
      </c>
      <c r="I16" t="n">
        <v>43</v>
      </c>
      <c r="J16" t="n">
        <v>209.58</v>
      </c>
      <c r="K16" t="n">
        <v>55.27</v>
      </c>
      <c r="L16" t="n">
        <v>4.5</v>
      </c>
      <c r="M16" t="n">
        <v>41</v>
      </c>
      <c r="N16" t="n">
        <v>44.8</v>
      </c>
      <c r="O16" t="n">
        <v>26081.73</v>
      </c>
      <c r="P16" t="n">
        <v>260.31</v>
      </c>
      <c r="Q16" t="n">
        <v>444.57</v>
      </c>
      <c r="R16" t="n">
        <v>101.03</v>
      </c>
      <c r="S16" t="n">
        <v>48.21</v>
      </c>
      <c r="T16" t="n">
        <v>20304.73</v>
      </c>
      <c r="U16" t="n">
        <v>0.48</v>
      </c>
      <c r="V16" t="n">
        <v>0.74</v>
      </c>
      <c r="W16" t="n">
        <v>0.23</v>
      </c>
      <c r="X16" t="n">
        <v>1.24</v>
      </c>
      <c r="Y16" t="n">
        <v>1</v>
      </c>
      <c r="Z16" t="n">
        <v>10</v>
      </c>
      <c r="AA16" t="n">
        <v>484.981337003775</v>
      </c>
      <c r="AB16" t="n">
        <v>663.5728611551099</v>
      </c>
      <c r="AC16" t="n">
        <v>600.2423986168254</v>
      </c>
      <c r="AD16" t="n">
        <v>484981.3370037749</v>
      </c>
      <c r="AE16" t="n">
        <v>663572.8611551098</v>
      </c>
      <c r="AF16" t="n">
        <v>5.825939207573231e-06</v>
      </c>
      <c r="AG16" t="n">
        <v>27</v>
      </c>
      <c r="AH16" t="n">
        <v>600242.3986168255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4.4264</v>
      </c>
      <c r="E17" t="n">
        <v>22.59</v>
      </c>
      <c r="F17" t="n">
        <v>18.4</v>
      </c>
      <c r="G17" t="n">
        <v>27.61</v>
      </c>
      <c r="H17" t="n">
        <v>0.4</v>
      </c>
      <c r="I17" t="n">
        <v>40</v>
      </c>
      <c r="J17" t="n">
        <v>209.98</v>
      </c>
      <c r="K17" t="n">
        <v>55.27</v>
      </c>
      <c r="L17" t="n">
        <v>4.75</v>
      </c>
      <c r="M17" t="n">
        <v>38</v>
      </c>
      <c r="N17" t="n">
        <v>44.95</v>
      </c>
      <c r="O17" t="n">
        <v>26131.27</v>
      </c>
      <c r="P17" t="n">
        <v>258.42</v>
      </c>
      <c r="Q17" t="n">
        <v>444.58</v>
      </c>
      <c r="R17" t="n">
        <v>97.45999999999999</v>
      </c>
      <c r="S17" t="n">
        <v>48.21</v>
      </c>
      <c r="T17" t="n">
        <v>18534.49</v>
      </c>
      <c r="U17" t="n">
        <v>0.49</v>
      </c>
      <c r="V17" t="n">
        <v>0.74</v>
      </c>
      <c r="W17" t="n">
        <v>0.23</v>
      </c>
      <c r="X17" t="n">
        <v>1.13</v>
      </c>
      <c r="Y17" t="n">
        <v>1</v>
      </c>
      <c r="Z17" t="n">
        <v>10</v>
      </c>
      <c r="AA17" t="n">
        <v>481.3301278857517</v>
      </c>
      <c r="AB17" t="n">
        <v>658.5771157598526</v>
      </c>
      <c r="AC17" t="n">
        <v>595.7234401505189</v>
      </c>
      <c r="AD17" t="n">
        <v>481330.1278857517</v>
      </c>
      <c r="AE17" t="n">
        <v>658577.1157598526</v>
      </c>
      <c r="AF17" t="n">
        <v>5.885506962845114e-06</v>
      </c>
      <c r="AG17" t="n">
        <v>27</v>
      </c>
      <c r="AH17" t="n">
        <v>595723.4401505189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4.453</v>
      </c>
      <c r="E18" t="n">
        <v>22.46</v>
      </c>
      <c r="F18" t="n">
        <v>18.35</v>
      </c>
      <c r="G18" t="n">
        <v>28.98</v>
      </c>
      <c r="H18" t="n">
        <v>0.42</v>
      </c>
      <c r="I18" t="n">
        <v>38</v>
      </c>
      <c r="J18" t="n">
        <v>210.38</v>
      </c>
      <c r="K18" t="n">
        <v>55.27</v>
      </c>
      <c r="L18" t="n">
        <v>5</v>
      </c>
      <c r="M18" t="n">
        <v>36</v>
      </c>
      <c r="N18" t="n">
        <v>45.11</v>
      </c>
      <c r="O18" t="n">
        <v>26180.86</v>
      </c>
      <c r="P18" t="n">
        <v>257.52</v>
      </c>
      <c r="Q18" t="n">
        <v>444.55</v>
      </c>
      <c r="R18" t="n">
        <v>95.54000000000001</v>
      </c>
      <c r="S18" t="n">
        <v>48.21</v>
      </c>
      <c r="T18" t="n">
        <v>17584.83</v>
      </c>
      <c r="U18" t="n">
        <v>0.5</v>
      </c>
      <c r="V18" t="n">
        <v>0.74</v>
      </c>
      <c r="W18" t="n">
        <v>0.23</v>
      </c>
      <c r="X18" t="n">
        <v>1.07</v>
      </c>
      <c r="Y18" t="n">
        <v>1</v>
      </c>
      <c r="Z18" t="n">
        <v>10</v>
      </c>
      <c r="AA18" t="n">
        <v>469.462950754331</v>
      </c>
      <c r="AB18" t="n">
        <v>642.3399204657376</v>
      </c>
      <c r="AC18" t="n">
        <v>581.0358999862273</v>
      </c>
      <c r="AD18" t="n">
        <v>469462.950754331</v>
      </c>
      <c r="AE18" t="n">
        <v>642339.9204657376</v>
      </c>
      <c r="AF18" t="n">
        <v>5.920875317537794e-06</v>
      </c>
      <c r="AG18" t="n">
        <v>26</v>
      </c>
      <c r="AH18" t="n">
        <v>581035.8999862273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4.4837</v>
      </c>
      <c r="E19" t="n">
        <v>22.3</v>
      </c>
      <c r="F19" t="n">
        <v>18.28</v>
      </c>
      <c r="G19" t="n">
        <v>30.46</v>
      </c>
      <c r="H19" t="n">
        <v>0.44</v>
      </c>
      <c r="I19" t="n">
        <v>36</v>
      </c>
      <c r="J19" t="n">
        <v>210.78</v>
      </c>
      <c r="K19" t="n">
        <v>55.27</v>
      </c>
      <c r="L19" t="n">
        <v>5.25</v>
      </c>
      <c r="M19" t="n">
        <v>34</v>
      </c>
      <c r="N19" t="n">
        <v>45.26</v>
      </c>
      <c r="O19" t="n">
        <v>26230.5</v>
      </c>
      <c r="P19" t="n">
        <v>256.01</v>
      </c>
      <c r="Q19" t="n">
        <v>444.59</v>
      </c>
      <c r="R19" t="n">
        <v>93.23</v>
      </c>
      <c r="S19" t="n">
        <v>48.21</v>
      </c>
      <c r="T19" t="n">
        <v>16438.8</v>
      </c>
      <c r="U19" t="n">
        <v>0.52</v>
      </c>
      <c r="V19" t="n">
        <v>0.75</v>
      </c>
      <c r="W19" t="n">
        <v>0.22</v>
      </c>
      <c r="X19" t="n">
        <v>1</v>
      </c>
      <c r="Y19" t="n">
        <v>1</v>
      </c>
      <c r="Z19" t="n">
        <v>10</v>
      </c>
      <c r="AA19" t="n">
        <v>466.936010065284</v>
      </c>
      <c r="AB19" t="n">
        <v>638.8824487342283</v>
      </c>
      <c r="AC19" t="n">
        <v>577.9084045041811</v>
      </c>
      <c r="AD19" t="n">
        <v>466936.010065284</v>
      </c>
      <c r="AE19" t="n">
        <v>638882.4487342283</v>
      </c>
      <c r="AF19" t="n">
        <v>5.961695185547767e-06</v>
      </c>
      <c r="AG19" t="n">
        <v>26</v>
      </c>
      <c r="AH19" t="n">
        <v>577908.4045041811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4.4981</v>
      </c>
      <c r="E20" t="n">
        <v>22.23</v>
      </c>
      <c r="F20" t="n">
        <v>18.25</v>
      </c>
      <c r="G20" t="n">
        <v>31.28</v>
      </c>
      <c r="H20" t="n">
        <v>0.46</v>
      </c>
      <c r="I20" t="n">
        <v>35</v>
      </c>
      <c r="J20" t="n">
        <v>211.18</v>
      </c>
      <c r="K20" t="n">
        <v>55.27</v>
      </c>
      <c r="L20" t="n">
        <v>5.5</v>
      </c>
      <c r="M20" t="n">
        <v>33</v>
      </c>
      <c r="N20" t="n">
        <v>45.41</v>
      </c>
      <c r="O20" t="n">
        <v>26280.2</v>
      </c>
      <c r="P20" t="n">
        <v>255.31</v>
      </c>
      <c r="Q20" t="n">
        <v>444.65</v>
      </c>
      <c r="R20" t="n">
        <v>92.23999999999999</v>
      </c>
      <c r="S20" t="n">
        <v>48.21</v>
      </c>
      <c r="T20" t="n">
        <v>15950.28</v>
      </c>
      <c r="U20" t="n">
        <v>0.52</v>
      </c>
      <c r="V20" t="n">
        <v>0.75</v>
      </c>
      <c r="W20" t="n">
        <v>0.22</v>
      </c>
      <c r="X20" t="n">
        <v>0.97</v>
      </c>
      <c r="Y20" t="n">
        <v>1</v>
      </c>
      <c r="Z20" t="n">
        <v>10</v>
      </c>
      <c r="AA20" t="n">
        <v>465.7779164653429</v>
      </c>
      <c r="AB20" t="n">
        <v>637.2978939793049</v>
      </c>
      <c r="AC20" t="n">
        <v>576.4750774311312</v>
      </c>
      <c r="AD20" t="n">
        <v>465777.9164653429</v>
      </c>
      <c r="AE20" t="n">
        <v>637297.8939793049</v>
      </c>
      <c r="AF20" t="n">
        <v>5.980841964028015e-06</v>
      </c>
      <c r="AG20" t="n">
        <v>26</v>
      </c>
      <c r="AH20" t="n">
        <v>576475.0774311313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4.526</v>
      </c>
      <c r="E21" t="n">
        <v>22.09</v>
      </c>
      <c r="F21" t="n">
        <v>18.19</v>
      </c>
      <c r="G21" t="n">
        <v>33.08</v>
      </c>
      <c r="H21" t="n">
        <v>0.48</v>
      </c>
      <c r="I21" t="n">
        <v>33</v>
      </c>
      <c r="J21" t="n">
        <v>211.59</v>
      </c>
      <c r="K21" t="n">
        <v>55.27</v>
      </c>
      <c r="L21" t="n">
        <v>5.75</v>
      </c>
      <c r="M21" t="n">
        <v>31</v>
      </c>
      <c r="N21" t="n">
        <v>45.57</v>
      </c>
      <c r="O21" t="n">
        <v>26329.94</v>
      </c>
      <c r="P21" t="n">
        <v>254.12</v>
      </c>
      <c r="Q21" t="n">
        <v>444.57</v>
      </c>
      <c r="R21" t="n">
        <v>90.43000000000001</v>
      </c>
      <c r="S21" t="n">
        <v>48.21</v>
      </c>
      <c r="T21" t="n">
        <v>15055.81</v>
      </c>
      <c r="U21" t="n">
        <v>0.53</v>
      </c>
      <c r="V21" t="n">
        <v>0.75</v>
      </c>
      <c r="W21" t="n">
        <v>0.21</v>
      </c>
      <c r="X21" t="n">
        <v>0.91</v>
      </c>
      <c r="Y21" t="n">
        <v>1</v>
      </c>
      <c r="Z21" t="n">
        <v>10</v>
      </c>
      <c r="AA21" t="n">
        <v>463.6367894095696</v>
      </c>
      <c r="AB21" t="n">
        <v>634.368309481737</v>
      </c>
      <c r="AC21" t="n">
        <v>573.8250883663135</v>
      </c>
      <c r="AD21" t="n">
        <v>463636.7894095696</v>
      </c>
      <c r="AE21" t="n">
        <v>634368.309481737</v>
      </c>
      <c r="AF21" t="n">
        <v>6.017938847333495e-06</v>
      </c>
      <c r="AG21" t="n">
        <v>26</v>
      </c>
      <c r="AH21" t="n">
        <v>573825.0883663135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4.5408</v>
      </c>
      <c r="E22" t="n">
        <v>22.02</v>
      </c>
      <c r="F22" t="n">
        <v>18.16</v>
      </c>
      <c r="G22" t="n">
        <v>34.05</v>
      </c>
      <c r="H22" t="n">
        <v>0.5</v>
      </c>
      <c r="I22" t="n">
        <v>32</v>
      </c>
      <c r="J22" t="n">
        <v>211.99</v>
      </c>
      <c r="K22" t="n">
        <v>55.27</v>
      </c>
      <c r="L22" t="n">
        <v>6</v>
      </c>
      <c r="M22" t="n">
        <v>30</v>
      </c>
      <c r="N22" t="n">
        <v>45.72</v>
      </c>
      <c r="O22" t="n">
        <v>26379.74</v>
      </c>
      <c r="P22" t="n">
        <v>253.7</v>
      </c>
      <c r="Q22" t="n">
        <v>444.55</v>
      </c>
      <c r="R22" t="n">
        <v>89.44</v>
      </c>
      <c r="S22" t="n">
        <v>48.21</v>
      </c>
      <c r="T22" t="n">
        <v>14567.06</v>
      </c>
      <c r="U22" t="n">
        <v>0.54</v>
      </c>
      <c r="V22" t="n">
        <v>0.75</v>
      </c>
      <c r="W22" t="n">
        <v>0.21</v>
      </c>
      <c r="X22" t="n">
        <v>0.88</v>
      </c>
      <c r="Y22" t="n">
        <v>1</v>
      </c>
      <c r="Z22" t="n">
        <v>10</v>
      </c>
      <c r="AA22" t="n">
        <v>462.6311312731975</v>
      </c>
      <c r="AB22" t="n">
        <v>632.992323653047</v>
      </c>
      <c r="AC22" t="n">
        <v>572.5804246939056</v>
      </c>
      <c r="AD22" t="n">
        <v>462631.1312731975</v>
      </c>
      <c r="AE22" t="n">
        <v>632992.3236530471</v>
      </c>
      <c r="AF22" t="n">
        <v>6.037617480771528e-06</v>
      </c>
      <c r="AG22" t="n">
        <v>26</v>
      </c>
      <c r="AH22" t="n">
        <v>572580.4246939055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4.571</v>
      </c>
      <c r="E23" t="n">
        <v>21.88</v>
      </c>
      <c r="F23" t="n">
        <v>18.1</v>
      </c>
      <c r="G23" t="n">
        <v>36.19</v>
      </c>
      <c r="H23" t="n">
        <v>0.52</v>
      </c>
      <c r="I23" t="n">
        <v>30</v>
      </c>
      <c r="J23" t="n">
        <v>212.4</v>
      </c>
      <c r="K23" t="n">
        <v>55.27</v>
      </c>
      <c r="L23" t="n">
        <v>6.25</v>
      </c>
      <c r="M23" t="n">
        <v>28</v>
      </c>
      <c r="N23" t="n">
        <v>45.87</v>
      </c>
      <c r="O23" t="n">
        <v>26429.59</v>
      </c>
      <c r="P23" t="n">
        <v>252.32</v>
      </c>
      <c r="Q23" t="n">
        <v>444.6</v>
      </c>
      <c r="R23" t="n">
        <v>87.29000000000001</v>
      </c>
      <c r="S23" t="n">
        <v>48.21</v>
      </c>
      <c r="T23" t="n">
        <v>13498.85</v>
      </c>
      <c r="U23" t="n">
        <v>0.55</v>
      </c>
      <c r="V23" t="n">
        <v>0.75</v>
      </c>
      <c r="W23" t="n">
        <v>0.21</v>
      </c>
      <c r="X23" t="n">
        <v>0.82</v>
      </c>
      <c r="Y23" t="n">
        <v>1</v>
      </c>
      <c r="Z23" t="n">
        <v>10</v>
      </c>
      <c r="AA23" t="n">
        <v>460.3271087378141</v>
      </c>
      <c r="AB23" t="n">
        <v>629.839858373835</v>
      </c>
      <c r="AC23" t="n">
        <v>569.7288262764285</v>
      </c>
      <c r="AD23" t="n">
        <v>460327.1087378141</v>
      </c>
      <c r="AE23" t="n">
        <v>629839.858373835</v>
      </c>
      <c r="AF23" t="n">
        <v>6.07777253008427e-06</v>
      </c>
      <c r="AG23" t="n">
        <v>26</v>
      </c>
      <c r="AH23" t="n">
        <v>569728.8262764285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4.5874</v>
      </c>
      <c r="E24" t="n">
        <v>21.8</v>
      </c>
      <c r="F24" t="n">
        <v>18.06</v>
      </c>
      <c r="G24" t="n">
        <v>37.36</v>
      </c>
      <c r="H24" t="n">
        <v>0.54</v>
      </c>
      <c r="I24" t="n">
        <v>29</v>
      </c>
      <c r="J24" t="n">
        <v>212.8</v>
      </c>
      <c r="K24" t="n">
        <v>55.27</v>
      </c>
      <c r="L24" t="n">
        <v>6.5</v>
      </c>
      <c r="M24" t="n">
        <v>27</v>
      </c>
      <c r="N24" t="n">
        <v>46.03</v>
      </c>
      <c r="O24" t="n">
        <v>26479.5</v>
      </c>
      <c r="P24" t="n">
        <v>251.65</v>
      </c>
      <c r="Q24" t="n">
        <v>444.58</v>
      </c>
      <c r="R24" t="n">
        <v>85.88</v>
      </c>
      <c r="S24" t="n">
        <v>48.21</v>
      </c>
      <c r="T24" t="n">
        <v>12801.29</v>
      </c>
      <c r="U24" t="n">
        <v>0.5600000000000001</v>
      </c>
      <c r="V24" t="n">
        <v>0.76</v>
      </c>
      <c r="W24" t="n">
        <v>0.21</v>
      </c>
      <c r="X24" t="n">
        <v>0.78</v>
      </c>
      <c r="Y24" t="n">
        <v>1</v>
      </c>
      <c r="Z24" t="n">
        <v>10</v>
      </c>
      <c r="AA24" t="n">
        <v>459.1026504968968</v>
      </c>
      <c r="AB24" t="n">
        <v>628.1645005893268</v>
      </c>
      <c r="AC24" t="n">
        <v>568.2133622874945</v>
      </c>
      <c r="AD24" t="n">
        <v>459102.6504968968</v>
      </c>
      <c r="AE24" t="n">
        <v>628164.5005893268</v>
      </c>
      <c r="AF24" t="n">
        <v>6.099578583353441e-06</v>
      </c>
      <c r="AG24" t="n">
        <v>26</v>
      </c>
      <c r="AH24" t="n">
        <v>568213.3622874946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4.6067</v>
      </c>
      <c r="E25" t="n">
        <v>21.71</v>
      </c>
      <c r="F25" t="n">
        <v>18.01</v>
      </c>
      <c r="G25" t="n">
        <v>38.59</v>
      </c>
      <c r="H25" t="n">
        <v>0.5600000000000001</v>
      </c>
      <c r="I25" t="n">
        <v>28</v>
      </c>
      <c r="J25" t="n">
        <v>213.21</v>
      </c>
      <c r="K25" t="n">
        <v>55.27</v>
      </c>
      <c r="L25" t="n">
        <v>6.75</v>
      </c>
      <c r="M25" t="n">
        <v>26</v>
      </c>
      <c r="N25" t="n">
        <v>46.18</v>
      </c>
      <c r="O25" t="n">
        <v>26529.46</v>
      </c>
      <c r="P25" t="n">
        <v>250.48</v>
      </c>
      <c r="Q25" t="n">
        <v>444.55</v>
      </c>
      <c r="R25" t="n">
        <v>84.38</v>
      </c>
      <c r="S25" t="n">
        <v>48.21</v>
      </c>
      <c r="T25" t="n">
        <v>12054.94</v>
      </c>
      <c r="U25" t="n">
        <v>0.57</v>
      </c>
      <c r="V25" t="n">
        <v>0.76</v>
      </c>
      <c r="W25" t="n">
        <v>0.21</v>
      </c>
      <c r="X25" t="n">
        <v>0.73</v>
      </c>
      <c r="Y25" t="n">
        <v>1</v>
      </c>
      <c r="Z25" t="n">
        <v>10</v>
      </c>
      <c r="AA25" t="n">
        <v>457.4615876993846</v>
      </c>
      <c r="AB25" t="n">
        <v>625.9191260711896</v>
      </c>
      <c r="AC25" t="n">
        <v>566.1822831619652</v>
      </c>
      <c r="AD25" t="n">
        <v>457461.5876993845</v>
      </c>
      <c r="AE25" t="n">
        <v>625919.1260711895</v>
      </c>
      <c r="AF25" t="n">
        <v>6.125240585066552e-06</v>
      </c>
      <c r="AG25" t="n">
        <v>26</v>
      </c>
      <c r="AH25" t="n">
        <v>566182.2831619652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4.6426</v>
      </c>
      <c r="E26" t="n">
        <v>21.54</v>
      </c>
      <c r="F26" t="n">
        <v>17.88</v>
      </c>
      <c r="G26" t="n">
        <v>39.73</v>
      </c>
      <c r="H26" t="n">
        <v>0.58</v>
      </c>
      <c r="I26" t="n">
        <v>27</v>
      </c>
      <c r="J26" t="n">
        <v>213.61</v>
      </c>
      <c r="K26" t="n">
        <v>55.27</v>
      </c>
      <c r="L26" t="n">
        <v>7</v>
      </c>
      <c r="M26" t="n">
        <v>25</v>
      </c>
      <c r="N26" t="n">
        <v>46.34</v>
      </c>
      <c r="O26" t="n">
        <v>26579.47</v>
      </c>
      <c r="P26" t="n">
        <v>248.44</v>
      </c>
      <c r="Q26" t="n">
        <v>444.55</v>
      </c>
      <c r="R26" t="n">
        <v>79.98</v>
      </c>
      <c r="S26" t="n">
        <v>48.21</v>
      </c>
      <c r="T26" t="n">
        <v>9862.139999999999</v>
      </c>
      <c r="U26" t="n">
        <v>0.6</v>
      </c>
      <c r="V26" t="n">
        <v>0.76</v>
      </c>
      <c r="W26" t="n">
        <v>0.2</v>
      </c>
      <c r="X26" t="n">
        <v>0.6</v>
      </c>
      <c r="Y26" t="n">
        <v>1</v>
      </c>
      <c r="Z26" t="n">
        <v>10</v>
      </c>
      <c r="AA26" t="n">
        <v>444.465212399744</v>
      </c>
      <c r="AB26" t="n">
        <v>608.1369120266088</v>
      </c>
      <c r="AC26" t="n">
        <v>550.0971786683053</v>
      </c>
      <c r="AD26" t="n">
        <v>444465.212399744</v>
      </c>
      <c r="AE26" t="n">
        <v>608136.9120266088</v>
      </c>
      <c r="AF26" t="n">
        <v>6.172974567527726e-06</v>
      </c>
      <c r="AG26" t="n">
        <v>25</v>
      </c>
      <c r="AH26" t="n">
        <v>550097.1786683053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4.6026</v>
      </c>
      <c r="E27" t="n">
        <v>21.73</v>
      </c>
      <c r="F27" t="n">
        <v>18.11</v>
      </c>
      <c r="G27" t="n">
        <v>41.79</v>
      </c>
      <c r="H27" t="n">
        <v>0.6</v>
      </c>
      <c r="I27" t="n">
        <v>26</v>
      </c>
      <c r="J27" t="n">
        <v>214.02</v>
      </c>
      <c r="K27" t="n">
        <v>55.27</v>
      </c>
      <c r="L27" t="n">
        <v>7.25</v>
      </c>
      <c r="M27" t="n">
        <v>24</v>
      </c>
      <c r="N27" t="n">
        <v>46.49</v>
      </c>
      <c r="O27" t="n">
        <v>26629.54</v>
      </c>
      <c r="P27" t="n">
        <v>251.37</v>
      </c>
      <c r="Q27" t="n">
        <v>444.57</v>
      </c>
      <c r="R27" t="n">
        <v>88.62</v>
      </c>
      <c r="S27" t="n">
        <v>48.21</v>
      </c>
      <c r="T27" t="n">
        <v>14187.13</v>
      </c>
      <c r="U27" t="n">
        <v>0.54</v>
      </c>
      <c r="V27" t="n">
        <v>0.75</v>
      </c>
      <c r="W27" t="n">
        <v>0.19</v>
      </c>
      <c r="X27" t="n">
        <v>0.83</v>
      </c>
      <c r="Y27" t="n">
        <v>1</v>
      </c>
      <c r="Z27" t="n">
        <v>10</v>
      </c>
      <c r="AA27" t="n">
        <v>458.480525003442</v>
      </c>
      <c r="AB27" t="n">
        <v>627.3132810429423</v>
      </c>
      <c r="AC27" t="n">
        <v>567.4433819399227</v>
      </c>
      <c r="AD27" t="n">
        <v>458480.525003442</v>
      </c>
      <c r="AE27" t="n">
        <v>627313.2810429423</v>
      </c>
      <c r="AF27" t="n">
        <v>6.119789071749259e-06</v>
      </c>
      <c r="AG27" t="n">
        <v>26</v>
      </c>
      <c r="AH27" t="n">
        <v>567443.3819399227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4.6383</v>
      </c>
      <c r="E28" t="n">
        <v>21.56</v>
      </c>
      <c r="F28" t="n">
        <v>17.98</v>
      </c>
      <c r="G28" t="n">
        <v>43.15</v>
      </c>
      <c r="H28" t="n">
        <v>0.62</v>
      </c>
      <c r="I28" t="n">
        <v>25</v>
      </c>
      <c r="J28" t="n">
        <v>214.42</v>
      </c>
      <c r="K28" t="n">
        <v>55.27</v>
      </c>
      <c r="L28" t="n">
        <v>7.5</v>
      </c>
      <c r="M28" t="n">
        <v>23</v>
      </c>
      <c r="N28" t="n">
        <v>46.65</v>
      </c>
      <c r="O28" t="n">
        <v>26679.66</v>
      </c>
      <c r="P28" t="n">
        <v>249.34</v>
      </c>
      <c r="Q28" t="n">
        <v>444.56</v>
      </c>
      <c r="R28" t="n">
        <v>83.7</v>
      </c>
      <c r="S28" t="n">
        <v>48.21</v>
      </c>
      <c r="T28" t="n">
        <v>11732.44</v>
      </c>
      <c r="U28" t="n">
        <v>0.58</v>
      </c>
      <c r="V28" t="n">
        <v>0.76</v>
      </c>
      <c r="W28" t="n">
        <v>0.2</v>
      </c>
      <c r="X28" t="n">
        <v>0.7</v>
      </c>
      <c r="Y28" t="n">
        <v>1</v>
      </c>
      <c r="Z28" t="n">
        <v>10</v>
      </c>
      <c r="AA28" t="n">
        <v>445.4872374333733</v>
      </c>
      <c r="AB28" t="n">
        <v>609.5352917661828</v>
      </c>
      <c r="AC28" t="n">
        <v>551.3620990081723</v>
      </c>
      <c r="AD28" t="n">
        <v>445487.2374333732</v>
      </c>
      <c r="AE28" t="n">
        <v>609535.2917661828</v>
      </c>
      <c r="AF28" t="n">
        <v>6.167257126731541e-06</v>
      </c>
      <c r="AG28" t="n">
        <v>25</v>
      </c>
      <c r="AH28" t="n">
        <v>551362.0990081723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4.6558</v>
      </c>
      <c r="E29" t="n">
        <v>21.48</v>
      </c>
      <c r="F29" t="n">
        <v>17.94</v>
      </c>
      <c r="G29" t="n">
        <v>44.85</v>
      </c>
      <c r="H29" t="n">
        <v>0.64</v>
      </c>
      <c r="I29" t="n">
        <v>24</v>
      </c>
      <c r="J29" t="n">
        <v>214.83</v>
      </c>
      <c r="K29" t="n">
        <v>55.27</v>
      </c>
      <c r="L29" t="n">
        <v>7.75</v>
      </c>
      <c r="M29" t="n">
        <v>22</v>
      </c>
      <c r="N29" t="n">
        <v>46.81</v>
      </c>
      <c r="O29" t="n">
        <v>26729.83</v>
      </c>
      <c r="P29" t="n">
        <v>248.32</v>
      </c>
      <c r="Q29" t="n">
        <v>444.6</v>
      </c>
      <c r="R29" t="n">
        <v>82.26000000000001</v>
      </c>
      <c r="S29" t="n">
        <v>48.21</v>
      </c>
      <c r="T29" t="n">
        <v>11013.13</v>
      </c>
      <c r="U29" t="n">
        <v>0.59</v>
      </c>
      <c r="V29" t="n">
        <v>0.76</v>
      </c>
      <c r="W29" t="n">
        <v>0.2</v>
      </c>
      <c r="X29" t="n">
        <v>0.66</v>
      </c>
      <c r="Y29" t="n">
        <v>1</v>
      </c>
      <c r="Z29" t="n">
        <v>10</v>
      </c>
      <c r="AA29" t="n">
        <v>444.0698081515116</v>
      </c>
      <c r="AB29" t="n">
        <v>607.595902490173</v>
      </c>
      <c r="AC29" t="n">
        <v>549.6078023227151</v>
      </c>
      <c r="AD29" t="n">
        <v>444069.8081515116</v>
      </c>
      <c r="AE29" t="n">
        <v>607595.902490173</v>
      </c>
      <c r="AF29" t="n">
        <v>6.19052578113462e-06</v>
      </c>
      <c r="AG29" t="n">
        <v>25</v>
      </c>
      <c r="AH29" t="n">
        <v>549607.8023227151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4.6527</v>
      </c>
      <c r="E30" t="n">
        <v>21.49</v>
      </c>
      <c r="F30" t="n">
        <v>17.95</v>
      </c>
      <c r="G30" t="n">
        <v>44.89</v>
      </c>
      <c r="H30" t="n">
        <v>0.66</v>
      </c>
      <c r="I30" t="n">
        <v>24</v>
      </c>
      <c r="J30" t="n">
        <v>215.24</v>
      </c>
      <c r="K30" t="n">
        <v>55.27</v>
      </c>
      <c r="L30" t="n">
        <v>8</v>
      </c>
      <c r="M30" t="n">
        <v>22</v>
      </c>
      <c r="N30" t="n">
        <v>46.97</v>
      </c>
      <c r="O30" t="n">
        <v>26780.06</v>
      </c>
      <c r="P30" t="n">
        <v>248.34</v>
      </c>
      <c r="Q30" t="n">
        <v>444.57</v>
      </c>
      <c r="R30" t="n">
        <v>82.76000000000001</v>
      </c>
      <c r="S30" t="n">
        <v>48.21</v>
      </c>
      <c r="T30" t="n">
        <v>11264.21</v>
      </c>
      <c r="U30" t="n">
        <v>0.58</v>
      </c>
      <c r="V30" t="n">
        <v>0.76</v>
      </c>
      <c r="W30" t="n">
        <v>0.2</v>
      </c>
      <c r="X30" t="n">
        <v>0.68</v>
      </c>
      <c r="Y30" t="n">
        <v>1</v>
      </c>
      <c r="Z30" t="n">
        <v>10</v>
      </c>
      <c r="AA30" t="n">
        <v>444.2473738032422</v>
      </c>
      <c r="AB30" t="n">
        <v>607.8388556485146</v>
      </c>
      <c r="AC30" t="n">
        <v>549.8275683726114</v>
      </c>
      <c r="AD30" t="n">
        <v>444247.3738032422</v>
      </c>
      <c r="AE30" t="n">
        <v>607838.8556485146</v>
      </c>
      <c r="AF30" t="n">
        <v>6.186403905211789e-06</v>
      </c>
      <c r="AG30" t="n">
        <v>25</v>
      </c>
      <c r="AH30" t="n">
        <v>549827.5683726114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4.669</v>
      </c>
      <c r="E31" t="n">
        <v>21.42</v>
      </c>
      <c r="F31" t="n">
        <v>17.92</v>
      </c>
      <c r="G31" t="n">
        <v>46.75</v>
      </c>
      <c r="H31" t="n">
        <v>0.68</v>
      </c>
      <c r="I31" t="n">
        <v>23</v>
      </c>
      <c r="J31" t="n">
        <v>215.65</v>
      </c>
      <c r="K31" t="n">
        <v>55.27</v>
      </c>
      <c r="L31" t="n">
        <v>8.25</v>
      </c>
      <c r="M31" t="n">
        <v>21</v>
      </c>
      <c r="N31" t="n">
        <v>47.12</v>
      </c>
      <c r="O31" t="n">
        <v>26830.34</v>
      </c>
      <c r="P31" t="n">
        <v>247.65</v>
      </c>
      <c r="Q31" t="n">
        <v>444.55</v>
      </c>
      <c r="R31" t="n">
        <v>81.62</v>
      </c>
      <c r="S31" t="n">
        <v>48.21</v>
      </c>
      <c r="T31" t="n">
        <v>10701.81</v>
      </c>
      <c r="U31" t="n">
        <v>0.59</v>
      </c>
      <c r="V31" t="n">
        <v>0.76</v>
      </c>
      <c r="W31" t="n">
        <v>0.2</v>
      </c>
      <c r="X31" t="n">
        <v>0.64</v>
      </c>
      <c r="Y31" t="n">
        <v>1</v>
      </c>
      <c r="Z31" t="n">
        <v>10</v>
      </c>
      <c r="AA31" t="n">
        <v>443.0966810930651</v>
      </c>
      <c r="AB31" t="n">
        <v>606.2644271174706</v>
      </c>
      <c r="AC31" t="n">
        <v>548.403401090846</v>
      </c>
      <c r="AD31" t="n">
        <v>443096.6810930651</v>
      </c>
      <c r="AE31" t="n">
        <v>606264.4271174707</v>
      </c>
      <c r="AF31" t="n">
        <v>6.208076994741513e-06</v>
      </c>
      <c r="AG31" t="n">
        <v>25</v>
      </c>
      <c r="AH31" t="n">
        <v>548403.401090846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4.6879</v>
      </c>
      <c r="E32" t="n">
        <v>21.33</v>
      </c>
      <c r="F32" t="n">
        <v>17.87</v>
      </c>
      <c r="G32" t="n">
        <v>48.75</v>
      </c>
      <c r="H32" t="n">
        <v>0.7</v>
      </c>
      <c r="I32" t="n">
        <v>22</v>
      </c>
      <c r="J32" t="n">
        <v>216.05</v>
      </c>
      <c r="K32" t="n">
        <v>55.27</v>
      </c>
      <c r="L32" t="n">
        <v>8.5</v>
      </c>
      <c r="M32" t="n">
        <v>20</v>
      </c>
      <c r="N32" t="n">
        <v>47.28</v>
      </c>
      <c r="O32" t="n">
        <v>26880.68</v>
      </c>
      <c r="P32" t="n">
        <v>246.78</v>
      </c>
      <c r="Q32" t="n">
        <v>444.59</v>
      </c>
      <c r="R32" t="n">
        <v>80.25</v>
      </c>
      <c r="S32" t="n">
        <v>48.21</v>
      </c>
      <c r="T32" t="n">
        <v>10022.25</v>
      </c>
      <c r="U32" t="n">
        <v>0.6</v>
      </c>
      <c r="V32" t="n">
        <v>0.76</v>
      </c>
      <c r="W32" t="n">
        <v>0.2</v>
      </c>
      <c r="X32" t="n">
        <v>0.6</v>
      </c>
      <c r="Y32" t="n">
        <v>1</v>
      </c>
      <c r="Z32" t="n">
        <v>10</v>
      </c>
      <c r="AA32" t="n">
        <v>441.6804901280344</v>
      </c>
      <c r="AB32" t="n">
        <v>604.3267321611796</v>
      </c>
      <c r="AC32" t="n">
        <v>546.6506370216115</v>
      </c>
      <c r="AD32" t="n">
        <v>441680.4901280344</v>
      </c>
      <c r="AE32" t="n">
        <v>604326.7321611797</v>
      </c>
      <c r="AF32" t="n">
        <v>6.233207141496839e-06</v>
      </c>
      <c r="AG32" t="n">
        <v>25</v>
      </c>
      <c r="AH32" t="n">
        <v>546650.6370216114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4.6836</v>
      </c>
      <c r="E33" t="n">
        <v>21.35</v>
      </c>
      <c r="F33" t="n">
        <v>17.89</v>
      </c>
      <c r="G33" t="n">
        <v>48.8</v>
      </c>
      <c r="H33" t="n">
        <v>0.72</v>
      </c>
      <c r="I33" t="n">
        <v>22</v>
      </c>
      <c r="J33" t="n">
        <v>216.46</v>
      </c>
      <c r="K33" t="n">
        <v>55.27</v>
      </c>
      <c r="L33" t="n">
        <v>8.75</v>
      </c>
      <c r="M33" t="n">
        <v>20</v>
      </c>
      <c r="N33" t="n">
        <v>47.44</v>
      </c>
      <c r="O33" t="n">
        <v>26931.07</v>
      </c>
      <c r="P33" t="n">
        <v>246.36</v>
      </c>
      <c r="Q33" t="n">
        <v>444.57</v>
      </c>
      <c r="R33" t="n">
        <v>80.79000000000001</v>
      </c>
      <c r="S33" t="n">
        <v>48.21</v>
      </c>
      <c r="T33" t="n">
        <v>10290.72</v>
      </c>
      <c r="U33" t="n">
        <v>0.6</v>
      </c>
      <c r="V33" t="n">
        <v>0.76</v>
      </c>
      <c r="W33" t="n">
        <v>0.2</v>
      </c>
      <c r="X33" t="n">
        <v>0.62</v>
      </c>
      <c r="Y33" t="n">
        <v>1</v>
      </c>
      <c r="Z33" t="n">
        <v>10</v>
      </c>
      <c r="AA33" t="n">
        <v>441.7142886549464</v>
      </c>
      <c r="AB33" t="n">
        <v>604.3729767967864</v>
      </c>
      <c r="AC33" t="n">
        <v>546.6924681341006</v>
      </c>
      <c r="AD33" t="n">
        <v>441714.2886549464</v>
      </c>
      <c r="AE33" t="n">
        <v>604372.9767967864</v>
      </c>
      <c r="AF33" t="n">
        <v>6.227489700700654e-06</v>
      </c>
      <c r="AG33" t="n">
        <v>25</v>
      </c>
      <c r="AH33" t="n">
        <v>546692.4681341007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4.7037</v>
      </c>
      <c r="E34" t="n">
        <v>21.26</v>
      </c>
      <c r="F34" t="n">
        <v>17.84</v>
      </c>
      <c r="G34" t="n">
        <v>50.98</v>
      </c>
      <c r="H34" t="n">
        <v>0.74</v>
      </c>
      <c r="I34" t="n">
        <v>21</v>
      </c>
      <c r="J34" t="n">
        <v>216.87</v>
      </c>
      <c r="K34" t="n">
        <v>55.27</v>
      </c>
      <c r="L34" t="n">
        <v>9</v>
      </c>
      <c r="M34" t="n">
        <v>19</v>
      </c>
      <c r="N34" t="n">
        <v>47.6</v>
      </c>
      <c r="O34" t="n">
        <v>26981.51</v>
      </c>
      <c r="P34" t="n">
        <v>245.51</v>
      </c>
      <c r="Q34" t="n">
        <v>444.55</v>
      </c>
      <c r="R34" t="n">
        <v>79.11</v>
      </c>
      <c r="S34" t="n">
        <v>48.21</v>
      </c>
      <c r="T34" t="n">
        <v>9452.940000000001</v>
      </c>
      <c r="U34" t="n">
        <v>0.61</v>
      </c>
      <c r="V34" t="n">
        <v>0.76</v>
      </c>
      <c r="W34" t="n">
        <v>0.2</v>
      </c>
      <c r="X34" t="n">
        <v>0.57</v>
      </c>
      <c r="Y34" t="n">
        <v>1</v>
      </c>
      <c r="Z34" t="n">
        <v>10</v>
      </c>
      <c r="AA34" t="n">
        <v>440.2694565124082</v>
      </c>
      <c r="AB34" t="n">
        <v>602.3960937178703</v>
      </c>
      <c r="AC34" t="n">
        <v>544.9042560016634</v>
      </c>
      <c r="AD34" t="n">
        <v>440269.4565124082</v>
      </c>
      <c r="AE34" t="n">
        <v>602396.0937178703</v>
      </c>
      <c r="AF34" t="n">
        <v>6.254215412329334e-06</v>
      </c>
      <c r="AG34" t="n">
        <v>25</v>
      </c>
      <c r="AH34" t="n">
        <v>544904.2560016634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4.7196</v>
      </c>
      <c r="E35" t="n">
        <v>21.19</v>
      </c>
      <c r="F35" t="n">
        <v>17.81</v>
      </c>
      <c r="G35" t="n">
        <v>53.44</v>
      </c>
      <c r="H35" t="n">
        <v>0.76</v>
      </c>
      <c r="I35" t="n">
        <v>20</v>
      </c>
      <c r="J35" t="n">
        <v>217.28</v>
      </c>
      <c r="K35" t="n">
        <v>55.27</v>
      </c>
      <c r="L35" t="n">
        <v>9.25</v>
      </c>
      <c r="M35" t="n">
        <v>18</v>
      </c>
      <c r="N35" t="n">
        <v>47.76</v>
      </c>
      <c r="O35" t="n">
        <v>27032.02</v>
      </c>
      <c r="P35" t="n">
        <v>244.97</v>
      </c>
      <c r="Q35" t="n">
        <v>444.57</v>
      </c>
      <c r="R35" t="n">
        <v>78.04000000000001</v>
      </c>
      <c r="S35" t="n">
        <v>48.21</v>
      </c>
      <c r="T35" t="n">
        <v>8925.09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  <c r="AA35" t="n">
        <v>439.2379440102824</v>
      </c>
      <c r="AB35" t="n">
        <v>600.984732805342</v>
      </c>
      <c r="AC35" t="n">
        <v>543.6275933937692</v>
      </c>
      <c r="AD35" t="n">
        <v>439237.9440102824</v>
      </c>
      <c r="AE35" t="n">
        <v>600984.7328053419</v>
      </c>
      <c r="AF35" t="n">
        <v>6.275356646901273e-06</v>
      </c>
      <c r="AG35" t="n">
        <v>25</v>
      </c>
      <c r="AH35" t="n">
        <v>543627.5933937692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4.7196</v>
      </c>
      <c r="E36" t="n">
        <v>21.19</v>
      </c>
      <c r="F36" t="n">
        <v>17.81</v>
      </c>
      <c r="G36" t="n">
        <v>53.44</v>
      </c>
      <c r="H36" t="n">
        <v>0.78</v>
      </c>
      <c r="I36" t="n">
        <v>20</v>
      </c>
      <c r="J36" t="n">
        <v>217.69</v>
      </c>
      <c r="K36" t="n">
        <v>55.27</v>
      </c>
      <c r="L36" t="n">
        <v>9.5</v>
      </c>
      <c r="M36" t="n">
        <v>18</v>
      </c>
      <c r="N36" t="n">
        <v>47.92</v>
      </c>
      <c r="O36" t="n">
        <v>27082.57</v>
      </c>
      <c r="P36" t="n">
        <v>244.89</v>
      </c>
      <c r="Q36" t="n">
        <v>444.55</v>
      </c>
      <c r="R36" t="n">
        <v>78.01000000000001</v>
      </c>
      <c r="S36" t="n">
        <v>48.21</v>
      </c>
      <c r="T36" t="n">
        <v>8910.389999999999</v>
      </c>
      <c r="U36" t="n">
        <v>0.62</v>
      </c>
      <c r="V36" t="n">
        <v>0.77</v>
      </c>
      <c r="W36" t="n">
        <v>0.2</v>
      </c>
      <c r="X36" t="n">
        <v>0.54</v>
      </c>
      <c r="Y36" t="n">
        <v>1</v>
      </c>
      <c r="Z36" t="n">
        <v>10</v>
      </c>
      <c r="AA36" t="n">
        <v>439.1969464977477</v>
      </c>
      <c r="AB36" t="n">
        <v>600.9286382000092</v>
      </c>
      <c r="AC36" t="n">
        <v>543.5768523788403</v>
      </c>
      <c r="AD36" t="n">
        <v>439196.9464977477</v>
      </c>
      <c r="AE36" t="n">
        <v>600928.6382000092</v>
      </c>
      <c r="AF36" t="n">
        <v>6.275356646901273e-06</v>
      </c>
      <c r="AG36" t="n">
        <v>25</v>
      </c>
      <c r="AH36" t="n">
        <v>543576.8523788403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4.7367</v>
      </c>
      <c r="E37" t="n">
        <v>21.11</v>
      </c>
      <c r="F37" t="n">
        <v>17.78</v>
      </c>
      <c r="G37" t="n">
        <v>56.14</v>
      </c>
      <c r="H37" t="n">
        <v>0.79</v>
      </c>
      <c r="I37" t="n">
        <v>19</v>
      </c>
      <c r="J37" t="n">
        <v>218.1</v>
      </c>
      <c r="K37" t="n">
        <v>55.27</v>
      </c>
      <c r="L37" t="n">
        <v>9.75</v>
      </c>
      <c r="M37" t="n">
        <v>17</v>
      </c>
      <c r="N37" t="n">
        <v>48.08</v>
      </c>
      <c r="O37" t="n">
        <v>27133.18</v>
      </c>
      <c r="P37" t="n">
        <v>244</v>
      </c>
      <c r="Q37" t="n">
        <v>444.55</v>
      </c>
      <c r="R37" t="n">
        <v>76.84999999999999</v>
      </c>
      <c r="S37" t="n">
        <v>48.21</v>
      </c>
      <c r="T37" t="n">
        <v>8335.16</v>
      </c>
      <c r="U37" t="n">
        <v>0.63</v>
      </c>
      <c r="V37" t="n">
        <v>0.77</v>
      </c>
      <c r="W37" t="n">
        <v>0.2</v>
      </c>
      <c r="X37" t="n">
        <v>0.5</v>
      </c>
      <c r="Y37" t="n">
        <v>1</v>
      </c>
      <c r="Z37" t="n">
        <v>10</v>
      </c>
      <c r="AA37" t="n">
        <v>437.9457853350367</v>
      </c>
      <c r="AB37" t="n">
        <v>599.2167442998532</v>
      </c>
      <c r="AC37" t="n">
        <v>542.0283392298571</v>
      </c>
      <c r="AD37" t="n">
        <v>437945.7853350367</v>
      </c>
      <c r="AE37" t="n">
        <v>599216.7442998532</v>
      </c>
      <c r="AF37" t="n">
        <v>6.298093446346569e-06</v>
      </c>
      <c r="AG37" t="n">
        <v>25</v>
      </c>
      <c r="AH37" t="n">
        <v>542028.3392298571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4.7403</v>
      </c>
      <c r="E38" t="n">
        <v>21.1</v>
      </c>
      <c r="F38" t="n">
        <v>17.76</v>
      </c>
      <c r="G38" t="n">
        <v>56.09</v>
      </c>
      <c r="H38" t="n">
        <v>0.8100000000000001</v>
      </c>
      <c r="I38" t="n">
        <v>19</v>
      </c>
      <c r="J38" t="n">
        <v>218.51</v>
      </c>
      <c r="K38" t="n">
        <v>55.27</v>
      </c>
      <c r="L38" t="n">
        <v>10</v>
      </c>
      <c r="M38" t="n">
        <v>17</v>
      </c>
      <c r="N38" t="n">
        <v>48.24</v>
      </c>
      <c r="O38" t="n">
        <v>27183.85</v>
      </c>
      <c r="P38" t="n">
        <v>243.71</v>
      </c>
      <c r="Q38" t="n">
        <v>444.6</v>
      </c>
      <c r="R38" t="n">
        <v>76.26000000000001</v>
      </c>
      <c r="S38" t="n">
        <v>48.21</v>
      </c>
      <c r="T38" t="n">
        <v>8040.71</v>
      </c>
      <c r="U38" t="n">
        <v>0.63</v>
      </c>
      <c r="V38" t="n">
        <v>0.77</v>
      </c>
      <c r="W38" t="n">
        <v>0.19</v>
      </c>
      <c r="X38" t="n">
        <v>0.48</v>
      </c>
      <c r="Y38" t="n">
        <v>1</v>
      </c>
      <c r="Z38" t="n">
        <v>10</v>
      </c>
      <c r="AA38" t="n">
        <v>437.5814581020006</v>
      </c>
      <c r="AB38" t="n">
        <v>598.7182557066301</v>
      </c>
      <c r="AC38" t="n">
        <v>541.5774256883381</v>
      </c>
      <c r="AD38" t="n">
        <v>437581.4581020006</v>
      </c>
      <c r="AE38" t="n">
        <v>598718.2557066301</v>
      </c>
      <c r="AF38" t="n">
        <v>6.302880140966631e-06</v>
      </c>
      <c r="AG38" t="n">
        <v>25</v>
      </c>
      <c r="AH38" t="n">
        <v>541577.425688338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4.774</v>
      </c>
      <c r="E39" t="n">
        <v>20.95</v>
      </c>
      <c r="F39" t="n">
        <v>17.65</v>
      </c>
      <c r="G39" t="n">
        <v>58.84</v>
      </c>
      <c r="H39" t="n">
        <v>0.83</v>
      </c>
      <c r="I39" t="n">
        <v>18</v>
      </c>
      <c r="J39" t="n">
        <v>218.92</v>
      </c>
      <c r="K39" t="n">
        <v>55.27</v>
      </c>
      <c r="L39" t="n">
        <v>10.25</v>
      </c>
      <c r="M39" t="n">
        <v>16</v>
      </c>
      <c r="N39" t="n">
        <v>48.4</v>
      </c>
      <c r="O39" t="n">
        <v>27234.57</v>
      </c>
      <c r="P39" t="n">
        <v>241.43</v>
      </c>
      <c r="Q39" t="n">
        <v>444.57</v>
      </c>
      <c r="R39" t="n">
        <v>72.39</v>
      </c>
      <c r="S39" t="n">
        <v>48.21</v>
      </c>
      <c r="T39" t="n">
        <v>6111.79</v>
      </c>
      <c r="U39" t="n">
        <v>0.67</v>
      </c>
      <c r="V39" t="n">
        <v>0.77</v>
      </c>
      <c r="W39" t="n">
        <v>0.19</v>
      </c>
      <c r="X39" t="n">
        <v>0.37</v>
      </c>
      <c r="Y39" t="n">
        <v>1</v>
      </c>
      <c r="Z39" t="n">
        <v>10</v>
      </c>
      <c r="AA39" t="n">
        <v>434.6963776498663</v>
      </c>
      <c r="AB39" t="n">
        <v>594.7707613512533</v>
      </c>
      <c r="AC39" t="n">
        <v>538.0066746538952</v>
      </c>
      <c r="AD39" t="n">
        <v>434696.3776498663</v>
      </c>
      <c r="AE39" t="n">
        <v>594770.7613512534</v>
      </c>
      <c r="AF39" t="n">
        <v>6.347688921159989e-06</v>
      </c>
      <c r="AG39" t="n">
        <v>25</v>
      </c>
      <c r="AH39" t="n">
        <v>538006.6746538952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4.7391</v>
      </c>
      <c r="E40" t="n">
        <v>21.1</v>
      </c>
      <c r="F40" t="n">
        <v>17.81</v>
      </c>
      <c r="G40" t="n">
        <v>59.35</v>
      </c>
      <c r="H40" t="n">
        <v>0.85</v>
      </c>
      <c r="I40" t="n">
        <v>18</v>
      </c>
      <c r="J40" t="n">
        <v>219.33</v>
      </c>
      <c r="K40" t="n">
        <v>55.27</v>
      </c>
      <c r="L40" t="n">
        <v>10.5</v>
      </c>
      <c r="M40" t="n">
        <v>16</v>
      </c>
      <c r="N40" t="n">
        <v>48.56</v>
      </c>
      <c r="O40" t="n">
        <v>27285.35</v>
      </c>
      <c r="P40" t="n">
        <v>243.28</v>
      </c>
      <c r="Q40" t="n">
        <v>444.55</v>
      </c>
      <c r="R40" t="n">
        <v>78.38</v>
      </c>
      <c r="S40" t="n">
        <v>48.21</v>
      </c>
      <c r="T40" t="n">
        <v>9104.43</v>
      </c>
      <c r="U40" t="n">
        <v>0.62</v>
      </c>
      <c r="V40" t="n">
        <v>0.77</v>
      </c>
      <c r="W40" t="n">
        <v>0.18</v>
      </c>
      <c r="X40" t="n">
        <v>0.53</v>
      </c>
      <c r="Y40" t="n">
        <v>1</v>
      </c>
      <c r="Z40" t="n">
        <v>10</v>
      </c>
      <c r="AA40" t="n">
        <v>437.5915019014616</v>
      </c>
      <c r="AB40" t="n">
        <v>598.7319980761539</v>
      </c>
      <c r="AC40" t="n">
        <v>541.5898565054021</v>
      </c>
      <c r="AD40" t="n">
        <v>437591.5019014616</v>
      </c>
      <c r="AE40" t="n">
        <v>598731.9980761539</v>
      </c>
      <c r="AF40" t="n">
        <v>6.301284576093275e-06</v>
      </c>
      <c r="AG40" t="n">
        <v>25</v>
      </c>
      <c r="AH40" t="n">
        <v>541589.856505402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4.7393</v>
      </c>
      <c r="E41" t="n">
        <v>21.1</v>
      </c>
      <c r="F41" t="n">
        <v>17.81</v>
      </c>
      <c r="G41" t="n">
        <v>59.35</v>
      </c>
      <c r="H41" t="n">
        <v>0.87</v>
      </c>
      <c r="I41" t="n">
        <v>18</v>
      </c>
      <c r="J41" t="n">
        <v>219.75</v>
      </c>
      <c r="K41" t="n">
        <v>55.27</v>
      </c>
      <c r="L41" t="n">
        <v>10.75</v>
      </c>
      <c r="M41" t="n">
        <v>16</v>
      </c>
      <c r="N41" t="n">
        <v>48.72</v>
      </c>
      <c r="O41" t="n">
        <v>27336.19</v>
      </c>
      <c r="P41" t="n">
        <v>243.08</v>
      </c>
      <c r="Q41" t="n">
        <v>444.59</v>
      </c>
      <c r="R41" t="n">
        <v>77.97</v>
      </c>
      <c r="S41" t="n">
        <v>48.21</v>
      </c>
      <c r="T41" t="n">
        <v>8901.01</v>
      </c>
      <c r="U41" t="n">
        <v>0.62</v>
      </c>
      <c r="V41" t="n">
        <v>0.77</v>
      </c>
      <c r="W41" t="n">
        <v>0.19</v>
      </c>
      <c r="X41" t="n">
        <v>0.53</v>
      </c>
      <c r="Y41" t="n">
        <v>1</v>
      </c>
      <c r="Z41" t="n">
        <v>10</v>
      </c>
      <c r="AA41" t="n">
        <v>437.4814636375731</v>
      </c>
      <c r="AB41" t="n">
        <v>598.581438868956</v>
      </c>
      <c r="AC41" t="n">
        <v>541.4536664576279</v>
      </c>
      <c r="AD41" t="n">
        <v>437481.4636375731</v>
      </c>
      <c r="AE41" t="n">
        <v>598581.4388689559</v>
      </c>
      <c r="AF41" t="n">
        <v>6.301550503572169e-06</v>
      </c>
      <c r="AG41" t="n">
        <v>25</v>
      </c>
      <c r="AH41" t="n">
        <v>541453.6664576279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4.761</v>
      </c>
      <c r="E42" t="n">
        <v>21</v>
      </c>
      <c r="F42" t="n">
        <v>17.75</v>
      </c>
      <c r="G42" t="n">
        <v>62.65</v>
      </c>
      <c r="H42" t="n">
        <v>0.89</v>
      </c>
      <c r="I42" t="n">
        <v>17</v>
      </c>
      <c r="J42" t="n">
        <v>220.16</v>
      </c>
      <c r="K42" t="n">
        <v>55.27</v>
      </c>
      <c r="L42" t="n">
        <v>11</v>
      </c>
      <c r="M42" t="n">
        <v>15</v>
      </c>
      <c r="N42" t="n">
        <v>48.89</v>
      </c>
      <c r="O42" t="n">
        <v>27387.08</v>
      </c>
      <c r="P42" t="n">
        <v>242.05</v>
      </c>
      <c r="Q42" t="n">
        <v>444.56</v>
      </c>
      <c r="R42" t="n">
        <v>76.06999999999999</v>
      </c>
      <c r="S42" t="n">
        <v>48.21</v>
      </c>
      <c r="T42" t="n">
        <v>7952.8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  <c r="AA42" t="n">
        <v>435.8808436877404</v>
      </c>
      <c r="AB42" t="n">
        <v>596.3914000392263</v>
      </c>
      <c r="AC42" t="n">
        <v>539.4726418600687</v>
      </c>
      <c r="AD42" t="n">
        <v>435880.8436877404</v>
      </c>
      <c r="AE42" t="n">
        <v>596391.4000392263</v>
      </c>
      <c r="AF42" t="n">
        <v>6.330403635031987e-06</v>
      </c>
      <c r="AG42" t="n">
        <v>25</v>
      </c>
      <c r="AH42" t="n">
        <v>539472.6418600688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4.762</v>
      </c>
      <c r="E43" t="n">
        <v>21</v>
      </c>
      <c r="F43" t="n">
        <v>17.75</v>
      </c>
      <c r="G43" t="n">
        <v>62.63</v>
      </c>
      <c r="H43" t="n">
        <v>0.91</v>
      </c>
      <c r="I43" t="n">
        <v>17</v>
      </c>
      <c r="J43" t="n">
        <v>220.57</v>
      </c>
      <c r="K43" t="n">
        <v>55.27</v>
      </c>
      <c r="L43" t="n">
        <v>11.25</v>
      </c>
      <c r="M43" t="n">
        <v>15</v>
      </c>
      <c r="N43" t="n">
        <v>49.05</v>
      </c>
      <c r="O43" t="n">
        <v>27438.03</v>
      </c>
      <c r="P43" t="n">
        <v>241.8</v>
      </c>
      <c r="Q43" t="n">
        <v>444.55</v>
      </c>
      <c r="R43" t="n">
        <v>75.86</v>
      </c>
      <c r="S43" t="n">
        <v>48.21</v>
      </c>
      <c r="T43" t="n">
        <v>7851.65</v>
      </c>
      <c r="U43" t="n">
        <v>0.64</v>
      </c>
      <c r="V43" t="n">
        <v>0.77</v>
      </c>
      <c r="W43" t="n">
        <v>0.19</v>
      </c>
      <c r="X43" t="n">
        <v>0.47</v>
      </c>
      <c r="Y43" t="n">
        <v>1</v>
      </c>
      <c r="Z43" t="n">
        <v>10</v>
      </c>
      <c r="AA43" t="n">
        <v>435.714563790001</v>
      </c>
      <c r="AB43" t="n">
        <v>596.163888547388</v>
      </c>
      <c r="AC43" t="n">
        <v>539.2668437456971</v>
      </c>
      <c r="AD43" t="n">
        <v>435714.563790001</v>
      </c>
      <c r="AE43" t="n">
        <v>596163.8885473879</v>
      </c>
      <c r="AF43" t="n">
        <v>6.331733272426448e-06</v>
      </c>
      <c r="AG43" t="n">
        <v>25</v>
      </c>
      <c r="AH43" t="n">
        <v>539266.8437456971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4.778</v>
      </c>
      <c r="E44" t="n">
        <v>20.93</v>
      </c>
      <c r="F44" t="n">
        <v>17.72</v>
      </c>
      <c r="G44" t="n">
        <v>66.43000000000001</v>
      </c>
      <c r="H44" t="n">
        <v>0.92</v>
      </c>
      <c r="I44" t="n">
        <v>16</v>
      </c>
      <c r="J44" t="n">
        <v>220.99</v>
      </c>
      <c r="K44" t="n">
        <v>55.27</v>
      </c>
      <c r="L44" t="n">
        <v>11.5</v>
      </c>
      <c r="M44" t="n">
        <v>14</v>
      </c>
      <c r="N44" t="n">
        <v>49.21</v>
      </c>
      <c r="O44" t="n">
        <v>27489.03</v>
      </c>
      <c r="P44" t="n">
        <v>240.9</v>
      </c>
      <c r="Q44" t="n">
        <v>444.55</v>
      </c>
      <c r="R44" t="n">
        <v>74.92</v>
      </c>
      <c r="S44" t="n">
        <v>48.21</v>
      </c>
      <c r="T44" t="n">
        <v>7386.32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  <c r="AA44" t="n">
        <v>434.5246691406761</v>
      </c>
      <c r="AB44" t="n">
        <v>594.5358221937345</v>
      </c>
      <c r="AC44" t="n">
        <v>537.7941577598308</v>
      </c>
      <c r="AD44" t="n">
        <v>434524.669140676</v>
      </c>
      <c r="AE44" t="n">
        <v>594535.8221937345</v>
      </c>
      <c r="AF44" t="n">
        <v>6.353007470737835e-06</v>
      </c>
      <c r="AG44" t="n">
        <v>25</v>
      </c>
      <c r="AH44" t="n">
        <v>537794.1577598308</v>
      </c>
    </row>
    <row r="45">
      <c r="A45" t="n">
        <v>43</v>
      </c>
      <c r="B45" t="n">
        <v>105</v>
      </c>
      <c r="C45" t="inlineStr">
        <is>
          <t xml:space="preserve">CONCLUIDO	</t>
        </is>
      </c>
      <c r="D45" t="n">
        <v>4.7799</v>
      </c>
      <c r="E45" t="n">
        <v>20.92</v>
      </c>
      <c r="F45" t="n">
        <v>17.71</v>
      </c>
      <c r="G45" t="n">
        <v>66.40000000000001</v>
      </c>
      <c r="H45" t="n">
        <v>0.9399999999999999</v>
      </c>
      <c r="I45" t="n">
        <v>16</v>
      </c>
      <c r="J45" t="n">
        <v>221.4</v>
      </c>
      <c r="K45" t="n">
        <v>55.27</v>
      </c>
      <c r="L45" t="n">
        <v>11.75</v>
      </c>
      <c r="M45" t="n">
        <v>14</v>
      </c>
      <c r="N45" t="n">
        <v>49.38</v>
      </c>
      <c r="O45" t="n">
        <v>27540.09</v>
      </c>
      <c r="P45" t="n">
        <v>240.59</v>
      </c>
      <c r="Q45" t="n">
        <v>444.55</v>
      </c>
      <c r="R45" t="n">
        <v>74.56</v>
      </c>
      <c r="S45" t="n">
        <v>48.21</v>
      </c>
      <c r="T45" t="n">
        <v>7205.3</v>
      </c>
      <c r="U45" t="n">
        <v>0.65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  <c r="AA45" t="n">
        <v>434.257925106835</v>
      </c>
      <c r="AB45" t="n">
        <v>594.1708512387169</v>
      </c>
      <c r="AC45" t="n">
        <v>537.4640191205202</v>
      </c>
      <c r="AD45" t="n">
        <v>434257.925106835</v>
      </c>
      <c r="AE45" t="n">
        <v>594170.8512387169</v>
      </c>
      <c r="AF45" t="n">
        <v>6.355533781787311e-06</v>
      </c>
      <c r="AG45" t="n">
        <v>25</v>
      </c>
      <c r="AH45" t="n">
        <v>537464.0191205202</v>
      </c>
    </row>
    <row r="46">
      <c r="A46" t="n">
        <v>44</v>
      </c>
      <c r="B46" t="n">
        <v>105</v>
      </c>
      <c r="C46" t="inlineStr">
        <is>
          <t xml:space="preserve">CONCLUIDO	</t>
        </is>
      </c>
      <c r="D46" t="n">
        <v>4.7785</v>
      </c>
      <c r="E46" t="n">
        <v>20.93</v>
      </c>
      <c r="F46" t="n">
        <v>17.71</v>
      </c>
      <c r="G46" t="n">
        <v>66.42</v>
      </c>
      <c r="H46" t="n">
        <v>0.96</v>
      </c>
      <c r="I46" t="n">
        <v>16</v>
      </c>
      <c r="J46" t="n">
        <v>221.81</v>
      </c>
      <c r="K46" t="n">
        <v>55.27</v>
      </c>
      <c r="L46" t="n">
        <v>12</v>
      </c>
      <c r="M46" t="n">
        <v>14</v>
      </c>
      <c r="N46" t="n">
        <v>49.54</v>
      </c>
      <c r="O46" t="n">
        <v>27591.21</v>
      </c>
      <c r="P46" t="n">
        <v>240.63</v>
      </c>
      <c r="Q46" t="n">
        <v>444.57</v>
      </c>
      <c r="R46" t="n">
        <v>74.89</v>
      </c>
      <c r="S46" t="n">
        <v>48.21</v>
      </c>
      <c r="T46" t="n">
        <v>7371.29</v>
      </c>
      <c r="U46" t="n">
        <v>0.64</v>
      </c>
      <c r="V46" t="n">
        <v>0.77</v>
      </c>
      <c r="W46" t="n">
        <v>0.19</v>
      </c>
      <c r="X46" t="n">
        <v>0.44</v>
      </c>
      <c r="Y46" t="n">
        <v>1</v>
      </c>
      <c r="Z46" t="n">
        <v>10</v>
      </c>
      <c r="AA46" t="n">
        <v>434.3325304805132</v>
      </c>
      <c r="AB46" t="n">
        <v>594.2729296023402</v>
      </c>
      <c r="AC46" t="n">
        <v>537.5563552683873</v>
      </c>
      <c r="AD46" t="n">
        <v>434332.5304805132</v>
      </c>
      <c r="AE46" t="n">
        <v>594272.9296023402</v>
      </c>
      <c r="AF46" t="n">
        <v>6.353672289435065e-06</v>
      </c>
      <c r="AG46" t="n">
        <v>25</v>
      </c>
      <c r="AH46" t="n">
        <v>537556.3552683872</v>
      </c>
    </row>
    <row r="47">
      <c r="A47" t="n">
        <v>45</v>
      </c>
      <c r="B47" t="n">
        <v>105</v>
      </c>
      <c r="C47" t="inlineStr">
        <is>
          <t xml:space="preserve">CONCLUIDO	</t>
        </is>
      </c>
      <c r="D47" t="n">
        <v>4.798</v>
      </c>
      <c r="E47" t="n">
        <v>20.84</v>
      </c>
      <c r="F47" t="n">
        <v>17.67</v>
      </c>
      <c r="G47" t="n">
        <v>70.68000000000001</v>
      </c>
      <c r="H47" t="n">
        <v>0.98</v>
      </c>
      <c r="I47" t="n">
        <v>15</v>
      </c>
      <c r="J47" t="n">
        <v>222.23</v>
      </c>
      <c r="K47" t="n">
        <v>55.27</v>
      </c>
      <c r="L47" t="n">
        <v>12.25</v>
      </c>
      <c r="M47" t="n">
        <v>13</v>
      </c>
      <c r="N47" t="n">
        <v>49.71</v>
      </c>
      <c r="O47" t="n">
        <v>27642.51</v>
      </c>
      <c r="P47" t="n">
        <v>239.39</v>
      </c>
      <c r="Q47" t="n">
        <v>444.57</v>
      </c>
      <c r="R47" t="n">
        <v>73.38</v>
      </c>
      <c r="S47" t="n">
        <v>48.21</v>
      </c>
      <c r="T47" t="n">
        <v>6617.83</v>
      </c>
      <c r="U47" t="n">
        <v>0.66</v>
      </c>
      <c r="V47" t="n">
        <v>0.77</v>
      </c>
      <c r="W47" t="n">
        <v>0.19</v>
      </c>
      <c r="X47" t="n">
        <v>0.39</v>
      </c>
      <c r="Y47" t="n">
        <v>1</v>
      </c>
      <c r="Z47" t="n">
        <v>10</v>
      </c>
      <c r="AA47" t="n">
        <v>432.809522667275</v>
      </c>
      <c r="AB47" t="n">
        <v>592.1890831219051</v>
      </c>
      <c r="AC47" t="n">
        <v>535.6713881713479</v>
      </c>
      <c r="AD47" t="n">
        <v>432809.522667275</v>
      </c>
      <c r="AE47" t="n">
        <v>592189.0831219051</v>
      </c>
      <c r="AF47" t="n">
        <v>6.379600218627068e-06</v>
      </c>
      <c r="AG47" t="n">
        <v>25</v>
      </c>
      <c r="AH47" t="n">
        <v>535671.3881713479</v>
      </c>
    </row>
    <row r="48">
      <c r="A48" t="n">
        <v>46</v>
      </c>
      <c r="B48" t="n">
        <v>105</v>
      </c>
      <c r="C48" t="inlineStr">
        <is>
          <t xml:space="preserve">CONCLUIDO	</t>
        </is>
      </c>
      <c r="D48" t="n">
        <v>4.7968</v>
      </c>
      <c r="E48" t="n">
        <v>20.85</v>
      </c>
      <c r="F48" t="n">
        <v>17.67</v>
      </c>
      <c r="G48" t="n">
        <v>70.7</v>
      </c>
      <c r="H48" t="n">
        <v>1</v>
      </c>
      <c r="I48" t="n">
        <v>15</v>
      </c>
      <c r="J48" t="n">
        <v>222.65</v>
      </c>
      <c r="K48" t="n">
        <v>55.27</v>
      </c>
      <c r="L48" t="n">
        <v>12.5</v>
      </c>
      <c r="M48" t="n">
        <v>13</v>
      </c>
      <c r="N48" t="n">
        <v>49.87</v>
      </c>
      <c r="O48" t="n">
        <v>27693.75</v>
      </c>
      <c r="P48" t="n">
        <v>239.34</v>
      </c>
      <c r="Q48" t="n">
        <v>444.55</v>
      </c>
      <c r="R48" t="n">
        <v>73.53</v>
      </c>
      <c r="S48" t="n">
        <v>48.21</v>
      </c>
      <c r="T48" t="n">
        <v>6693.09</v>
      </c>
      <c r="U48" t="n">
        <v>0.66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  <c r="AA48" t="n">
        <v>432.8303651819148</v>
      </c>
      <c r="AB48" t="n">
        <v>592.217600769942</v>
      </c>
      <c r="AC48" t="n">
        <v>535.697184135081</v>
      </c>
      <c r="AD48" t="n">
        <v>432830.3651819148</v>
      </c>
      <c r="AE48" t="n">
        <v>592217.600769942</v>
      </c>
      <c r="AF48" t="n">
        <v>6.378004653753714e-06</v>
      </c>
      <c r="AG48" t="n">
        <v>25</v>
      </c>
      <c r="AH48" t="n">
        <v>535697.184135081</v>
      </c>
    </row>
    <row r="49">
      <c r="A49" t="n">
        <v>47</v>
      </c>
      <c r="B49" t="n">
        <v>105</v>
      </c>
      <c r="C49" t="inlineStr">
        <is>
          <t xml:space="preserve">CONCLUIDO	</t>
        </is>
      </c>
      <c r="D49" t="n">
        <v>4.7977</v>
      </c>
      <c r="E49" t="n">
        <v>20.84</v>
      </c>
      <c r="F49" t="n">
        <v>17.67</v>
      </c>
      <c r="G49" t="n">
        <v>70.68000000000001</v>
      </c>
      <c r="H49" t="n">
        <v>1.02</v>
      </c>
      <c r="I49" t="n">
        <v>15</v>
      </c>
      <c r="J49" t="n">
        <v>223.06</v>
      </c>
      <c r="K49" t="n">
        <v>55.27</v>
      </c>
      <c r="L49" t="n">
        <v>12.75</v>
      </c>
      <c r="M49" t="n">
        <v>13</v>
      </c>
      <c r="N49" t="n">
        <v>50.04</v>
      </c>
      <c r="O49" t="n">
        <v>27745.04</v>
      </c>
      <c r="P49" t="n">
        <v>239.13</v>
      </c>
      <c r="Q49" t="n">
        <v>444.58</v>
      </c>
      <c r="R49" t="n">
        <v>73.40000000000001</v>
      </c>
      <c r="S49" t="n">
        <v>48.21</v>
      </c>
      <c r="T49" t="n">
        <v>6631.4</v>
      </c>
      <c r="U49" t="n">
        <v>0.66</v>
      </c>
      <c r="V49" t="n">
        <v>0.77</v>
      </c>
      <c r="W49" t="n">
        <v>0.19</v>
      </c>
      <c r="X49" t="n">
        <v>0.39</v>
      </c>
      <c r="Y49" t="n">
        <v>1</v>
      </c>
      <c r="Z49" t="n">
        <v>10</v>
      </c>
      <c r="AA49" t="n">
        <v>432.6899609817154</v>
      </c>
      <c r="AB49" t="n">
        <v>592.0254935490331</v>
      </c>
      <c r="AC49" t="n">
        <v>535.5234113577114</v>
      </c>
      <c r="AD49" t="n">
        <v>432689.9609817154</v>
      </c>
      <c r="AE49" t="n">
        <v>592025.4935490331</v>
      </c>
      <c r="AF49" t="n">
        <v>6.37920132740873e-06</v>
      </c>
      <c r="AG49" t="n">
        <v>25</v>
      </c>
      <c r="AH49" t="n">
        <v>535523.4113577114</v>
      </c>
    </row>
    <row r="50">
      <c r="A50" t="n">
        <v>48</v>
      </c>
      <c r="B50" t="n">
        <v>105</v>
      </c>
      <c r="C50" t="inlineStr">
        <is>
          <t xml:space="preserve">CONCLUIDO	</t>
        </is>
      </c>
      <c r="D50" t="n">
        <v>4.7971</v>
      </c>
      <c r="E50" t="n">
        <v>20.85</v>
      </c>
      <c r="F50" t="n">
        <v>17.67</v>
      </c>
      <c r="G50" t="n">
        <v>70.69</v>
      </c>
      <c r="H50" t="n">
        <v>1.03</v>
      </c>
      <c r="I50" t="n">
        <v>15</v>
      </c>
      <c r="J50" t="n">
        <v>223.48</v>
      </c>
      <c r="K50" t="n">
        <v>55.27</v>
      </c>
      <c r="L50" t="n">
        <v>13</v>
      </c>
      <c r="M50" t="n">
        <v>13</v>
      </c>
      <c r="N50" t="n">
        <v>50.21</v>
      </c>
      <c r="O50" t="n">
        <v>27796.39</v>
      </c>
      <c r="P50" t="n">
        <v>238.86</v>
      </c>
      <c r="Q50" t="n">
        <v>444.58</v>
      </c>
      <c r="R50" t="n">
        <v>73.51000000000001</v>
      </c>
      <c r="S50" t="n">
        <v>48.21</v>
      </c>
      <c r="T50" t="n">
        <v>6686.83</v>
      </c>
      <c r="U50" t="n">
        <v>0.66</v>
      </c>
      <c r="V50" t="n">
        <v>0.77</v>
      </c>
      <c r="W50" t="n">
        <v>0.19</v>
      </c>
      <c r="X50" t="n">
        <v>0.4</v>
      </c>
      <c r="Y50" t="n">
        <v>1</v>
      </c>
      <c r="Z50" t="n">
        <v>10</v>
      </c>
      <c r="AA50" t="n">
        <v>432.5768401646312</v>
      </c>
      <c r="AB50" t="n">
        <v>591.8707166565603</v>
      </c>
      <c r="AC50" t="n">
        <v>535.3834061546254</v>
      </c>
      <c r="AD50" t="n">
        <v>432576.8401646311</v>
      </c>
      <c r="AE50" t="n">
        <v>591870.7166565603</v>
      </c>
      <c r="AF50" t="n">
        <v>6.378403544972053e-06</v>
      </c>
      <c r="AG50" t="n">
        <v>25</v>
      </c>
      <c r="AH50" t="n">
        <v>535383.4061546254</v>
      </c>
    </row>
    <row r="51">
      <c r="A51" t="n">
        <v>49</v>
      </c>
      <c r="B51" t="n">
        <v>105</v>
      </c>
      <c r="C51" t="inlineStr">
        <is>
          <t xml:space="preserve">CONCLUIDO	</t>
        </is>
      </c>
      <c r="D51" t="n">
        <v>4.8237</v>
      </c>
      <c r="E51" t="n">
        <v>20.73</v>
      </c>
      <c r="F51" t="n">
        <v>17.6</v>
      </c>
      <c r="G51" t="n">
        <v>75.42</v>
      </c>
      <c r="H51" t="n">
        <v>1.05</v>
      </c>
      <c r="I51" t="n">
        <v>14</v>
      </c>
      <c r="J51" t="n">
        <v>223.89</v>
      </c>
      <c r="K51" t="n">
        <v>55.27</v>
      </c>
      <c r="L51" t="n">
        <v>13.25</v>
      </c>
      <c r="M51" t="n">
        <v>12</v>
      </c>
      <c r="N51" t="n">
        <v>50.37</v>
      </c>
      <c r="O51" t="n">
        <v>27847.8</v>
      </c>
      <c r="P51" t="n">
        <v>237.64</v>
      </c>
      <c r="Q51" t="n">
        <v>444.55</v>
      </c>
      <c r="R51" t="n">
        <v>70.87</v>
      </c>
      <c r="S51" t="n">
        <v>48.21</v>
      </c>
      <c r="T51" t="n">
        <v>5368.28</v>
      </c>
      <c r="U51" t="n">
        <v>0.68</v>
      </c>
      <c r="V51" t="n">
        <v>0.78</v>
      </c>
      <c r="W51" t="n">
        <v>0.19</v>
      </c>
      <c r="X51" t="n">
        <v>0.32</v>
      </c>
      <c r="Y51" t="n">
        <v>1</v>
      </c>
      <c r="Z51" t="n">
        <v>10</v>
      </c>
      <c r="AA51" t="n">
        <v>420.7874304495247</v>
      </c>
      <c r="AB51" t="n">
        <v>575.7399261723026</v>
      </c>
      <c r="AC51" t="n">
        <v>520.7921156744789</v>
      </c>
      <c r="AD51" t="n">
        <v>420787.4304495247</v>
      </c>
      <c r="AE51" t="n">
        <v>575739.9261723026</v>
      </c>
      <c r="AF51" t="n">
        <v>6.413771899664732e-06</v>
      </c>
      <c r="AG51" t="n">
        <v>24</v>
      </c>
      <c r="AH51" t="n">
        <v>520792.1156744788</v>
      </c>
    </row>
    <row r="52">
      <c r="A52" t="n">
        <v>50</v>
      </c>
      <c r="B52" t="n">
        <v>105</v>
      </c>
      <c r="C52" t="inlineStr">
        <is>
          <t xml:space="preserve">CONCLUIDO	</t>
        </is>
      </c>
      <c r="D52" t="n">
        <v>4.8334</v>
      </c>
      <c r="E52" t="n">
        <v>20.69</v>
      </c>
      <c r="F52" t="n">
        <v>17.56</v>
      </c>
      <c r="G52" t="n">
        <v>75.23999999999999</v>
      </c>
      <c r="H52" t="n">
        <v>1.07</v>
      </c>
      <c r="I52" t="n">
        <v>14</v>
      </c>
      <c r="J52" t="n">
        <v>224.31</v>
      </c>
      <c r="K52" t="n">
        <v>55.27</v>
      </c>
      <c r="L52" t="n">
        <v>13.5</v>
      </c>
      <c r="M52" t="n">
        <v>12</v>
      </c>
      <c r="N52" t="n">
        <v>50.54</v>
      </c>
      <c r="O52" t="n">
        <v>27899.27</v>
      </c>
      <c r="P52" t="n">
        <v>236.77</v>
      </c>
      <c r="Q52" t="n">
        <v>444.55</v>
      </c>
      <c r="R52" t="n">
        <v>69.68000000000001</v>
      </c>
      <c r="S52" t="n">
        <v>48.21</v>
      </c>
      <c r="T52" t="n">
        <v>4772.74</v>
      </c>
      <c r="U52" t="n">
        <v>0.6899999999999999</v>
      </c>
      <c r="V52" t="n">
        <v>0.78</v>
      </c>
      <c r="W52" t="n">
        <v>0.18</v>
      </c>
      <c r="X52" t="n">
        <v>0.28</v>
      </c>
      <c r="Y52" t="n">
        <v>1</v>
      </c>
      <c r="Z52" t="n">
        <v>10</v>
      </c>
      <c r="AA52" t="n">
        <v>419.8443578336409</v>
      </c>
      <c r="AB52" t="n">
        <v>574.4495726138229</v>
      </c>
      <c r="AC52" t="n">
        <v>519.6249116485978</v>
      </c>
      <c r="AD52" t="n">
        <v>419844.3578336409</v>
      </c>
      <c r="AE52" t="n">
        <v>574449.5726138229</v>
      </c>
      <c r="AF52" t="n">
        <v>6.426669382391012e-06</v>
      </c>
      <c r="AG52" t="n">
        <v>24</v>
      </c>
      <c r="AH52" t="n">
        <v>519624.9116485978</v>
      </c>
    </row>
    <row r="53">
      <c r="A53" t="n">
        <v>51</v>
      </c>
      <c r="B53" t="n">
        <v>105</v>
      </c>
      <c r="C53" t="inlineStr">
        <is>
          <t xml:space="preserve">CONCLUIDO	</t>
        </is>
      </c>
      <c r="D53" t="n">
        <v>4.7978</v>
      </c>
      <c r="E53" t="n">
        <v>20.84</v>
      </c>
      <c r="F53" t="n">
        <v>17.71</v>
      </c>
      <c r="G53" t="n">
        <v>75.90000000000001</v>
      </c>
      <c r="H53" t="n">
        <v>1.09</v>
      </c>
      <c r="I53" t="n">
        <v>14</v>
      </c>
      <c r="J53" t="n">
        <v>224.73</v>
      </c>
      <c r="K53" t="n">
        <v>55.27</v>
      </c>
      <c r="L53" t="n">
        <v>13.75</v>
      </c>
      <c r="M53" t="n">
        <v>12</v>
      </c>
      <c r="N53" t="n">
        <v>50.71</v>
      </c>
      <c r="O53" t="n">
        <v>27950.8</v>
      </c>
      <c r="P53" t="n">
        <v>238.91</v>
      </c>
      <c r="Q53" t="n">
        <v>444.55</v>
      </c>
      <c r="R53" t="n">
        <v>75.23</v>
      </c>
      <c r="S53" t="n">
        <v>48.21</v>
      </c>
      <c r="T53" t="n">
        <v>7549.22</v>
      </c>
      <c r="U53" t="n">
        <v>0.64</v>
      </c>
      <c r="V53" t="n">
        <v>0.77</v>
      </c>
      <c r="W53" t="n">
        <v>0.18</v>
      </c>
      <c r="X53" t="n">
        <v>0.43</v>
      </c>
      <c r="Y53" t="n">
        <v>1</v>
      </c>
      <c r="Z53" t="n">
        <v>10</v>
      </c>
      <c r="AA53" t="n">
        <v>432.7187836002192</v>
      </c>
      <c r="AB53" t="n">
        <v>592.0649299272342</v>
      </c>
      <c r="AC53" t="n">
        <v>535.5590839833263</v>
      </c>
      <c r="AD53" t="n">
        <v>432718.7836002192</v>
      </c>
      <c r="AE53" t="n">
        <v>592064.9299272342</v>
      </c>
      <c r="AF53" t="n">
        <v>6.379334291148176e-06</v>
      </c>
      <c r="AG53" t="n">
        <v>25</v>
      </c>
      <c r="AH53" t="n">
        <v>535559.0839833263</v>
      </c>
    </row>
    <row r="54">
      <c r="A54" t="n">
        <v>52</v>
      </c>
      <c r="B54" t="n">
        <v>105</v>
      </c>
      <c r="C54" t="inlineStr">
        <is>
          <t xml:space="preserve">CONCLUIDO	</t>
        </is>
      </c>
      <c r="D54" t="n">
        <v>4.8072</v>
      </c>
      <c r="E54" t="n">
        <v>20.8</v>
      </c>
      <c r="F54" t="n">
        <v>17.67</v>
      </c>
      <c r="G54" t="n">
        <v>75.73</v>
      </c>
      <c r="H54" t="n">
        <v>1.11</v>
      </c>
      <c r="I54" t="n">
        <v>14</v>
      </c>
      <c r="J54" t="n">
        <v>225.15</v>
      </c>
      <c r="K54" t="n">
        <v>55.27</v>
      </c>
      <c r="L54" t="n">
        <v>14</v>
      </c>
      <c r="M54" t="n">
        <v>12</v>
      </c>
      <c r="N54" t="n">
        <v>50.88</v>
      </c>
      <c r="O54" t="n">
        <v>28002.38</v>
      </c>
      <c r="P54" t="n">
        <v>237.01</v>
      </c>
      <c r="Q54" t="n">
        <v>444.55</v>
      </c>
      <c r="R54" t="n">
        <v>73.45</v>
      </c>
      <c r="S54" t="n">
        <v>48.21</v>
      </c>
      <c r="T54" t="n">
        <v>6658.93</v>
      </c>
      <c r="U54" t="n">
        <v>0.66</v>
      </c>
      <c r="V54" t="n">
        <v>0.77</v>
      </c>
      <c r="W54" t="n">
        <v>0.19</v>
      </c>
      <c r="X54" t="n">
        <v>0.39</v>
      </c>
      <c r="Y54" t="n">
        <v>1</v>
      </c>
      <c r="Z54" t="n">
        <v>10</v>
      </c>
      <c r="AA54" t="n">
        <v>431.2597588674137</v>
      </c>
      <c r="AB54" t="n">
        <v>590.0686279201815</v>
      </c>
      <c r="AC54" t="n">
        <v>533.7533062379993</v>
      </c>
      <c r="AD54" t="n">
        <v>431259.7588674137</v>
      </c>
      <c r="AE54" t="n">
        <v>590068.6279201815</v>
      </c>
      <c r="AF54" t="n">
        <v>6.391832882656116e-06</v>
      </c>
      <c r="AG54" t="n">
        <v>25</v>
      </c>
      <c r="AH54" t="n">
        <v>533753.3062379992</v>
      </c>
    </row>
    <row r="55">
      <c r="A55" t="n">
        <v>53</v>
      </c>
      <c r="B55" t="n">
        <v>105</v>
      </c>
      <c r="C55" t="inlineStr">
        <is>
          <t xml:space="preserve">CONCLUIDO	</t>
        </is>
      </c>
      <c r="D55" t="n">
        <v>4.8272</v>
      </c>
      <c r="E55" t="n">
        <v>20.72</v>
      </c>
      <c r="F55" t="n">
        <v>17.62</v>
      </c>
      <c r="G55" t="n">
        <v>81.34</v>
      </c>
      <c r="H55" t="n">
        <v>1.12</v>
      </c>
      <c r="I55" t="n">
        <v>13</v>
      </c>
      <c r="J55" t="n">
        <v>225.57</v>
      </c>
      <c r="K55" t="n">
        <v>55.27</v>
      </c>
      <c r="L55" t="n">
        <v>14.25</v>
      </c>
      <c r="M55" t="n">
        <v>11</v>
      </c>
      <c r="N55" t="n">
        <v>51.04</v>
      </c>
      <c r="O55" t="n">
        <v>28054.03</v>
      </c>
      <c r="P55" t="n">
        <v>236.38</v>
      </c>
      <c r="Q55" t="n">
        <v>444.55</v>
      </c>
      <c r="R55" t="n">
        <v>72.04000000000001</v>
      </c>
      <c r="S55" t="n">
        <v>48.21</v>
      </c>
      <c r="T55" t="n">
        <v>5958.92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  <c r="AA55" t="n">
        <v>420.0955084357014</v>
      </c>
      <c r="AB55" t="n">
        <v>574.7932079475447</v>
      </c>
      <c r="AC55" t="n">
        <v>519.9357509083644</v>
      </c>
      <c r="AD55" t="n">
        <v>420095.5084357014</v>
      </c>
      <c r="AE55" t="n">
        <v>574793.2079475448</v>
      </c>
      <c r="AF55" t="n">
        <v>6.418425630545349e-06</v>
      </c>
      <c r="AG55" t="n">
        <v>24</v>
      </c>
      <c r="AH55" t="n">
        <v>519935.7509083644</v>
      </c>
    </row>
    <row r="56">
      <c r="A56" t="n">
        <v>54</v>
      </c>
      <c r="B56" t="n">
        <v>105</v>
      </c>
      <c r="C56" t="inlineStr">
        <is>
          <t xml:space="preserve">CONCLUIDO	</t>
        </is>
      </c>
      <c r="D56" t="n">
        <v>4.8288</v>
      </c>
      <c r="E56" t="n">
        <v>20.71</v>
      </c>
      <c r="F56" t="n">
        <v>17.62</v>
      </c>
      <c r="G56" t="n">
        <v>81.31</v>
      </c>
      <c r="H56" t="n">
        <v>1.14</v>
      </c>
      <c r="I56" t="n">
        <v>13</v>
      </c>
      <c r="J56" t="n">
        <v>225.99</v>
      </c>
      <c r="K56" t="n">
        <v>55.27</v>
      </c>
      <c r="L56" t="n">
        <v>14.5</v>
      </c>
      <c r="M56" t="n">
        <v>11</v>
      </c>
      <c r="N56" t="n">
        <v>51.21</v>
      </c>
      <c r="O56" t="n">
        <v>28105.73</v>
      </c>
      <c r="P56" t="n">
        <v>236.36</v>
      </c>
      <c r="Q56" t="n">
        <v>444.55</v>
      </c>
      <c r="R56" t="n">
        <v>71.70999999999999</v>
      </c>
      <c r="S56" t="n">
        <v>48.21</v>
      </c>
      <c r="T56" t="n">
        <v>5795.66</v>
      </c>
      <c r="U56" t="n">
        <v>0.67</v>
      </c>
      <c r="V56" t="n">
        <v>0.77</v>
      </c>
      <c r="W56" t="n">
        <v>0.18</v>
      </c>
      <c r="X56" t="n">
        <v>0.34</v>
      </c>
      <c r="Y56" t="n">
        <v>1</v>
      </c>
      <c r="Z56" t="n">
        <v>10</v>
      </c>
      <c r="AA56" t="n">
        <v>420.0254207934389</v>
      </c>
      <c r="AB56" t="n">
        <v>574.6973109433525</v>
      </c>
      <c r="AC56" t="n">
        <v>519.8490061796601</v>
      </c>
      <c r="AD56" t="n">
        <v>420025.4207934389</v>
      </c>
      <c r="AE56" t="n">
        <v>574697.3109433525</v>
      </c>
      <c r="AF56" t="n">
        <v>6.420553050376487e-06</v>
      </c>
      <c r="AG56" t="n">
        <v>24</v>
      </c>
      <c r="AH56" t="n">
        <v>519849.0061796601</v>
      </c>
    </row>
    <row r="57">
      <c r="A57" t="n">
        <v>55</v>
      </c>
      <c r="B57" t="n">
        <v>105</v>
      </c>
      <c r="C57" t="inlineStr">
        <is>
          <t xml:space="preserve">CONCLUIDO	</t>
        </is>
      </c>
      <c r="D57" t="n">
        <v>4.8279</v>
      </c>
      <c r="E57" t="n">
        <v>20.71</v>
      </c>
      <c r="F57" t="n">
        <v>17.62</v>
      </c>
      <c r="G57" t="n">
        <v>81.33</v>
      </c>
      <c r="H57" t="n">
        <v>1.16</v>
      </c>
      <c r="I57" t="n">
        <v>13</v>
      </c>
      <c r="J57" t="n">
        <v>226.41</v>
      </c>
      <c r="K57" t="n">
        <v>55.27</v>
      </c>
      <c r="L57" t="n">
        <v>14.75</v>
      </c>
      <c r="M57" t="n">
        <v>11</v>
      </c>
      <c r="N57" t="n">
        <v>51.38</v>
      </c>
      <c r="O57" t="n">
        <v>28157.49</v>
      </c>
      <c r="P57" t="n">
        <v>236.19</v>
      </c>
      <c r="Q57" t="n">
        <v>444.57</v>
      </c>
      <c r="R57" t="n">
        <v>71.90000000000001</v>
      </c>
      <c r="S57" t="n">
        <v>48.21</v>
      </c>
      <c r="T57" t="n">
        <v>5890.06</v>
      </c>
      <c r="U57" t="n">
        <v>0.67</v>
      </c>
      <c r="V57" t="n">
        <v>0.77</v>
      </c>
      <c r="W57" t="n">
        <v>0.18</v>
      </c>
      <c r="X57" t="n">
        <v>0.34</v>
      </c>
      <c r="Y57" t="n">
        <v>1</v>
      </c>
      <c r="Z57" t="n">
        <v>10</v>
      </c>
      <c r="AA57" t="n">
        <v>419.974037993332</v>
      </c>
      <c r="AB57" t="n">
        <v>574.6270067293971</v>
      </c>
      <c r="AC57" t="n">
        <v>519.785411701212</v>
      </c>
      <c r="AD57" t="n">
        <v>419974.037993332</v>
      </c>
      <c r="AE57" t="n">
        <v>574627.0067293971</v>
      </c>
      <c r="AF57" t="n">
        <v>6.419356376721471e-06</v>
      </c>
      <c r="AG57" t="n">
        <v>24</v>
      </c>
      <c r="AH57" t="n">
        <v>519785.411701212</v>
      </c>
    </row>
    <row r="58">
      <c r="A58" t="n">
        <v>56</v>
      </c>
      <c r="B58" t="n">
        <v>105</v>
      </c>
      <c r="C58" t="inlineStr">
        <is>
          <t xml:space="preserve">CONCLUIDO	</t>
        </is>
      </c>
      <c r="D58" t="n">
        <v>4.8259</v>
      </c>
      <c r="E58" t="n">
        <v>20.72</v>
      </c>
      <c r="F58" t="n">
        <v>17.63</v>
      </c>
      <c r="G58" t="n">
        <v>81.37</v>
      </c>
      <c r="H58" t="n">
        <v>1.18</v>
      </c>
      <c r="I58" t="n">
        <v>13</v>
      </c>
      <c r="J58" t="n">
        <v>226.83</v>
      </c>
      <c r="K58" t="n">
        <v>55.27</v>
      </c>
      <c r="L58" t="n">
        <v>15</v>
      </c>
      <c r="M58" t="n">
        <v>11</v>
      </c>
      <c r="N58" t="n">
        <v>51.55</v>
      </c>
      <c r="O58" t="n">
        <v>28209.31</v>
      </c>
      <c r="P58" t="n">
        <v>236.16</v>
      </c>
      <c r="Q58" t="n">
        <v>444.59</v>
      </c>
      <c r="R58" t="n">
        <v>72.11</v>
      </c>
      <c r="S58" t="n">
        <v>48.21</v>
      </c>
      <c r="T58" t="n">
        <v>5997.3</v>
      </c>
      <c r="U58" t="n">
        <v>0.67</v>
      </c>
      <c r="V58" t="n">
        <v>0.77</v>
      </c>
      <c r="W58" t="n">
        <v>0.19</v>
      </c>
      <c r="X58" t="n">
        <v>0.35</v>
      </c>
      <c r="Y58" t="n">
        <v>1</v>
      </c>
      <c r="Z58" t="n">
        <v>10</v>
      </c>
      <c r="AA58" t="n">
        <v>420.0697665943721</v>
      </c>
      <c r="AB58" t="n">
        <v>574.7579868245881</v>
      </c>
      <c r="AC58" t="n">
        <v>519.9038912399498</v>
      </c>
      <c r="AD58" t="n">
        <v>420069.7665943722</v>
      </c>
      <c r="AE58" t="n">
        <v>574757.9868245882</v>
      </c>
      <c r="AF58" t="n">
        <v>6.416697101932549e-06</v>
      </c>
      <c r="AG58" t="n">
        <v>24</v>
      </c>
      <c r="AH58" t="n">
        <v>519903.8912399497</v>
      </c>
    </row>
    <row r="59">
      <c r="A59" t="n">
        <v>57</v>
      </c>
      <c r="B59" t="n">
        <v>105</v>
      </c>
      <c r="C59" t="inlineStr">
        <is>
          <t xml:space="preserve">CONCLUIDO	</t>
        </is>
      </c>
      <c r="D59" t="n">
        <v>4.8463</v>
      </c>
      <c r="E59" t="n">
        <v>20.63</v>
      </c>
      <c r="F59" t="n">
        <v>17.58</v>
      </c>
      <c r="G59" t="n">
        <v>87.91</v>
      </c>
      <c r="H59" t="n">
        <v>1.19</v>
      </c>
      <c r="I59" t="n">
        <v>12</v>
      </c>
      <c r="J59" t="n">
        <v>227.25</v>
      </c>
      <c r="K59" t="n">
        <v>55.27</v>
      </c>
      <c r="L59" t="n">
        <v>15.25</v>
      </c>
      <c r="M59" t="n">
        <v>10</v>
      </c>
      <c r="N59" t="n">
        <v>51.72</v>
      </c>
      <c r="O59" t="n">
        <v>28261.2</v>
      </c>
      <c r="P59" t="n">
        <v>234.01</v>
      </c>
      <c r="Q59" t="n">
        <v>444.55</v>
      </c>
      <c r="R59" t="n">
        <v>70.56</v>
      </c>
      <c r="S59" t="n">
        <v>48.21</v>
      </c>
      <c r="T59" t="n">
        <v>5225.87</v>
      </c>
      <c r="U59" t="n">
        <v>0.68</v>
      </c>
      <c r="V59" t="n">
        <v>0.78</v>
      </c>
      <c r="W59" t="n">
        <v>0.18</v>
      </c>
      <c r="X59" t="n">
        <v>0.31</v>
      </c>
      <c r="Y59" t="n">
        <v>1</v>
      </c>
      <c r="Z59" t="n">
        <v>10</v>
      </c>
      <c r="AA59" t="n">
        <v>418.0560872097518</v>
      </c>
      <c r="AB59" t="n">
        <v>572.002781853286</v>
      </c>
      <c r="AC59" t="n">
        <v>517.4116391641541</v>
      </c>
      <c r="AD59" t="n">
        <v>418056.0872097518</v>
      </c>
      <c r="AE59" t="n">
        <v>572002.781853286</v>
      </c>
      <c r="AF59" t="n">
        <v>6.443821704779568e-06</v>
      </c>
      <c r="AG59" t="n">
        <v>24</v>
      </c>
      <c r="AH59" t="n">
        <v>517411.6391641541</v>
      </c>
    </row>
    <row r="60">
      <c r="A60" t="n">
        <v>58</v>
      </c>
      <c r="B60" t="n">
        <v>105</v>
      </c>
      <c r="C60" t="inlineStr">
        <is>
          <t xml:space="preserve">CONCLUIDO	</t>
        </is>
      </c>
      <c r="D60" t="n">
        <v>4.8458</v>
      </c>
      <c r="E60" t="n">
        <v>20.64</v>
      </c>
      <c r="F60" t="n">
        <v>17.59</v>
      </c>
      <c r="G60" t="n">
        <v>87.92</v>
      </c>
      <c r="H60" t="n">
        <v>1.21</v>
      </c>
      <c r="I60" t="n">
        <v>12</v>
      </c>
      <c r="J60" t="n">
        <v>227.67</v>
      </c>
      <c r="K60" t="n">
        <v>55.27</v>
      </c>
      <c r="L60" t="n">
        <v>15.5</v>
      </c>
      <c r="M60" t="n">
        <v>10</v>
      </c>
      <c r="N60" t="n">
        <v>51.9</v>
      </c>
      <c r="O60" t="n">
        <v>28313.14</v>
      </c>
      <c r="P60" t="n">
        <v>234.47</v>
      </c>
      <c r="Q60" t="n">
        <v>444.55</v>
      </c>
      <c r="R60" t="n">
        <v>70.75</v>
      </c>
      <c r="S60" t="n">
        <v>48.21</v>
      </c>
      <c r="T60" t="n">
        <v>5321.93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  <c r="AA60" t="n">
        <v>418.3397143564985</v>
      </c>
      <c r="AB60" t="n">
        <v>572.3908530282113</v>
      </c>
      <c r="AC60" t="n">
        <v>517.7626733708058</v>
      </c>
      <c r="AD60" t="n">
        <v>418339.7143564984</v>
      </c>
      <c r="AE60" t="n">
        <v>572390.8530282113</v>
      </c>
      <c r="AF60" t="n">
        <v>6.443156886082335e-06</v>
      </c>
      <c r="AG60" t="n">
        <v>24</v>
      </c>
      <c r="AH60" t="n">
        <v>517762.6733708059</v>
      </c>
    </row>
    <row r="61">
      <c r="A61" t="n">
        <v>59</v>
      </c>
      <c r="B61" t="n">
        <v>105</v>
      </c>
      <c r="C61" t="inlineStr">
        <is>
          <t xml:space="preserve">CONCLUIDO	</t>
        </is>
      </c>
      <c r="D61" t="n">
        <v>4.8449</v>
      </c>
      <c r="E61" t="n">
        <v>20.64</v>
      </c>
      <c r="F61" t="n">
        <v>17.59</v>
      </c>
      <c r="G61" t="n">
        <v>87.94</v>
      </c>
      <c r="H61" t="n">
        <v>1.23</v>
      </c>
      <c r="I61" t="n">
        <v>12</v>
      </c>
      <c r="J61" t="n">
        <v>228.09</v>
      </c>
      <c r="K61" t="n">
        <v>55.27</v>
      </c>
      <c r="L61" t="n">
        <v>15.75</v>
      </c>
      <c r="M61" t="n">
        <v>10</v>
      </c>
      <c r="N61" t="n">
        <v>52.07</v>
      </c>
      <c r="O61" t="n">
        <v>28365.14</v>
      </c>
      <c r="P61" t="n">
        <v>234.42</v>
      </c>
      <c r="Q61" t="n">
        <v>444.56</v>
      </c>
      <c r="R61" t="n">
        <v>70.81999999999999</v>
      </c>
      <c r="S61" t="n">
        <v>48.21</v>
      </c>
      <c r="T61" t="n">
        <v>5354.61</v>
      </c>
      <c r="U61" t="n">
        <v>0.68</v>
      </c>
      <c r="V61" t="n">
        <v>0.78</v>
      </c>
      <c r="W61" t="n">
        <v>0.18</v>
      </c>
      <c r="X61" t="n">
        <v>0.31</v>
      </c>
      <c r="Y61" t="n">
        <v>1</v>
      </c>
      <c r="Z61" t="n">
        <v>10</v>
      </c>
      <c r="AA61" t="n">
        <v>418.3481045469685</v>
      </c>
      <c r="AB61" t="n">
        <v>572.4023328569615</v>
      </c>
      <c r="AC61" t="n">
        <v>517.7730575808123</v>
      </c>
      <c r="AD61" t="n">
        <v>418348.1045469685</v>
      </c>
      <c r="AE61" t="n">
        <v>572402.3328569615</v>
      </c>
      <c r="AF61" t="n">
        <v>6.44196021242732e-06</v>
      </c>
      <c r="AG61" t="n">
        <v>24</v>
      </c>
      <c r="AH61" t="n">
        <v>517773.0575808123</v>
      </c>
    </row>
    <row r="62">
      <c r="A62" t="n">
        <v>60</v>
      </c>
      <c r="B62" t="n">
        <v>105</v>
      </c>
      <c r="C62" t="inlineStr">
        <is>
          <t xml:space="preserve">CONCLUIDO	</t>
        </is>
      </c>
      <c r="D62" t="n">
        <v>4.8462</v>
      </c>
      <c r="E62" t="n">
        <v>20.63</v>
      </c>
      <c r="F62" t="n">
        <v>17.58</v>
      </c>
      <c r="G62" t="n">
        <v>87.92</v>
      </c>
      <c r="H62" t="n">
        <v>1.24</v>
      </c>
      <c r="I62" t="n">
        <v>12</v>
      </c>
      <c r="J62" t="n">
        <v>228.51</v>
      </c>
      <c r="K62" t="n">
        <v>55.27</v>
      </c>
      <c r="L62" t="n">
        <v>16</v>
      </c>
      <c r="M62" t="n">
        <v>10</v>
      </c>
      <c r="N62" t="n">
        <v>52.24</v>
      </c>
      <c r="O62" t="n">
        <v>28417.2</v>
      </c>
      <c r="P62" t="n">
        <v>234.86</v>
      </c>
      <c r="Q62" t="n">
        <v>444.55</v>
      </c>
      <c r="R62" t="n">
        <v>70.52</v>
      </c>
      <c r="S62" t="n">
        <v>48.21</v>
      </c>
      <c r="T62" t="n">
        <v>5205.55</v>
      </c>
      <c r="U62" t="n">
        <v>0.68</v>
      </c>
      <c r="V62" t="n">
        <v>0.78</v>
      </c>
      <c r="W62" t="n">
        <v>0.18</v>
      </c>
      <c r="X62" t="n">
        <v>0.31</v>
      </c>
      <c r="Y62" t="n">
        <v>1</v>
      </c>
      <c r="Z62" t="n">
        <v>10</v>
      </c>
      <c r="AA62" t="n">
        <v>418.4840052098718</v>
      </c>
      <c r="AB62" t="n">
        <v>572.58827813946</v>
      </c>
      <c r="AC62" t="n">
        <v>517.9412565065248</v>
      </c>
      <c r="AD62" t="n">
        <v>418484.0052098718</v>
      </c>
      <c r="AE62" t="n">
        <v>572588.27813946</v>
      </c>
      <c r="AF62" t="n">
        <v>6.44368874104012e-06</v>
      </c>
      <c r="AG62" t="n">
        <v>24</v>
      </c>
      <c r="AH62" t="n">
        <v>517941.2565065249</v>
      </c>
    </row>
    <row r="63">
      <c r="A63" t="n">
        <v>61</v>
      </c>
      <c r="B63" t="n">
        <v>105</v>
      </c>
      <c r="C63" t="inlineStr">
        <is>
          <t xml:space="preserve">CONCLUIDO	</t>
        </is>
      </c>
      <c r="D63" t="n">
        <v>4.8523</v>
      </c>
      <c r="E63" t="n">
        <v>20.61</v>
      </c>
      <c r="F63" t="n">
        <v>17.56</v>
      </c>
      <c r="G63" t="n">
        <v>87.79000000000001</v>
      </c>
      <c r="H63" t="n">
        <v>1.26</v>
      </c>
      <c r="I63" t="n">
        <v>12</v>
      </c>
      <c r="J63" t="n">
        <v>228.93</v>
      </c>
      <c r="K63" t="n">
        <v>55.27</v>
      </c>
      <c r="L63" t="n">
        <v>16.25</v>
      </c>
      <c r="M63" t="n">
        <v>10</v>
      </c>
      <c r="N63" t="n">
        <v>52.41</v>
      </c>
      <c r="O63" t="n">
        <v>28469.32</v>
      </c>
      <c r="P63" t="n">
        <v>234.06</v>
      </c>
      <c r="Q63" t="n">
        <v>444.55</v>
      </c>
      <c r="R63" t="n">
        <v>69.54000000000001</v>
      </c>
      <c r="S63" t="n">
        <v>48.21</v>
      </c>
      <c r="T63" t="n">
        <v>4715.99</v>
      </c>
      <c r="U63" t="n">
        <v>0.6899999999999999</v>
      </c>
      <c r="V63" t="n">
        <v>0.78</v>
      </c>
      <c r="W63" t="n">
        <v>0.19</v>
      </c>
      <c r="X63" t="n">
        <v>0.28</v>
      </c>
      <c r="Y63" t="n">
        <v>1</v>
      </c>
      <c r="Z63" t="n">
        <v>10</v>
      </c>
      <c r="AA63" t="n">
        <v>417.7883848931492</v>
      </c>
      <c r="AB63" t="n">
        <v>571.6364997335177</v>
      </c>
      <c r="AC63" t="n">
        <v>517.0803144958162</v>
      </c>
      <c r="AD63" t="n">
        <v>417788.3848931491</v>
      </c>
      <c r="AE63" t="n">
        <v>571636.4997335176</v>
      </c>
      <c r="AF63" t="n">
        <v>6.451799529146336e-06</v>
      </c>
      <c r="AG63" t="n">
        <v>24</v>
      </c>
      <c r="AH63" t="n">
        <v>517080.3144958162</v>
      </c>
    </row>
    <row r="64">
      <c r="A64" t="n">
        <v>62</v>
      </c>
      <c r="B64" t="n">
        <v>105</v>
      </c>
      <c r="C64" t="inlineStr">
        <is>
          <t xml:space="preserve">CONCLUIDO	</t>
        </is>
      </c>
      <c r="D64" t="n">
        <v>4.8614</v>
      </c>
      <c r="E64" t="n">
        <v>20.57</v>
      </c>
      <c r="F64" t="n">
        <v>17.52</v>
      </c>
      <c r="G64" t="n">
        <v>87.59</v>
      </c>
      <c r="H64" t="n">
        <v>1.28</v>
      </c>
      <c r="I64" t="n">
        <v>12</v>
      </c>
      <c r="J64" t="n">
        <v>229.36</v>
      </c>
      <c r="K64" t="n">
        <v>55.27</v>
      </c>
      <c r="L64" t="n">
        <v>16.5</v>
      </c>
      <c r="M64" t="n">
        <v>10</v>
      </c>
      <c r="N64" t="n">
        <v>52.58</v>
      </c>
      <c r="O64" t="n">
        <v>28521.51</v>
      </c>
      <c r="P64" t="n">
        <v>232.22</v>
      </c>
      <c r="Q64" t="n">
        <v>444.55</v>
      </c>
      <c r="R64" t="n">
        <v>68.34999999999999</v>
      </c>
      <c r="S64" t="n">
        <v>48.21</v>
      </c>
      <c r="T64" t="n">
        <v>4121.78</v>
      </c>
      <c r="U64" t="n">
        <v>0.71</v>
      </c>
      <c r="V64" t="n">
        <v>0.78</v>
      </c>
      <c r="W64" t="n">
        <v>0.18</v>
      </c>
      <c r="X64" t="n">
        <v>0.24</v>
      </c>
      <c r="Y64" t="n">
        <v>1</v>
      </c>
      <c r="Z64" t="n">
        <v>10</v>
      </c>
      <c r="AA64" t="n">
        <v>416.3962232365184</v>
      </c>
      <c r="AB64" t="n">
        <v>569.7316827370778</v>
      </c>
      <c r="AC64" t="n">
        <v>515.3572905600892</v>
      </c>
      <c r="AD64" t="n">
        <v>416396.2232365184</v>
      </c>
      <c r="AE64" t="n">
        <v>569731.6827370778</v>
      </c>
      <c r="AF64" t="n">
        <v>6.463899229435938e-06</v>
      </c>
      <c r="AG64" t="n">
        <v>24</v>
      </c>
      <c r="AH64" t="n">
        <v>515357.2905600892</v>
      </c>
    </row>
    <row r="65">
      <c r="A65" t="n">
        <v>63</v>
      </c>
      <c r="B65" t="n">
        <v>105</v>
      </c>
      <c r="C65" t="inlineStr">
        <is>
          <t xml:space="preserve">CONCLUIDO	</t>
        </is>
      </c>
      <c r="D65" t="n">
        <v>4.8591</v>
      </c>
      <c r="E65" t="n">
        <v>20.58</v>
      </c>
      <c r="F65" t="n">
        <v>17.57</v>
      </c>
      <c r="G65" t="n">
        <v>95.83</v>
      </c>
      <c r="H65" t="n">
        <v>1.3</v>
      </c>
      <c r="I65" t="n">
        <v>11</v>
      </c>
      <c r="J65" t="n">
        <v>229.78</v>
      </c>
      <c r="K65" t="n">
        <v>55.27</v>
      </c>
      <c r="L65" t="n">
        <v>16.75</v>
      </c>
      <c r="M65" t="n">
        <v>9</v>
      </c>
      <c r="N65" t="n">
        <v>52.76</v>
      </c>
      <c r="O65" t="n">
        <v>28573.75</v>
      </c>
      <c r="P65" t="n">
        <v>232.62</v>
      </c>
      <c r="Q65" t="n">
        <v>444.55</v>
      </c>
      <c r="R65" t="n">
        <v>70.36</v>
      </c>
      <c r="S65" t="n">
        <v>48.21</v>
      </c>
      <c r="T65" t="n">
        <v>5129.9</v>
      </c>
      <c r="U65" t="n">
        <v>0.6899999999999999</v>
      </c>
      <c r="V65" t="n">
        <v>0.78</v>
      </c>
      <c r="W65" t="n">
        <v>0.18</v>
      </c>
      <c r="X65" t="n">
        <v>0.29</v>
      </c>
      <c r="Y65" t="n">
        <v>1</v>
      </c>
      <c r="Z65" t="n">
        <v>10</v>
      </c>
      <c r="AA65" t="n">
        <v>416.8565764658459</v>
      </c>
      <c r="AB65" t="n">
        <v>570.3615583347947</v>
      </c>
      <c r="AC65" t="n">
        <v>515.927051714796</v>
      </c>
      <c r="AD65" t="n">
        <v>416856.5764658459</v>
      </c>
      <c r="AE65" t="n">
        <v>570361.5583347947</v>
      </c>
      <c r="AF65" t="n">
        <v>6.460841063428675e-06</v>
      </c>
      <c r="AG65" t="n">
        <v>24</v>
      </c>
      <c r="AH65" t="n">
        <v>515927.051714796</v>
      </c>
    </row>
    <row r="66">
      <c r="A66" t="n">
        <v>64</v>
      </c>
      <c r="B66" t="n">
        <v>105</v>
      </c>
      <c r="C66" t="inlineStr">
        <is>
          <t xml:space="preserve">CONCLUIDO	</t>
        </is>
      </c>
      <c r="D66" t="n">
        <v>4.8611</v>
      </c>
      <c r="E66" t="n">
        <v>20.57</v>
      </c>
      <c r="F66" t="n">
        <v>17.56</v>
      </c>
      <c r="G66" t="n">
        <v>95.79000000000001</v>
      </c>
      <c r="H66" t="n">
        <v>1.31</v>
      </c>
      <c r="I66" t="n">
        <v>11</v>
      </c>
      <c r="J66" t="n">
        <v>230.2</v>
      </c>
      <c r="K66" t="n">
        <v>55.27</v>
      </c>
      <c r="L66" t="n">
        <v>17</v>
      </c>
      <c r="M66" t="n">
        <v>9</v>
      </c>
      <c r="N66" t="n">
        <v>52.93</v>
      </c>
      <c r="O66" t="n">
        <v>28626.06</v>
      </c>
      <c r="P66" t="n">
        <v>232.27</v>
      </c>
      <c r="Q66" t="n">
        <v>444.55</v>
      </c>
      <c r="R66" t="n">
        <v>69.84</v>
      </c>
      <c r="S66" t="n">
        <v>48.21</v>
      </c>
      <c r="T66" t="n">
        <v>4869.44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  <c r="AA66" t="n">
        <v>416.5737540453118</v>
      </c>
      <c r="AB66" t="n">
        <v>569.9745882217753</v>
      </c>
      <c r="AC66" t="n">
        <v>515.5770134862473</v>
      </c>
      <c r="AD66" t="n">
        <v>416573.7540453118</v>
      </c>
      <c r="AE66" t="n">
        <v>569974.5882217754</v>
      </c>
      <c r="AF66" t="n">
        <v>6.4635003382176e-06</v>
      </c>
      <c r="AG66" t="n">
        <v>24</v>
      </c>
      <c r="AH66" t="n">
        <v>515577.0134862473</v>
      </c>
    </row>
    <row r="67">
      <c r="A67" t="n">
        <v>65</v>
      </c>
      <c r="B67" t="n">
        <v>105</v>
      </c>
      <c r="C67" t="inlineStr">
        <is>
          <t xml:space="preserve">CONCLUIDO	</t>
        </is>
      </c>
      <c r="D67" t="n">
        <v>4.8586</v>
      </c>
      <c r="E67" t="n">
        <v>20.58</v>
      </c>
      <c r="F67" t="n">
        <v>17.57</v>
      </c>
      <c r="G67" t="n">
        <v>95.84</v>
      </c>
      <c r="H67" t="n">
        <v>1.33</v>
      </c>
      <c r="I67" t="n">
        <v>11</v>
      </c>
      <c r="J67" t="n">
        <v>230.63</v>
      </c>
      <c r="K67" t="n">
        <v>55.27</v>
      </c>
      <c r="L67" t="n">
        <v>17.25</v>
      </c>
      <c r="M67" t="n">
        <v>9</v>
      </c>
      <c r="N67" t="n">
        <v>53.11</v>
      </c>
      <c r="O67" t="n">
        <v>28678.42</v>
      </c>
      <c r="P67" t="n">
        <v>232.47</v>
      </c>
      <c r="Q67" t="n">
        <v>444.62</v>
      </c>
      <c r="R67" t="n">
        <v>70.25</v>
      </c>
      <c r="S67" t="n">
        <v>48.21</v>
      </c>
      <c r="T67" t="n">
        <v>5075.26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  <c r="AA67" t="n">
        <v>416.8002287518578</v>
      </c>
      <c r="AB67" t="n">
        <v>570.2844609066303</v>
      </c>
      <c r="AC67" t="n">
        <v>515.8573123569688</v>
      </c>
      <c r="AD67" t="n">
        <v>416800.2287518578</v>
      </c>
      <c r="AE67" t="n">
        <v>570284.4609066304</v>
      </c>
      <c r="AF67" t="n">
        <v>6.460176244731445e-06</v>
      </c>
      <c r="AG67" t="n">
        <v>24</v>
      </c>
      <c r="AH67" t="n">
        <v>515857.3123569688</v>
      </c>
    </row>
    <row r="68">
      <c r="A68" t="n">
        <v>66</v>
      </c>
      <c r="B68" t="n">
        <v>105</v>
      </c>
      <c r="C68" t="inlineStr">
        <is>
          <t xml:space="preserve">CONCLUIDO	</t>
        </is>
      </c>
      <c r="D68" t="n">
        <v>4.8592</v>
      </c>
      <c r="E68" t="n">
        <v>20.58</v>
      </c>
      <c r="F68" t="n">
        <v>17.57</v>
      </c>
      <c r="G68" t="n">
        <v>95.83</v>
      </c>
      <c r="H68" t="n">
        <v>1.35</v>
      </c>
      <c r="I68" t="n">
        <v>11</v>
      </c>
      <c r="J68" t="n">
        <v>231.05</v>
      </c>
      <c r="K68" t="n">
        <v>55.27</v>
      </c>
      <c r="L68" t="n">
        <v>17.5</v>
      </c>
      <c r="M68" t="n">
        <v>9</v>
      </c>
      <c r="N68" t="n">
        <v>53.28</v>
      </c>
      <c r="O68" t="n">
        <v>28730.85</v>
      </c>
      <c r="P68" t="n">
        <v>232.5</v>
      </c>
      <c r="Q68" t="n">
        <v>444.55</v>
      </c>
      <c r="R68" t="n">
        <v>70.17</v>
      </c>
      <c r="S68" t="n">
        <v>48.21</v>
      </c>
      <c r="T68" t="n">
        <v>5032.55</v>
      </c>
      <c r="U68" t="n">
        <v>0.6899999999999999</v>
      </c>
      <c r="V68" t="n">
        <v>0.78</v>
      </c>
      <c r="W68" t="n">
        <v>0.18</v>
      </c>
      <c r="X68" t="n">
        <v>0.29</v>
      </c>
      <c r="Y68" t="n">
        <v>1</v>
      </c>
      <c r="Z68" t="n">
        <v>10</v>
      </c>
      <c r="AA68" t="n">
        <v>416.7931826896769</v>
      </c>
      <c r="AB68" t="n">
        <v>570.2748201735042</v>
      </c>
      <c r="AC68" t="n">
        <v>515.8485917218812</v>
      </c>
      <c r="AD68" t="n">
        <v>416793.1826896769</v>
      </c>
      <c r="AE68" t="n">
        <v>570274.8201735042</v>
      </c>
      <c r="AF68" t="n">
        <v>6.460974027168122e-06</v>
      </c>
      <c r="AG68" t="n">
        <v>24</v>
      </c>
      <c r="AH68" t="n">
        <v>515848.5917218812</v>
      </c>
    </row>
    <row r="69">
      <c r="A69" t="n">
        <v>67</v>
      </c>
      <c r="B69" t="n">
        <v>105</v>
      </c>
      <c r="C69" t="inlineStr">
        <is>
          <t xml:space="preserve">CONCLUIDO	</t>
        </is>
      </c>
      <c r="D69" t="n">
        <v>4.8599</v>
      </c>
      <c r="E69" t="n">
        <v>20.58</v>
      </c>
      <c r="F69" t="n">
        <v>17.57</v>
      </c>
      <c r="G69" t="n">
        <v>95.81</v>
      </c>
      <c r="H69" t="n">
        <v>1.36</v>
      </c>
      <c r="I69" t="n">
        <v>11</v>
      </c>
      <c r="J69" t="n">
        <v>231.48</v>
      </c>
      <c r="K69" t="n">
        <v>55.27</v>
      </c>
      <c r="L69" t="n">
        <v>17.75</v>
      </c>
      <c r="M69" t="n">
        <v>9</v>
      </c>
      <c r="N69" t="n">
        <v>53.46</v>
      </c>
      <c r="O69" t="n">
        <v>28783.34</v>
      </c>
      <c r="P69" t="n">
        <v>232.29</v>
      </c>
      <c r="Q69" t="n">
        <v>444.57</v>
      </c>
      <c r="R69" t="n">
        <v>70.06999999999999</v>
      </c>
      <c r="S69" t="n">
        <v>48.21</v>
      </c>
      <c r="T69" t="n">
        <v>4982.58</v>
      </c>
      <c r="U69" t="n">
        <v>0.6899999999999999</v>
      </c>
      <c r="V69" t="n">
        <v>0.78</v>
      </c>
      <c r="W69" t="n">
        <v>0.18</v>
      </c>
      <c r="X69" t="n">
        <v>0.29</v>
      </c>
      <c r="Y69" t="n">
        <v>1</v>
      </c>
      <c r="Z69" t="n">
        <v>10</v>
      </c>
      <c r="AA69" t="n">
        <v>416.6630342327676</v>
      </c>
      <c r="AB69" t="n">
        <v>570.0967453130162</v>
      </c>
      <c r="AC69" t="n">
        <v>515.6875120761487</v>
      </c>
      <c r="AD69" t="n">
        <v>416663.0342327676</v>
      </c>
      <c r="AE69" t="n">
        <v>570096.7453130162</v>
      </c>
      <c r="AF69" t="n">
        <v>6.461904773344245e-06</v>
      </c>
      <c r="AG69" t="n">
        <v>24</v>
      </c>
      <c r="AH69" t="n">
        <v>515687.5120761486</v>
      </c>
    </row>
    <row r="70">
      <c r="A70" t="n">
        <v>68</v>
      </c>
      <c r="B70" t="n">
        <v>105</v>
      </c>
      <c r="C70" t="inlineStr">
        <is>
          <t xml:space="preserve">CONCLUIDO	</t>
        </is>
      </c>
      <c r="D70" t="n">
        <v>4.8613</v>
      </c>
      <c r="E70" t="n">
        <v>20.57</v>
      </c>
      <c r="F70" t="n">
        <v>17.56</v>
      </c>
      <c r="G70" t="n">
        <v>95.78</v>
      </c>
      <c r="H70" t="n">
        <v>1.38</v>
      </c>
      <c r="I70" t="n">
        <v>11</v>
      </c>
      <c r="J70" t="n">
        <v>231.91</v>
      </c>
      <c r="K70" t="n">
        <v>55.27</v>
      </c>
      <c r="L70" t="n">
        <v>18</v>
      </c>
      <c r="M70" t="n">
        <v>9</v>
      </c>
      <c r="N70" t="n">
        <v>53.63</v>
      </c>
      <c r="O70" t="n">
        <v>28835.89</v>
      </c>
      <c r="P70" t="n">
        <v>231.51</v>
      </c>
      <c r="Q70" t="n">
        <v>444.56</v>
      </c>
      <c r="R70" t="n">
        <v>69.84</v>
      </c>
      <c r="S70" t="n">
        <v>48.21</v>
      </c>
      <c r="T70" t="n">
        <v>4871.34</v>
      </c>
      <c r="U70" t="n">
        <v>0.6899999999999999</v>
      </c>
      <c r="V70" t="n">
        <v>0.78</v>
      </c>
      <c r="W70" t="n">
        <v>0.18</v>
      </c>
      <c r="X70" t="n">
        <v>0.28</v>
      </c>
      <c r="Y70" t="n">
        <v>1</v>
      </c>
      <c r="Z70" t="n">
        <v>10</v>
      </c>
      <c r="AA70" t="n">
        <v>416.1883166929848</v>
      </c>
      <c r="AB70" t="n">
        <v>569.4472158320256</v>
      </c>
      <c r="AC70" t="n">
        <v>515.0999727772033</v>
      </c>
      <c r="AD70" t="n">
        <v>416188.3166929848</v>
      </c>
      <c r="AE70" t="n">
        <v>569447.2158320255</v>
      </c>
      <c r="AF70" t="n">
        <v>6.463766265696492e-06</v>
      </c>
      <c r="AG70" t="n">
        <v>24</v>
      </c>
      <c r="AH70" t="n">
        <v>515099.9727772034</v>
      </c>
    </row>
    <row r="71">
      <c r="A71" t="n">
        <v>69</v>
      </c>
      <c r="B71" t="n">
        <v>105</v>
      </c>
      <c r="C71" t="inlineStr">
        <is>
          <t xml:space="preserve">CONCLUIDO	</t>
        </is>
      </c>
      <c r="D71" t="n">
        <v>4.8594</v>
      </c>
      <c r="E71" t="n">
        <v>20.58</v>
      </c>
      <c r="F71" t="n">
        <v>17.57</v>
      </c>
      <c r="G71" t="n">
        <v>95.81999999999999</v>
      </c>
      <c r="H71" t="n">
        <v>1.4</v>
      </c>
      <c r="I71" t="n">
        <v>11</v>
      </c>
      <c r="J71" t="n">
        <v>232.33</v>
      </c>
      <c r="K71" t="n">
        <v>55.27</v>
      </c>
      <c r="L71" t="n">
        <v>18.25</v>
      </c>
      <c r="M71" t="n">
        <v>9</v>
      </c>
      <c r="N71" t="n">
        <v>53.81</v>
      </c>
      <c r="O71" t="n">
        <v>28888.51</v>
      </c>
      <c r="P71" t="n">
        <v>231.16</v>
      </c>
      <c r="Q71" t="n">
        <v>444.55</v>
      </c>
      <c r="R71" t="n">
        <v>70.15000000000001</v>
      </c>
      <c r="S71" t="n">
        <v>48.21</v>
      </c>
      <c r="T71" t="n">
        <v>5024.97</v>
      </c>
      <c r="U71" t="n">
        <v>0.6899999999999999</v>
      </c>
      <c r="V71" t="n">
        <v>0.78</v>
      </c>
      <c r="W71" t="n">
        <v>0.18</v>
      </c>
      <c r="X71" t="n">
        <v>0.29</v>
      </c>
      <c r="Y71" t="n">
        <v>1</v>
      </c>
      <c r="Z71" t="n">
        <v>10</v>
      </c>
      <c r="AA71" t="n">
        <v>416.1189046980018</v>
      </c>
      <c r="AB71" t="n">
        <v>569.3522432782488</v>
      </c>
      <c r="AC71" t="n">
        <v>515.0140642706643</v>
      </c>
      <c r="AD71" t="n">
        <v>416118.9046980018</v>
      </c>
      <c r="AE71" t="n">
        <v>569352.2432782488</v>
      </c>
      <c r="AF71" t="n">
        <v>6.461239954647015e-06</v>
      </c>
      <c r="AG71" t="n">
        <v>24</v>
      </c>
      <c r="AH71" t="n">
        <v>515014.0642706643</v>
      </c>
    </row>
    <row r="72">
      <c r="A72" t="n">
        <v>70</v>
      </c>
      <c r="B72" t="n">
        <v>105</v>
      </c>
      <c r="C72" t="inlineStr">
        <is>
          <t xml:space="preserve">CONCLUIDO	</t>
        </is>
      </c>
      <c r="D72" t="n">
        <v>4.8818</v>
      </c>
      <c r="E72" t="n">
        <v>20.48</v>
      </c>
      <c r="F72" t="n">
        <v>17.51</v>
      </c>
      <c r="G72" t="n">
        <v>105.09</v>
      </c>
      <c r="H72" t="n">
        <v>1.41</v>
      </c>
      <c r="I72" t="n">
        <v>10</v>
      </c>
      <c r="J72" t="n">
        <v>232.76</v>
      </c>
      <c r="K72" t="n">
        <v>55.27</v>
      </c>
      <c r="L72" t="n">
        <v>18.5</v>
      </c>
      <c r="M72" t="n">
        <v>8</v>
      </c>
      <c r="N72" t="n">
        <v>53.99</v>
      </c>
      <c r="O72" t="n">
        <v>28941.18</v>
      </c>
      <c r="P72" t="n">
        <v>230.44</v>
      </c>
      <c r="Q72" t="n">
        <v>444.55</v>
      </c>
      <c r="R72" t="n">
        <v>68.27</v>
      </c>
      <c r="S72" t="n">
        <v>48.21</v>
      </c>
      <c r="T72" t="n">
        <v>4091.48</v>
      </c>
      <c r="U72" t="n">
        <v>0.71</v>
      </c>
      <c r="V72" t="n">
        <v>0.78</v>
      </c>
      <c r="W72" t="n">
        <v>0.18</v>
      </c>
      <c r="X72" t="n">
        <v>0.24</v>
      </c>
      <c r="Y72" t="n">
        <v>1</v>
      </c>
      <c r="Z72" t="n">
        <v>10</v>
      </c>
      <c r="AA72" t="n">
        <v>414.73694401641</v>
      </c>
      <c r="AB72" t="n">
        <v>567.4613837058926</v>
      </c>
      <c r="AC72" t="n">
        <v>513.3036656820556</v>
      </c>
      <c r="AD72" t="n">
        <v>414736.94401641</v>
      </c>
      <c r="AE72" t="n">
        <v>567461.3837058926</v>
      </c>
      <c r="AF72" t="n">
        <v>6.491023832282956e-06</v>
      </c>
      <c r="AG72" t="n">
        <v>24</v>
      </c>
      <c r="AH72" t="n">
        <v>513303.6656820555</v>
      </c>
    </row>
    <row r="73">
      <c r="A73" t="n">
        <v>71</v>
      </c>
      <c r="B73" t="n">
        <v>105</v>
      </c>
      <c r="C73" t="inlineStr">
        <is>
          <t xml:space="preserve">CONCLUIDO	</t>
        </is>
      </c>
      <c r="D73" t="n">
        <v>4.8779</v>
      </c>
      <c r="E73" t="n">
        <v>20.5</v>
      </c>
      <c r="F73" t="n">
        <v>17.53</v>
      </c>
      <c r="G73" t="n">
        <v>105.18</v>
      </c>
      <c r="H73" t="n">
        <v>1.43</v>
      </c>
      <c r="I73" t="n">
        <v>10</v>
      </c>
      <c r="J73" t="n">
        <v>233.19</v>
      </c>
      <c r="K73" t="n">
        <v>55.27</v>
      </c>
      <c r="L73" t="n">
        <v>18.75</v>
      </c>
      <c r="M73" t="n">
        <v>8</v>
      </c>
      <c r="N73" t="n">
        <v>54.17</v>
      </c>
      <c r="O73" t="n">
        <v>28993.92</v>
      </c>
      <c r="P73" t="n">
        <v>230.67</v>
      </c>
      <c r="Q73" t="n">
        <v>444.55</v>
      </c>
      <c r="R73" t="n">
        <v>68.79000000000001</v>
      </c>
      <c r="S73" t="n">
        <v>48.21</v>
      </c>
      <c r="T73" t="n">
        <v>4352.12</v>
      </c>
      <c r="U73" t="n">
        <v>0.7</v>
      </c>
      <c r="V73" t="n">
        <v>0.78</v>
      </c>
      <c r="W73" t="n">
        <v>0.18</v>
      </c>
      <c r="X73" t="n">
        <v>0.25</v>
      </c>
      <c r="Y73" t="n">
        <v>1</v>
      </c>
      <c r="Z73" t="n">
        <v>10</v>
      </c>
      <c r="AA73" t="n">
        <v>415.0622519655293</v>
      </c>
      <c r="AB73" t="n">
        <v>567.9064843934514</v>
      </c>
      <c r="AC73" t="n">
        <v>513.7062865846965</v>
      </c>
      <c r="AD73" t="n">
        <v>415062.2519655293</v>
      </c>
      <c r="AE73" t="n">
        <v>567906.4843934514</v>
      </c>
      <c r="AF73" t="n">
        <v>6.485838246444557e-06</v>
      </c>
      <c r="AG73" t="n">
        <v>24</v>
      </c>
      <c r="AH73" t="n">
        <v>513706.2865846965</v>
      </c>
    </row>
    <row r="74">
      <c r="A74" t="n">
        <v>72</v>
      </c>
      <c r="B74" t="n">
        <v>105</v>
      </c>
      <c r="C74" t="inlineStr">
        <is>
          <t xml:space="preserve">CONCLUIDO	</t>
        </is>
      </c>
      <c r="D74" t="n">
        <v>4.8777</v>
      </c>
      <c r="E74" t="n">
        <v>20.5</v>
      </c>
      <c r="F74" t="n">
        <v>17.53</v>
      </c>
      <c r="G74" t="n">
        <v>105.19</v>
      </c>
      <c r="H74" t="n">
        <v>1.45</v>
      </c>
      <c r="I74" t="n">
        <v>10</v>
      </c>
      <c r="J74" t="n">
        <v>233.62</v>
      </c>
      <c r="K74" t="n">
        <v>55.27</v>
      </c>
      <c r="L74" t="n">
        <v>19</v>
      </c>
      <c r="M74" t="n">
        <v>8</v>
      </c>
      <c r="N74" t="n">
        <v>54.34</v>
      </c>
      <c r="O74" t="n">
        <v>29046.73</v>
      </c>
      <c r="P74" t="n">
        <v>230.91</v>
      </c>
      <c r="Q74" t="n">
        <v>444.55</v>
      </c>
      <c r="R74" t="n">
        <v>68.95</v>
      </c>
      <c r="S74" t="n">
        <v>48.21</v>
      </c>
      <c r="T74" t="n">
        <v>4431.41</v>
      </c>
      <c r="U74" t="n">
        <v>0.7</v>
      </c>
      <c r="V74" t="n">
        <v>0.78</v>
      </c>
      <c r="W74" t="n">
        <v>0.18</v>
      </c>
      <c r="X74" t="n">
        <v>0.25</v>
      </c>
      <c r="Y74" t="n">
        <v>1</v>
      </c>
      <c r="Z74" t="n">
        <v>10</v>
      </c>
      <c r="AA74" t="n">
        <v>415.1884850691275</v>
      </c>
      <c r="AB74" t="n">
        <v>568.079202094806</v>
      </c>
      <c r="AC74" t="n">
        <v>513.8625203510447</v>
      </c>
      <c r="AD74" t="n">
        <v>415188.4850691275</v>
      </c>
      <c r="AE74" t="n">
        <v>568079.202094806</v>
      </c>
      <c r="AF74" t="n">
        <v>6.485572318965662e-06</v>
      </c>
      <c r="AG74" t="n">
        <v>24</v>
      </c>
      <c r="AH74" t="n">
        <v>513862.5203510447</v>
      </c>
    </row>
    <row r="75">
      <c r="A75" t="n">
        <v>73</v>
      </c>
      <c r="B75" t="n">
        <v>105</v>
      </c>
      <c r="C75" t="inlineStr">
        <is>
          <t xml:space="preserve">CONCLUIDO	</t>
        </is>
      </c>
      <c r="D75" t="n">
        <v>4.8846</v>
      </c>
      <c r="E75" t="n">
        <v>20.47</v>
      </c>
      <c r="F75" t="n">
        <v>17.5</v>
      </c>
      <c r="G75" t="n">
        <v>105.01</v>
      </c>
      <c r="H75" t="n">
        <v>1.46</v>
      </c>
      <c r="I75" t="n">
        <v>10</v>
      </c>
      <c r="J75" t="n">
        <v>234.04</v>
      </c>
      <c r="K75" t="n">
        <v>55.27</v>
      </c>
      <c r="L75" t="n">
        <v>19.25</v>
      </c>
      <c r="M75" t="n">
        <v>8</v>
      </c>
      <c r="N75" t="n">
        <v>54.52</v>
      </c>
      <c r="O75" t="n">
        <v>29099.59</v>
      </c>
      <c r="P75" t="n">
        <v>229.82</v>
      </c>
      <c r="Q75" t="n">
        <v>444.56</v>
      </c>
      <c r="R75" t="n">
        <v>67.81999999999999</v>
      </c>
      <c r="S75" t="n">
        <v>48.21</v>
      </c>
      <c r="T75" t="n">
        <v>3863.6</v>
      </c>
      <c r="U75" t="n">
        <v>0.71</v>
      </c>
      <c r="V75" t="n">
        <v>0.78</v>
      </c>
      <c r="W75" t="n">
        <v>0.18</v>
      </c>
      <c r="X75" t="n">
        <v>0.23</v>
      </c>
      <c r="Y75" t="n">
        <v>1</v>
      </c>
      <c r="Z75" t="n">
        <v>10</v>
      </c>
      <c r="AA75" t="n">
        <v>414.2938432300574</v>
      </c>
      <c r="AB75" t="n">
        <v>566.855113661778</v>
      </c>
      <c r="AC75" t="n">
        <v>512.7552572000459</v>
      </c>
      <c r="AD75" t="n">
        <v>414293.8432300574</v>
      </c>
      <c r="AE75" t="n">
        <v>566855.1136617779</v>
      </c>
      <c r="AF75" t="n">
        <v>6.494746816987448e-06</v>
      </c>
      <c r="AG75" t="n">
        <v>24</v>
      </c>
      <c r="AH75" t="n">
        <v>512755.2572000459</v>
      </c>
    </row>
    <row r="76">
      <c r="A76" t="n">
        <v>74</v>
      </c>
      <c r="B76" t="n">
        <v>105</v>
      </c>
      <c r="C76" t="inlineStr">
        <is>
          <t xml:space="preserve">CONCLUIDO	</t>
        </is>
      </c>
      <c r="D76" t="n">
        <v>4.8914</v>
      </c>
      <c r="E76" t="n">
        <v>20.44</v>
      </c>
      <c r="F76" t="n">
        <v>17.47</v>
      </c>
      <c r="G76" t="n">
        <v>104.84</v>
      </c>
      <c r="H76" t="n">
        <v>1.48</v>
      </c>
      <c r="I76" t="n">
        <v>10</v>
      </c>
      <c r="J76" t="n">
        <v>234.47</v>
      </c>
      <c r="K76" t="n">
        <v>55.27</v>
      </c>
      <c r="L76" t="n">
        <v>19.5</v>
      </c>
      <c r="M76" t="n">
        <v>8</v>
      </c>
      <c r="N76" t="n">
        <v>54.7</v>
      </c>
      <c r="O76" t="n">
        <v>29152.52</v>
      </c>
      <c r="P76" t="n">
        <v>228.93</v>
      </c>
      <c r="Q76" t="n">
        <v>444.55</v>
      </c>
      <c r="R76" t="n">
        <v>66.97</v>
      </c>
      <c r="S76" t="n">
        <v>48.21</v>
      </c>
      <c r="T76" t="n">
        <v>3442.44</v>
      </c>
      <c r="U76" t="n">
        <v>0.72</v>
      </c>
      <c r="V76" t="n">
        <v>0.78</v>
      </c>
      <c r="W76" t="n">
        <v>0.18</v>
      </c>
      <c r="X76" t="n">
        <v>0.2</v>
      </c>
      <c r="Y76" t="n">
        <v>1</v>
      </c>
      <c r="Z76" t="n">
        <v>10</v>
      </c>
      <c r="AA76" t="n">
        <v>413.5041887600822</v>
      </c>
      <c r="AB76" t="n">
        <v>565.7746735788612</v>
      </c>
      <c r="AC76" t="n">
        <v>511.7779328022356</v>
      </c>
      <c r="AD76" t="n">
        <v>413504.1887600822</v>
      </c>
      <c r="AE76" t="n">
        <v>565774.6735788612</v>
      </c>
      <c r="AF76" t="n">
        <v>6.503788351269789e-06</v>
      </c>
      <c r="AG76" t="n">
        <v>24</v>
      </c>
      <c r="AH76" t="n">
        <v>511777.9328022356</v>
      </c>
    </row>
    <row r="77">
      <c r="A77" t="n">
        <v>75</v>
      </c>
      <c r="B77" t="n">
        <v>105</v>
      </c>
      <c r="C77" t="inlineStr">
        <is>
          <t xml:space="preserve">CONCLUIDO	</t>
        </is>
      </c>
      <c r="D77" t="n">
        <v>4.8726</v>
      </c>
      <c r="E77" t="n">
        <v>20.52</v>
      </c>
      <c r="F77" t="n">
        <v>17.55</v>
      </c>
      <c r="G77" t="n">
        <v>105.31</v>
      </c>
      <c r="H77" t="n">
        <v>1.49</v>
      </c>
      <c r="I77" t="n">
        <v>10</v>
      </c>
      <c r="J77" t="n">
        <v>234.9</v>
      </c>
      <c r="K77" t="n">
        <v>55.27</v>
      </c>
      <c r="L77" t="n">
        <v>19.75</v>
      </c>
      <c r="M77" t="n">
        <v>8</v>
      </c>
      <c r="N77" t="n">
        <v>54.88</v>
      </c>
      <c r="O77" t="n">
        <v>29205.51</v>
      </c>
      <c r="P77" t="n">
        <v>229.52</v>
      </c>
      <c r="Q77" t="n">
        <v>444.55</v>
      </c>
      <c r="R77" t="n">
        <v>69.88</v>
      </c>
      <c r="S77" t="n">
        <v>48.21</v>
      </c>
      <c r="T77" t="n">
        <v>4894.66</v>
      </c>
      <c r="U77" t="n">
        <v>0.6899999999999999</v>
      </c>
      <c r="V77" t="n">
        <v>0.78</v>
      </c>
      <c r="W77" t="n">
        <v>0.18</v>
      </c>
      <c r="X77" t="n">
        <v>0.28</v>
      </c>
      <c r="Y77" t="n">
        <v>1</v>
      </c>
      <c r="Z77" t="n">
        <v>10</v>
      </c>
      <c r="AA77" t="n">
        <v>414.753816050596</v>
      </c>
      <c r="AB77" t="n">
        <v>567.4844687674074</v>
      </c>
      <c r="AC77" t="n">
        <v>513.3245475376996</v>
      </c>
      <c r="AD77" t="n">
        <v>414753.816050596</v>
      </c>
      <c r="AE77" t="n">
        <v>567484.4687674074</v>
      </c>
      <c r="AF77" t="n">
        <v>6.478791168253909e-06</v>
      </c>
      <c r="AG77" t="n">
        <v>24</v>
      </c>
      <c r="AH77" t="n">
        <v>513324.5475376996</v>
      </c>
    </row>
    <row r="78">
      <c r="A78" t="n">
        <v>76</v>
      </c>
      <c r="B78" t="n">
        <v>105</v>
      </c>
      <c r="C78" t="inlineStr">
        <is>
          <t xml:space="preserve">CONCLUIDO	</t>
        </is>
      </c>
      <c r="D78" t="n">
        <v>4.8752</v>
      </c>
      <c r="E78" t="n">
        <v>20.51</v>
      </c>
      <c r="F78" t="n">
        <v>17.54</v>
      </c>
      <c r="G78" t="n">
        <v>105.25</v>
      </c>
      <c r="H78" t="n">
        <v>1.51</v>
      </c>
      <c r="I78" t="n">
        <v>10</v>
      </c>
      <c r="J78" t="n">
        <v>235.33</v>
      </c>
      <c r="K78" t="n">
        <v>55.27</v>
      </c>
      <c r="L78" t="n">
        <v>20</v>
      </c>
      <c r="M78" t="n">
        <v>8</v>
      </c>
      <c r="N78" t="n">
        <v>55.06</v>
      </c>
      <c r="O78" t="n">
        <v>29258.57</v>
      </c>
      <c r="P78" t="n">
        <v>228.64</v>
      </c>
      <c r="Q78" t="n">
        <v>444.55</v>
      </c>
      <c r="R78" t="n">
        <v>69.31999999999999</v>
      </c>
      <c r="S78" t="n">
        <v>48.21</v>
      </c>
      <c r="T78" t="n">
        <v>4617.22</v>
      </c>
      <c r="U78" t="n">
        <v>0.7</v>
      </c>
      <c r="V78" t="n">
        <v>0.78</v>
      </c>
      <c r="W78" t="n">
        <v>0.18</v>
      </c>
      <c r="X78" t="n">
        <v>0.27</v>
      </c>
      <c r="Y78" t="n">
        <v>1</v>
      </c>
      <c r="Z78" t="n">
        <v>10</v>
      </c>
      <c r="AA78" t="n">
        <v>414.1880800917705</v>
      </c>
      <c r="AB78" t="n">
        <v>566.7104038700334</v>
      </c>
      <c r="AC78" t="n">
        <v>512.624358307724</v>
      </c>
      <c r="AD78" t="n">
        <v>414188.0800917705</v>
      </c>
      <c r="AE78" t="n">
        <v>566710.4038700333</v>
      </c>
      <c r="AF78" t="n">
        <v>6.48224822547951e-06</v>
      </c>
      <c r="AG78" t="n">
        <v>24</v>
      </c>
      <c r="AH78" t="n">
        <v>512624.358307724</v>
      </c>
    </row>
    <row r="79">
      <c r="A79" t="n">
        <v>77</v>
      </c>
      <c r="B79" t="n">
        <v>105</v>
      </c>
      <c r="C79" t="inlineStr">
        <is>
          <t xml:space="preserve">CONCLUIDO	</t>
        </is>
      </c>
      <c r="D79" t="n">
        <v>4.8751</v>
      </c>
      <c r="E79" t="n">
        <v>20.51</v>
      </c>
      <c r="F79" t="n">
        <v>17.54</v>
      </c>
      <c r="G79" t="n">
        <v>105.25</v>
      </c>
      <c r="H79" t="n">
        <v>1.53</v>
      </c>
      <c r="I79" t="n">
        <v>10</v>
      </c>
      <c r="J79" t="n">
        <v>235.76</v>
      </c>
      <c r="K79" t="n">
        <v>55.27</v>
      </c>
      <c r="L79" t="n">
        <v>20.25</v>
      </c>
      <c r="M79" t="n">
        <v>8</v>
      </c>
      <c r="N79" t="n">
        <v>55.24</v>
      </c>
      <c r="O79" t="n">
        <v>29311.69</v>
      </c>
      <c r="P79" t="n">
        <v>227.78</v>
      </c>
      <c r="Q79" t="n">
        <v>444.55</v>
      </c>
      <c r="R79" t="n">
        <v>69.31999999999999</v>
      </c>
      <c r="S79" t="n">
        <v>48.21</v>
      </c>
      <c r="T79" t="n">
        <v>4614.16</v>
      </c>
      <c r="U79" t="n">
        <v>0.7</v>
      </c>
      <c r="V79" t="n">
        <v>0.78</v>
      </c>
      <c r="W79" t="n">
        <v>0.18</v>
      </c>
      <c r="X79" t="n">
        <v>0.27</v>
      </c>
      <c r="Y79" t="n">
        <v>1</v>
      </c>
      <c r="Z79" t="n">
        <v>10</v>
      </c>
      <c r="AA79" t="n">
        <v>413.7650120317474</v>
      </c>
      <c r="AB79" t="n">
        <v>566.1315434858643</v>
      </c>
      <c r="AC79" t="n">
        <v>512.1007435461843</v>
      </c>
      <c r="AD79" t="n">
        <v>413765.0120317474</v>
      </c>
      <c r="AE79" t="n">
        <v>566131.5434858643</v>
      </c>
      <c r="AF79" t="n">
        <v>6.482115261740062e-06</v>
      </c>
      <c r="AG79" t="n">
        <v>24</v>
      </c>
      <c r="AH79" t="n">
        <v>512100.7435461843</v>
      </c>
    </row>
    <row r="80">
      <c r="A80" t="n">
        <v>78</v>
      </c>
      <c r="B80" t="n">
        <v>105</v>
      </c>
      <c r="C80" t="inlineStr">
        <is>
          <t xml:space="preserve">CONCLUIDO	</t>
        </is>
      </c>
      <c r="D80" t="n">
        <v>4.8948</v>
      </c>
      <c r="E80" t="n">
        <v>20.43</v>
      </c>
      <c r="F80" t="n">
        <v>17.5</v>
      </c>
      <c r="G80" t="n">
        <v>116.67</v>
      </c>
      <c r="H80" t="n">
        <v>1.54</v>
      </c>
      <c r="I80" t="n">
        <v>9</v>
      </c>
      <c r="J80" t="n">
        <v>236.2</v>
      </c>
      <c r="K80" t="n">
        <v>55.27</v>
      </c>
      <c r="L80" t="n">
        <v>20.5</v>
      </c>
      <c r="M80" t="n">
        <v>7</v>
      </c>
      <c r="N80" t="n">
        <v>55.42</v>
      </c>
      <c r="O80" t="n">
        <v>29364.87</v>
      </c>
      <c r="P80" t="n">
        <v>226.86</v>
      </c>
      <c r="Q80" t="n">
        <v>444.55</v>
      </c>
      <c r="R80" t="n">
        <v>67.93000000000001</v>
      </c>
      <c r="S80" t="n">
        <v>48.21</v>
      </c>
      <c r="T80" t="n">
        <v>3923.24</v>
      </c>
      <c r="U80" t="n">
        <v>0.71</v>
      </c>
      <c r="V80" t="n">
        <v>0.78</v>
      </c>
      <c r="W80" t="n">
        <v>0.18</v>
      </c>
      <c r="X80" t="n">
        <v>0.22</v>
      </c>
      <c r="Y80" t="n">
        <v>1</v>
      </c>
      <c r="Z80" t="n">
        <v>10</v>
      </c>
      <c r="AA80" t="n">
        <v>412.4655368369473</v>
      </c>
      <c r="AB80" t="n">
        <v>564.3535441955393</v>
      </c>
      <c r="AC80" t="n">
        <v>510.4924340126902</v>
      </c>
      <c r="AD80" t="n">
        <v>412465.5368369473</v>
      </c>
      <c r="AE80" t="n">
        <v>564353.5441955392</v>
      </c>
      <c r="AF80" t="n">
        <v>6.508309118410958e-06</v>
      </c>
      <c r="AG80" t="n">
        <v>24</v>
      </c>
      <c r="AH80" t="n">
        <v>510492.4340126902</v>
      </c>
    </row>
    <row r="81">
      <c r="A81" t="n">
        <v>79</v>
      </c>
      <c r="B81" t="n">
        <v>105</v>
      </c>
      <c r="C81" t="inlineStr">
        <is>
          <t xml:space="preserve">CONCLUIDO	</t>
        </is>
      </c>
      <c r="D81" t="n">
        <v>4.8936</v>
      </c>
      <c r="E81" t="n">
        <v>20.43</v>
      </c>
      <c r="F81" t="n">
        <v>17.5</v>
      </c>
      <c r="G81" t="n">
        <v>116.7</v>
      </c>
      <c r="H81" t="n">
        <v>1.56</v>
      </c>
      <c r="I81" t="n">
        <v>9</v>
      </c>
      <c r="J81" t="n">
        <v>236.63</v>
      </c>
      <c r="K81" t="n">
        <v>55.27</v>
      </c>
      <c r="L81" t="n">
        <v>20.75</v>
      </c>
      <c r="M81" t="n">
        <v>7</v>
      </c>
      <c r="N81" t="n">
        <v>55.6</v>
      </c>
      <c r="O81" t="n">
        <v>29418.12</v>
      </c>
      <c r="P81" t="n">
        <v>227.04</v>
      </c>
      <c r="Q81" t="n">
        <v>444.55</v>
      </c>
      <c r="R81" t="n">
        <v>68.12</v>
      </c>
      <c r="S81" t="n">
        <v>48.21</v>
      </c>
      <c r="T81" t="n">
        <v>4021.86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412.5970862894723</v>
      </c>
      <c r="AB81" t="n">
        <v>564.5335359600363</v>
      </c>
      <c r="AC81" t="n">
        <v>510.6552476158037</v>
      </c>
      <c r="AD81" t="n">
        <v>412597.0862894723</v>
      </c>
      <c r="AE81" t="n">
        <v>564533.5359600362</v>
      </c>
      <c r="AF81" t="n">
        <v>6.506713553537604e-06</v>
      </c>
      <c r="AG81" t="n">
        <v>24</v>
      </c>
      <c r="AH81" t="n">
        <v>510655.2476158037</v>
      </c>
    </row>
    <row r="82">
      <c r="A82" t="n">
        <v>80</v>
      </c>
      <c r="B82" t="n">
        <v>105</v>
      </c>
      <c r="C82" t="inlineStr">
        <is>
          <t xml:space="preserve">CONCLUIDO	</t>
        </is>
      </c>
      <c r="D82" t="n">
        <v>4.8904</v>
      </c>
      <c r="E82" t="n">
        <v>20.45</v>
      </c>
      <c r="F82" t="n">
        <v>17.52</v>
      </c>
      <c r="G82" t="n">
        <v>116.79</v>
      </c>
      <c r="H82" t="n">
        <v>1.58</v>
      </c>
      <c r="I82" t="n">
        <v>9</v>
      </c>
      <c r="J82" t="n">
        <v>237.06</v>
      </c>
      <c r="K82" t="n">
        <v>55.27</v>
      </c>
      <c r="L82" t="n">
        <v>21</v>
      </c>
      <c r="M82" t="n">
        <v>7</v>
      </c>
      <c r="N82" t="n">
        <v>55.79</v>
      </c>
      <c r="O82" t="n">
        <v>29471.44</v>
      </c>
      <c r="P82" t="n">
        <v>227.5</v>
      </c>
      <c r="Q82" t="n">
        <v>444.55</v>
      </c>
      <c r="R82" t="n">
        <v>68.45999999999999</v>
      </c>
      <c r="S82" t="n">
        <v>48.21</v>
      </c>
      <c r="T82" t="n">
        <v>4188.02</v>
      </c>
      <c r="U82" t="n">
        <v>0.7</v>
      </c>
      <c r="V82" t="n">
        <v>0.78</v>
      </c>
      <c r="W82" t="n">
        <v>0.18</v>
      </c>
      <c r="X82" t="n">
        <v>0.24</v>
      </c>
      <c r="Y82" t="n">
        <v>1</v>
      </c>
      <c r="Z82" t="n">
        <v>10</v>
      </c>
      <c r="AA82" t="n">
        <v>413.00873118815</v>
      </c>
      <c r="AB82" t="n">
        <v>565.0967666708982</v>
      </c>
      <c r="AC82" t="n">
        <v>511.1647243781202</v>
      </c>
      <c r="AD82" t="n">
        <v>413008.73118815</v>
      </c>
      <c r="AE82" t="n">
        <v>565096.7666708982</v>
      </c>
      <c r="AF82" t="n">
        <v>6.502458713875326e-06</v>
      </c>
      <c r="AG82" t="n">
        <v>24</v>
      </c>
      <c r="AH82" t="n">
        <v>511164.7243781202</v>
      </c>
    </row>
    <row r="83">
      <c r="A83" t="n">
        <v>81</v>
      </c>
      <c r="B83" t="n">
        <v>105</v>
      </c>
      <c r="C83" t="inlineStr">
        <is>
          <t xml:space="preserve">CONCLUIDO	</t>
        </is>
      </c>
      <c r="D83" t="n">
        <v>4.8947</v>
      </c>
      <c r="E83" t="n">
        <v>20.43</v>
      </c>
      <c r="F83" t="n">
        <v>17.5</v>
      </c>
      <c r="G83" t="n">
        <v>116.67</v>
      </c>
      <c r="H83" t="n">
        <v>1.59</v>
      </c>
      <c r="I83" t="n">
        <v>9</v>
      </c>
      <c r="J83" t="n">
        <v>237.49</v>
      </c>
      <c r="K83" t="n">
        <v>55.27</v>
      </c>
      <c r="L83" t="n">
        <v>21.25</v>
      </c>
      <c r="M83" t="n">
        <v>7</v>
      </c>
      <c r="N83" t="n">
        <v>55.97</v>
      </c>
      <c r="O83" t="n">
        <v>29524.81</v>
      </c>
      <c r="P83" t="n">
        <v>227.2</v>
      </c>
      <c r="Q83" t="n">
        <v>444.55</v>
      </c>
      <c r="R83" t="n">
        <v>67.94</v>
      </c>
      <c r="S83" t="n">
        <v>48.21</v>
      </c>
      <c r="T83" t="n">
        <v>3928.7</v>
      </c>
      <c r="U83" t="n">
        <v>0.71</v>
      </c>
      <c r="V83" t="n">
        <v>0.78</v>
      </c>
      <c r="W83" t="n">
        <v>0.18</v>
      </c>
      <c r="X83" t="n">
        <v>0.22</v>
      </c>
      <c r="Y83" t="n">
        <v>1</v>
      </c>
      <c r="Z83" t="n">
        <v>10</v>
      </c>
      <c r="AA83" t="n">
        <v>412.6370910790119</v>
      </c>
      <c r="AB83" t="n">
        <v>564.588272277971</v>
      </c>
      <c r="AC83" t="n">
        <v>510.7047599763777</v>
      </c>
      <c r="AD83" t="n">
        <v>412637.0910790119</v>
      </c>
      <c r="AE83" t="n">
        <v>564588.272277971</v>
      </c>
      <c r="AF83" t="n">
        <v>6.508176154671512e-06</v>
      </c>
      <c r="AG83" t="n">
        <v>24</v>
      </c>
      <c r="AH83" t="n">
        <v>510704.7599763777</v>
      </c>
    </row>
    <row r="84">
      <c r="A84" t="n">
        <v>82</v>
      </c>
      <c r="B84" t="n">
        <v>105</v>
      </c>
      <c r="C84" t="inlineStr">
        <is>
          <t xml:space="preserve">CONCLUIDO	</t>
        </is>
      </c>
      <c r="D84" t="n">
        <v>4.8934</v>
      </c>
      <c r="E84" t="n">
        <v>20.44</v>
      </c>
      <c r="F84" t="n">
        <v>17.51</v>
      </c>
      <c r="G84" t="n">
        <v>116.71</v>
      </c>
      <c r="H84" t="n">
        <v>1.61</v>
      </c>
      <c r="I84" t="n">
        <v>9</v>
      </c>
      <c r="J84" t="n">
        <v>237.93</v>
      </c>
      <c r="K84" t="n">
        <v>55.27</v>
      </c>
      <c r="L84" t="n">
        <v>21.5</v>
      </c>
      <c r="M84" t="n">
        <v>7</v>
      </c>
      <c r="N84" t="n">
        <v>56.15</v>
      </c>
      <c r="O84" t="n">
        <v>29578.26</v>
      </c>
      <c r="P84" t="n">
        <v>227.44</v>
      </c>
      <c r="Q84" t="n">
        <v>444.55</v>
      </c>
      <c r="R84" t="n">
        <v>68.06999999999999</v>
      </c>
      <c r="S84" t="n">
        <v>48.21</v>
      </c>
      <c r="T84" t="n">
        <v>3995.72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412.8370859090435</v>
      </c>
      <c r="AB84" t="n">
        <v>564.8619140275696</v>
      </c>
      <c r="AC84" t="n">
        <v>510.9522857414531</v>
      </c>
      <c r="AD84" t="n">
        <v>412837.0859090436</v>
      </c>
      <c r="AE84" t="n">
        <v>564861.9140275696</v>
      </c>
      <c r="AF84" t="n">
        <v>6.506447626058711e-06</v>
      </c>
      <c r="AG84" t="n">
        <v>24</v>
      </c>
      <c r="AH84" t="n">
        <v>510952.2857414531</v>
      </c>
    </row>
    <row r="85">
      <c r="A85" t="n">
        <v>83</v>
      </c>
      <c r="B85" t="n">
        <v>105</v>
      </c>
      <c r="C85" t="inlineStr">
        <is>
          <t xml:space="preserve">CONCLUIDO	</t>
        </is>
      </c>
      <c r="D85" t="n">
        <v>4.8954</v>
      </c>
      <c r="E85" t="n">
        <v>20.43</v>
      </c>
      <c r="F85" t="n">
        <v>17.5</v>
      </c>
      <c r="G85" t="n">
        <v>116.65</v>
      </c>
      <c r="H85" t="n">
        <v>1.62</v>
      </c>
      <c r="I85" t="n">
        <v>9</v>
      </c>
      <c r="J85" t="n">
        <v>238.36</v>
      </c>
      <c r="K85" t="n">
        <v>55.27</v>
      </c>
      <c r="L85" t="n">
        <v>21.75</v>
      </c>
      <c r="M85" t="n">
        <v>7</v>
      </c>
      <c r="N85" t="n">
        <v>56.34</v>
      </c>
      <c r="O85" t="n">
        <v>29631.77</v>
      </c>
      <c r="P85" t="n">
        <v>227.28</v>
      </c>
      <c r="Q85" t="n">
        <v>444.55</v>
      </c>
      <c r="R85" t="n">
        <v>67.83</v>
      </c>
      <c r="S85" t="n">
        <v>48.21</v>
      </c>
      <c r="T85" t="n">
        <v>3874.92</v>
      </c>
      <c r="U85" t="n">
        <v>0.71</v>
      </c>
      <c r="V85" t="n">
        <v>0.78</v>
      </c>
      <c r="W85" t="n">
        <v>0.18</v>
      </c>
      <c r="X85" t="n">
        <v>0.22</v>
      </c>
      <c r="Y85" t="n">
        <v>1</v>
      </c>
      <c r="Z85" t="n">
        <v>10</v>
      </c>
      <c r="AA85" t="n">
        <v>412.651759700875</v>
      </c>
      <c r="AB85" t="n">
        <v>564.6083425335381</v>
      </c>
      <c r="AC85" t="n">
        <v>510.7229147549223</v>
      </c>
      <c r="AD85" t="n">
        <v>412651.759700875</v>
      </c>
      <c r="AE85" t="n">
        <v>564608.3425335381</v>
      </c>
      <c r="AF85" t="n">
        <v>6.509106900847635e-06</v>
      </c>
      <c r="AG85" t="n">
        <v>24</v>
      </c>
      <c r="AH85" t="n">
        <v>510722.9147549223</v>
      </c>
    </row>
    <row r="86">
      <c r="A86" t="n">
        <v>84</v>
      </c>
      <c r="B86" t="n">
        <v>105</v>
      </c>
      <c r="C86" t="inlineStr">
        <is>
          <t xml:space="preserve">CONCLUIDO	</t>
        </is>
      </c>
      <c r="D86" t="n">
        <v>4.8984</v>
      </c>
      <c r="E86" t="n">
        <v>20.41</v>
      </c>
      <c r="F86" t="n">
        <v>17.48</v>
      </c>
      <c r="G86" t="n">
        <v>116.57</v>
      </c>
      <c r="H86" t="n">
        <v>1.64</v>
      </c>
      <c r="I86" t="n">
        <v>9</v>
      </c>
      <c r="J86" t="n">
        <v>238.79</v>
      </c>
      <c r="K86" t="n">
        <v>55.27</v>
      </c>
      <c r="L86" t="n">
        <v>22</v>
      </c>
      <c r="M86" t="n">
        <v>7</v>
      </c>
      <c r="N86" t="n">
        <v>56.52</v>
      </c>
      <c r="O86" t="n">
        <v>29685.34</v>
      </c>
      <c r="P86" t="n">
        <v>226.26</v>
      </c>
      <c r="Q86" t="n">
        <v>444.56</v>
      </c>
      <c r="R86" t="n">
        <v>67.31</v>
      </c>
      <c r="S86" t="n">
        <v>48.21</v>
      </c>
      <c r="T86" t="n">
        <v>3616.72</v>
      </c>
      <c r="U86" t="n">
        <v>0.72</v>
      </c>
      <c r="V86" t="n">
        <v>0.78</v>
      </c>
      <c r="W86" t="n">
        <v>0.18</v>
      </c>
      <c r="X86" t="n">
        <v>0.21</v>
      </c>
      <c r="Y86" t="n">
        <v>1</v>
      </c>
      <c r="Z86" t="n">
        <v>10</v>
      </c>
      <c r="AA86" t="n">
        <v>411.9713422874286</v>
      </c>
      <c r="AB86" t="n">
        <v>563.6773654105629</v>
      </c>
      <c r="AC86" t="n">
        <v>509.8807887819292</v>
      </c>
      <c r="AD86" t="n">
        <v>411971.3422874286</v>
      </c>
      <c r="AE86" t="n">
        <v>563677.3654105628</v>
      </c>
      <c r="AF86" t="n">
        <v>6.51309581303102e-06</v>
      </c>
      <c r="AG86" t="n">
        <v>24</v>
      </c>
      <c r="AH86" t="n">
        <v>509880.7887819292</v>
      </c>
    </row>
    <row r="87">
      <c r="A87" t="n">
        <v>85</v>
      </c>
      <c r="B87" t="n">
        <v>105</v>
      </c>
      <c r="C87" t="inlineStr">
        <is>
          <t xml:space="preserve">CONCLUIDO	</t>
        </is>
      </c>
      <c r="D87" t="n">
        <v>4.9013</v>
      </c>
      <c r="E87" t="n">
        <v>20.4</v>
      </c>
      <c r="F87" t="n">
        <v>17.47</v>
      </c>
      <c r="G87" t="n">
        <v>116.49</v>
      </c>
      <c r="H87" t="n">
        <v>1.65</v>
      </c>
      <c r="I87" t="n">
        <v>9</v>
      </c>
      <c r="J87" t="n">
        <v>239.23</v>
      </c>
      <c r="K87" t="n">
        <v>55.27</v>
      </c>
      <c r="L87" t="n">
        <v>22.25</v>
      </c>
      <c r="M87" t="n">
        <v>7</v>
      </c>
      <c r="N87" t="n">
        <v>56.71</v>
      </c>
      <c r="O87" t="n">
        <v>29738.98</v>
      </c>
      <c r="P87" t="n">
        <v>225.89</v>
      </c>
      <c r="Q87" t="n">
        <v>444.55</v>
      </c>
      <c r="R87" t="n">
        <v>66.92</v>
      </c>
      <c r="S87" t="n">
        <v>48.21</v>
      </c>
      <c r="T87" t="n">
        <v>3419.39</v>
      </c>
      <c r="U87" t="n">
        <v>0.72</v>
      </c>
      <c r="V87" t="n">
        <v>0.78</v>
      </c>
      <c r="W87" t="n">
        <v>0.18</v>
      </c>
      <c r="X87" t="n">
        <v>0.2</v>
      </c>
      <c r="Y87" t="n">
        <v>1</v>
      </c>
      <c r="Z87" t="n">
        <v>10</v>
      </c>
      <c r="AA87" t="n">
        <v>411.6511657879924</v>
      </c>
      <c r="AB87" t="n">
        <v>563.2392857988442</v>
      </c>
      <c r="AC87" t="n">
        <v>509.4845188735043</v>
      </c>
      <c r="AD87" t="n">
        <v>411651.1657879924</v>
      </c>
      <c r="AE87" t="n">
        <v>563239.2857988442</v>
      </c>
      <c r="AF87" t="n">
        <v>6.516951761474958e-06</v>
      </c>
      <c r="AG87" t="n">
        <v>24</v>
      </c>
      <c r="AH87" t="n">
        <v>509484.5188735042</v>
      </c>
    </row>
    <row r="88">
      <c r="A88" t="n">
        <v>86</v>
      </c>
      <c r="B88" t="n">
        <v>105</v>
      </c>
      <c r="C88" t="inlineStr">
        <is>
          <t xml:space="preserve">CONCLUIDO	</t>
        </is>
      </c>
      <c r="D88" t="n">
        <v>4.9018</v>
      </c>
      <c r="E88" t="n">
        <v>20.4</v>
      </c>
      <c r="F88" t="n">
        <v>17.47</v>
      </c>
      <c r="G88" t="n">
        <v>116.47</v>
      </c>
      <c r="H88" t="n">
        <v>1.67</v>
      </c>
      <c r="I88" t="n">
        <v>9</v>
      </c>
      <c r="J88" t="n">
        <v>239.66</v>
      </c>
      <c r="K88" t="n">
        <v>55.27</v>
      </c>
      <c r="L88" t="n">
        <v>22.5</v>
      </c>
      <c r="M88" t="n">
        <v>7</v>
      </c>
      <c r="N88" t="n">
        <v>56.89</v>
      </c>
      <c r="O88" t="n">
        <v>29792.69</v>
      </c>
      <c r="P88" t="n">
        <v>225.56</v>
      </c>
      <c r="Q88" t="n">
        <v>444.55</v>
      </c>
      <c r="R88" t="n">
        <v>67.02</v>
      </c>
      <c r="S88" t="n">
        <v>48.21</v>
      </c>
      <c r="T88" t="n">
        <v>3469.16</v>
      </c>
      <c r="U88" t="n">
        <v>0.72</v>
      </c>
      <c r="V88" t="n">
        <v>0.78</v>
      </c>
      <c r="W88" t="n">
        <v>0.17</v>
      </c>
      <c r="X88" t="n">
        <v>0.19</v>
      </c>
      <c r="Y88" t="n">
        <v>1</v>
      </c>
      <c r="Z88" t="n">
        <v>10</v>
      </c>
      <c r="AA88" t="n">
        <v>411.470706068618</v>
      </c>
      <c r="AB88" t="n">
        <v>562.9923728494751</v>
      </c>
      <c r="AC88" t="n">
        <v>509.2611709494785</v>
      </c>
      <c r="AD88" t="n">
        <v>411470.706068618</v>
      </c>
      <c r="AE88" t="n">
        <v>562992.3728494751</v>
      </c>
      <c r="AF88" t="n">
        <v>6.517616580172189e-06</v>
      </c>
      <c r="AG88" t="n">
        <v>24</v>
      </c>
      <c r="AH88" t="n">
        <v>509261.1709494785</v>
      </c>
    </row>
    <row r="89">
      <c r="A89" t="n">
        <v>87</v>
      </c>
      <c r="B89" t="n">
        <v>105</v>
      </c>
      <c r="C89" t="inlineStr">
        <is>
          <t xml:space="preserve">CONCLUIDO	</t>
        </is>
      </c>
      <c r="D89" t="n">
        <v>4.8833</v>
      </c>
      <c r="E89" t="n">
        <v>20.48</v>
      </c>
      <c r="F89" t="n">
        <v>17.55</v>
      </c>
      <c r="G89" t="n">
        <v>116.99</v>
      </c>
      <c r="H89" t="n">
        <v>1.69</v>
      </c>
      <c r="I89" t="n">
        <v>9</v>
      </c>
      <c r="J89" t="n">
        <v>240.1</v>
      </c>
      <c r="K89" t="n">
        <v>55.27</v>
      </c>
      <c r="L89" t="n">
        <v>22.75</v>
      </c>
      <c r="M89" t="n">
        <v>7</v>
      </c>
      <c r="N89" t="n">
        <v>57.08</v>
      </c>
      <c r="O89" t="n">
        <v>29846.46</v>
      </c>
      <c r="P89" t="n">
        <v>226.01</v>
      </c>
      <c r="Q89" t="n">
        <v>444.55</v>
      </c>
      <c r="R89" t="n">
        <v>69.81999999999999</v>
      </c>
      <c r="S89" t="n">
        <v>48.21</v>
      </c>
      <c r="T89" t="n">
        <v>4871.34</v>
      </c>
      <c r="U89" t="n">
        <v>0.6899999999999999</v>
      </c>
      <c r="V89" t="n">
        <v>0.78</v>
      </c>
      <c r="W89" t="n">
        <v>0.17</v>
      </c>
      <c r="X89" t="n">
        <v>0.27</v>
      </c>
      <c r="Y89" t="n">
        <v>1</v>
      </c>
      <c r="Z89" t="n">
        <v>10</v>
      </c>
      <c r="AA89" t="n">
        <v>412.6298184979652</v>
      </c>
      <c r="AB89" t="n">
        <v>564.5783216117394</v>
      </c>
      <c r="AC89" t="n">
        <v>510.6957589877653</v>
      </c>
      <c r="AD89" t="n">
        <v>412629.8184979652</v>
      </c>
      <c r="AE89" t="n">
        <v>564578.3216117393</v>
      </c>
      <c r="AF89" t="n">
        <v>6.493018288374649e-06</v>
      </c>
      <c r="AG89" t="n">
        <v>24</v>
      </c>
      <c r="AH89" t="n">
        <v>510695.7589877653</v>
      </c>
    </row>
    <row r="90">
      <c r="A90" t="n">
        <v>88</v>
      </c>
      <c r="B90" t="n">
        <v>105</v>
      </c>
      <c r="C90" t="inlineStr">
        <is>
          <t xml:space="preserve">CONCLUIDO	</t>
        </is>
      </c>
      <c r="D90" t="n">
        <v>4.912</v>
      </c>
      <c r="E90" t="n">
        <v>20.36</v>
      </c>
      <c r="F90" t="n">
        <v>17.47</v>
      </c>
      <c r="G90" t="n">
        <v>131.02</v>
      </c>
      <c r="H90" t="n">
        <v>1.7</v>
      </c>
      <c r="I90" t="n">
        <v>8</v>
      </c>
      <c r="J90" t="n">
        <v>240.54</v>
      </c>
      <c r="K90" t="n">
        <v>55.27</v>
      </c>
      <c r="L90" t="n">
        <v>23</v>
      </c>
      <c r="M90" t="n">
        <v>6</v>
      </c>
      <c r="N90" t="n">
        <v>57.26</v>
      </c>
      <c r="O90" t="n">
        <v>29900.43</v>
      </c>
      <c r="P90" t="n">
        <v>224.47</v>
      </c>
      <c r="Q90" t="n">
        <v>444.55</v>
      </c>
      <c r="R90" t="n">
        <v>66.81</v>
      </c>
      <c r="S90" t="n">
        <v>48.21</v>
      </c>
      <c r="T90" t="n">
        <v>3370.03</v>
      </c>
      <c r="U90" t="n">
        <v>0.72</v>
      </c>
      <c r="V90" t="n">
        <v>0.78</v>
      </c>
      <c r="W90" t="n">
        <v>0.18</v>
      </c>
      <c r="X90" t="n">
        <v>0.19</v>
      </c>
      <c r="Y90" t="n">
        <v>1</v>
      </c>
      <c r="Z90" t="n">
        <v>10</v>
      </c>
      <c r="AA90" t="n">
        <v>410.5754442806003</v>
      </c>
      <c r="AB90" t="n">
        <v>561.7674361749466</v>
      </c>
      <c r="AC90" t="n">
        <v>508.1531405119576</v>
      </c>
      <c r="AD90" t="n">
        <v>410575.4442806003</v>
      </c>
      <c r="AE90" t="n">
        <v>561767.4361749466</v>
      </c>
      <c r="AF90" t="n">
        <v>6.531178881595698e-06</v>
      </c>
      <c r="AG90" t="n">
        <v>24</v>
      </c>
      <c r="AH90" t="n">
        <v>508153.1405119576</v>
      </c>
    </row>
    <row r="91">
      <c r="A91" t="n">
        <v>89</v>
      </c>
      <c r="B91" t="n">
        <v>105</v>
      </c>
      <c r="C91" t="inlineStr">
        <is>
          <t xml:space="preserve">CONCLUIDO	</t>
        </is>
      </c>
      <c r="D91" t="n">
        <v>4.9124</v>
      </c>
      <c r="E91" t="n">
        <v>20.36</v>
      </c>
      <c r="F91" t="n">
        <v>17.47</v>
      </c>
      <c r="G91" t="n">
        <v>131.01</v>
      </c>
      <c r="H91" t="n">
        <v>1.72</v>
      </c>
      <c r="I91" t="n">
        <v>8</v>
      </c>
      <c r="J91" t="n">
        <v>240.97</v>
      </c>
      <c r="K91" t="n">
        <v>55.27</v>
      </c>
      <c r="L91" t="n">
        <v>23.25</v>
      </c>
      <c r="M91" t="n">
        <v>6</v>
      </c>
      <c r="N91" t="n">
        <v>57.45</v>
      </c>
      <c r="O91" t="n">
        <v>29954.34</v>
      </c>
      <c r="P91" t="n">
        <v>224.64</v>
      </c>
      <c r="Q91" t="n">
        <v>444.55</v>
      </c>
      <c r="R91" t="n">
        <v>66.90000000000001</v>
      </c>
      <c r="S91" t="n">
        <v>48.21</v>
      </c>
      <c r="T91" t="n">
        <v>3417.43</v>
      </c>
      <c r="U91" t="n">
        <v>0.72</v>
      </c>
      <c r="V91" t="n">
        <v>0.78</v>
      </c>
      <c r="W91" t="n">
        <v>0.17</v>
      </c>
      <c r="X91" t="n">
        <v>0.19</v>
      </c>
      <c r="Y91" t="n">
        <v>1</v>
      </c>
      <c r="Z91" t="n">
        <v>10</v>
      </c>
      <c r="AA91" t="n">
        <v>410.6451579985425</v>
      </c>
      <c r="AB91" t="n">
        <v>561.8628215593874</v>
      </c>
      <c r="AC91" t="n">
        <v>508.2394224491816</v>
      </c>
      <c r="AD91" t="n">
        <v>410645.1579985425</v>
      </c>
      <c r="AE91" t="n">
        <v>561862.8215593874</v>
      </c>
      <c r="AF91" t="n">
        <v>6.531710736553482e-06</v>
      </c>
      <c r="AG91" t="n">
        <v>24</v>
      </c>
      <c r="AH91" t="n">
        <v>508239.4224491816</v>
      </c>
    </row>
    <row r="92">
      <c r="A92" t="n">
        <v>90</v>
      </c>
      <c r="B92" t="n">
        <v>105</v>
      </c>
      <c r="C92" t="inlineStr">
        <is>
          <t xml:space="preserve">CONCLUIDO	</t>
        </is>
      </c>
      <c r="D92" t="n">
        <v>4.9094</v>
      </c>
      <c r="E92" t="n">
        <v>20.37</v>
      </c>
      <c r="F92" t="n">
        <v>17.48</v>
      </c>
      <c r="G92" t="n">
        <v>131.1</v>
      </c>
      <c r="H92" t="n">
        <v>1.73</v>
      </c>
      <c r="I92" t="n">
        <v>8</v>
      </c>
      <c r="J92" t="n">
        <v>241.41</v>
      </c>
      <c r="K92" t="n">
        <v>55.27</v>
      </c>
      <c r="L92" t="n">
        <v>23.5</v>
      </c>
      <c r="M92" t="n">
        <v>6</v>
      </c>
      <c r="N92" t="n">
        <v>57.64</v>
      </c>
      <c r="O92" t="n">
        <v>30008.32</v>
      </c>
      <c r="P92" t="n">
        <v>224.66</v>
      </c>
      <c r="Q92" t="n">
        <v>444.56</v>
      </c>
      <c r="R92" t="n">
        <v>67.26000000000001</v>
      </c>
      <c r="S92" t="n">
        <v>48.21</v>
      </c>
      <c r="T92" t="n">
        <v>3592.57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410.7950932979948</v>
      </c>
      <c r="AB92" t="n">
        <v>562.0679696507766</v>
      </c>
      <c r="AC92" t="n">
        <v>508.4249914946558</v>
      </c>
      <c r="AD92" t="n">
        <v>410795.0932979948</v>
      </c>
      <c r="AE92" t="n">
        <v>562067.9696507766</v>
      </c>
      <c r="AF92" t="n">
        <v>6.527721824370097e-06</v>
      </c>
      <c r="AG92" t="n">
        <v>24</v>
      </c>
      <c r="AH92" t="n">
        <v>508424.9914946558</v>
      </c>
    </row>
    <row r="93">
      <c r="A93" t="n">
        <v>91</v>
      </c>
      <c r="B93" t="n">
        <v>105</v>
      </c>
      <c r="C93" t="inlineStr">
        <is>
          <t xml:space="preserve">CONCLUIDO	</t>
        </is>
      </c>
      <c r="D93" t="n">
        <v>4.9104</v>
      </c>
      <c r="E93" t="n">
        <v>20.36</v>
      </c>
      <c r="F93" t="n">
        <v>17.48</v>
      </c>
      <c r="G93" t="n">
        <v>131.07</v>
      </c>
      <c r="H93" t="n">
        <v>1.75</v>
      </c>
      <c r="I93" t="n">
        <v>8</v>
      </c>
      <c r="J93" t="n">
        <v>241.85</v>
      </c>
      <c r="K93" t="n">
        <v>55.27</v>
      </c>
      <c r="L93" t="n">
        <v>23.75</v>
      </c>
      <c r="M93" t="n">
        <v>6</v>
      </c>
      <c r="N93" t="n">
        <v>57.83</v>
      </c>
      <c r="O93" t="n">
        <v>30062.36</v>
      </c>
      <c r="P93" t="n">
        <v>224.1</v>
      </c>
      <c r="Q93" t="n">
        <v>444.55</v>
      </c>
      <c r="R93" t="n">
        <v>67.09</v>
      </c>
      <c r="S93" t="n">
        <v>48.21</v>
      </c>
      <c r="T93" t="n">
        <v>3512.46</v>
      </c>
      <c r="U93" t="n">
        <v>0.72</v>
      </c>
      <c r="V93" t="n">
        <v>0.78</v>
      </c>
      <c r="W93" t="n">
        <v>0.18</v>
      </c>
      <c r="X93" t="n">
        <v>0.2</v>
      </c>
      <c r="Y93" t="n">
        <v>1</v>
      </c>
      <c r="Z93" t="n">
        <v>10</v>
      </c>
      <c r="AA93" t="n">
        <v>410.4842359325723</v>
      </c>
      <c r="AB93" t="n">
        <v>561.6426408893464</v>
      </c>
      <c r="AC93" t="n">
        <v>508.0402555132638</v>
      </c>
      <c r="AD93" t="n">
        <v>410484.2359325723</v>
      </c>
      <c r="AE93" t="n">
        <v>561642.6408893464</v>
      </c>
      <c r="AF93" t="n">
        <v>6.52905146176456e-06</v>
      </c>
      <c r="AG93" t="n">
        <v>24</v>
      </c>
      <c r="AH93" t="n">
        <v>508040.2555132638</v>
      </c>
    </row>
    <row r="94">
      <c r="A94" t="n">
        <v>92</v>
      </c>
      <c r="B94" t="n">
        <v>105</v>
      </c>
      <c r="C94" t="inlineStr">
        <is>
          <t xml:space="preserve">CONCLUIDO	</t>
        </is>
      </c>
      <c r="D94" t="n">
        <v>4.91</v>
      </c>
      <c r="E94" t="n">
        <v>20.37</v>
      </c>
      <c r="F94" t="n">
        <v>17.48</v>
      </c>
      <c r="G94" t="n">
        <v>131.08</v>
      </c>
      <c r="H94" t="n">
        <v>1.76</v>
      </c>
      <c r="I94" t="n">
        <v>8</v>
      </c>
      <c r="J94" t="n">
        <v>242.29</v>
      </c>
      <c r="K94" t="n">
        <v>55.27</v>
      </c>
      <c r="L94" t="n">
        <v>24</v>
      </c>
      <c r="M94" t="n">
        <v>6</v>
      </c>
      <c r="N94" t="n">
        <v>58.02</v>
      </c>
      <c r="O94" t="n">
        <v>30116.47</v>
      </c>
      <c r="P94" t="n">
        <v>223.95</v>
      </c>
      <c r="Q94" t="n">
        <v>444.55</v>
      </c>
      <c r="R94" t="n">
        <v>67.16</v>
      </c>
      <c r="S94" t="n">
        <v>48.21</v>
      </c>
      <c r="T94" t="n">
        <v>3546.87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410.4243326359696</v>
      </c>
      <c r="AB94" t="n">
        <v>561.5606785561878</v>
      </c>
      <c r="AC94" t="n">
        <v>507.9661155501469</v>
      </c>
      <c r="AD94" t="n">
        <v>410424.3326359696</v>
      </c>
      <c r="AE94" t="n">
        <v>561560.6785561878</v>
      </c>
      <c r="AF94" t="n">
        <v>6.528519606806776e-06</v>
      </c>
      <c r="AG94" t="n">
        <v>24</v>
      </c>
      <c r="AH94" t="n">
        <v>507966.1155501469</v>
      </c>
    </row>
    <row r="95">
      <c r="A95" t="n">
        <v>93</v>
      </c>
      <c r="B95" t="n">
        <v>105</v>
      </c>
      <c r="C95" t="inlineStr">
        <is>
          <t xml:space="preserve">CONCLUIDO	</t>
        </is>
      </c>
      <c r="D95" t="n">
        <v>4.9103</v>
      </c>
      <c r="E95" t="n">
        <v>20.37</v>
      </c>
      <c r="F95" t="n">
        <v>17.48</v>
      </c>
      <c r="G95" t="n">
        <v>131.07</v>
      </c>
      <c r="H95" t="n">
        <v>1.78</v>
      </c>
      <c r="I95" t="n">
        <v>8</v>
      </c>
      <c r="J95" t="n">
        <v>242.73</v>
      </c>
      <c r="K95" t="n">
        <v>55.27</v>
      </c>
      <c r="L95" t="n">
        <v>24.25</v>
      </c>
      <c r="M95" t="n">
        <v>6</v>
      </c>
      <c r="N95" t="n">
        <v>58.21</v>
      </c>
      <c r="O95" t="n">
        <v>30170.65</v>
      </c>
      <c r="P95" t="n">
        <v>223.36</v>
      </c>
      <c r="Q95" t="n">
        <v>444.55</v>
      </c>
      <c r="R95" t="n">
        <v>67.16</v>
      </c>
      <c r="S95" t="n">
        <v>48.21</v>
      </c>
      <c r="T95" t="n">
        <v>3545.44</v>
      </c>
      <c r="U95" t="n">
        <v>0.72</v>
      </c>
      <c r="V95" t="n">
        <v>0.78</v>
      </c>
      <c r="W95" t="n">
        <v>0.18</v>
      </c>
      <c r="X95" t="n">
        <v>0.2</v>
      </c>
      <c r="Y95" t="n">
        <v>1</v>
      </c>
      <c r="Z95" t="n">
        <v>10</v>
      </c>
      <c r="AA95" t="n">
        <v>410.1232332049188</v>
      </c>
      <c r="AB95" t="n">
        <v>561.1487010310547</v>
      </c>
      <c r="AC95" t="n">
        <v>507.5934565817984</v>
      </c>
      <c r="AD95" t="n">
        <v>410123.2332049188</v>
      </c>
      <c r="AE95" t="n">
        <v>561148.7010310546</v>
      </c>
      <c r="AF95" t="n">
        <v>6.528918498025114e-06</v>
      </c>
      <c r="AG95" t="n">
        <v>24</v>
      </c>
      <c r="AH95" t="n">
        <v>507593.4565817984</v>
      </c>
    </row>
    <row r="96">
      <c r="A96" t="n">
        <v>94</v>
      </c>
      <c r="B96" t="n">
        <v>105</v>
      </c>
      <c r="C96" t="inlineStr">
        <is>
          <t xml:space="preserve">CONCLUIDO	</t>
        </is>
      </c>
      <c r="D96" t="n">
        <v>4.9098</v>
      </c>
      <c r="E96" t="n">
        <v>20.37</v>
      </c>
      <c r="F96" t="n">
        <v>17.48</v>
      </c>
      <c r="G96" t="n">
        <v>131.09</v>
      </c>
      <c r="H96" t="n">
        <v>1.79</v>
      </c>
      <c r="I96" t="n">
        <v>8</v>
      </c>
      <c r="J96" t="n">
        <v>243.17</v>
      </c>
      <c r="K96" t="n">
        <v>55.27</v>
      </c>
      <c r="L96" t="n">
        <v>24.5</v>
      </c>
      <c r="M96" t="n">
        <v>6</v>
      </c>
      <c r="N96" t="n">
        <v>58.4</v>
      </c>
      <c r="O96" t="n">
        <v>30224.9</v>
      </c>
      <c r="P96" t="n">
        <v>223.22</v>
      </c>
      <c r="Q96" t="n">
        <v>444.55</v>
      </c>
      <c r="R96" t="n">
        <v>67.16</v>
      </c>
      <c r="S96" t="n">
        <v>48.21</v>
      </c>
      <c r="T96" t="n">
        <v>3545.94</v>
      </c>
      <c r="U96" t="n">
        <v>0.72</v>
      </c>
      <c r="V96" t="n">
        <v>0.78</v>
      </c>
      <c r="W96" t="n">
        <v>0.18</v>
      </c>
      <c r="X96" t="n">
        <v>0.2</v>
      </c>
      <c r="Y96" t="n">
        <v>1</v>
      </c>
      <c r="Z96" t="n">
        <v>10</v>
      </c>
      <c r="AA96" t="n">
        <v>410.07171355192</v>
      </c>
      <c r="AB96" t="n">
        <v>561.078209568935</v>
      </c>
      <c r="AC96" t="n">
        <v>507.5296927258881</v>
      </c>
      <c r="AD96" t="n">
        <v>410071.71355192</v>
      </c>
      <c r="AE96" t="n">
        <v>561078.209568935</v>
      </c>
      <c r="AF96" t="n">
        <v>6.528253679327882e-06</v>
      </c>
      <c r="AG96" t="n">
        <v>24</v>
      </c>
      <c r="AH96" t="n">
        <v>507529.6927258882</v>
      </c>
    </row>
    <row r="97">
      <c r="A97" t="n">
        <v>95</v>
      </c>
      <c r="B97" t="n">
        <v>105</v>
      </c>
      <c r="C97" t="inlineStr">
        <is>
          <t xml:space="preserve">CONCLUIDO	</t>
        </is>
      </c>
      <c r="D97" t="n">
        <v>4.9151</v>
      </c>
      <c r="E97" t="n">
        <v>20.35</v>
      </c>
      <c r="F97" t="n">
        <v>17.46</v>
      </c>
      <c r="G97" t="n">
        <v>130.92</v>
      </c>
      <c r="H97" t="n">
        <v>1.81</v>
      </c>
      <c r="I97" t="n">
        <v>8</v>
      </c>
      <c r="J97" t="n">
        <v>243.61</v>
      </c>
      <c r="K97" t="n">
        <v>55.27</v>
      </c>
      <c r="L97" t="n">
        <v>24.75</v>
      </c>
      <c r="M97" t="n">
        <v>6</v>
      </c>
      <c r="N97" t="n">
        <v>58.59</v>
      </c>
      <c r="O97" t="n">
        <v>30279.22</v>
      </c>
      <c r="P97" t="n">
        <v>222.53</v>
      </c>
      <c r="Q97" t="n">
        <v>444.55</v>
      </c>
      <c r="R97" t="n">
        <v>66.37</v>
      </c>
      <c r="S97" t="n">
        <v>48.21</v>
      </c>
      <c r="T97" t="n">
        <v>3148.25</v>
      </c>
      <c r="U97" t="n">
        <v>0.73</v>
      </c>
      <c r="V97" t="n">
        <v>0.78</v>
      </c>
      <c r="W97" t="n">
        <v>0.18</v>
      </c>
      <c r="X97" t="n">
        <v>0.18</v>
      </c>
      <c r="Y97" t="n">
        <v>1</v>
      </c>
      <c r="Z97" t="n">
        <v>10</v>
      </c>
      <c r="AA97" t="n">
        <v>409.4774269471816</v>
      </c>
      <c r="AB97" t="n">
        <v>560.2650804182573</v>
      </c>
      <c r="AC97" t="n">
        <v>506.7941674801171</v>
      </c>
      <c r="AD97" t="n">
        <v>409477.4269471816</v>
      </c>
      <c r="AE97" t="n">
        <v>560265.0804182573</v>
      </c>
      <c r="AF97" t="n">
        <v>6.535300757518529e-06</v>
      </c>
      <c r="AG97" t="n">
        <v>24</v>
      </c>
      <c r="AH97" t="n">
        <v>506794.1674801171</v>
      </c>
    </row>
    <row r="98">
      <c r="A98" t="n">
        <v>96</v>
      </c>
      <c r="B98" t="n">
        <v>105</v>
      </c>
      <c r="C98" t="inlineStr">
        <is>
          <t xml:space="preserve">CONCLUIDO	</t>
        </is>
      </c>
      <c r="D98" t="n">
        <v>4.9209</v>
      </c>
      <c r="E98" t="n">
        <v>20.32</v>
      </c>
      <c r="F98" t="n">
        <v>17.43</v>
      </c>
      <c r="G98" t="n">
        <v>130.74</v>
      </c>
      <c r="H98" t="n">
        <v>1.82</v>
      </c>
      <c r="I98" t="n">
        <v>8</v>
      </c>
      <c r="J98" t="n">
        <v>244.05</v>
      </c>
      <c r="K98" t="n">
        <v>55.27</v>
      </c>
      <c r="L98" t="n">
        <v>25</v>
      </c>
      <c r="M98" t="n">
        <v>6</v>
      </c>
      <c r="N98" t="n">
        <v>58.78</v>
      </c>
      <c r="O98" t="n">
        <v>30333.61</v>
      </c>
      <c r="P98" t="n">
        <v>221.45</v>
      </c>
      <c r="Q98" t="n">
        <v>444.55</v>
      </c>
      <c r="R98" t="n">
        <v>65.55</v>
      </c>
      <c r="S98" t="n">
        <v>48.21</v>
      </c>
      <c r="T98" t="n">
        <v>2737.57</v>
      </c>
      <c r="U98" t="n">
        <v>0.74</v>
      </c>
      <c r="V98" t="n">
        <v>0.78</v>
      </c>
      <c r="W98" t="n">
        <v>0.18</v>
      </c>
      <c r="X98" t="n">
        <v>0.16</v>
      </c>
      <c r="Y98" t="n">
        <v>1</v>
      </c>
      <c r="Z98" t="n">
        <v>10</v>
      </c>
      <c r="AA98" t="n">
        <v>408.6404593006374</v>
      </c>
      <c r="AB98" t="n">
        <v>559.1199043598489</v>
      </c>
      <c r="AC98" t="n">
        <v>505.7582854174585</v>
      </c>
      <c r="AD98" t="n">
        <v>408640.4593006374</v>
      </c>
      <c r="AE98" t="n">
        <v>559119.9043598488</v>
      </c>
      <c r="AF98" t="n">
        <v>6.543012654406407e-06</v>
      </c>
      <c r="AG98" t="n">
        <v>24</v>
      </c>
      <c r="AH98" t="n">
        <v>505758.2854174585</v>
      </c>
    </row>
    <row r="99">
      <c r="A99" t="n">
        <v>97</v>
      </c>
      <c r="B99" t="n">
        <v>105</v>
      </c>
      <c r="C99" t="inlineStr">
        <is>
          <t xml:space="preserve">CONCLUIDO	</t>
        </is>
      </c>
      <c r="D99" t="n">
        <v>4.9167</v>
      </c>
      <c r="E99" t="n">
        <v>20.34</v>
      </c>
      <c r="F99" t="n">
        <v>17.45</v>
      </c>
      <c r="G99" t="n">
        <v>130.87</v>
      </c>
      <c r="H99" t="n">
        <v>1.84</v>
      </c>
      <c r="I99" t="n">
        <v>8</v>
      </c>
      <c r="J99" t="n">
        <v>244.49</v>
      </c>
      <c r="K99" t="n">
        <v>55.27</v>
      </c>
      <c r="L99" t="n">
        <v>25.25</v>
      </c>
      <c r="M99" t="n">
        <v>6</v>
      </c>
      <c r="N99" t="n">
        <v>58.97</v>
      </c>
      <c r="O99" t="n">
        <v>30388.06</v>
      </c>
      <c r="P99" t="n">
        <v>221.82</v>
      </c>
      <c r="Q99" t="n">
        <v>444.55</v>
      </c>
      <c r="R99" t="n">
        <v>66.31999999999999</v>
      </c>
      <c r="S99" t="n">
        <v>48.21</v>
      </c>
      <c r="T99" t="n">
        <v>3122.63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  <c r="AA99" t="n">
        <v>409.0375966113364</v>
      </c>
      <c r="AB99" t="n">
        <v>559.663285148809</v>
      </c>
      <c r="AC99" t="n">
        <v>506.24980670656</v>
      </c>
      <c r="AD99" t="n">
        <v>409037.5966113364</v>
      </c>
      <c r="AE99" t="n">
        <v>559663.285148809</v>
      </c>
      <c r="AF99" t="n">
        <v>6.537428177349667e-06</v>
      </c>
      <c r="AG99" t="n">
        <v>24</v>
      </c>
      <c r="AH99" t="n">
        <v>506249.80670656</v>
      </c>
    </row>
    <row r="100">
      <c r="A100" t="n">
        <v>98</v>
      </c>
      <c r="B100" t="n">
        <v>105</v>
      </c>
      <c r="C100" t="inlineStr">
        <is>
          <t xml:space="preserve">CONCLUIDO	</t>
        </is>
      </c>
      <c r="D100" t="n">
        <v>4.9023</v>
      </c>
      <c r="E100" t="n">
        <v>20.4</v>
      </c>
      <c r="F100" t="n">
        <v>17.51</v>
      </c>
      <c r="G100" t="n">
        <v>131.32</v>
      </c>
      <c r="H100" t="n">
        <v>1.85</v>
      </c>
      <c r="I100" t="n">
        <v>8</v>
      </c>
      <c r="J100" t="n">
        <v>244.93</v>
      </c>
      <c r="K100" t="n">
        <v>55.27</v>
      </c>
      <c r="L100" t="n">
        <v>25.5</v>
      </c>
      <c r="M100" t="n">
        <v>6</v>
      </c>
      <c r="N100" t="n">
        <v>59.16</v>
      </c>
      <c r="O100" t="n">
        <v>30442.58</v>
      </c>
      <c r="P100" t="n">
        <v>222.05</v>
      </c>
      <c r="Q100" t="n">
        <v>444.55</v>
      </c>
      <c r="R100" t="n">
        <v>68.39</v>
      </c>
      <c r="S100" t="n">
        <v>48.21</v>
      </c>
      <c r="T100" t="n">
        <v>4161.74</v>
      </c>
      <c r="U100" t="n">
        <v>0.7</v>
      </c>
      <c r="V100" t="n">
        <v>0.78</v>
      </c>
      <c r="W100" t="n">
        <v>0.17</v>
      </c>
      <c r="X100" t="n">
        <v>0.23</v>
      </c>
      <c r="Y100" t="n">
        <v>1</v>
      </c>
      <c r="Z100" t="n">
        <v>10</v>
      </c>
      <c r="AA100" t="n">
        <v>409.8618686460522</v>
      </c>
      <c r="AB100" t="n">
        <v>560.7910905110227</v>
      </c>
      <c r="AC100" t="n">
        <v>507.2699759078889</v>
      </c>
      <c r="AD100" t="n">
        <v>409861.8686460522</v>
      </c>
      <c r="AE100" t="n">
        <v>560791.0905110227</v>
      </c>
      <c r="AF100" t="n">
        <v>6.51828139886942e-06</v>
      </c>
      <c r="AG100" t="n">
        <v>24</v>
      </c>
      <c r="AH100" t="n">
        <v>507269.9759078888</v>
      </c>
    </row>
    <row r="101">
      <c r="A101" t="n">
        <v>99</v>
      </c>
      <c r="B101" t="n">
        <v>105</v>
      </c>
      <c r="C101" t="inlineStr">
        <is>
          <t xml:space="preserve">CONCLUIDO	</t>
        </is>
      </c>
      <c r="D101" t="n">
        <v>4.9088</v>
      </c>
      <c r="E101" t="n">
        <v>20.37</v>
      </c>
      <c r="F101" t="n">
        <v>17.48</v>
      </c>
      <c r="G101" t="n">
        <v>131.12</v>
      </c>
      <c r="H101" t="n">
        <v>1.87</v>
      </c>
      <c r="I101" t="n">
        <v>8</v>
      </c>
      <c r="J101" t="n">
        <v>245.38</v>
      </c>
      <c r="K101" t="n">
        <v>55.27</v>
      </c>
      <c r="L101" t="n">
        <v>25.75</v>
      </c>
      <c r="M101" t="n">
        <v>6</v>
      </c>
      <c r="N101" t="n">
        <v>59.35</v>
      </c>
      <c r="O101" t="n">
        <v>30497.18</v>
      </c>
      <c r="P101" t="n">
        <v>220.17</v>
      </c>
      <c r="Q101" t="n">
        <v>444.55</v>
      </c>
      <c r="R101" t="n">
        <v>67.39</v>
      </c>
      <c r="S101" t="n">
        <v>48.21</v>
      </c>
      <c r="T101" t="n">
        <v>3658.36</v>
      </c>
      <c r="U101" t="n">
        <v>0.72</v>
      </c>
      <c r="V101" t="n">
        <v>0.78</v>
      </c>
      <c r="W101" t="n">
        <v>0.18</v>
      </c>
      <c r="X101" t="n">
        <v>0.21</v>
      </c>
      <c r="Y101" t="n">
        <v>1</v>
      </c>
      <c r="Z101" t="n">
        <v>10</v>
      </c>
      <c r="AA101" t="n">
        <v>408.6038172102013</v>
      </c>
      <c r="AB101" t="n">
        <v>559.0697690351794</v>
      </c>
      <c r="AC101" t="n">
        <v>505.7129349378101</v>
      </c>
      <c r="AD101" t="n">
        <v>408603.8172102013</v>
      </c>
      <c r="AE101" t="n">
        <v>559069.7690351794</v>
      </c>
      <c r="AF101" t="n">
        <v>6.526924041933421e-06</v>
      </c>
      <c r="AG101" t="n">
        <v>24</v>
      </c>
      <c r="AH101" t="n">
        <v>505712.9349378101</v>
      </c>
    </row>
    <row r="102">
      <c r="A102" t="n">
        <v>100</v>
      </c>
      <c r="B102" t="n">
        <v>105</v>
      </c>
      <c r="C102" t="inlineStr">
        <is>
          <t xml:space="preserve">CONCLUIDO	</t>
        </is>
      </c>
      <c r="D102" t="n">
        <v>4.907</v>
      </c>
      <c r="E102" t="n">
        <v>20.38</v>
      </c>
      <c r="F102" t="n">
        <v>17.49</v>
      </c>
      <c r="G102" t="n">
        <v>131.18</v>
      </c>
      <c r="H102" t="n">
        <v>1.88</v>
      </c>
      <c r="I102" t="n">
        <v>8</v>
      </c>
      <c r="J102" t="n">
        <v>245.82</v>
      </c>
      <c r="K102" t="n">
        <v>55.27</v>
      </c>
      <c r="L102" t="n">
        <v>26</v>
      </c>
      <c r="M102" t="n">
        <v>6</v>
      </c>
      <c r="N102" t="n">
        <v>59.55</v>
      </c>
      <c r="O102" t="n">
        <v>30551.84</v>
      </c>
      <c r="P102" t="n">
        <v>219.52</v>
      </c>
      <c r="Q102" t="n">
        <v>444.6</v>
      </c>
      <c r="R102" t="n">
        <v>67.59999999999999</v>
      </c>
      <c r="S102" t="n">
        <v>48.21</v>
      </c>
      <c r="T102" t="n">
        <v>3763.59</v>
      </c>
      <c r="U102" t="n">
        <v>0.71</v>
      </c>
      <c r="V102" t="n">
        <v>0.78</v>
      </c>
      <c r="W102" t="n">
        <v>0.18</v>
      </c>
      <c r="X102" t="n">
        <v>0.21</v>
      </c>
      <c r="Y102" t="n">
        <v>1</v>
      </c>
      <c r="Z102" t="n">
        <v>10</v>
      </c>
      <c r="AA102" t="n">
        <v>408.3808121879821</v>
      </c>
      <c r="AB102" t="n">
        <v>558.7646437254919</v>
      </c>
      <c r="AC102" t="n">
        <v>505.4369303594332</v>
      </c>
      <c r="AD102" t="n">
        <v>408380.8121879821</v>
      </c>
      <c r="AE102" t="n">
        <v>558764.6437254918</v>
      </c>
      <c r="AF102" t="n">
        <v>6.52453069462339e-06</v>
      </c>
      <c r="AG102" t="n">
        <v>24</v>
      </c>
      <c r="AH102" t="n">
        <v>505436.9303594332</v>
      </c>
    </row>
    <row r="103">
      <c r="A103" t="n">
        <v>101</v>
      </c>
      <c r="B103" t="n">
        <v>105</v>
      </c>
      <c r="C103" t="inlineStr">
        <is>
          <t xml:space="preserve">CONCLUIDO	</t>
        </is>
      </c>
      <c r="D103" t="n">
        <v>4.9289</v>
      </c>
      <c r="E103" t="n">
        <v>20.29</v>
      </c>
      <c r="F103" t="n">
        <v>17.44</v>
      </c>
      <c r="G103" t="n">
        <v>149.48</v>
      </c>
      <c r="H103" t="n">
        <v>1.9</v>
      </c>
      <c r="I103" t="n">
        <v>7</v>
      </c>
      <c r="J103" t="n">
        <v>246.26</v>
      </c>
      <c r="K103" t="n">
        <v>55.27</v>
      </c>
      <c r="L103" t="n">
        <v>26.25</v>
      </c>
      <c r="M103" t="n">
        <v>5</v>
      </c>
      <c r="N103" t="n">
        <v>59.74</v>
      </c>
      <c r="O103" t="n">
        <v>30606.57</v>
      </c>
      <c r="P103" t="n">
        <v>219.3</v>
      </c>
      <c r="Q103" t="n">
        <v>444.56</v>
      </c>
      <c r="R103" t="n">
        <v>65.87</v>
      </c>
      <c r="S103" t="n">
        <v>48.21</v>
      </c>
      <c r="T103" t="n">
        <v>2904.41</v>
      </c>
      <c r="U103" t="n">
        <v>0.73</v>
      </c>
      <c r="V103" t="n">
        <v>0.78</v>
      </c>
      <c r="W103" t="n">
        <v>0.18</v>
      </c>
      <c r="X103" t="n">
        <v>0.16</v>
      </c>
      <c r="Y103" t="n">
        <v>1</v>
      </c>
      <c r="Z103" t="n">
        <v>10</v>
      </c>
      <c r="AA103" t="n">
        <v>407.3447161700274</v>
      </c>
      <c r="AB103" t="n">
        <v>557.3470114443959</v>
      </c>
      <c r="AC103" t="n">
        <v>504.1545949135855</v>
      </c>
      <c r="AD103" t="n">
        <v>407344.7161700274</v>
      </c>
      <c r="AE103" t="n">
        <v>557347.0114443959</v>
      </c>
      <c r="AF103" t="n">
        <v>6.5536497535621e-06</v>
      </c>
      <c r="AG103" t="n">
        <v>24</v>
      </c>
      <c r="AH103" t="n">
        <v>504154.5949135855</v>
      </c>
    </row>
    <row r="104">
      <c r="A104" t="n">
        <v>102</v>
      </c>
      <c r="B104" t="n">
        <v>105</v>
      </c>
      <c r="C104" t="inlineStr">
        <is>
          <t xml:space="preserve">CONCLUIDO	</t>
        </is>
      </c>
      <c r="D104" t="n">
        <v>4.9262</v>
      </c>
      <c r="E104" t="n">
        <v>20.3</v>
      </c>
      <c r="F104" t="n">
        <v>17.45</v>
      </c>
      <c r="G104" t="n">
        <v>149.58</v>
      </c>
      <c r="H104" t="n">
        <v>1.91</v>
      </c>
      <c r="I104" t="n">
        <v>7</v>
      </c>
      <c r="J104" t="n">
        <v>246.71</v>
      </c>
      <c r="K104" t="n">
        <v>55.27</v>
      </c>
      <c r="L104" t="n">
        <v>26.5</v>
      </c>
      <c r="M104" t="n">
        <v>5</v>
      </c>
      <c r="N104" t="n">
        <v>59.93</v>
      </c>
      <c r="O104" t="n">
        <v>30661.38</v>
      </c>
      <c r="P104" t="n">
        <v>219.36</v>
      </c>
      <c r="Q104" t="n">
        <v>444.55</v>
      </c>
      <c r="R104" t="n">
        <v>66.34</v>
      </c>
      <c r="S104" t="n">
        <v>48.21</v>
      </c>
      <c r="T104" t="n">
        <v>3137.7</v>
      </c>
      <c r="U104" t="n">
        <v>0.73</v>
      </c>
      <c r="V104" t="n">
        <v>0.78</v>
      </c>
      <c r="W104" t="n">
        <v>0.17</v>
      </c>
      <c r="X104" t="n">
        <v>0.17</v>
      </c>
      <c r="Y104" t="n">
        <v>1</v>
      </c>
      <c r="Z104" t="n">
        <v>10</v>
      </c>
      <c r="AA104" t="n">
        <v>407.501505334301</v>
      </c>
      <c r="AB104" t="n">
        <v>557.5615372960049</v>
      </c>
      <c r="AC104" t="n">
        <v>504.3486467190058</v>
      </c>
      <c r="AD104" t="n">
        <v>407501.505334301</v>
      </c>
      <c r="AE104" t="n">
        <v>557561.5372960048</v>
      </c>
      <c r="AF104" t="n">
        <v>6.550059732597053e-06</v>
      </c>
      <c r="AG104" t="n">
        <v>24</v>
      </c>
      <c r="AH104" t="n">
        <v>504348.6467190058</v>
      </c>
    </row>
    <row r="105">
      <c r="A105" t="n">
        <v>103</v>
      </c>
      <c r="B105" t="n">
        <v>105</v>
      </c>
      <c r="C105" t="inlineStr">
        <is>
          <t xml:space="preserve">CONCLUIDO	</t>
        </is>
      </c>
      <c r="D105" t="n">
        <v>4.9281</v>
      </c>
      <c r="E105" t="n">
        <v>20.29</v>
      </c>
      <c r="F105" t="n">
        <v>17.44</v>
      </c>
      <c r="G105" t="n">
        <v>149.51</v>
      </c>
      <c r="H105" t="n">
        <v>1.93</v>
      </c>
      <c r="I105" t="n">
        <v>7</v>
      </c>
      <c r="J105" t="n">
        <v>247.15</v>
      </c>
      <c r="K105" t="n">
        <v>55.27</v>
      </c>
      <c r="L105" t="n">
        <v>26.75</v>
      </c>
      <c r="M105" t="n">
        <v>5</v>
      </c>
      <c r="N105" t="n">
        <v>60.13</v>
      </c>
      <c r="O105" t="n">
        <v>30716.25</v>
      </c>
      <c r="P105" t="n">
        <v>219.63</v>
      </c>
      <c r="Q105" t="n">
        <v>444.55</v>
      </c>
      <c r="R105" t="n">
        <v>65.97</v>
      </c>
      <c r="S105" t="n">
        <v>48.21</v>
      </c>
      <c r="T105" t="n">
        <v>2955.78</v>
      </c>
      <c r="U105" t="n">
        <v>0.73</v>
      </c>
      <c r="V105" t="n">
        <v>0.78</v>
      </c>
      <c r="W105" t="n">
        <v>0.18</v>
      </c>
      <c r="X105" t="n">
        <v>0.17</v>
      </c>
      <c r="Y105" t="n">
        <v>1</v>
      </c>
      <c r="Z105" t="n">
        <v>10</v>
      </c>
      <c r="AA105" t="n">
        <v>407.5340358693639</v>
      </c>
      <c r="AB105" t="n">
        <v>557.6060470092239</v>
      </c>
      <c r="AC105" t="n">
        <v>504.3889084876649</v>
      </c>
      <c r="AD105" t="n">
        <v>407534.0358693639</v>
      </c>
      <c r="AE105" t="n">
        <v>557606.0470092238</v>
      </c>
      <c r="AF105" t="n">
        <v>6.55258604364653e-06</v>
      </c>
      <c r="AG105" t="n">
        <v>24</v>
      </c>
      <c r="AH105" t="n">
        <v>504388.9084876649</v>
      </c>
    </row>
    <row r="106">
      <c r="A106" t="n">
        <v>104</v>
      </c>
      <c r="B106" t="n">
        <v>105</v>
      </c>
      <c r="C106" t="inlineStr">
        <is>
          <t xml:space="preserve">CONCLUIDO	</t>
        </is>
      </c>
      <c r="D106" t="n">
        <v>4.9277</v>
      </c>
      <c r="E106" t="n">
        <v>20.29</v>
      </c>
      <c r="F106" t="n">
        <v>17.45</v>
      </c>
      <c r="G106" t="n">
        <v>149.53</v>
      </c>
      <c r="H106" t="n">
        <v>1.94</v>
      </c>
      <c r="I106" t="n">
        <v>7</v>
      </c>
      <c r="J106" t="n">
        <v>247.6</v>
      </c>
      <c r="K106" t="n">
        <v>55.27</v>
      </c>
      <c r="L106" t="n">
        <v>27</v>
      </c>
      <c r="M106" t="n">
        <v>5</v>
      </c>
      <c r="N106" t="n">
        <v>60.33</v>
      </c>
      <c r="O106" t="n">
        <v>30771.2</v>
      </c>
      <c r="P106" t="n">
        <v>219.74</v>
      </c>
      <c r="Q106" t="n">
        <v>444.55</v>
      </c>
      <c r="R106" t="n">
        <v>66.12</v>
      </c>
      <c r="S106" t="n">
        <v>48.21</v>
      </c>
      <c r="T106" t="n">
        <v>3032.31</v>
      </c>
      <c r="U106" t="n">
        <v>0.73</v>
      </c>
      <c r="V106" t="n">
        <v>0.78</v>
      </c>
      <c r="W106" t="n">
        <v>0.17</v>
      </c>
      <c r="X106" t="n">
        <v>0.17</v>
      </c>
      <c r="Y106" t="n">
        <v>1</v>
      </c>
      <c r="Z106" t="n">
        <v>10</v>
      </c>
      <c r="AA106" t="n">
        <v>407.6366678317353</v>
      </c>
      <c r="AB106" t="n">
        <v>557.7464725879429</v>
      </c>
      <c r="AC106" t="n">
        <v>504.5159320462396</v>
      </c>
      <c r="AD106" t="n">
        <v>407636.6678317353</v>
      </c>
      <c r="AE106" t="n">
        <v>557746.4725879428</v>
      </c>
      <c r="AF106" t="n">
        <v>6.552054188688746e-06</v>
      </c>
      <c r="AG106" t="n">
        <v>24</v>
      </c>
      <c r="AH106" t="n">
        <v>504515.9320462396</v>
      </c>
    </row>
    <row r="107">
      <c r="A107" t="n">
        <v>105</v>
      </c>
      <c r="B107" t="n">
        <v>105</v>
      </c>
      <c r="C107" t="inlineStr">
        <is>
          <t xml:space="preserve">CONCLUIDO	</t>
        </is>
      </c>
      <c r="D107" t="n">
        <v>4.9285</v>
      </c>
      <c r="E107" t="n">
        <v>20.29</v>
      </c>
      <c r="F107" t="n">
        <v>17.44</v>
      </c>
      <c r="G107" t="n">
        <v>149.5</v>
      </c>
      <c r="H107" t="n">
        <v>1.95</v>
      </c>
      <c r="I107" t="n">
        <v>7</v>
      </c>
      <c r="J107" t="n">
        <v>248.04</v>
      </c>
      <c r="K107" t="n">
        <v>55.27</v>
      </c>
      <c r="L107" t="n">
        <v>27.25</v>
      </c>
      <c r="M107" t="n">
        <v>5</v>
      </c>
      <c r="N107" t="n">
        <v>60.52</v>
      </c>
      <c r="O107" t="n">
        <v>30826.21</v>
      </c>
      <c r="P107" t="n">
        <v>219.5</v>
      </c>
      <c r="Q107" t="n">
        <v>444.55</v>
      </c>
      <c r="R107" t="n">
        <v>65.97</v>
      </c>
      <c r="S107" t="n">
        <v>48.21</v>
      </c>
      <c r="T107" t="n">
        <v>2956.8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407.4565444938519</v>
      </c>
      <c r="AB107" t="n">
        <v>557.5000198905701</v>
      </c>
      <c r="AC107" t="n">
        <v>504.2930004484056</v>
      </c>
      <c r="AD107" t="n">
        <v>407456.544493852</v>
      </c>
      <c r="AE107" t="n">
        <v>557500.0198905701</v>
      </c>
      <c r="AF107" t="n">
        <v>6.553117898604315e-06</v>
      </c>
      <c r="AG107" t="n">
        <v>24</v>
      </c>
      <c r="AH107" t="n">
        <v>504293.0004484056</v>
      </c>
    </row>
    <row r="108">
      <c r="A108" t="n">
        <v>106</v>
      </c>
      <c r="B108" t="n">
        <v>105</v>
      </c>
      <c r="C108" t="inlineStr">
        <is>
          <t xml:space="preserve">CONCLUIDO	</t>
        </is>
      </c>
      <c r="D108" t="n">
        <v>4.9319</v>
      </c>
      <c r="E108" t="n">
        <v>20.28</v>
      </c>
      <c r="F108" t="n">
        <v>17.43</v>
      </c>
      <c r="G108" t="n">
        <v>149.38</v>
      </c>
      <c r="H108" t="n">
        <v>1.97</v>
      </c>
      <c r="I108" t="n">
        <v>7</v>
      </c>
      <c r="J108" t="n">
        <v>248.49</v>
      </c>
      <c r="K108" t="n">
        <v>55.27</v>
      </c>
      <c r="L108" t="n">
        <v>27.5</v>
      </c>
      <c r="M108" t="n">
        <v>5</v>
      </c>
      <c r="N108" t="n">
        <v>60.72</v>
      </c>
      <c r="O108" t="n">
        <v>30881.3</v>
      </c>
      <c r="P108" t="n">
        <v>219.38</v>
      </c>
      <c r="Q108" t="n">
        <v>444.55</v>
      </c>
      <c r="R108" t="n">
        <v>65.31</v>
      </c>
      <c r="S108" t="n">
        <v>48.21</v>
      </c>
      <c r="T108" t="n">
        <v>2625.12</v>
      </c>
      <c r="U108" t="n">
        <v>0.74</v>
      </c>
      <c r="V108" t="n">
        <v>0.78</v>
      </c>
      <c r="W108" t="n">
        <v>0.18</v>
      </c>
      <c r="X108" t="n">
        <v>0.15</v>
      </c>
      <c r="Y108" t="n">
        <v>1</v>
      </c>
      <c r="Z108" t="n">
        <v>10</v>
      </c>
      <c r="AA108" t="n">
        <v>407.2465134067014</v>
      </c>
      <c r="AB108" t="n">
        <v>557.2126460912129</v>
      </c>
      <c r="AC108" t="n">
        <v>504.0330532011275</v>
      </c>
      <c r="AD108" t="n">
        <v>407246.5134067014</v>
      </c>
      <c r="AE108" t="n">
        <v>557212.646091213</v>
      </c>
      <c r="AF108" t="n">
        <v>6.557638665745485e-06</v>
      </c>
      <c r="AG108" t="n">
        <v>24</v>
      </c>
      <c r="AH108" t="n">
        <v>504033.0532011275</v>
      </c>
    </row>
    <row r="109">
      <c r="A109" t="n">
        <v>107</v>
      </c>
      <c r="B109" t="n">
        <v>105</v>
      </c>
      <c r="C109" t="inlineStr">
        <is>
          <t xml:space="preserve">CONCLUIDO	</t>
        </is>
      </c>
      <c r="D109" t="n">
        <v>4.9377</v>
      </c>
      <c r="E109" t="n">
        <v>20.25</v>
      </c>
      <c r="F109" t="n">
        <v>17.4</v>
      </c>
      <c r="G109" t="n">
        <v>149.18</v>
      </c>
      <c r="H109" t="n">
        <v>1.98</v>
      </c>
      <c r="I109" t="n">
        <v>7</v>
      </c>
      <c r="J109" t="n">
        <v>248.94</v>
      </c>
      <c r="K109" t="n">
        <v>55.27</v>
      </c>
      <c r="L109" t="n">
        <v>27.75</v>
      </c>
      <c r="M109" t="n">
        <v>5</v>
      </c>
      <c r="N109" t="n">
        <v>60.92</v>
      </c>
      <c r="O109" t="n">
        <v>30936.46</v>
      </c>
      <c r="P109" t="n">
        <v>218.43</v>
      </c>
      <c r="Q109" t="n">
        <v>444.55</v>
      </c>
      <c r="R109" t="n">
        <v>64.77</v>
      </c>
      <c r="S109" t="n">
        <v>48.21</v>
      </c>
      <c r="T109" t="n">
        <v>2355.9</v>
      </c>
      <c r="U109" t="n">
        <v>0.74</v>
      </c>
      <c r="V109" t="n">
        <v>0.78</v>
      </c>
      <c r="W109" t="n">
        <v>0.17</v>
      </c>
      <c r="X109" t="n">
        <v>0.13</v>
      </c>
      <c r="Y109" t="n">
        <v>1</v>
      </c>
      <c r="Z109" t="n">
        <v>10</v>
      </c>
      <c r="AA109" t="n">
        <v>406.4786922509837</v>
      </c>
      <c r="AB109" t="n">
        <v>556.1620793120813</v>
      </c>
      <c r="AC109" t="n">
        <v>503.0827510409164</v>
      </c>
      <c r="AD109" t="n">
        <v>406478.6922509837</v>
      </c>
      <c r="AE109" t="n">
        <v>556162.0793120813</v>
      </c>
      <c r="AF109" t="n">
        <v>6.565350562633364e-06</v>
      </c>
      <c r="AG109" t="n">
        <v>24</v>
      </c>
      <c r="AH109" t="n">
        <v>503082.7510409164</v>
      </c>
    </row>
    <row r="110">
      <c r="A110" t="n">
        <v>108</v>
      </c>
      <c r="B110" t="n">
        <v>105</v>
      </c>
      <c r="C110" t="inlineStr">
        <is>
          <t xml:space="preserve">CONCLUIDO	</t>
        </is>
      </c>
      <c r="D110" t="n">
        <v>4.9249</v>
      </c>
      <c r="E110" t="n">
        <v>20.3</v>
      </c>
      <c r="F110" t="n">
        <v>17.46</v>
      </c>
      <c r="G110" t="n">
        <v>149.63</v>
      </c>
      <c r="H110" t="n">
        <v>2</v>
      </c>
      <c r="I110" t="n">
        <v>7</v>
      </c>
      <c r="J110" t="n">
        <v>249.39</v>
      </c>
      <c r="K110" t="n">
        <v>55.27</v>
      </c>
      <c r="L110" t="n">
        <v>28</v>
      </c>
      <c r="M110" t="n">
        <v>5</v>
      </c>
      <c r="N110" t="n">
        <v>61.11</v>
      </c>
      <c r="O110" t="n">
        <v>30991.69</v>
      </c>
      <c r="P110" t="n">
        <v>218.49</v>
      </c>
      <c r="Q110" t="n">
        <v>444.55</v>
      </c>
      <c r="R110" t="n">
        <v>66.55</v>
      </c>
      <c r="S110" t="n">
        <v>48.21</v>
      </c>
      <c r="T110" t="n">
        <v>3242.88</v>
      </c>
      <c r="U110" t="n">
        <v>0.72</v>
      </c>
      <c r="V110" t="n">
        <v>0.78</v>
      </c>
      <c r="W110" t="n">
        <v>0.17</v>
      </c>
      <c r="X110" t="n">
        <v>0.18</v>
      </c>
      <c r="Y110" t="n">
        <v>1</v>
      </c>
      <c r="Z110" t="n">
        <v>10</v>
      </c>
      <c r="AA110" t="n">
        <v>407.1537376395477</v>
      </c>
      <c r="AB110" t="n">
        <v>557.0857061936155</v>
      </c>
      <c r="AC110" t="n">
        <v>503.9182282691953</v>
      </c>
      <c r="AD110" t="n">
        <v>407153.7376395477</v>
      </c>
      <c r="AE110" t="n">
        <v>557085.7061936154</v>
      </c>
      <c r="AF110" t="n">
        <v>6.548331203984253e-06</v>
      </c>
      <c r="AG110" t="n">
        <v>24</v>
      </c>
      <c r="AH110" t="n">
        <v>503918.2282691953</v>
      </c>
    </row>
    <row r="111">
      <c r="A111" t="n">
        <v>109</v>
      </c>
      <c r="B111" t="n">
        <v>105</v>
      </c>
      <c r="C111" t="inlineStr">
        <is>
          <t xml:space="preserve">CONCLUIDO	</t>
        </is>
      </c>
      <c r="D111" t="n">
        <v>4.925</v>
      </c>
      <c r="E111" t="n">
        <v>20.3</v>
      </c>
      <c r="F111" t="n">
        <v>17.46</v>
      </c>
      <c r="G111" t="n">
        <v>149.62</v>
      </c>
      <c r="H111" t="n">
        <v>2.01</v>
      </c>
      <c r="I111" t="n">
        <v>7</v>
      </c>
      <c r="J111" t="n">
        <v>249.83</v>
      </c>
      <c r="K111" t="n">
        <v>55.27</v>
      </c>
      <c r="L111" t="n">
        <v>28.25</v>
      </c>
      <c r="M111" t="n">
        <v>5</v>
      </c>
      <c r="N111" t="n">
        <v>61.31</v>
      </c>
      <c r="O111" t="n">
        <v>31047</v>
      </c>
      <c r="P111" t="n">
        <v>217.81</v>
      </c>
      <c r="Q111" t="n">
        <v>444.55</v>
      </c>
      <c r="R111" t="n">
        <v>66.53</v>
      </c>
      <c r="S111" t="n">
        <v>48.21</v>
      </c>
      <c r="T111" t="n">
        <v>3235.82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  <c r="AA111" t="n">
        <v>406.8163740305349</v>
      </c>
      <c r="AB111" t="n">
        <v>556.624110420332</v>
      </c>
      <c r="AC111" t="n">
        <v>503.5006865486604</v>
      </c>
      <c r="AD111" t="n">
        <v>406816.3740305349</v>
      </c>
      <c r="AE111" t="n">
        <v>556624.1104203321</v>
      </c>
      <c r="AF111" t="n">
        <v>6.5484641677237e-06</v>
      </c>
      <c r="AG111" t="n">
        <v>24</v>
      </c>
      <c r="AH111" t="n">
        <v>503500.6865486605</v>
      </c>
    </row>
    <row r="112">
      <c r="A112" t="n">
        <v>110</v>
      </c>
      <c r="B112" t="n">
        <v>105</v>
      </c>
      <c r="C112" t="inlineStr">
        <is>
          <t xml:space="preserve">CONCLUIDO	</t>
        </is>
      </c>
      <c r="D112" t="n">
        <v>4.9275</v>
      </c>
      <c r="E112" t="n">
        <v>20.29</v>
      </c>
      <c r="F112" t="n">
        <v>17.45</v>
      </c>
      <c r="G112" t="n">
        <v>149.53</v>
      </c>
      <c r="H112" t="n">
        <v>2.03</v>
      </c>
      <c r="I112" t="n">
        <v>7</v>
      </c>
      <c r="J112" t="n">
        <v>250.28</v>
      </c>
      <c r="K112" t="n">
        <v>55.27</v>
      </c>
      <c r="L112" t="n">
        <v>28.5</v>
      </c>
      <c r="M112" t="n">
        <v>5</v>
      </c>
      <c r="N112" t="n">
        <v>61.51</v>
      </c>
      <c r="O112" t="n">
        <v>31102.37</v>
      </c>
      <c r="P112" t="n">
        <v>217.51</v>
      </c>
      <c r="Q112" t="n">
        <v>444.55</v>
      </c>
      <c r="R112" t="n">
        <v>66.12</v>
      </c>
      <c r="S112" t="n">
        <v>48.21</v>
      </c>
      <c r="T112" t="n">
        <v>3032.35</v>
      </c>
      <c r="U112" t="n">
        <v>0.73</v>
      </c>
      <c r="V112" t="n">
        <v>0.78</v>
      </c>
      <c r="W112" t="n">
        <v>0.18</v>
      </c>
      <c r="X112" t="n">
        <v>0.17</v>
      </c>
      <c r="Y112" t="n">
        <v>1</v>
      </c>
      <c r="Z112" t="n">
        <v>10</v>
      </c>
      <c r="AA112" t="n">
        <v>406.548931841923</v>
      </c>
      <c r="AB112" t="n">
        <v>556.2581842191566</v>
      </c>
      <c r="AC112" t="n">
        <v>503.1696838305446</v>
      </c>
      <c r="AD112" t="n">
        <v>406548.931841923</v>
      </c>
      <c r="AE112" t="n">
        <v>556258.1842191566</v>
      </c>
      <c r="AF112" t="n">
        <v>6.551788261209854e-06</v>
      </c>
      <c r="AG112" t="n">
        <v>24</v>
      </c>
      <c r="AH112" t="n">
        <v>503169.6838305446</v>
      </c>
    </row>
    <row r="113">
      <c r="A113" t="n">
        <v>111</v>
      </c>
      <c r="B113" t="n">
        <v>105</v>
      </c>
      <c r="C113" t="inlineStr">
        <is>
          <t xml:space="preserve">CONCLUIDO	</t>
        </is>
      </c>
      <c r="D113" t="n">
        <v>4.9271</v>
      </c>
      <c r="E113" t="n">
        <v>20.3</v>
      </c>
      <c r="F113" t="n">
        <v>17.45</v>
      </c>
      <c r="G113" t="n">
        <v>149.55</v>
      </c>
      <c r="H113" t="n">
        <v>2.04</v>
      </c>
      <c r="I113" t="n">
        <v>7</v>
      </c>
      <c r="J113" t="n">
        <v>250.73</v>
      </c>
      <c r="K113" t="n">
        <v>55.27</v>
      </c>
      <c r="L113" t="n">
        <v>28.75</v>
      </c>
      <c r="M113" t="n">
        <v>5</v>
      </c>
      <c r="N113" t="n">
        <v>61.71</v>
      </c>
      <c r="O113" t="n">
        <v>31157.82</v>
      </c>
      <c r="P113" t="n">
        <v>216.94</v>
      </c>
      <c r="Q113" t="n">
        <v>444.56</v>
      </c>
      <c r="R113" t="n">
        <v>66.23999999999999</v>
      </c>
      <c r="S113" t="n">
        <v>48.21</v>
      </c>
      <c r="T113" t="n">
        <v>3090.92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406.2827445159529</v>
      </c>
      <c r="AB113" t="n">
        <v>555.8939749764083</v>
      </c>
      <c r="AC113" t="n">
        <v>502.8402342067532</v>
      </c>
      <c r="AD113" t="n">
        <v>406282.7445159529</v>
      </c>
      <c r="AE113" t="n">
        <v>555893.9749764083</v>
      </c>
      <c r="AF113" t="n">
        <v>6.55125640625207e-06</v>
      </c>
      <c r="AG113" t="n">
        <v>24</v>
      </c>
      <c r="AH113" t="n">
        <v>502840.2342067532</v>
      </c>
    </row>
    <row r="114">
      <c r="A114" t="n">
        <v>112</v>
      </c>
      <c r="B114" t="n">
        <v>105</v>
      </c>
      <c r="C114" t="inlineStr">
        <is>
          <t xml:space="preserve">CONCLUIDO	</t>
        </is>
      </c>
      <c r="D114" t="n">
        <v>4.9242</v>
      </c>
      <c r="E114" t="n">
        <v>20.31</v>
      </c>
      <c r="F114" t="n">
        <v>17.46</v>
      </c>
      <c r="G114" t="n">
        <v>149.65</v>
      </c>
      <c r="H114" t="n">
        <v>2.05</v>
      </c>
      <c r="I114" t="n">
        <v>7</v>
      </c>
      <c r="J114" t="n">
        <v>251.18</v>
      </c>
      <c r="K114" t="n">
        <v>55.27</v>
      </c>
      <c r="L114" t="n">
        <v>29</v>
      </c>
      <c r="M114" t="n">
        <v>5</v>
      </c>
      <c r="N114" t="n">
        <v>61.91</v>
      </c>
      <c r="O114" t="n">
        <v>31213.35</v>
      </c>
      <c r="P114" t="n">
        <v>217.27</v>
      </c>
      <c r="Q114" t="n">
        <v>444.56</v>
      </c>
      <c r="R114" t="n">
        <v>66.62</v>
      </c>
      <c r="S114" t="n">
        <v>48.21</v>
      </c>
      <c r="T114" t="n">
        <v>3281.75</v>
      </c>
      <c r="U114" t="n">
        <v>0.72</v>
      </c>
      <c r="V114" t="n">
        <v>0.78</v>
      </c>
      <c r="W114" t="n">
        <v>0.17</v>
      </c>
      <c r="X114" t="n">
        <v>0.18</v>
      </c>
      <c r="Y114" t="n">
        <v>1</v>
      </c>
      <c r="Z114" t="n">
        <v>10</v>
      </c>
      <c r="AA114" t="n">
        <v>406.5784348236313</v>
      </c>
      <c r="AB114" t="n">
        <v>556.2985515003095</v>
      </c>
      <c r="AC114" t="n">
        <v>503.2061985150401</v>
      </c>
      <c r="AD114" t="n">
        <v>406578.4348236313</v>
      </c>
      <c r="AE114" t="n">
        <v>556298.5515003095</v>
      </c>
      <c r="AF114" t="n">
        <v>6.54740045780813e-06</v>
      </c>
      <c r="AG114" t="n">
        <v>24</v>
      </c>
      <c r="AH114" t="n">
        <v>503206.1985150401</v>
      </c>
    </row>
    <row r="115">
      <c r="A115" t="n">
        <v>113</v>
      </c>
      <c r="B115" t="n">
        <v>105</v>
      </c>
      <c r="C115" t="inlineStr">
        <is>
          <t xml:space="preserve">CONCLUIDO	</t>
        </is>
      </c>
      <c r="D115" t="n">
        <v>4.9263</v>
      </c>
      <c r="E115" t="n">
        <v>20.3</v>
      </c>
      <c r="F115" t="n">
        <v>17.45</v>
      </c>
      <c r="G115" t="n">
        <v>149.58</v>
      </c>
      <c r="H115" t="n">
        <v>2.07</v>
      </c>
      <c r="I115" t="n">
        <v>7</v>
      </c>
      <c r="J115" t="n">
        <v>251.63</v>
      </c>
      <c r="K115" t="n">
        <v>55.27</v>
      </c>
      <c r="L115" t="n">
        <v>29.25</v>
      </c>
      <c r="M115" t="n">
        <v>5</v>
      </c>
      <c r="N115" t="n">
        <v>62.11</v>
      </c>
      <c r="O115" t="n">
        <v>31268.94</v>
      </c>
      <c r="P115" t="n">
        <v>216.88</v>
      </c>
      <c r="Q115" t="n">
        <v>444.55</v>
      </c>
      <c r="R115" t="n">
        <v>66.31</v>
      </c>
      <c r="S115" t="n">
        <v>48.21</v>
      </c>
      <c r="T115" t="n">
        <v>3122.52</v>
      </c>
      <c r="U115" t="n">
        <v>0.73</v>
      </c>
      <c r="V115" t="n">
        <v>0.78</v>
      </c>
      <c r="W115" t="n">
        <v>0.18</v>
      </c>
      <c r="X115" t="n">
        <v>0.17</v>
      </c>
      <c r="Y115" t="n">
        <v>1</v>
      </c>
      <c r="Z115" t="n">
        <v>10</v>
      </c>
      <c r="AA115" t="n">
        <v>406.280483998872</v>
      </c>
      <c r="AB115" t="n">
        <v>555.8908820372112</v>
      </c>
      <c r="AC115" t="n">
        <v>502.8374364533321</v>
      </c>
      <c r="AD115" t="n">
        <v>406280.483998872</v>
      </c>
      <c r="AE115" t="n">
        <v>555890.8820372112</v>
      </c>
      <c r="AF115" t="n">
        <v>6.5501926963365e-06</v>
      </c>
      <c r="AG115" t="n">
        <v>24</v>
      </c>
      <c r="AH115" t="n">
        <v>502837.4364533321</v>
      </c>
    </row>
    <row r="116">
      <c r="A116" t="n">
        <v>114</v>
      </c>
      <c r="B116" t="n">
        <v>105</v>
      </c>
      <c r="C116" t="inlineStr">
        <is>
          <t xml:space="preserve">CONCLUIDO	</t>
        </is>
      </c>
      <c r="D116" t="n">
        <v>4.9262</v>
      </c>
      <c r="E116" t="n">
        <v>20.3</v>
      </c>
      <c r="F116" t="n">
        <v>17.45</v>
      </c>
      <c r="G116" t="n">
        <v>149.58</v>
      </c>
      <c r="H116" t="n">
        <v>2.08</v>
      </c>
      <c r="I116" t="n">
        <v>7</v>
      </c>
      <c r="J116" t="n">
        <v>252.08</v>
      </c>
      <c r="K116" t="n">
        <v>55.27</v>
      </c>
      <c r="L116" t="n">
        <v>29.5</v>
      </c>
      <c r="M116" t="n">
        <v>5</v>
      </c>
      <c r="N116" t="n">
        <v>62.31</v>
      </c>
      <c r="O116" t="n">
        <v>31324.61</v>
      </c>
      <c r="P116" t="n">
        <v>216.92</v>
      </c>
      <c r="Q116" t="n">
        <v>444.57</v>
      </c>
      <c r="R116" t="n">
        <v>66.33</v>
      </c>
      <c r="S116" t="n">
        <v>48.21</v>
      </c>
      <c r="T116" t="n">
        <v>3136.07</v>
      </c>
      <c r="U116" t="n">
        <v>0.73</v>
      </c>
      <c r="V116" t="n">
        <v>0.78</v>
      </c>
      <c r="W116" t="n">
        <v>0.17</v>
      </c>
      <c r="X116" t="n">
        <v>0.17</v>
      </c>
      <c r="Y116" t="n">
        <v>1</v>
      </c>
      <c r="Z116" t="n">
        <v>10</v>
      </c>
      <c r="AA116" t="n">
        <v>406.3035227646054</v>
      </c>
      <c r="AB116" t="n">
        <v>555.9224046928862</v>
      </c>
      <c r="AC116" t="n">
        <v>502.8659506309918</v>
      </c>
      <c r="AD116" t="n">
        <v>406303.5227646054</v>
      </c>
      <c r="AE116" t="n">
        <v>555922.4046928862</v>
      </c>
      <c r="AF116" t="n">
        <v>6.550059732597053e-06</v>
      </c>
      <c r="AG116" t="n">
        <v>24</v>
      </c>
      <c r="AH116" t="n">
        <v>502865.9506309918</v>
      </c>
    </row>
    <row r="117">
      <c r="A117" t="n">
        <v>115</v>
      </c>
      <c r="B117" t="n">
        <v>105</v>
      </c>
      <c r="C117" t="inlineStr">
        <is>
          <t xml:space="preserve">CONCLUIDO	</t>
        </is>
      </c>
      <c r="D117" t="n">
        <v>4.9264</v>
      </c>
      <c r="E117" t="n">
        <v>20.3</v>
      </c>
      <c r="F117" t="n">
        <v>17.45</v>
      </c>
      <c r="G117" t="n">
        <v>149.57</v>
      </c>
      <c r="H117" t="n">
        <v>2.1</v>
      </c>
      <c r="I117" t="n">
        <v>7</v>
      </c>
      <c r="J117" t="n">
        <v>252.54</v>
      </c>
      <c r="K117" t="n">
        <v>55.27</v>
      </c>
      <c r="L117" t="n">
        <v>29.75</v>
      </c>
      <c r="M117" t="n">
        <v>5</v>
      </c>
      <c r="N117" t="n">
        <v>62.51</v>
      </c>
      <c r="O117" t="n">
        <v>31380.35</v>
      </c>
      <c r="P117" t="n">
        <v>216.55</v>
      </c>
      <c r="Q117" t="n">
        <v>444.55</v>
      </c>
      <c r="R117" t="n">
        <v>66.20999999999999</v>
      </c>
      <c r="S117" t="n">
        <v>48.21</v>
      </c>
      <c r="T117" t="n">
        <v>3072.76</v>
      </c>
      <c r="U117" t="n">
        <v>0.73</v>
      </c>
      <c r="V117" t="n">
        <v>0.78</v>
      </c>
      <c r="W117" t="n">
        <v>0.18</v>
      </c>
      <c r="X117" t="n">
        <v>0.17</v>
      </c>
      <c r="Y117" t="n">
        <v>1</v>
      </c>
      <c r="Z117" t="n">
        <v>10</v>
      </c>
      <c r="AA117" t="n">
        <v>406.1150687746048</v>
      </c>
      <c r="AB117" t="n">
        <v>555.6645536297641</v>
      </c>
      <c r="AC117" t="n">
        <v>502.6327085114379</v>
      </c>
      <c r="AD117" t="n">
        <v>406115.0687746048</v>
      </c>
      <c r="AE117" t="n">
        <v>555664.5536297641</v>
      </c>
      <c r="AF117" t="n">
        <v>6.550325660075946e-06</v>
      </c>
      <c r="AG117" t="n">
        <v>24</v>
      </c>
      <c r="AH117" t="n">
        <v>502632.7085114379</v>
      </c>
    </row>
    <row r="118">
      <c r="A118" t="n">
        <v>116</v>
      </c>
      <c r="B118" t="n">
        <v>105</v>
      </c>
      <c r="C118" t="inlineStr">
        <is>
          <t xml:space="preserve">CONCLUIDO	</t>
        </is>
      </c>
      <c r="D118" t="n">
        <v>4.9309</v>
      </c>
      <c r="E118" t="n">
        <v>20.28</v>
      </c>
      <c r="F118" t="n">
        <v>17.43</v>
      </c>
      <c r="G118" t="n">
        <v>149.41</v>
      </c>
      <c r="H118" t="n">
        <v>2.11</v>
      </c>
      <c r="I118" t="n">
        <v>7</v>
      </c>
      <c r="J118" t="n">
        <v>252.99</v>
      </c>
      <c r="K118" t="n">
        <v>55.27</v>
      </c>
      <c r="L118" t="n">
        <v>30</v>
      </c>
      <c r="M118" t="n">
        <v>5</v>
      </c>
      <c r="N118" t="n">
        <v>62.72</v>
      </c>
      <c r="O118" t="n">
        <v>31436.17</v>
      </c>
      <c r="P118" t="n">
        <v>215.03</v>
      </c>
      <c r="Q118" t="n">
        <v>444.55</v>
      </c>
      <c r="R118" t="n">
        <v>65.61</v>
      </c>
      <c r="S118" t="n">
        <v>48.21</v>
      </c>
      <c r="T118" t="n">
        <v>2776.28</v>
      </c>
      <c r="U118" t="n">
        <v>0.73</v>
      </c>
      <c r="V118" t="n">
        <v>0.78</v>
      </c>
      <c r="W118" t="n">
        <v>0.18</v>
      </c>
      <c r="X118" t="n">
        <v>0.15</v>
      </c>
      <c r="Y118" t="n">
        <v>1</v>
      </c>
      <c r="Z118" t="n">
        <v>10</v>
      </c>
      <c r="AA118" t="n">
        <v>405.146962109788</v>
      </c>
      <c r="AB118" t="n">
        <v>554.3399473811102</v>
      </c>
      <c r="AC118" t="n">
        <v>501.4345208240588</v>
      </c>
      <c r="AD118" t="n">
        <v>405146.962109788</v>
      </c>
      <c r="AE118" t="n">
        <v>554339.9473811102</v>
      </c>
      <c r="AF118" t="n">
        <v>6.556309028351024e-06</v>
      </c>
      <c r="AG118" t="n">
        <v>24</v>
      </c>
      <c r="AH118" t="n">
        <v>501434.5208240589</v>
      </c>
    </row>
    <row r="119">
      <c r="A119" t="n">
        <v>117</v>
      </c>
      <c r="B119" t="n">
        <v>105</v>
      </c>
      <c r="C119" t="inlineStr">
        <is>
          <t xml:space="preserve">CONCLUIDO	</t>
        </is>
      </c>
      <c r="D119" t="n">
        <v>4.9321</v>
      </c>
      <c r="E119" t="n">
        <v>20.28</v>
      </c>
      <c r="F119" t="n">
        <v>17.43</v>
      </c>
      <c r="G119" t="n">
        <v>149.37</v>
      </c>
      <c r="H119" t="n">
        <v>2.12</v>
      </c>
      <c r="I119" t="n">
        <v>7</v>
      </c>
      <c r="J119" t="n">
        <v>253.44</v>
      </c>
      <c r="K119" t="n">
        <v>55.27</v>
      </c>
      <c r="L119" t="n">
        <v>30.25</v>
      </c>
      <c r="M119" t="n">
        <v>5</v>
      </c>
      <c r="N119" t="n">
        <v>62.92</v>
      </c>
      <c r="O119" t="n">
        <v>31492.06</v>
      </c>
      <c r="P119" t="n">
        <v>213.39</v>
      </c>
      <c r="Q119" t="n">
        <v>444.55</v>
      </c>
      <c r="R119" t="n">
        <v>65.45</v>
      </c>
      <c r="S119" t="n">
        <v>48.21</v>
      </c>
      <c r="T119" t="n">
        <v>2693.95</v>
      </c>
      <c r="U119" t="n">
        <v>0.74</v>
      </c>
      <c r="V119" t="n">
        <v>0.78</v>
      </c>
      <c r="W119" t="n">
        <v>0.18</v>
      </c>
      <c r="X119" t="n">
        <v>0.15</v>
      </c>
      <c r="Y119" t="n">
        <v>1</v>
      </c>
      <c r="Z119" t="n">
        <v>10</v>
      </c>
      <c r="AA119" t="n">
        <v>404.302252035155</v>
      </c>
      <c r="AB119" t="n">
        <v>553.184177791019</v>
      </c>
      <c r="AC119" t="n">
        <v>500.3890562615131</v>
      </c>
      <c r="AD119" t="n">
        <v>404302.2520351551</v>
      </c>
      <c r="AE119" t="n">
        <v>553184.177791019</v>
      </c>
      <c r="AF119" t="n">
        <v>6.557904593224378e-06</v>
      </c>
      <c r="AG119" t="n">
        <v>24</v>
      </c>
      <c r="AH119" t="n">
        <v>500389.0562615131</v>
      </c>
    </row>
    <row r="120">
      <c r="A120" t="n">
        <v>118</v>
      </c>
      <c r="B120" t="n">
        <v>105</v>
      </c>
      <c r="C120" t="inlineStr">
        <is>
          <t xml:space="preserve">CONCLUIDO	</t>
        </is>
      </c>
      <c r="D120" t="n">
        <v>4.9511</v>
      </c>
      <c r="E120" t="n">
        <v>20.2</v>
      </c>
      <c r="F120" t="n">
        <v>17.39</v>
      </c>
      <c r="G120" t="n">
        <v>173.89</v>
      </c>
      <c r="H120" t="n">
        <v>2.14</v>
      </c>
      <c r="I120" t="n">
        <v>6</v>
      </c>
      <c r="J120" t="n">
        <v>253.9</v>
      </c>
      <c r="K120" t="n">
        <v>55.27</v>
      </c>
      <c r="L120" t="n">
        <v>30.5</v>
      </c>
      <c r="M120" t="n">
        <v>4</v>
      </c>
      <c r="N120" t="n">
        <v>63.12</v>
      </c>
      <c r="O120" t="n">
        <v>31548.03</v>
      </c>
      <c r="P120" t="n">
        <v>212.71</v>
      </c>
      <c r="Q120" t="n">
        <v>444.55</v>
      </c>
      <c r="R120" t="n">
        <v>64.25</v>
      </c>
      <c r="S120" t="n">
        <v>48.21</v>
      </c>
      <c r="T120" t="n">
        <v>2097.86</v>
      </c>
      <c r="U120" t="n">
        <v>0.75</v>
      </c>
      <c r="V120" t="n">
        <v>0.78</v>
      </c>
      <c r="W120" t="n">
        <v>0.17</v>
      </c>
      <c r="X120" t="n">
        <v>0.11</v>
      </c>
      <c r="Y120" t="n">
        <v>1</v>
      </c>
      <c r="Z120" t="n">
        <v>10</v>
      </c>
      <c r="AA120" t="n">
        <v>403.1958452710541</v>
      </c>
      <c r="AB120" t="n">
        <v>551.6703432451545</v>
      </c>
      <c r="AC120" t="n">
        <v>499.0196999600258</v>
      </c>
      <c r="AD120" t="n">
        <v>403195.8452710541</v>
      </c>
      <c r="AE120" t="n">
        <v>551670.3432451545</v>
      </c>
      <c r="AF120" t="n">
        <v>6.58316770371915e-06</v>
      </c>
      <c r="AG120" t="n">
        <v>24</v>
      </c>
      <c r="AH120" t="n">
        <v>499019.6999600258</v>
      </c>
    </row>
    <row r="121">
      <c r="A121" t="n">
        <v>119</v>
      </c>
      <c r="B121" t="n">
        <v>105</v>
      </c>
      <c r="C121" t="inlineStr">
        <is>
          <t xml:space="preserve">CONCLUIDO	</t>
        </is>
      </c>
      <c r="D121" t="n">
        <v>4.9434</v>
      </c>
      <c r="E121" t="n">
        <v>20.23</v>
      </c>
      <c r="F121" t="n">
        <v>17.42</v>
      </c>
      <c r="G121" t="n">
        <v>174.21</v>
      </c>
      <c r="H121" t="n">
        <v>2.15</v>
      </c>
      <c r="I121" t="n">
        <v>6</v>
      </c>
      <c r="J121" t="n">
        <v>254.35</v>
      </c>
      <c r="K121" t="n">
        <v>55.27</v>
      </c>
      <c r="L121" t="n">
        <v>30.75</v>
      </c>
      <c r="M121" t="n">
        <v>4</v>
      </c>
      <c r="N121" t="n">
        <v>63.33</v>
      </c>
      <c r="O121" t="n">
        <v>31604.07</v>
      </c>
      <c r="P121" t="n">
        <v>213.45</v>
      </c>
      <c r="Q121" t="n">
        <v>444.55</v>
      </c>
      <c r="R121" t="n">
        <v>65.41</v>
      </c>
      <c r="S121" t="n">
        <v>48.21</v>
      </c>
      <c r="T121" t="n">
        <v>2678.78</v>
      </c>
      <c r="U121" t="n">
        <v>0.74</v>
      </c>
      <c r="V121" t="n">
        <v>0.78</v>
      </c>
      <c r="W121" t="n">
        <v>0.17</v>
      </c>
      <c r="X121" t="n">
        <v>0.14</v>
      </c>
      <c r="Y121" t="n">
        <v>1</v>
      </c>
      <c r="Z121" t="n">
        <v>10</v>
      </c>
      <c r="AA121" t="n">
        <v>403.918466304098</v>
      </c>
      <c r="AB121" t="n">
        <v>552.659065222355</v>
      </c>
      <c r="AC121" t="n">
        <v>499.9140596994025</v>
      </c>
      <c r="AD121" t="n">
        <v>403918.466304098</v>
      </c>
      <c r="AE121" t="n">
        <v>552659.0652223551</v>
      </c>
      <c r="AF121" t="n">
        <v>6.572929495781794e-06</v>
      </c>
      <c r="AG121" t="n">
        <v>24</v>
      </c>
      <c r="AH121" t="n">
        <v>499914.0596994025</v>
      </c>
    </row>
    <row r="122">
      <c r="A122" t="n">
        <v>120</v>
      </c>
      <c r="B122" t="n">
        <v>105</v>
      </c>
      <c r="C122" t="inlineStr">
        <is>
          <t xml:space="preserve">CONCLUIDO	</t>
        </is>
      </c>
      <c r="D122" t="n">
        <v>4.9427</v>
      </c>
      <c r="E122" t="n">
        <v>20.23</v>
      </c>
      <c r="F122" t="n">
        <v>17.42</v>
      </c>
      <c r="G122" t="n">
        <v>174.24</v>
      </c>
      <c r="H122" t="n">
        <v>2.16</v>
      </c>
      <c r="I122" t="n">
        <v>6</v>
      </c>
      <c r="J122" t="n">
        <v>254.81</v>
      </c>
      <c r="K122" t="n">
        <v>55.27</v>
      </c>
      <c r="L122" t="n">
        <v>31</v>
      </c>
      <c r="M122" t="n">
        <v>4</v>
      </c>
      <c r="N122" t="n">
        <v>63.53</v>
      </c>
      <c r="O122" t="n">
        <v>31660.19</v>
      </c>
      <c r="P122" t="n">
        <v>213.63</v>
      </c>
      <c r="Q122" t="n">
        <v>444.55</v>
      </c>
      <c r="R122" t="n">
        <v>65.42</v>
      </c>
      <c r="S122" t="n">
        <v>48.21</v>
      </c>
      <c r="T122" t="n">
        <v>2686.4</v>
      </c>
      <c r="U122" t="n">
        <v>0.74</v>
      </c>
      <c r="V122" t="n">
        <v>0.78</v>
      </c>
      <c r="W122" t="n">
        <v>0.17</v>
      </c>
      <c r="X122" t="n">
        <v>0.15</v>
      </c>
      <c r="Y122" t="n">
        <v>1</v>
      </c>
      <c r="Z122" t="n">
        <v>10</v>
      </c>
      <c r="AA122" t="n">
        <v>404.029931037281</v>
      </c>
      <c r="AB122" t="n">
        <v>552.811576187773</v>
      </c>
      <c r="AC122" t="n">
        <v>500.0520152323315</v>
      </c>
      <c r="AD122" t="n">
        <v>404029.9310372809</v>
      </c>
      <c r="AE122" t="n">
        <v>552811.576187773</v>
      </c>
      <c r="AF122" t="n">
        <v>6.571998749605671e-06</v>
      </c>
      <c r="AG122" t="n">
        <v>24</v>
      </c>
      <c r="AH122" t="n">
        <v>500052.0152323315</v>
      </c>
    </row>
    <row r="123">
      <c r="A123" t="n">
        <v>121</v>
      </c>
      <c r="B123" t="n">
        <v>105</v>
      </c>
      <c r="C123" t="inlineStr">
        <is>
          <t xml:space="preserve">CONCLUIDO	</t>
        </is>
      </c>
      <c r="D123" t="n">
        <v>4.9474</v>
      </c>
      <c r="E123" t="n">
        <v>20.21</v>
      </c>
      <c r="F123" t="n">
        <v>17.4</v>
      </c>
      <c r="G123" t="n">
        <v>174.05</v>
      </c>
      <c r="H123" t="n">
        <v>2.18</v>
      </c>
      <c r="I123" t="n">
        <v>6</v>
      </c>
      <c r="J123" t="n">
        <v>255.26</v>
      </c>
      <c r="K123" t="n">
        <v>55.27</v>
      </c>
      <c r="L123" t="n">
        <v>31.25</v>
      </c>
      <c r="M123" t="n">
        <v>4</v>
      </c>
      <c r="N123" t="n">
        <v>63.74</v>
      </c>
      <c r="O123" t="n">
        <v>31716.38</v>
      </c>
      <c r="P123" t="n">
        <v>213.7</v>
      </c>
      <c r="Q123" t="n">
        <v>444.55</v>
      </c>
      <c r="R123" t="n">
        <v>64.73</v>
      </c>
      <c r="S123" t="n">
        <v>48.21</v>
      </c>
      <c r="T123" t="n">
        <v>2341.1</v>
      </c>
      <c r="U123" t="n">
        <v>0.74</v>
      </c>
      <c r="V123" t="n">
        <v>0.78</v>
      </c>
      <c r="W123" t="n">
        <v>0.17</v>
      </c>
      <c r="X123" t="n">
        <v>0.13</v>
      </c>
      <c r="Y123" t="n">
        <v>1</v>
      </c>
      <c r="Z123" t="n">
        <v>10</v>
      </c>
      <c r="AA123" t="n">
        <v>403.837577785505</v>
      </c>
      <c r="AB123" t="n">
        <v>552.5483899826665</v>
      </c>
      <c r="AC123" t="n">
        <v>499.8139471492562</v>
      </c>
      <c r="AD123" t="n">
        <v>403837.577785505</v>
      </c>
      <c r="AE123" t="n">
        <v>552548.3899826666</v>
      </c>
      <c r="AF123" t="n">
        <v>6.578248045359641e-06</v>
      </c>
      <c r="AG123" t="n">
        <v>24</v>
      </c>
      <c r="AH123" t="n">
        <v>499813.9471492562</v>
      </c>
    </row>
    <row r="124">
      <c r="A124" t="n">
        <v>122</v>
      </c>
      <c r="B124" t="n">
        <v>105</v>
      </c>
      <c r="C124" t="inlineStr">
        <is>
          <t xml:space="preserve">CONCLUIDO	</t>
        </is>
      </c>
      <c r="D124" t="n">
        <v>4.9444</v>
      </c>
      <c r="E124" t="n">
        <v>20.23</v>
      </c>
      <c r="F124" t="n">
        <v>17.42</v>
      </c>
      <c r="G124" t="n">
        <v>174.17</v>
      </c>
      <c r="H124" t="n">
        <v>2.19</v>
      </c>
      <c r="I124" t="n">
        <v>6</v>
      </c>
      <c r="J124" t="n">
        <v>255.72</v>
      </c>
      <c r="K124" t="n">
        <v>55.27</v>
      </c>
      <c r="L124" t="n">
        <v>31.5</v>
      </c>
      <c r="M124" t="n">
        <v>4</v>
      </c>
      <c r="N124" t="n">
        <v>63.95</v>
      </c>
      <c r="O124" t="n">
        <v>31772.65</v>
      </c>
      <c r="P124" t="n">
        <v>214.54</v>
      </c>
      <c r="Q124" t="n">
        <v>444.56</v>
      </c>
      <c r="R124" t="n">
        <v>65.23999999999999</v>
      </c>
      <c r="S124" t="n">
        <v>48.21</v>
      </c>
      <c r="T124" t="n">
        <v>2597.13</v>
      </c>
      <c r="U124" t="n">
        <v>0.74</v>
      </c>
      <c r="V124" t="n">
        <v>0.78</v>
      </c>
      <c r="W124" t="n">
        <v>0.17</v>
      </c>
      <c r="X124" t="n">
        <v>0.14</v>
      </c>
      <c r="Y124" t="n">
        <v>1</v>
      </c>
      <c r="Z124" t="n">
        <v>10</v>
      </c>
      <c r="AA124" t="n">
        <v>404.4182665297254</v>
      </c>
      <c r="AB124" t="n">
        <v>553.3429139406884</v>
      </c>
      <c r="AC124" t="n">
        <v>500.5326428558457</v>
      </c>
      <c r="AD124" t="n">
        <v>404418.2665297254</v>
      </c>
      <c r="AE124" t="n">
        <v>553342.9139406884</v>
      </c>
      <c r="AF124" t="n">
        <v>6.574259133176256e-06</v>
      </c>
      <c r="AG124" t="n">
        <v>24</v>
      </c>
      <c r="AH124" t="n">
        <v>500532.6428558457</v>
      </c>
    </row>
    <row r="125">
      <c r="A125" t="n">
        <v>123</v>
      </c>
      <c r="B125" t="n">
        <v>105</v>
      </c>
      <c r="C125" t="inlineStr">
        <is>
          <t xml:space="preserve">CONCLUIDO	</t>
        </is>
      </c>
      <c r="D125" t="n">
        <v>4.9449</v>
      </c>
      <c r="E125" t="n">
        <v>20.22</v>
      </c>
      <c r="F125" t="n">
        <v>17.41</v>
      </c>
      <c r="G125" t="n">
        <v>174.15</v>
      </c>
      <c r="H125" t="n">
        <v>2.21</v>
      </c>
      <c r="I125" t="n">
        <v>6</v>
      </c>
      <c r="J125" t="n">
        <v>256.17</v>
      </c>
      <c r="K125" t="n">
        <v>55.27</v>
      </c>
      <c r="L125" t="n">
        <v>31.75</v>
      </c>
      <c r="M125" t="n">
        <v>4</v>
      </c>
      <c r="N125" t="n">
        <v>64.15000000000001</v>
      </c>
      <c r="O125" t="n">
        <v>31829</v>
      </c>
      <c r="P125" t="n">
        <v>215.15</v>
      </c>
      <c r="Q125" t="n">
        <v>444.55</v>
      </c>
      <c r="R125" t="n">
        <v>65.12</v>
      </c>
      <c r="S125" t="n">
        <v>48.21</v>
      </c>
      <c r="T125" t="n">
        <v>2534.59</v>
      </c>
      <c r="U125" t="n">
        <v>0.74</v>
      </c>
      <c r="V125" t="n">
        <v>0.78</v>
      </c>
      <c r="W125" t="n">
        <v>0.17</v>
      </c>
      <c r="X125" t="n">
        <v>0.14</v>
      </c>
      <c r="Y125" t="n">
        <v>1</v>
      </c>
      <c r="Z125" t="n">
        <v>10</v>
      </c>
      <c r="AA125" t="n">
        <v>404.6650606230854</v>
      </c>
      <c r="AB125" t="n">
        <v>553.6805885070105</v>
      </c>
      <c r="AC125" t="n">
        <v>500.8380902354873</v>
      </c>
      <c r="AD125" t="n">
        <v>404665.0606230854</v>
      </c>
      <c r="AE125" t="n">
        <v>553680.5885070105</v>
      </c>
      <c r="AF125" t="n">
        <v>6.574923951873486e-06</v>
      </c>
      <c r="AG125" t="n">
        <v>24</v>
      </c>
      <c r="AH125" t="n">
        <v>500838.0902354873</v>
      </c>
    </row>
    <row r="126">
      <c r="A126" t="n">
        <v>124</v>
      </c>
      <c r="B126" t="n">
        <v>105</v>
      </c>
      <c r="C126" t="inlineStr">
        <is>
          <t xml:space="preserve">CONCLUIDO	</t>
        </is>
      </c>
      <c r="D126" t="n">
        <v>4.9457</v>
      </c>
      <c r="E126" t="n">
        <v>20.22</v>
      </c>
      <c r="F126" t="n">
        <v>17.41</v>
      </c>
      <c r="G126" t="n">
        <v>174.11</v>
      </c>
      <c r="H126" t="n">
        <v>2.22</v>
      </c>
      <c r="I126" t="n">
        <v>6</v>
      </c>
      <c r="J126" t="n">
        <v>256.63</v>
      </c>
      <c r="K126" t="n">
        <v>55.27</v>
      </c>
      <c r="L126" t="n">
        <v>32</v>
      </c>
      <c r="M126" t="n">
        <v>4</v>
      </c>
      <c r="N126" t="n">
        <v>64.36</v>
      </c>
      <c r="O126" t="n">
        <v>31885.42</v>
      </c>
      <c r="P126" t="n">
        <v>215.53</v>
      </c>
      <c r="Q126" t="n">
        <v>444.55</v>
      </c>
      <c r="R126" t="n">
        <v>65.02</v>
      </c>
      <c r="S126" t="n">
        <v>48.21</v>
      </c>
      <c r="T126" t="n">
        <v>2482.59</v>
      </c>
      <c r="U126" t="n">
        <v>0.74</v>
      </c>
      <c r="V126" t="n">
        <v>0.78</v>
      </c>
      <c r="W126" t="n">
        <v>0.17</v>
      </c>
      <c r="X126" t="n">
        <v>0.13</v>
      </c>
      <c r="Y126" t="n">
        <v>1</v>
      </c>
      <c r="Z126" t="n">
        <v>10</v>
      </c>
      <c r="AA126" t="n">
        <v>404.8240669463651</v>
      </c>
      <c r="AB126" t="n">
        <v>553.8981479733857</v>
      </c>
      <c r="AC126" t="n">
        <v>501.0348861317382</v>
      </c>
      <c r="AD126" t="n">
        <v>404824.0669463651</v>
      </c>
      <c r="AE126" t="n">
        <v>553898.1479733856</v>
      </c>
      <c r="AF126" t="n">
        <v>6.575987661789057e-06</v>
      </c>
      <c r="AG126" t="n">
        <v>24</v>
      </c>
      <c r="AH126" t="n">
        <v>501034.8861317382</v>
      </c>
    </row>
    <row r="127">
      <c r="A127" t="n">
        <v>125</v>
      </c>
      <c r="B127" t="n">
        <v>105</v>
      </c>
      <c r="C127" t="inlineStr">
        <is>
          <t xml:space="preserve">CONCLUIDO	</t>
        </is>
      </c>
      <c r="D127" t="n">
        <v>4.9442</v>
      </c>
      <c r="E127" t="n">
        <v>20.23</v>
      </c>
      <c r="F127" t="n">
        <v>17.42</v>
      </c>
      <c r="G127" t="n">
        <v>174.18</v>
      </c>
      <c r="H127" t="n">
        <v>2.23</v>
      </c>
      <c r="I127" t="n">
        <v>6</v>
      </c>
      <c r="J127" t="n">
        <v>257.09</v>
      </c>
      <c r="K127" t="n">
        <v>55.27</v>
      </c>
      <c r="L127" t="n">
        <v>32.25</v>
      </c>
      <c r="M127" t="n">
        <v>4</v>
      </c>
      <c r="N127" t="n">
        <v>64.56999999999999</v>
      </c>
      <c r="O127" t="n">
        <v>31942.05</v>
      </c>
      <c r="P127" t="n">
        <v>215.07</v>
      </c>
      <c r="Q127" t="n">
        <v>444.55</v>
      </c>
      <c r="R127" t="n">
        <v>65.16</v>
      </c>
      <c r="S127" t="n">
        <v>48.21</v>
      </c>
      <c r="T127" t="n">
        <v>2554.32</v>
      </c>
      <c r="U127" t="n">
        <v>0.74</v>
      </c>
      <c r="V127" t="n">
        <v>0.78</v>
      </c>
      <c r="W127" t="n">
        <v>0.17</v>
      </c>
      <c r="X127" t="n">
        <v>0.14</v>
      </c>
      <c r="Y127" t="n">
        <v>1</v>
      </c>
      <c r="Z127" t="n">
        <v>10</v>
      </c>
      <c r="AA127" t="n">
        <v>404.6842360304352</v>
      </c>
      <c r="AB127" t="n">
        <v>553.7068251453056</v>
      </c>
      <c r="AC127" t="n">
        <v>500.8618228858469</v>
      </c>
      <c r="AD127" t="n">
        <v>404684.2360304351</v>
      </c>
      <c r="AE127" t="n">
        <v>553706.8251453056</v>
      </c>
      <c r="AF127" t="n">
        <v>6.573993205697365e-06</v>
      </c>
      <c r="AG127" t="n">
        <v>24</v>
      </c>
      <c r="AH127" t="n">
        <v>500861.822885847</v>
      </c>
    </row>
    <row r="128">
      <c r="A128" t="n">
        <v>126</v>
      </c>
      <c r="B128" t="n">
        <v>105</v>
      </c>
      <c r="C128" t="inlineStr">
        <is>
          <t xml:space="preserve">CONCLUIDO	</t>
        </is>
      </c>
      <c r="D128" t="n">
        <v>4.9491</v>
      </c>
      <c r="E128" t="n">
        <v>20.21</v>
      </c>
      <c r="F128" t="n">
        <v>17.4</v>
      </c>
      <c r="G128" t="n">
        <v>173.98</v>
      </c>
      <c r="H128" t="n">
        <v>2.25</v>
      </c>
      <c r="I128" t="n">
        <v>6</v>
      </c>
      <c r="J128" t="n">
        <v>257.55</v>
      </c>
      <c r="K128" t="n">
        <v>55.27</v>
      </c>
      <c r="L128" t="n">
        <v>32.5</v>
      </c>
      <c r="M128" t="n">
        <v>4</v>
      </c>
      <c r="N128" t="n">
        <v>64.78</v>
      </c>
      <c r="O128" t="n">
        <v>31998.63</v>
      </c>
      <c r="P128" t="n">
        <v>214.99</v>
      </c>
      <c r="Q128" t="n">
        <v>444.55</v>
      </c>
      <c r="R128" t="n">
        <v>64.5</v>
      </c>
      <c r="S128" t="n">
        <v>48.21</v>
      </c>
      <c r="T128" t="n">
        <v>2223.28</v>
      </c>
      <c r="U128" t="n">
        <v>0.75</v>
      </c>
      <c r="V128" t="n">
        <v>0.78</v>
      </c>
      <c r="W128" t="n">
        <v>0.17</v>
      </c>
      <c r="X128" t="n">
        <v>0.12</v>
      </c>
      <c r="Y128" t="n">
        <v>1</v>
      </c>
      <c r="Z128" t="n">
        <v>10</v>
      </c>
      <c r="AA128" t="n">
        <v>404.4113183333063</v>
      </c>
      <c r="AB128" t="n">
        <v>553.3334071118149</v>
      </c>
      <c r="AC128" t="n">
        <v>500.5240433453772</v>
      </c>
      <c r="AD128" t="n">
        <v>404411.3183333063</v>
      </c>
      <c r="AE128" t="n">
        <v>553333.4071118149</v>
      </c>
      <c r="AF128" t="n">
        <v>6.580508428930226e-06</v>
      </c>
      <c r="AG128" t="n">
        <v>24</v>
      </c>
      <c r="AH128" t="n">
        <v>500524.0433453771</v>
      </c>
    </row>
    <row r="129">
      <c r="A129" t="n">
        <v>127</v>
      </c>
      <c r="B129" t="n">
        <v>105</v>
      </c>
      <c r="C129" t="inlineStr">
        <is>
          <t xml:space="preserve">CONCLUIDO	</t>
        </is>
      </c>
      <c r="D129" t="n">
        <v>4.9481</v>
      </c>
      <c r="E129" t="n">
        <v>20.21</v>
      </c>
      <c r="F129" t="n">
        <v>17.4</v>
      </c>
      <c r="G129" t="n">
        <v>174.02</v>
      </c>
      <c r="H129" t="n">
        <v>2.26</v>
      </c>
      <c r="I129" t="n">
        <v>6</v>
      </c>
      <c r="J129" t="n">
        <v>258.01</v>
      </c>
      <c r="K129" t="n">
        <v>55.27</v>
      </c>
      <c r="L129" t="n">
        <v>32.75</v>
      </c>
      <c r="M129" t="n">
        <v>4</v>
      </c>
      <c r="N129" t="n">
        <v>64.98999999999999</v>
      </c>
      <c r="O129" t="n">
        <v>32055.29</v>
      </c>
      <c r="P129" t="n">
        <v>215.4</v>
      </c>
      <c r="Q129" t="n">
        <v>444.55</v>
      </c>
      <c r="R129" t="n">
        <v>64.66</v>
      </c>
      <c r="S129" t="n">
        <v>48.21</v>
      </c>
      <c r="T129" t="n">
        <v>2302.96</v>
      </c>
      <c r="U129" t="n">
        <v>0.75</v>
      </c>
      <c r="V129" t="n">
        <v>0.78</v>
      </c>
      <c r="W129" t="n">
        <v>0.17</v>
      </c>
      <c r="X129" t="n">
        <v>0.12</v>
      </c>
      <c r="Y129" t="n">
        <v>1</v>
      </c>
      <c r="Z129" t="n">
        <v>10</v>
      </c>
      <c r="AA129" t="n">
        <v>404.6451965884768</v>
      </c>
      <c r="AB129" t="n">
        <v>553.6534096585198</v>
      </c>
      <c r="AC129" t="n">
        <v>500.8135052981507</v>
      </c>
      <c r="AD129" t="n">
        <v>404645.1965884768</v>
      </c>
      <c r="AE129" t="n">
        <v>553653.4096585198</v>
      </c>
      <c r="AF129" t="n">
        <v>6.579178791535764e-06</v>
      </c>
      <c r="AG129" t="n">
        <v>24</v>
      </c>
      <c r="AH129" t="n">
        <v>500813.5052981507</v>
      </c>
    </row>
    <row r="130">
      <c r="A130" t="n">
        <v>128</v>
      </c>
      <c r="B130" t="n">
        <v>105</v>
      </c>
      <c r="C130" t="inlineStr">
        <is>
          <t xml:space="preserve">CONCLUIDO	</t>
        </is>
      </c>
      <c r="D130" t="n">
        <v>4.9507</v>
      </c>
      <c r="E130" t="n">
        <v>20.2</v>
      </c>
      <c r="F130" t="n">
        <v>17.39</v>
      </c>
      <c r="G130" t="n">
        <v>173.91</v>
      </c>
      <c r="H130" t="n">
        <v>2.27</v>
      </c>
      <c r="I130" t="n">
        <v>6</v>
      </c>
      <c r="J130" t="n">
        <v>258.47</v>
      </c>
      <c r="K130" t="n">
        <v>55.27</v>
      </c>
      <c r="L130" t="n">
        <v>33</v>
      </c>
      <c r="M130" t="n">
        <v>4</v>
      </c>
      <c r="N130" t="n">
        <v>65.2</v>
      </c>
      <c r="O130" t="n">
        <v>32112.02</v>
      </c>
      <c r="P130" t="n">
        <v>214.73</v>
      </c>
      <c r="Q130" t="n">
        <v>444.55</v>
      </c>
      <c r="R130" t="n">
        <v>64.26000000000001</v>
      </c>
      <c r="S130" t="n">
        <v>48.21</v>
      </c>
      <c r="T130" t="n">
        <v>2103.13</v>
      </c>
      <c r="U130" t="n">
        <v>0.75</v>
      </c>
      <c r="V130" t="n">
        <v>0.78</v>
      </c>
      <c r="W130" t="n">
        <v>0.17</v>
      </c>
      <c r="X130" t="n">
        <v>0.11</v>
      </c>
      <c r="Y130" t="n">
        <v>1</v>
      </c>
      <c r="Z130" t="n">
        <v>10</v>
      </c>
      <c r="AA130" t="n">
        <v>404.1959919501533</v>
      </c>
      <c r="AB130" t="n">
        <v>553.0387880548554</v>
      </c>
      <c r="AC130" t="n">
        <v>500.2575423177133</v>
      </c>
      <c r="AD130" t="n">
        <v>404195.9919501533</v>
      </c>
      <c r="AE130" t="n">
        <v>553038.7880548554</v>
      </c>
      <c r="AF130" t="n">
        <v>6.582635848761365e-06</v>
      </c>
      <c r="AG130" t="n">
        <v>24</v>
      </c>
      <c r="AH130" t="n">
        <v>500257.5423177133</v>
      </c>
    </row>
    <row r="131">
      <c r="A131" t="n">
        <v>129</v>
      </c>
      <c r="B131" t="n">
        <v>105</v>
      </c>
      <c r="C131" t="inlineStr">
        <is>
          <t xml:space="preserve">CONCLUIDO	</t>
        </is>
      </c>
      <c r="D131" t="n">
        <v>4.9444</v>
      </c>
      <c r="E131" t="n">
        <v>20.22</v>
      </c>
      <c r="F131" t="n">
        <v>17.42</v>
      </c>
      <c r="G131" t="n">
        <v>174.17</v>
      </c>
      <c r="H131" t="n">
        <v>2.28</v>
      </c>
      <c r="I131" t="n">
        <v>6</v>
      </c>
      <c r="J131" t="n">
        <v>258.93</v>
      </c>
      <c r="K131" t="n">
        <v>55.27</v>
      </c>
      <c r="L131" t="n">
        <v>33.25</v>
      </c>
      <c r="M131" t="n">
        <v>4</v>
      </c>
      <c r="N131" t="n">
        <v>65.41</v>
      </c>
      <c r="O131" t="n">
        <v>32168.84</v>
      </c>
      <c r="P131" t="n">
        <v>214.65</v>
      </c>
      <c r="Q131" t="n">
        <v>444.55</v>
      </c>
      <c r="R131" t="n">
        <v>65.29000000000001</v>
      </c>
      <c r="S131" t="n">
        <v>48.21</v>
      </c>
      <c r="T131" t="n">
        <v>2618.22</v>
      </c>
      <c r="U131" t="n">
        <v>0.74</v>
      </c>
      <c r="V131" t="n">
        <v>0.78</v>
      </c>
      <c r="W131" t="n">
        <v>0.17</v>
      </c>
      <c r="X131" t="n">
        <v>0.14</v>
      </c>
      <c r="Y131" t="n">
        <v>1</v>
      </c>
      <c r="Z131" t="n">
        <v>10</v>
      </c>
      <c r="AA131" t="n">
        <v>404.4720751430491</v>
      </c>
      <c r="AB131" t="n">
        <v>553.4165372593066</v>
      </c>
      <c r="AC131" t="n">
        <v>500.5992396682659</v>
      </c>
      <c r="AD131" t="n">
        <v>404472.0751430491</v>
      </c>
      <c r="AE131" t="n">
        <v>553416.5372593065</v>
      </c>
      <c r="AF131" t="n">
        <v>6.574259133176256e-06</v>
      </c>
      <c r="AG131" t="n">
        <v>24</v>
      </c>
      <c r="AH131" t="n">
        <v>500599.2396682659</v>
      </c>
    </row>
    <row r="132">
      <c r="A132" t="n">
        <v>130</v>
      </c>
      <c r="B132" t="n">
        <v>105</v>
      </c>
      <c r="C132" t="inlineStr">
        <is>
          <t xml:space="preserve">CONCLUIDO	</t>
        </is>
      </c>
      <c r="D132" t="n">
        <v>4.9375</v>
      </c>
      <c r="E132" t="n">
        <v>20.25</v>
      </c>
      <c r="F132" t="n">
        <v>17.45</v>
      </c>
      <c r="G132" t="n">
        <v>174.45</v>
      </c>
      <c r="H132" t="n">
        <v>2.3</v>
      </c>
      <c r="I132" t="n">
        <v>6</v>
      </c>
      <c r="J132" t="n">
        <v>259.39</v>
      </c>
      <c r="K132" t="n">
        <v>55.27</v>
      </c>
      <c r="L132" t="n">
        <v>33.5</v>
      </c>
      <c r="M132" t="n">
        <v>4</v>
      </c>
      <c r="N132" t="n">
        <v>65.62</v>
      </c>
      <c r="O132" t="n">
        <v>32225.73</v>
      </c>
      <c r="P132" t="n">
        <v>215.12</v>
      </c>
      <c r="Q132" t="n">
        <v>444.55</v>
      </c>
      <c r="R132" t="n">
        <v>66.23999999999999</v>
      </c>
      <c r="S132" t="n">
        <v>48.21</v>
      </c>
      <c r="T132" t="n">
        <v>3096.74</v>
      </c>
      <c r="U132" t="n">
        <v>0.73</v>
      </c>
      <c r="V132" t="n">
        <v>0.78</v>
      </c>
      <c r="W132" t="n">
        <v>0.17</v>
      </c>
      <c r="X132" t="n">
        <v>0.17</v>
      </c>
      <c r="Y132" t="n">
        <v>1</v>
      </c>
      <c r="Z132" t="n">
        <v>10</v>
      </c>
      <c r="AA132" t="n">
        <v>405.038447271131</v>
      </c>
      <c r="AB132" t="n">
        <v>554.1914725915228</v>
      </c>
      <c r="AC132" t="n">
        <v>501.300216260004</v>
      </c>
      <c r="AD132" t="n">
        <v>405038.447271131</v>
      </c>
      <c r="AE132" t="n">
        <v>554191.4725915228</v>
      </c>
      <c r="AF132" t="n">
        <v>6.56508463515447e-06</v>
      </c>
      <c r="AG132" t="n">
        <v>24</v>
      </c>
      <c r="AH132" t="n">
        <v>501300.216260004</v>
      </c>
    </row>
    <row r="133">
      <c r="A133" t="n">
        <v>131</v>
      </c>
      <c r="B133" t="n">
        <v>105</v>
      </c>
      <c r="C133" t="inlineStr">
        <is>
          <t xml:space="preserve">CONCLUIDO	</t>
        </is>
      </c>
      <c r="D133" t="n">
        <v>4.9439</v>
      </c>
      <c r="E133" t="n">
        <v>20.23</v>
      </c>
      <c r="F133" t="n">
        <v>17.42</v>
      </c>
      <c r="G133" t="n">
        <v>174.19</v>
      </c>
      <c r="H133" t="n">
        <v>2.31</v>
      </c>
      <c r="I133" t="n">
        <v>6</v>
      </c>
      <c r="J133" t="n">
        <v>259.85</v>
      </c>
      <c r="K133" t="n">
        <v>55.27</v>
      </c>
      <c r="L133" t="n">
        <v>33.75</v>
      </c>
      <c r="M133" t="n">
        <v>4</v>
      </c>
      <c r="N133" t="n">
        <v>65.83</v>
      </c>
      <c r="O133" t="n">
        <v>32282.7</v>
      </c>
      <c r="P133" t="n">
        <v>214.97</v>
      </c>
      <c r="Q133" t="n">
        <v>444.55</v>
      </c>
      <c r="R133" t="n">
        <v>65.22</v>
      </c>
      <c r="S133" t="n">
        <v>48.21</v>
      </c>
      <c r="T133" t="n">
        <v>2583.16</v>
      </c>
      <c r="U133" t="n">
        <v>0.74</v>
      </c>
      <c r="V133" t="n">
        <v>0.78</v>
      </c>
      <c r="W133" t="n">
        <v>0.18</v>
      </c>
      <c r="X133" t="n">
        <v>0.14</v>
      </c>
      <c r="Y133" t="n">
        <v>1</v>
      </c>
      <c r="Z133" t="n">
        <v>10</v>
      </c>
      <c r="AA133" t="n">
        <v>404.6453799074229</v>
      </c>
      <c r="AB133" t="n">
        <v>553.6536604835892</v>
      </c>
      <c r="AC133" t="n">
        <v>500.8137321848276</v>
      </c>
      <c r="AD133" t="n">
        <v>404645.3799074229</v>
      </c>
      <c r="AE133" t="n">
        <v>553653.6604835892</v>
      </c>
      <c r="AF133" t="n">
        <v>6.573594314479025e-06</v>
      </c>
      <c r="AG133" t="n">
        <v>24</v>
      </c>
      <c r="AH133" t="n">
        <v>500813.7321848276</v>
      </c>
    </row>
    <row r="134">
      <c r="A134" t="n">
        <v>132</v>
      </c>
      <c r="B134" t="n">
        <v>105</v>
      </c>
      <c r="C134" t="inlineStr">
        <is>
          <t xml:space="preserve">CONCLUIDO	</t>
        </is>
      </c>
      <c r="D134" t="n">
        <v>4.9429</v>
      </c>
      <c r="E134" t="n">
        <v>20.23</v>
      </c>
      <c r="F134" t="n">
        <v>17.42</v>
      </c>
      <c r="G134" t="n">
        <v>174.23</v>
      </c>
      <c r="H134" t="n">
        <v>2.32</v>
      </c>
      <c r="I134" t="n">
        <v>6</v>
      </c>
      <c r="J134" t="n">
        <v>260.32</v>
      </c>
      <c r="K134" t="n">
        <v>55.27</v>
      </c>
      <c r="L134" t="n">
        <v>34</v>
      </c>
      <c r="M134" t="n">
        <v>4</v>
      </c>
      <c r="N134" t="n">
        <v>66.04000000000001</v>
      </c>
      <c r="O134" t="n">
        <v>32339.75</v>
      </c>
      <c r="P134" t="n">
        <v>214.01</v>
      </c>
      <c r="Q134" t="n">
        <v>444.55</v>
      </c>
      <c r="R134" t="n">
        <v>65.41</v>
      </c>
      <c r="S134" t="n">
        <v>48.21</v>
      </c>
      <c r="T134" t="n">
        <v>2679</v>
      </c>
      <c r="U134" t="n">
        <v>0.74</v>
      </c>
      <c r="V134" t="n">
        <v>0.78</v>
      </c>
      <c r="W134" t="n">
        <v>0.17</v>
      </c>
      <c r="X134" t="n">
        <v>0.15</v>
      </c>
      <c r="Y134" t="n">
        <v>1</v>
      </c>
      <c r="Z134" t="n">
        <v>10</v>
      </c>
      <c r="AA134" t="n">
        <v>404.2091863673489</v>
      </c>
      <c r="AB134" t="n">
        <v>553.0568412385591</v>
      </c>
      <c r="AC134" t="n">
        <v>500.2738725309022</v>
      </c>
      <c r="AD134" t="n">
        <v>404209.1863673489</v>
      </c>
      <c r="AE134" t="n">
        <v>553056.8412385591</v>
      </c>
      <c r="AF134" t="n">
        <v>6.572264677084563e-06</v>
      </c>
      <c r="AG134" t="n">
        <v>24</v>
      </c>
      <c r="AH134" t="n">
        <v>500273.8725309022</v>
      </c>
    </row>
    <row r="135">
      <c r="A135" t="n">
        <v>133</v>
      </c>
      <c r="B135" t="n">
        <v>105</v>
      </c>
      <c r="C135" t="inlineStr">
        <is>
          <t xml:space="preserve">CONCLUIDO	</t>
        </is>
      </c>
      <c r="D135" t="n">
        <v>4.9415</v>
      </c>
      <c r="E135" t="n">
        <v>20.24</v>
      </c>
      <c r="F135" t="n">
        <v>17.43</v>
      </c>
      <c r="G135" t="n">
        <v>174.29</v>
      </c>
      <c r="H135" t="n">
        <v>2.34</v>
      </c>
      <c r="I135" t="n">
        <v>6</v>
      </c>
      <c r="J135" t="n">
        <v>260.78</v>
      </c>
      <c r="K135" t="n">
        <v>55.27</v>
      </c>
      <c r="L135" t="n">
        <v>34.25</v>
      </c>
      <c r="M135" t="n">
        <v>3</v>
      </c>
      <c r="N135" t="n">
        <v>66.26000000000001</v>
      </c>
      <c r="O135" t="n">
        <v>32396.88</v>
      </c>
      <c r="P135" t="n">
        <v>214.16</v>
      </c>
      <c r="Q135" t="n">
        <v>444.55</v>
      </c>
      <c r="R135" t="n">
        <v>65.52</v>
      </c>
      <c r="S135" t="n">
        <v>48.21</v>
      </c>
      <c r="T135" t="n">
        <v>2737.37</v>
      </c>
      <c r="U135" t="n">
        <v>0.74</v>
      </c>
      <c r="V135" t="n">
        <v>0.78</v>
      </c>
      <c r="W135" t="n">
        <v>0.18</v>
      </c>
      <c r="X135" t="n">
        <v>0.15</v>
      </c>
      <c r="Y135" t="n">
        <v>1</v>
      </c>
      <c r="Z135" t="n">
        <v>10</v>
      </c>
      <c r="AA135" t="n">
        <v>404.3643134725571</v>
      </c>
      <c r="AB135" t="n">
        <v>553.2690929876298</v>
      </c>
      <c r="AC135" t="n">
        <v>500.4658672709388</v>
      </c>
      <c r="AD135" t="n">
        <v>404364.3134725571</v>
      </c>
      <c r="AE135" t="n">
        <v>553269.0929876298</v>
      </c>
      <c r="AF135" t="n">
        <v>6.570403184732316e-06</v>
      </c>
      <c r="AG135" t="n">
        <v>24</v>
      </c>
      <c r="AH135" t="n">
        <v>500465.8672709388</v>
      </c>
    </row>
    <row r="136">
      <c r="A136" t="n">
        <v>134</v>
      </c>
      <c r="B136" t="n">
        <v>105</v>
      </c>
      <c r="C136" t="inlineStr">
        <is>
          <t xml:space="preserve">CONCLUIDO	</t>
        </is>
      </c>
      <c r="D136" t="n">
        <v>4.942</v>
      </c>
      <c r="E136" t="n">
        <v>20.23</v>
      </c>
      <c r="F136" t="n">
        <v>17.43</v>
      </c>
      <c r="G136" t="n">
        <v>174.27</v>
      </c>
      <c r="H136" t="n">
        <v>2.35</v>
      </c>
      <c r="I136" t="n">
        <v>6</v>
      </c>
      <c r="J136" t="n">
        <v>261.24</v>
      </c>
      <c r="K136" t="n">
        <v>55.27</v>
      </c>
      <c r="L136" t="n">
        <v>34.5</v>
      </c>
      <c r="M136" t="n">
        <v>3</v>
      </c>
      <c r="N136" t="n">
        <v>66.47</v>
      </c>
      <c r="O136" t="n">
        <v>32454.09</v>
      </c>
      <c r="P136" t="n">
        <v>213.41</v>
      </c>
      <c r="Q136" t="n">
        <v>444.55</v>
      </c>
      <c r="R136" t="n">
        <v>65.47</v>
      </c>
      <c r="S136" t="n">
        <v>48.21</v>
      </c>
      <c r="T136" t="n">
        <v>2711.32</v>
      </c>
      <c r="U136" t="n">
        <v>0.74</v>
      </c>
      <c r="V136" t="n">
        <v>0.78</v>
      </c>
      <c r="W136" t="n">
        <v>0.18</v>
      </c>
      <c r="X136" t="n">
        <v>0.15</v>
      </c>
      <c r="Y136" t="n">
        <v>1</v>
      </c>
      <c r="Z136" t="n">
        <v>10</v>
      </c>
      <c r="AA136" t="n">
        <v>403.9805080714839</v>
      </c>
      <c r="AB136" t="n">
        <v>552.7439535055822</v>
      </c>
      <c r="AC136" t="n">
        <v>499.9908463640198</v>
      </c>
      <c r="AD136" t="n">
        <v>403980.5080714839</v>
      </c>
      <c r="AE136" t="n">
        <v>552743.9535055822</v>
      </c>
      <c r="AF136" t="n">
        <v>6.571068003429549e-06</v>
      </c>
      <c r="AG136" t="n">
        <v>24</v>
      </c>
      <c r="AH136" t="n">
        <v>499990.8463640198</v>
      </c>
    </row>
    <row r="137">
      <c r="A137" t="n">
        <v>135</v>
      </c>
      <c r="B137" t="n">
        <v>105</v>
      </c>
      <c r="C137" t="inlineStr">
        <is>
          <t xml:space="preserve">CONCLUIDO	</t>
        </is>
      </c>
      <c r="D137" t="n">
        <v>4.9402</v>
      </c>
      <c r="E137" t="n">
        <v>20.24</v>
      </c>
      <c r="F137" t="n">
        <v>17.43</v>
      </c>
      <c r="G137" t="n">
        <v>174.34</v>
      </c>
      <c r="H137" t="n">
        <v>2.36</v>
      </c>
      <c r="I137" t="n">
        <v>6</v>
      </c>
      <c r="J137" t="n">
        <v>261.71</v>
      </c>
      <c r="K137" t="n">
        <v>55.27</v>
      </c>
      <c r="L137" t="n">
        <v>34.75</v>
      </c>
      <c r="M137" t="n">
        <v>3</v>
      </c>
      <c r="N137" t="n">
        <v>66.68000000000001</v>
      </c>
      <c r="O137" t="n">
        <v>32511.38</v>
      </c>
      <c r="P137" t="n">
        <v>213.01</v>
      </c>
      <c r="Q137" t="n">
        <v>444.55</v>
      </c>
      <c r="R137" t="n">
        <v>65.73</v>
      </c>
      <c r="S137" t="n">
        <v>48.21</v>
      </c>
      <c r="T137" t="n">
        <v>2837.55</v>
      </c>
      <c r="U137" t="n">
        <v>0.73</v>
      </c>
      <c r="V137" t="n">
        <v>0.78</v>
      </c>
      <c r="W137" t="n">
        <v>0.18</v>
      </c>
      <c r="X137" t="n">
        <v>0.16</v>
      </c>
      <c r="Y137" t="n">
        <v>1</v>
      </c>
      <c r="Z137" t="n">
        <v>10</v>
      </c>
      <c r="AA137" t="n">
        <v>403.8448573327911</v>
      </c>
      <c r="AB137" t="n">
        <v>552.5583501804144</v>
      </c>
      <c r="AC137" t="n">
        <v>499.8229567597102</v>
      </c>
      <c r="AD137" t="n">
        <v>403844.8573327911</v>
      </c>
      <c r="AE137" t="n">
        <v>552558.3501804144</v>
      </c>
      <c r="AF137" t="n">
        <v>6.568674656119517e-06</v>
      </c>
      <c r="AG137" t="n">
        <v>24</v>
      </c>
      <c r="AH137" t="n">
        <v>499822.9567597102</v>
      </c>
    </row>
    <row r="138">
      <c r="A138" t="n">
        <v>136</v>
      </c>
      <c r="B138" t="n">
        <v>105</v>
      </c>
      <c r="C138" t="inlineStr">
        <is>
          <t xml:space="preserve">CONCLUIDO	</t>
        </is>
      </c>
      <c r="D138" t="n">
        <v>4.9411</v>
      </c>
      <c r="E138" t="n">
        <v>20.24</v>
      </c>
      <c r="F138" t="n">
        <v>17.43</v>
      </c>
      <c r="G138" t="n">
        <v>174.31</v>
      </c>
      <c r="H138" t="n">
        <v>2.38</v>
      </c>
      <c r="I138" t="n">
        <v>6</v>
      </c>
      <c r="J138" t="n">
        <v>262.17</v>
      </c>
      <c r="K138" t="n">
        <v>55.27</v>
      </c>
      <c r="L138" t="n">
        <v>35</v>
      </c>
      <c r="M138" t="n">
        <v>2</v>
      </c>
      <c r="N138" t="n">
        <v>66.90000000000001</v>
      </c>
      <c r="O138" t="n">
        <v>32568.76</v>
      </c>
      <c r="P138" t="n">
        <v>212.67</v>
      </c>
      <c r="Q138" t="n">
        <v>444.55</v>
      </c>
      <c r="R138" t="n">
        <v>65.53</v>
      </c>
      <c r="S138" t="n">
        <v>48.21</v>
      </c>
      <c r="T138" t="n">
        <v>2740.85</v>
      </c>
      <c r="U138" t="n">
        <v>0.74</v>
      </c>
      <c r="V138" t="n">
        <v>0.78</v>
      </c>
      <c r="W138" t="n">
        <v>0.18</v>
      </c>
      <c r="X138" t="n">
        <v>0.15</v>
      </c>
      <c r="Y138" t="n">
        <v>1</v>
      </c>
      <c r="Z138" t="n">
        <v>10</v>
      </c>
      <c r="AA138" t="n">
        <v>403.6483672636243</v>
      </c>
      <c r="AB138" t="n">
        <v>552.2895037992504</v>
      </c>
      <c r="AC138" t="n">
        <v>499.5797686998361</v>
      </c>
      <c r="AD138" t="n">
        <v>403648.3672636243</v>
      </c>
      <c r="AE138" t="n">
        <v>552289.5037992503</v>
      </c>
      <c r="AF138" t="n">
        <v>6.569871329774532e-06</v>
      </c>
      <c r="AG138" t="n">
        <v>24</v>
      </c>
      <c r="AH138" t="n">
        <v>499579.7686998361</v>
      </c>
    </row>
    <row r="139">
      <c r="A139" t="n">
        <v>137</v>
      </c>
      <c r="B139" t="n">
        <v>105</v>
      </c>
      <c r="C139" t="inlineStr">
        <is>
          <t xml:space="preserve">CONCLUIDO	</t>
        </is>
      </c>
      <c r="D139" t="n">
        <v>4.9415</v>
      </c>
      <c r="E139" t="n">
        <v>20.24</v>
      </c>
      <c r="F139" t="n">
        <v>17.43</v>
      </c>
      <c r="G139" t="n">
        <v>174.29</v>
      </c>
      <c r="H139" t="n">
        <v>2.39</v>
      </c>
      <c r="I139" t="n">
        <v>6</v>
      </c>
      <c r="J139" t="n">
        <v>262.64</v>
      </c>
      <c r="K139" t="n">
        <v>55.27</v>
      </c>
      <c r="L139" t="n">
        <v>35.25</v>
      </c>
      <c r="M139" t="n">
        <v>1</v>
      </c>
      <c r="N139" t="n">
        <v>67.12</v>
      </c>
      <c r="O139" t="n">
        <v>32626.21</v>
      </c>
      <c r="P139" t="n">
        <v>212.71</v>
      </c>
      <c r="Q139" t="n">
        <v>444.55</v>
      </c>
      <c r="R139" t="n">
        <v>65.45999999999999</v>
      </c>
      <c r="S139" t="n">
        <v>48.21</v>
      </c>
      <c r="T139" t="n">
        <v>2704.47</v>
      </c>
      <c r="U139" t="n">
        <v>0.74</v>
      </c>
      <c r="V139" t="n">
        <v>0.78</v>
      </c>
      <c r="W139" t="n">
        <v>0.18</v>
      </c>
      <c r="X139" t="n">
        <v>0.15</v>
      </c>
      <c r="Y139" t="n">
        <v>1</v>
      </c>
      <c r="Z139" t="n">
        <v>10</v>
      </c>
      <c r="AA139" t="n">
        <v>403.65460185354</v>
      </c>
      <c r="AB139" t="n">
        <v>552.2980342402237</v>
      </c>
      <c r="AC139" t="n">
        <v>499.5874850074955</v>
      </c>
      <c r="AD139" t="n">
        <v>403654.60185354</v>
      </c>
      <c r="AE139" t="n">
        <v>552298.0342402237</v>
      </c>
      <c r="AF139" t="n">
        <v>6.570403184732316e-06</v>
      </c>
      <c r="AG139" t="n">
        <v>24</v>
      </c>
      <c r="AH139" t="n">
        <v>499587.4850074955</v>
      </c>
    </row>
    <row r="140">
      <c r="A140" t="n">
        <v>138</v>
      </c>
      <c r="B140" t="n">
        <v>105</v>
      </c>
      <c r="C140" t="inlineStr">
        <is>
          <t xml:space="preserve">CONCLUIDO	</t>
        </is>
      </c>
      <c r="D140" t="n">
        <v>4.9416</v>
      </c>
      <c r="E140" t="n">
        <v>20.24</v>
      </c>
      <c r="F140" t="n">
        <v>17.43</v>
      </c>
      <c r="G140" t="n">
        <v>174.28</v>
      </c>
      <c r="H140" t="n">
        <v>2.4</v>
      </c>
      <c r="I140" t="n">
        <v>6</v>
      </c>
      <c r="J140" t="n">
        <v>263.1</v>
      </c>
      <c r="K140" t="n">
        <v>55.27</v>
      </c>
      <c r="L140" t="n">
        <v>35.5</v>
      </c>
      <c r="M140" t="n">
        <v>1</v>
      </c>
      <c r="N140" t="n">
        <v>67.33</v>
      </c>
      <c r="O140" t="n">
        <v>32683.74</v>
      </c>
      <c r="P140" t="n">
        <v>212.8</v>
      </c>
      <c r="Q140" t="n">
        <v>444.55</v>
      </c>
      <c r="R140" t="n">
        <v>65.47</v>
      </c>
      <c r="S140" t="n">
        <v>48.21</v>
      </c>
      <c r="T140" t="n">
        <v>2710.03</v>
      </c>
      <c r="U140" t="n">
        <v>0.74</v>
      </c>
      <c r="V140" t="n">
        <v>0.78</v>
      </c>
      <c r="W140" t="n">
        <v>0.18</v>
      </c>
      <c r="X140" t="n">
        <v>0.15</v>
      </c>
      <c r="Y140" t="n">
        <v>1</v>
      </c>
      <c r="Z140" t="n">
        <v>10</v>
      </c>
      <c r="AA140" t="n">
        <v>403.6953160540452</v>
      </c>
      <c r="AB140" t="n">
        <v>552.3537412055388</v>
      </c>
      <c r="AC140" t="n">
        <v>499.6378753782261</v>
      </c>
      <c r="AD140" t="n">
        <v>403695.3160540452</v>
      </c>
      <c r="AE140" t="n">
        <v>552353.7412055387</v>
      </c>
      <c r="AF140" t="n">
        <v>6.570536148471764e-06</v>
      </c>
      <c r="AG140" t="n">
        <v>24</v>
      </c>
      <c r="AH140" t="n">
        <v>499637.8753782261</v>
      </c>
    </row>
    <row r="141">
      <c r="A141" t="n">
        <v>139</v>
      </c>
      <c r="B141" t="n">
        <v>105</v>
      </c>
      <c r="C141" t="inlineStr">
        <is>
          <t xml:space="preserve">CONCLUIDO	</t>
        </is>
      </c>
      <c r="D141" t="n">
        <v>4.9408</v>
      </c>
      <c r="E141" t="n">
        <v>20.24</v>
      </c>
      <c r="F141" t="n">
        <v>17.43</v>
      </c>
      <c r="G141" t="n">
        <v>174.32</v>
      </c>
      <c r="H141" t="n">
        <v>2.41</v>
      </c>
      <c r="I141" t="n">
        <v>6</v>
      </c>
      <c r="J141" t="n">
        <v>263.57</v>
      </c>
      <c r="K141" t="n">
        <v>55.27</v>
      </c>
      <c r="L141" t="n">
        <v>35.75</v>
      </c>
      <c r="M141" t="n">
        <v>1</v>
      </c>
      <c r="N141" t="n">
        <v>67.55</v>
      </c>
      <c r="O141" t="n">
        <v>32741.36</v>
      </c>
      <c r="P141" t="n">
        <v>212.94</v>
      </c>
      <c r="Q141" t="n">
        <v>444.55</v>
      </c>
      <c r="R141" t="n">
        <v>65.56</v>
      </c>
      <c r="S141" t="n">
        <v>48.21</v>
      </c>
      <c r="T141" t="n">
        <v>2756.33</v>
      </c>
      <c r="U141" t="n">
        <v>0.74</v>
      </c>
      <c r="V141" t="n">
        <v>0.78</v>
      </c>
      <c r="W141" t="n">
        <v>0.18</v>
      </c>
      <c r="X141" t="n">
        <v>0.15</v>
      </c>
      <c r="Y141" t="n">
        <v>1</v>
      </c>
      <c r="Z141" t="n">
        <v>10</v>
      </c>
      <c r="AA141" t="n">
        <v>403.7905483488823</v>
      </c>
      <c r="AB141" t="n">
        <v>552.4840422326871</v>
      </c>
      <c r="AC141" t="n">
        <v>499.7557406582221</v>
      </c>
      <c r="AD141" t="n">
        <v>403790.5483488823</v>
      </c>
      <c r="AE141" t="n">
        <v>552484.0422326871</v>
      </c>
      <c r="AF141" t="n">
        <v>6.569472438556195e-06</v>
      </c>
      <c r="AG141" t="n">
        <v>24</v>
      </c>
      <c r="AH141" t="n">
        <v>499755.7406582221</v>
      </c>
    </row>
    <row r="142">
      <c r="A142" t="n">
        <v>140</v>
      </c>
      <c r="B142" t="n">
        <v>105</v>
      </c>
      <c r="C142" t="inlineStr">
        <is>
          <t xml:space="preserve">CONCLUIDO	</t>
        </is>
      </c>
      <c r="D142" t="n">
        <v>4.9394</v>
      </c>
      <c r="E142" t="n">
        <v>20.25</v>
      </c>
      <c r="F142" t="n">
        <v>17.44</v>
      </c>
      <c r="G142" t="n">
        <v>174.38</v>
      </c>
      <c r="H142" t="n">
        <v>2.43</v>
      </c>
      <c r="I142" t="n">
        <v>6</v>
      </c>
      <c r="J142" t="n">
        <v>264.04</v>
      </c>
      <c r="K142" t="n">
        <v>55.27</v>
      </c>
      <c r="L142" t="n">
        <v>36</v>
      </c>
      <c r="M142" t="n">
        <v>1</v>
      </c>
      <c r="N142" t="n">
        <v>67.77</v>
      </c>
      <c r="O142" t="n">
        <v>32799.06</v>
      </c>
      <c r="P142" t="n">
        <v>213</v>
      </c>
      <c r="Q142" t="n">
        <v>444.57</v>
      </c>
      <c r="R142" t="n">
        <v>65.8</v>
      </c>
      <c r="S142" t="n">
        <v>48.21</v>
      </c>
      <c r="T142" t="n">
        <v>2874.19</v>
      </c>
      <c r="U142" t="n">
        <v>0.73</v>
      </c>
      <c r="V142" t="n">
        <v>0.78</v>
      </c>
      <c r="W142" t="n">
        <v>0.18</v>
      </c>
      <c r="X142" t="n">
        <v>0.16</v>
      </c>
      <c r="Y142" t="n">
        <v>1</v>
      </c>
      <c r="Z142" t="n">
        <v>10</v>
      </c>
      <c r="AA142" t="n">
        <v>403.9015529556123</v>
      </c>
      <c r="AB142" t="n">
        <v>552.6359236327929</v>
      </c>
      <c r="AC142" t="n">
        <v>499.8931267106686</v>
      </c>
      <c r="AD142" t="n">
        <v>403901.5529556123</v>
      </c>
      <c r="AE142" t="n">
        <v>552635.9236327929</v>
      </c>
      <c r="AF142" t="n">
        <v>6.567610946203948e-06</v>
      </c>
      <c r="AG142" t="n">
        <v>24</v>
      </c>
      <c r="AH142" t="n">
        <v>499893.1267106686</v>
      </c>
    </row>
    <row r="143">
      <c r="A143" t="n">
        <v>141</v>
      </c>
      <c r="B143" t="n">
        <v>105</v>
      </c>
      <c r="C143" t="inlineStr">
        <is>
          <t xml:space="preserve">CONCLUIDO	</t>
        </is>
      </c>
      <c r="D143" t="n">
        <v>4.9382</v>
      </c>
      <c r="E143" t="n">
        <v>20.25</v>
      </c>
      <c r="F143" t="n">
        <v>17.44</v>
      </c>
      <c r="G143" t="n">
        <v>174.42</v>
      </c>
      <c r="H143" t="n">
        <v>2.44</v>
      </c>
      <c r="I143" t="n">
        <v>6</v>
      </c>
      <c r="J143" t="n">
        <v>264.51</v>
      </c>
      <c r="K143" t="n">
        <v>55.27</v>
      </c>
      <c r="L143" t="n">
        <v>36.25</v>
      </c>
      <c r="M143" t="n">
        <v>0</v>
      </c>
      <c r="N143" t="n">
        <v>67.98999999999999</v>
      </c>
      <c r="O143" t="n">
        <v>32856.84</v>
      </c>
      <c r="P143" t="n">
        <v>213.31</v>
      </c>
      <c r="Q143" t="n">
        <v>444.55</v>
      </c>
      <c r="R143" t="n">
        <v>65.94</v>
      </c>
      <c r="S143" t="n">
        <v>48.21</v>
      </c>
      <c r="T143" t="n">
        <v>2943.56</v>
      </c>
      <c r="U143" t="n">
        <v>0.73</v>
      </c>
      <c r="V143" t="n">
        <v>0.78</v>
      </c>
      <c r="W143" t="n">
        <v>0.18</v>
      </c>
      <c r="X143" t="n">
        <v>0.17</v>
      </c>
      <c r="Y143" t="n">
        <v>1</v>
      </c>
      <c r="Z143" t="n">
        <v>10</v>
      </c>
      <c r="AA143" t="n">
        <v>404.0935050622456</v>
      </c>
      <c r="AB143" t="n">
        <v>552.8985609734177</v>
      </c>
      <c r="AC143" t="n">
        <v>500.1306983121182</v>
      </c>
      <c r="AD143" t="n">
        <v>404093.5050622456</v>
      </c>
      <c r="AE143" t="n">
        <v>552898.5609734177</v>
      </c>
      <c r="AF143" t="n">
        <v>6.566015381330594e-06</v>
      </c>
      <c r="AG143" t="n">
        <v>24</v>
      </c>
      <c r="AH143" t="n">
        <v>500130.6983121182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3.5139</v>
      </c>
      <c r="E2" t="n">
        <v>28.46</v>
      </c>
      <c r="F2" t="n">
        <v>22.08</v>
      </c>
      <c r="G2" t="n">
        <v>7.98</v>
      </c>
      <c r="H2" t="n">
        <v>0.14</v>
      </c>
      <c r="I2" t="n">
        <v>166</v>
      </c>
      <c r="J2" t="n">
        <v>124.63</v>
      </c>
      <c r="K2" t="n">
        <v>45</v>
      </c>
      <c r="L2" t="n">
        <v>1</v>
      </c>
      <c r="M2" t="n">
        <v>164</v>
      </c>
      <c r="N2" t="n">
        <v>18.64</v>
      </c>
      <c r="O2" t="n">
        <v>15605.44</v>
      </c>
      <c r="P2" t="n">
        <v>228.56</v>
      </c>
      <c r="Q2" t="n">
        <v>444.65</v>
      </c>
      <c r="R2" t="n">
        <v>217.29</v>
      </c>
      <c r="S2" t="n">
        <v>48.21</v>
      </c>
      <c r="T2" t="n">
        <v>77821.88</v>
      </c>
      <c r="U2" t="n">
        <v>0.22</v>
      </c>
      <c r="V2" t="n">
        <v>0.62</v>
      </c>
      <c r="W2" t="n">
        <v>0.43</v>
      </c>
      <c r="X2" t="n">
        <v>4.8</v>
      </c>
      <c r="Y2" t="n">
        <v>1</v>
      </c>
      <c r="Z2" t="n">
        <v>10</v>
      </c>
      <c r="AA2" t="n">
        <v>563.1561800840612</v>
      </c>
      <c r="AB2" t="n">
        <v>770.5351302882279</v>
      </c>
      <c r="AC2" t="n">
        <v>696.9963389063662</v>
      </c>
      <c r="AD2" t="n">
        <v>563156.1800840612</v>
      </c>
      <c r="AE2" t="n">
        <v>770535.1302882279</v>
      </c>
      <c r="AF2" t="n">
        <v>5.855397632726916e-06</v>
      </c>
      <c r="AG2" t="n">
        <v>33</v>
      </c>
      <c r="AH2" t="n">
        <v>696996.3389063661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3.8169</v>
      </c>
      <c r="E3" t="n">
        <v>26.2</v>
      </c>
      <c r="F3" t="n">
        <v>20.87</v>
      </c>
      <c r="G3" t="n">
        <v>10.02</v>
      </c>
      <c r="H3" t="n">
        <v>0.18</v>
      </c>
      <c r="I3" t="n">
        <v>125</v>
      </c>
      <c r="J3" t="n">
        <v>124.96</v>
      </c>
      <c r="K3" t="n">
        <v>45</v>
      </c>
      <c r="L3" t="n">
        <v>1.25</v>
      </c>
      <c r="M3" t="n">
        <v>123</v>
      </c>
      <c r="N3" t="n">
        <v>18.71</v>
      </c>
      <c r="O3" t="n">
        <v>15645.96</v>
      </c>
      <c r="P3" t="n">
        <v>215.23</v>
      </c>
      <c r="Q3" t="n">
        <v>444.64</v>
      </c>
      <c r="R3" t="n">
        <v>177.84</v>
      </c>
      <c r="S3" t="n">
        <v>48.21</v>
      </c>
      <c r="T3" t="n">
        <v>58302.01</v>
      </c>
      <c r="U3" t="n">
        <v>0.27</v>
      </c>
      <c r="V3" t="n">
        <v>0.65</v>
      </c>
      <c r="W3" t="n">
        <v>0.36</v>
      </c>
      <c r="X3" t="n">
        <v>3.59</v>
      </c>
      <c r="Y3" t="n">
        <v>1</v>
      </c>
      <c r="Z3" t="n">
        <v>10</v>
      </c>
      <c r="AA3" t="n">
        <v>511.7003261938588</v>
      </c>
      <c r="AB3" t="n">
        <v>700.1309609235931</v>
      </c>
      <c r="AC3" t="n">
        <v>633.3114446530197</v>
      </c>
      <c r="AD3" t="n">
        <v>511700.3261938588</v>
      </c>
      <c r="AE3" t="n">
        <v>700130.960923593</v>
      </c>
      <c r="AF3" t="n">
        <v>6.360302576725395e-06</v>
      </c>
      <c r="AG3" t="n">
        <v>31</v>
      </c>
      <c r="AH3" t="n">
        <v>633311.4446530198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4.0187</v>
      </c>
      <c r="E4" t="n">
        <v>24.88</v>
      </c>
      <c r="F4" t="n">
        <v>20.17</v>
      </c>
      <c r="G4" t="n">
        <v>11.98</v>
      </c>
      <c r="H4" t="n">
        <v>0.21</v>
      </c>
      <c r="I4" t="n">
        <v>101</v>
      </c>
      <c r="J4" t="n">
        <v>125.29</v>
      </c>
      <c r="K4" t="n">
        <v>45</v>
      </c>
      <c r="L4" t="n">
        <v>1.5</v>
      </c>
      <c r="M4" t="n">
        <v>99</v>
      </c>
      <c r="N4" t="n">
        <v>18.79</v>
      </c>
      <c r="O4" t="n">
        <v>15686.51</v>
      </c>
      <c r="P4" t="n">
        <v>207.27</v>
      </c>
      <c r="Q4" t="n">
        <v>444.63</v>
      </c>
      <c r="R4" t="n">
        <v>154.89</v>
      </c>
      <c r="S4" t="n">
        <v>48.21</v>
      </c>
      <c r="T4" t="n">
        <v>46943.21</v>
      </c>
      <c r="U4" t="n">
        <v>0.31</v>
      </c>
      <c r="V4" t="n">
        <v>0.68</v>
      </c>
      <c r="W4" t="n">
        <v>0.32</v>
      </c>
      <c r="X4" t="n">
        <v>2.89</v>
      </c>
      <c r="Y4" t="n">
        <v>1</v>
      </c>
      <c r="Z4" t="n">
        <v>10</v>
      </c>
      <c r="AA4" t="n">
        <v>474.5842947450633</v>
      </c>
      <c r="AB4" t="n">
        <v>649.3471692516084</v>
      </c>
      <c r="AC4" t="n">
        <v>587.3743867827102</v>
      </c>
      <c r="AD4" t="n">
        <v>474584.2947450633</v>
      </c>
      <c r="AE4" t="n">
        <v>649347.1692516084</v>
      </c>
      <c r="AF4" t="n">
        <v>6.696572602134283e-06</v>
      </c>
      <c r="AG4" t="n">
        <v>29</v>
      </c>
      <c r="AH4" t="n">
        <v>587374.3867827102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4.1797</v>
      </c>
      <c r="E5" t="n">
        <v>23.93</v>
      </c>
      <c r="F5" t="n">
        <v>19.65</v>
      </c>
      <c r="G5" t="n">
        <v>14.03</v>
      </c>
      <c r="H5" t="n">
        <v>0.25</v>
      </c>
      <c r="I5" t="n">
        <v>84</v>
      </c>
      <c r="J5" t="n">
        <v>125.62</v>
      </c>
      <c r="K5" t="n">
        <v>45</v>
      </c>
      <c r="L5" t="n">
        <v>1.75</v>
      </c>
      <c r="M5" t="n">
        <v>82</v>
      </c>
      <c r="N5" t="n">
        <v>18.87</v>
      </c>
      <c r="O5" t="n">
        <v>15727.09</v>
      </c>
      <c r="P5" t="n">
        <v>201.18</v>
      </c>
      <c r="Q5" t="n">
        <v>444.67</v>
      </c>
      <c r="R5" t="n">
        <v>137.97</v>
      </c>
      <c r="S5" t="n">
        <v>48.21</v>
      </c>
      <c r="T5" t="n">
        <v>38571.47</v>
      </c>
      <c r="U5" t="n">
        <v>0.35</v>
      </c>
      <c r="V5" t="n">
        <v>0.6899999999999999</v>
      </c>
      <c r="W5" t="n">
        <v>0.29</v>
      </c>
      <c r="X5" t="n">
        <v>2.37</v>
      </c>
      <c r="Y5" t="n">
        <v>1</v>
      </c>
      <c r="Z5" t="n">
        <v>10</v>
      </c>
      <c r="AA5" t="n">
        <v>452.2338763760513</v>
      </c>
      <c r="AB5" t="n">
        <v>618.7663408082586</v>
      </c>
      <c r="AC5" t="n">
        <v>559.7121496855311</v>
      </c>
      <c r="AD5" t="n">
        <v>452233.8763760513</v>
      </c>
      <c r="AE5" t="n">
        <v>618766.3408082586</v>
      </c>
      <c r="AF5" t="n">
        <v>6.964855427163179e-06</v>
      </c>
      <c r="AG5" t="n">
        <v>28</v>
      </c>
      <c r="AH5" t="n">
        <v>559712.1496855312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4.2978</v>
      </c>
      <c r="E6" t="n">
        <v>23.27</v>
      </c>
      <c r="F6" t="n">
        <v>19.3</v>
      </c>
      <c r="G6" t="n">
        <v>16.08</v>
      </c>
      <c r="H6" t="n">
        <v>0.28</v>
      </c>
      <c r="I6" t="n">
        <v>72</v>
      </c>
      <c r="J6" t="n">
        <v>125.95</v>
      </c>
      <c r="K6" t="n">
        <v>45</v>
      </c>
      <c r="L6" t="n">
        <v>2</v>
      </c>
      <c r="M6" t="n">
        <v>70</v>
      </c>
      <c r="N6" t="n">
        <v>18.95</v>
      </c>
      <c r="O6" t="n">
        <v>15767.7</v>
      </c>
      <c r="P6" t="n">
        <v>196.87</v>
      </c>
      <c r="Q6" t="n">
        <v>444.57</v>
      </c>
      <c r="R6" t="n">
        <v>126.2</v>
      </c>
      <c r="S6" t="n">
        <v>48.21</v>
      </c>
      <c r="T6" t="n">
        <v>32747.38</v>
      </c>
      <c r="U6" t="n">
        <v>0.38</v>
      </c>
      <c r="V6" t="n">
        <v>0.71</v>
      </c>
      <c r="W6" t="n">
        <v>0.28</v>
      </c>
      <c r="X6" t="n">
        <v>2.02</v>
      </c>
      <c r="Y6" t="n">
        <v>1</v>
      </c>
      <c r="Z6" t="n">
        <v>10</v>
      </c>
      <c r="AA6" t="n">
        <v>434.0599220089601</v>
      </c>
      <c r="AB6" t="n">
        <v>593.8999346649243</v>
      </c>
      <c r="AC6" t="n">
        <v>537.2189584442966</v>
      </c>
      <c r="AD6" t="n">
        <v>434059.9220089601</v>
      </c>
      <c r="AE6" t="n">
        <v>593899.9346649243</v>
      </c>
      <c r="AF6" t="n">
        <v>7.16165171061605e-06</v>
      </c>
      <c r="AG6" t="n">
        <v>27</v>
      </c>
      <c r="AH6" t="n">
        <v>537218.9584442966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4.3948</v>
      </c>
      <c r="E7" t="n">
        <v>22.75</v>
      </c>
      <c r="F7" t="n">
        <v>19.01</v>
      </c>
      <c r="G7" t="n">
        <v>18.11</v>
      </c>
      <c r="H7" t="n">
        <v>0.31</v>
      </c>
      <c r="I7" t="n">
        <v>63</v>
      </c>
      <c r="J7" t="n">
        <v>126.28</v>
      </c>
      <c r="K7" t="n">
        <v>45</v>
      </c>
      <c r="L7" t="n">
        <v>2.25</v>
      </c>
      <c r="M7" t="n">
        <v>61</v>
      </c>
      <c r="N7" t="n">
        <v>19.03</v>
      </c>
      <c r="O7" t="n">
        <v>15808.34</v>
      </c>
      <c r="P7" t="n">
        <v>193.33</v>
      </c>
      <c r="Q7" t="n">
        <v>444.6</v>
      </c>
      <c r="R7" t="n">
        <v>117</v>
      </c>
      <c r="S7" t="n">
        <v>48.21</v>
      </c>
      <c r="T7" t="n">
        <v>28191.89</v>
      </c>
      <c r="U7" t="n">
        <v>0.41</v>
      </c>
      <c r="V7" t="n">
        <v>0.72</v>
      </c>
      <c r="W7" t="n">
        <v>0.27</v>
      </c>
      <c r="X7" t="n">
        <v>1.73</v>
      </c>
      <c r="Y7" t="n">
        <v>1</v>
      </c>
      <c r="Z7" t="n">
        <v>10</v>
      </c>
      <c r="AA7" t="n">
        <v>427.3978377412545</v>
      </c>
      <c r="AB7" t="n">
        <v>584.7845770594347</v>
      </c>
      <c r="AC7" t="n">
        <v>528.9735577751903</v>
      </c>
      <c r="AD7" t="n">
        <v>427397.8377412545</v>
      </c>
      <c r="AE7" t="n">
        <v>584784.5770594347</v>
      </c>
      <c r="AF7" t="n">
        <v>7.323287946813584e-06</v>
      </c>
      <c r="AG7" t="n">
        <v>27</v>
      </c>
      <c r="AH7" t="n">
        <v>528973.5577751903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4.4931</v>
      </c>
      <c r="E8" t="n">
        <v>22.26</v>
      </c>
      <c r="F8" t="n">
        <v>18.69</v>
      </c>
      <c r="G8" t="n">
        <v>20.03</v>
      </c>
      <c r="H8" t="n">
        <v>0.35</v>
      </c>
      <c r="I8" t="n">
        <v>56</v>
      </c>
      <c r="J8" t="n">
        <v>126.61</v>
      </c>
      <c r="K8" t="n">
        <v>45</v>
      </c>
      <c r="L8" t="n">
        <v>2.5</v>
      </c>
      <c r="M8" t="n">
        <v>54</v>
      </c>
      <c r="N8" t="n">
        <v>19.11</v>
      </c>
      <c r="O8" t="n">
        <v>15849</v>
      </c>
      <c r="P8" t="n">
        <v>189.33</v>
      </c>
      <c r="Q8" t="n">
        <v>444.61</v>
      </c>
      <c r="R8" t="n">
        <v>106.12</v>
      </c>
      <c r="S8" t="n">
        <v>48.21</v>
      </c>
      <c r="T8" t="n">
        <v>22786.72</v>
      </c>
      <c r="U8" t="n">
        <v>0.45</v>
      </c>
      <c r="V8" t="n">
        <v>0.73</v>
      </c>
      <c r="W8" t="n">
        <v>0.26</v>
      </c>
      <c r="X8" t="n">
        <v>1.41</v>
      </c>
      <c r="Y8" t="n">
        <v>1</v>
      </c>
      <c r="Z8" t="n">
        <v>10</v>
      </c>
      <c r="AA8" t="n">
        <v>410.9825687194058</v>
      </c>
      <c r="AB8" t="n">
        <v>562.3244817931829</v>
      </c>
      <c r="AC8" t="n">
        <v>508.6570224782078</v>
      </c>
      <c r="AD8" t="n">
        <v>410982.5687194058</v>
      </c>
      <c r="AE8" t="n">
        <v>562324.4817931829</v>
      </c>
      <c r="AF8" t="n">
        <v>7.487090441846753e-06</v>
      </c>
      <c r="AG8" t="n">
        <v>26</v>
      </c>
      <c r="AH8" t="n">
        <v>508657.0224782078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4.4789</v>
      </c>
      <c r="E9" t="n">
        <v>22.33</v>
      </c>
      <c r="F9" t="n">
        <v>18.89</v>
      </c>
      <c r="G9" t="n">
        <v>22.23</v>
      </c>
      <c r="H9" t="n">
        <v>0.38</v>
      </c>
      <c r="I9" t="n">
        <v>51</v>
      </c>
      <c r="J9" t="n">
        <v>126.94</v>
      </c>
      <c r="K9" t="n">
        <v>45</v>
      </c>
      <c r="L9" t="n">
        <v>2.75</v>
      </c>
      <c r="M9" t="n">
        <v>49</v>
      </c>
      <c r="N9" t="n">
        <v>19.19</v>
      </c>
      <c r="O9" t="n">
        <v>15889.69</v>
      </c>
      <c r="P9" t="n">
        <v>190.87</v>
      </c>
      <c r="Q9" t="n">
        <v>444.56</v>
      </c>
      <c r="R9" t="n">
        <v>115.03</v>
      </c>
      <c r="S9" t="n">
        <v>48.21</v>
      </c>
      <c r="T9" t="n">
        <v>27265.65</v>
      </c>
      <c r="U9" t="n">
        <v>0.42</v>
      </c>
      <c r="V9" t="n">
        <v>0.72</v>
      </c>
      <c r="W9" t="n">
        <v>0.21</v>
      </c>
      <c r="X9" t="n">
        <v>1.61</v>
      </c>
      <c r="Y9" t="n">
        <v>1</v>
      </c>
      <c r="Z9" t="n">
        <v>10</v>
      </c>
      <c r="AA9" t="n">
        <v>412.9320555872315</v>
      </c>
      <c r="AB9" t="n">
        <v>564.9918557310328</v>
      </c>
      <c r="AC9" t="n">
        <v>511.0698259911121</v>
      </c>
      <c r="AD9" t="n">
        <v>412932.0555872315</v>
      </c>
      <c r="AE9" t="n">
        <v>564991.8557310328</v>
      </c>
      <c r="AF9" t="n">
        <v>7.463428229949795e-06</v>
      </c>
      <c r="AG9" t="n">
        <v>26</v>
      </c>
      <c r="AH9" t="n">
        <v>511069.825991112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4.5645</v>
      </c>
      <c r="E10" t="n">
        <v>21.91</v>
      </c>
      <c r="F10" t="n">
        <v>18.6</v>
      </c>
      <c r="G10" t="n">
        <v>24.26</v>
      </c>
      <c r="H10" t="n">
        <v>0.42</v>
      </c>
      <c r="I10" t="n">
        <v>46</v>
      </c>
      <c r="J10" t="n">
        <v>127.27</v>
      </c>
      <c r="K10" t="n">
        <v>45</v>
      </c>
      <c r="L10" t="n">
        <v>3</v>
      </c>
      <c r="M10" t="n">
        <v>44</v>
      </c>
      <c r="N10" t="n">
        <v>19.27</v>
      </c>
      <c r="O10" t="n">
        <v>15930.42</v>
      </c>
      <c r="P10" t="n">
        <v>187.2</v>
      </c>
      <c r="Q10" t="n">
        <v>444.55</v>
      </c>
      <c r="R10" t="n">
        <v>103.91</v>
      </c>
      <c r="S10" t="n">
        <v>48.21</v>
      </c>
      <c r="T10" t="n">
        <v>21732.11</v>
      </c>
      <c r="U10" t="n">
        <v>0.46</v>
      </c>
      <c r="V10" t="n">
        <v>0.73</v>
      </c>
      <c r="W10" t="n">
        <v>0.24</v>
      </c>
      <c r="X10" t="n">
        <v>1.32</v>
      </c>
      <c r="Y10" t="n">
        <v>1</v>
      </c>
      <c r="Z10" t="n">
        <v>10</v>
      </c>
      <c r="AA10" t="n">
        <v>407.094727651111</v>
      </c>
      <c r="AB10" t="n">
        <v>557.0049661240993</v>
      </c>
      <c r="AC10" t="n">
        <v>503.8451939185942</v>
      </c>
      <c r="AD10" t="n">
        <v>407094.727651111</v>
      </c>
      <c r="AE10" t="n">
        <v>557004.9661240992</v>
      </c>
      <c r="AF10" t="n">
        <v>7.606068042511742e-06</v>
      </c>
      <c r="AG10" t="n">
        <v>26</v>
      </c>
      <c r="AH10" t="n">
        <v>503845.1939185943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4.6134</v>
      </c>
      <c r="E11" t="n">
        <v>21.68</v>
      </c>
      <c r="F11" t="n">
        <v>18.47</v>
      </c>
      <c r="G11" t="n">
        <v>26.39</v>
      </c>
      <c r="H11" t="n">
        <v>0.45</v>
      </c>
      <c r="I11" t="n">
        <v>42</v>
      </c>
      <c r="J11" t="n">
        <v>127.6</v>
      </c>
      <c r="K11" t="n">
        <v>45</v>
      </c>
      <c r="L11" t="n">
        <v>3.25</v>
      </c>
      <c r="M11" t="n">
        <v>40</v>
      </c>
      <c r="N11" t="n">
        <v>19.35</v>
      </c>
      <c r="O11" t="n">
        <v>15971.17</v>
      </c>
      <c r="P11" t="n">
        <v>185.4</v>
      </c>
      <c r="Q11" t="n">
        <v>444.64</v>
      </c>
      <c r="R11" t="n">
        <v>99.56999999999999</v>
      </c>
      <c r="S11" t="n">
        <v>48.21</v>
      </c>
      <c r="T11" t="n">
        <v>19582.14</v>
      </c>
      <c r="U11" t="n">
        <v>0.48</v>
      </c>
      <c r="V11" t="n">
        <v>0.74</v>
      </c>
      <c r="W11" t="n">
        <v>0.23</v>
      </c>
      <c r="X11" t="n">
        <v>1.19</v>
      </c>
      <c r="Y11" t="n">
        <v>1</v>
      </c>
      <c r="Z11" t="n">
        <v>10</v>
      </c>
      <c r="AA11" t="n">
        <v>404.1189892551258</v>
      </c>
      <c r="AB11" t="n">
        <v>552.9334295703994</v>
      </c>
      <c r="AC11" t="n">
        <v>500.1622390991422</v>
      </c>
      <c r="AD11" t="n">
        <v>404118.9892551258</v>
      </c>
      <c r="AE11" t="n">
        <v>552933.4295703995</v>
      </c>
      <c r="AF11" t="n">
        <v>7.687552701790705e-06</v>
      </c>
      <c r="AG11" t="n">
        <v>26</v>
      </c>
      <c r="AH11" t="n">
        <v>500162.2390991422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4.6498</v>
      </c>
      <c r="E12" t="n">
        <v>21.51</v>
      </c>
      <c r="F12" t="n">
        <v>18.38</v>
      </c>
      <c r="G12" t="n">
        <v>28.27</v>
      </c>
      <c r="H12" t="n">
        <v>0.48</v>
      </c>
      <c r="I12" t="n">
        <v>39</v>
      </c>
      <c r="J12" t="n">
        <v>127.93</v>
      </c>
      <c r="K12" t="n">
        <v>45</v>
      </c>
      <c r="L12" t="n">
        <v>3.5</v>
      </c>
      <c r="M12" t="n">
        <v>37</v>
      </c>
      <c r="N12" t="n">
        <v>19.43</v>
      </c>
      <c r="O12" t="n">
        <v>16011.95</v>
      </c>
      <c r="P12" t="n">
        <v>183.79</v>
      </c>
      <c r="Q12" t="n">
        <v>444.61</v>
      </c>
      <c r="R12" t="n">
        <v>96.47</v>
      </c>
      <c r="S12" t="n">
        <v>48.21</v>
      </c>
      <c r="T12" t="n">
        <v>18044.43</v>
      </c>
      <c r="U12" t="n">
        <v>0.5</v>
      </c>
      <c r="V12" t="n">
        <v>0.74</v>
      </c>
      <c r="W12" t="n">
        <v>0.23</v>
      </c>
      <c r="X12" t="n">
        <v>1.1</v>
      </c>
      <c r="Y12" t="n">
        <v>1</v>
      </c>
      <c r="Z12" t="n">
        <v>10</v>
      </c>
      <c r="AA12" t="n">
        <v>392.1686277597043</v>
      </c>
      <c r="AB12" t="n">
        <v>536.5824177596238</v>
      </c>
      <c r="AC12" t="n">
        <v>485.3717449067976</v>
      </c>
      <c r="AD12" t="n">
        <v>392168.6277597044</v>
      </c>
      <c r="AE12" t="n">
        <v>536582.4177596238</v>
      </c>
      <c r="AF12" t="n">
        <v>7.74820794918854e-06</v>
      </c>
      <c r="AG12" t="n">
        <v>25</v>
      </c>
      <c r="AH12" t="n">
        <v>485371.7449067977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4.6888</v>
      </c>
      <c r="E13" t="n">
        <v>21.33</v>
      </c>
      <c r="F13" t="n">
        <v>18.28</v>
      </c>
      <c r="G13" t="n">
        <v>30.46</v>
      </c>
      <c r="H13" t="n">
        <v>0.52</v>
      </c>
      <c r="I13" t="n">
        <v>36</v>
      </c>
      <c r="J13" t="n">
        <v>128.26</v>
      </c>
      <c r="K13" t="n">
        <v>45</v>
      </c>
      <c r="L13" t="n">
        <v>3.75</v>
      </c>
      <c r="M13" t="n">
        <v>34</v>
      </c>
      <c r="N13" t="n">
        <v>19.51</v>
      </c>
      <c r="O13" t="n">
        <v>16052.76</v>
      </c>
      <c r="P13" t="n">
        <v>182.06</v>
      </c>
      <c r="Q13" t="n">
        <v>444.56</v>
      </c>
      <c r="R13" t="n">
        <v>93.19</v>
      </c>
      <c r="S13" t="n">
        <v>48.21</v>
      </c>
      <c r="T13" t="n">
        <v>16420.79</v>
      </c>
      <c r="U13" t="n">
        <v>0.52</v>
      </c>
      <c r="V13" t="n">
        <v>0.75</v>
      </c>
      <c r="W13" t="n">
        <v>0.22</v>
      </c>
      <c r="X13" t="n">
        <v>1</v>
      </c>
      <c r="Y13" t="n">
        <v>1</v>
      </c>
      <c r="Z13" t="n">
        <v>10</v>
      </c>
      <c r="AA13" t="n">
        <v>389.7362599239522</v>
      </c>
      <c r="AB13" t="n">
        <v>533.2543447782521</v>
      </c>
      <c r="AC13" t="n">
        <v>482.3612985397882</v>
      </c>
      <c r="AD13" t="n">
        <v>389736.2599239522</v>
      </c>
      <c r="AE13" t="n">
        <v>533254.3447782521</v>
      </c>
      <c r="AF13" t="n">
        <v>7.813195714257653e-06</v>
      </c>
      <c r="AG13" t="n">
        <v>25</v>
      </c>
      <c r="AH13" t="n">
        <v>482361.2985397882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4.7095</v>
      </c>
      <c r="E14" t="n">
        <v>21.23</v>
      </c>
      <c r="F14" t="n">
        <v>18.23</v>
      </c>
      <c r="G14" t="n">
        <v>32.17</v>
      </c>
      <c r="H14" t="n">
        <v>0.55</v>
      </c>
      <c r="I14" t="n">
        <v>34</v>
      </c>
      <c r="J14" t="n">
        <v>128.59</v>
      </c>
      <c r="K14" t="n">
        <v>45</v>
      </c>
      <c r="L14" t="n">
        <v>4</v>
      </c>
      <c r="M14" t="n">
        <v>32</v>
      </c>
      <c r="N14" t="n">
        <v>19.59</v>
      </c>
      <c r="O14" t="n">
        <v>16093.6</v>
      </c>
      <c r="P14" t="n">
        <v>180.98</v>
      </c>
      <c r="Q14" t="n">
        <v>444.56</v>
      </c>
      <c r="R14" t="n">
        <v>91.84</v>
      </c>
      <c r="S14" t="n">
        <v>48.21</v>
      </c>
      <c r="T14" t="n">
        <v>15752.85</v>
      </c>
      <c r="U14" t="n">
        <v>0.52</v>
      </c>
      <c r="V14" t="n">
        <v>0.75</v>
      </c>
      <c r="W14" t="n">
        <v>0.22</v>
      </c>
      <c r="X14" t="n">
        <v>0.96</v>
      </c>
      <c r="Y14" t="n">
        <v>1</v>
      </c>
      <c r="Z14" t="n">
        <v>10</v>
      </c>
      <c r="AA14" t="n">
        <v>388.3874971349068</v>
      </c>
      <c r="AB14" t="n">
        <v>531.4089080270654</v>
      </c>
      <c r="AC14" t="n">
        <v>480.6919876820482</v>
      </c>
      <c r="AD14" t="n">
        <v>388387.4971349068</v>
      </c>
      <c r="AE14" t="n">
        <v>531408.9080270655</v>
      </c>
      <c r="AF14" t="n">
        <v>7.847689220332796e-06</v>
      </c>
      <c r="AG14" t="n">
        <v>25</v>
      </c>
      <c r="AH14" t="n">
        <v>480691.9876820482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4.737</v>
      </c>
      <c r="E15" t="n">
        <v>21.11</v>
      </c>
      <c r="F15" t="n">
        <v>18.16</v>
      </c>
      <c r="G15" t="n">
        <v>34.05</v>
      </c>
      <c r="H15" t="n">
        <v>0.58</v>
      </c>
      <c r="I15" t="n">
        <v>32</v>
      </c>
      <c r="J15" t="n">
        <v>128.92</v>
      </c>
      <c r="K15" t="n">
        <v>45</v>
      </c>
      <c r="L15" t="n">
        <v>4.25</v>
      </c>
      <c r="M15" t="n">
        <v>30</v>
      </c>
      <c r="N15" t="n">
        <v>19.68</v>
      </c>
      <c r="O15" t="n">
        <v>16134.46</v>
      </c>
      <c r="P15" t="n">
        <v>179.72</v>
      </c>
      <c r="Q15" t="n">
        <v>444.57</v>
      </c>
      <c r="R15" t="n">
        <v>89.53</v>
      </c>
      <c r="S15" t="n">
        <v>48.21</v>
      </c>
      <c r="T15" t="n">
        <v>14609.21</v>
      </c>
      <c r="U15" t="n">
        <v>0.54</v>
      </c>
      <c r="V15" t="n">
        <v>0.75</v>
      </c>
      <c r="W15" t="n">
        <v>0.21</v>
      </c>
      <c r="X15" t="n">
        <v>0.88</v>
      </c>
      <c r="Y15" t="n">
        <v>1</v>
      </c>
      <c r="Z15" t="n">
        <v>10</v>
      </c>
      <c r="AA15" t="n">
        <v>386.6927671944156</v>
      </c>
      <c r="AB15" t="n">
        <v>529.0901037562771</v>
      </c>
      <c r="AC15" t="n">
        <v>478.5944868364016</v>
      </c>
      <c r="AD15" t="n">
        <v>386692.7671944156</v>
      </c>
      <c r="AE15" t="n">
        <v>529090.1037562771</v>
      </c>
      <c r="AF15" t="n">
        <v>7.893513926471272e-06</v>
      </c>
      <c r="AG15" t="n">
        <v>25</v>
      </c>
      <c r="AH15" t="n">
        <v>478594.4868364016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4.7621</v>
      </c>
      <c r="E16" t="n">
        <v>21</v>
      </c>
      <c r="F16" t="n">
        <v>18.1</v>
      </c>
      <c r="G16" t="n">
        <v>36.2</v>
      </c>
      <c r="H16" t="n">
        <v>0.62</v>
      </c>
      <c r="I16" t="n">
        <v>30</v>
      </c>
      <c r="J16" t="n">
        <v>129.25</v>
      </c>
      <c r="K16" t="n">
        <v>45</v>
      </c>
      <c r="L16" t="n">
        <v>4.5</v>
      </c>
      <c r="M16" t="n">
        <v>28</v>
      </c>
      <c r="N16" t="n">
        <v>19.76</v>
      </c>
      <c r="O16" t="n">
        <v>16175.36</v>
      </c>
      <c r="P16" t="n">
        <v>178.44</v>
      </c>
      <c r="Q16" t="n">
        <v>444.56</v>
      </c>
      <c r="R16" t="n">
        <v>87.44</v>
      </c>
      <c r="S16" t="n">
        <v>48.21</v>
      </c>
      <c r="T16" t="n">
        <v>13576.86</v>
      </c>
      <c r="U16" t="n">
        <v>0.55</v>
      </c>
      <c r="V16" t="n">
        <v>0.75</v>
      </c>
      <c r="W16" t="n">
        <v>0.21</v>
      </c>
      <c r="X16" t="n">
        <v>0.82</v>
      </c>
      <c r="Y16" t="n">
        <v>1</v>
      </c>
      <c r="Z16" t="n">
        <v>10</v>
      </c>
      <c r="AA16" t="n">
        <v>385.1082450291893</v>
      </c>
      <c r="AB16" t="n">
        <v>526.9220906256301</v>
      </c>
      <c r="AC16" t="n">
        <v>476.6333858361181</v>
      </c>
      <c r="AD16" t="n">
        <v>385108.2450291893</v>
      </c>
      <c r="AE16" t="n">
        <v>526922.0906256301</v>
      </c>
      <c r="AF16" t="n">
        <v>7.935339385528571e-06</v>
      </c>
      <c r="AG16" t="n">
        <v>25</v>
      </c>
      <c r="AH16" t="n">
        <v>476633.3858361181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4.7933</v>
      </c>
      <c r="E17" t="n">
        <v>20.86</v>
      </c>
      <c r="F17" t="n">
        <v>18.01</v>
      </c>
      <c r="G17" t="n">
        <v>38.6</v>
      </c>
      <c r="H17" t="n">
        <v>0.65</v>
      </c>
      <c r="I17" t="n">
        <v>28</v>
      </c>
      <c r="J17" t="n">
        <v>129.59</v>
      </c>
      <c r="K17" t="n">
        <v>45</v>
      </c>
      <c r="L17" t="n">
        <v>4.75</v>
      </c>
      <c r="M17" t="n">
        <v>26</v>
      </c>
      <c r="N17" t="n">
        <v>19.84</v>
      </c>
      <c r="O17" t="n">
        <v>16216.29</v>
      </c>
      <c r="P17" t="n">
        <v>176.73</v>
      </c>
      <c r="Q17" t="n">
        <v>444.57</v>
      </c>
      <c r="R17" t="n">
        <v>84.43000000000001</v>
      </c>
      <c r="S17" t="n">
        <v>48.21</v>
      </c>
      <c r="T17" t="n">
        <v>12079.68</v>
      </c>
      <c r="U17" t="n">
        <v>0.57</v>
      </c>
      <c r="V17" t="n">
        <v>0.76</v>
      </c>
      <c r="W17" t="n">
        <v>0.21</v>
      </c>
      <c r="X17" t="n">
        <v>0.74</v>
      </c>
      <c r="Y17" t="n">
        <v>1</v>
      </c>
      <c r="Z17" t="n">
        <v>10</v>
      </c>
      <c r="AA17" t="n">
        <v>383.0575689947455</v>
      </c>
      <c r="AB17" t="n">
        <v>524.1162652058624</v>
      </c>
      <c r="AC17" t="n">
        <v>474.0953444564123</v>
      </c>
      <c r="AD17" t="n">
        <v>383057.5689947454</v>
      </c>
      <c r="AE17" t="n">
        <v>524116.2652058625</v>
      </c>
      <c r="AF17" t="n">
        <v>7.987329597583862e-06</v>
      </c>
      <c r="AG17" t="n">
        <v>25</v>
      </c>
      <c r="AH17" t="n">
        <v>474095.3444564123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4.82</v>
      </c>
      <c r="E18" t="n">
        <v>20.75</v>
      </c>
      <c r="F18" t="n">
        <v>17.92</v>
      </c>
      <c r="G18" t="n">
        <v>39.83</v>
      </c>
      <c r="H18" t="n">
        <v>0.68</v>
      </c>
      <c r="I18" t="n">
        <v>27</v>
      </c>
      <c r="J18" t="n">
        <v>129.92</v>
      </c>
      <c r="K18" t="n">
        <v>45</v>
      </c>
      <c r="L18" t="n">
        <v>5</v>
      </c>
      <c r="M18" t="n">
        <v>25</v>
      </c>
      <c r="N18" t="n">
        <v>19.92</v>
      </c>
      <c r="O18" t="n">
        <v>16257.24</v>
      </c>
      <c r="P18" t="n">
        <v>175.07</v>
      </c>
      <c r="Q18" t="n">
        <v>444.57</v>
      </c>
      <c r="R18" t="n">
        <v>81.93000000000001</v>
      </c>
      <c r="S18" t="n">
        <v>48.21</v>
      </c>
      <c r="T18" t="n">
        <v>10834.28</v>
      </c>
      <c r="U18" t="n">
        <v>0.59</v>
      </c>
      <c r="V18" t="n">
        <v>0.76</v>
      </c>
      <c r="W18" t="n">
        <v>0.19</v>
      </c>
      <c r="X18" t="n">
        <v>0.65</v>
      </c>
      <c r="Y18" t="n">
        <v>1</v>
      </c>
      <c r="Z18" t="n">
        <v>10</v>
      </c>
      <c r="AA18" t="n">
        <v>381.1880705938926</v>
      </c>
      <c r="AB18" t="n">
        <v>521.5583350173671</v>
      </c>
      <c r="AC18" t="n">
        <v>471.7815395350294</v>
      </c>
      <c r="AD18" t="n">
        <v>381188.0705938926</v>
      </c>
      <c r="AE18" t="n">
        <v>521558.3350173671</v>
      </c>
      <c r="AF18" t="n">
        <v>8.031821221361945e-06</v>
      </c>
      <c r="AG18" t="n">
        <v>25</v>
      </c>
      <c r="AH18" t="n">
        <v>471781.5395350294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4.8191</v>
      </c>
      <c r="E19" t="n">
        <v>20.75</v>
      </c>
      <c r="F19" t="n">
        <v>17.98</v>
      </c>
      <c r="G19" t="n">
        <v>43.15</v>
      </c>
      <c r="H19" t="n">
        <v>0.71</v>
      </c>
      <c r="I19" t="n">
        <v>25</v>
      </c>
      <c r="J19" t="n">
        <v>130.25</v>
      </c>
      <c r="K19" t="n">
        <v>45</v>
      </c>
      <c r="L19" t="n">
        <v>5.25</v>
      </c>
      <c r="M19" t="n">
        <v>23</v>
      </c>
      <c r="N19" t="n">
        <v>20</v>
      </c>
      <c r="O19" t="n">
        <v>16298.23</v>
      </c>
      <c r="P19" t="n">
        <v>175.03</v>
      </c>
      <c r="Q19" t="n">
        <v>444.56</v>
      </c>
      <c r="R19" t="n">
        <v>83.64</v>
      </c>
      <c r="S19" t="n">
        <v>48.21</v>
      </c>
      <c r="T19" t="n">
        <v>11702.23</v>
      </c>
      <c r="U19" t="n">
        <v>0.58</v>
      </c>
      <c r="V19" t="n">
        <v>0.76</v>
      </c>
      <c r="W19" t="n">
        <v>0.2</v>
      </c>
      <c r="X19" t="n">
        <v>0.7</v>
      </c>
      <c r="Y19" t="n">
        <v>1</v>
      </c>
      <c r="Z19" t="n">
        <v>10</v>
      </c>
      <c r="AA19" t="n">
        <v>381.3650122325997</v>
      </c>
      <c r="AB19" t="n">
        <v>521.8004343735603</v>
      </c>
      <c r="AC19" t="n">
        <v>472.0005332684561</v>
      </c>
      <c r="AD19" t="n">
        <v>381365.0122325997</v>
      </c>
      <c r="AE19" t="n">
        <v>521800.4343735603</v>
      </c>
      <c r="AF19" t="n">
        <v>8.030321503706503e-06</v>
      </c>
      <c r="AG19" t="n">
        <v>25</v>
      </c>
      <c r="AH19" t="n">
        <v>472000.5332684561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4.8286</v>
      </c>
      <c r="E20" t="n">
        <v>20.71</v>
      </c>
      <c r="F20" t="n">
        <v>17.96</v>
      </c>
      <c r="G20" t="n">
        <v>44.91</v>
      </c>
      <c r="H20" t="n">
        <v>0.74</v>
      </c>
      <c r="I20" t="n">
        <v>24</v>
      </c>
      <c r="J20" t="n">
        <v>130.58</v>
      </c>
      <c r="K20" t="n">
        <v>45</v>
      </c>
      <c r="L20" t="n">
        <v>5.5</v>
      </c>
      <c r="M20" t="n">
        <v>22</v>
      </c>
      <c r="N20" t="n">
        <v>20.09</v>
      </c>
      <c r="O20" t="n">
        <v>16339.24</v>
      </c>
      <c r="P20" t="n">
        <v>174.53</v>
      </c>
      <c r="Q20" t="n">
        <v>444.55</v>
      </c>
      <c r="R20" t="n">
        <v>83.09999999999999</v>
      </c>
      <c r="S20" t="n">
        <v>48.21</v>
      </c>
      <c r="T20" t="n">
        <v>11437</v>
      </c>
      <c r="U20" t="n">
        <v>0.58</v>
      </c>
      <c r="V20" t="n">
        <v>0.76</v>
      </c>
      <c r="W20" t="n">
        <v>0.2</v>
      </c>
      <c r="X20" t="n">
        <v>0.6899999999999999</v>
      </c>
      <c r="Y20" t="n">
        <v>1</v>
      </c>
      <c r="Z20" t="n">
        <v>10</v>
      </c>
      <c r="AA20" t="n">
        <v>371.1285381906019</v>
      </c>
      <c r="AB20" t="n">
        <v>507.7944389879366</v>
      </c>
      <c r="AC20" t="n">
        <v>459.3312504248984</v>
      </c>
      <c r="AD20" t="n">
        <v>371128.5381906019</v>
      </c>
      <c r="AE20" t="n">
        <v>507794.4389879366</v>
      </c>
      <c r="AF20" t="n">
        <v>8.046151856736157e-06</v>
      </c>
      <c r="AG20" t="n">
        <v>24</v>
      </c>
      <c r="AH20" t="n">
        <v>459331.2504248984</v>
      </c>
    </row>
    <row r="21">
      <c r="A21" t="n">
        <v>19</v>
      </c>
      <c r="B21" t="n">
        <v>60</v>
      </c>
      <c r="C21" t="inlineStr">
        <is>
          <t xml:space="preserve">CONCLUIDO	</t>
        </is>
      </c>
      <c r="D21" t="n">
        <v>4.8461</v>
      </c>
      <c r="E21" t="n">
        <v>20.64</v>
      </c>
      <c r="F21" t="n">
        <v>17.91</v>
      </c>
      <c r="G21" t="n">
        <v>46.73</v>
      </c>
      <c r="H21" t="n">
        <v>0.78</v>
      </c>
      <c r="I21" t="n">
        <v>23</v>
      </c>
      <c r="J21" t="n">
        <v>130.92</v>
      </c>
      <c r="K21" t="n">
        <v>45</v>
      </c>
      <c r="L21" t="n">
        <v>5.75</v>
      </c>
      <c r="M21" t="n">
        <v>21</v>
      </c>
      <c r="N21" t="n">
        <v>20.17</v>
      </c>
      <c r="O21" t="n">
        <v>16380.29</v>
      </c>
      <c r="P21" t="n">
        <v>173.38</v>
      </c>
      <c r="Q21" t="n">
        <v>444.58</v>
      </c>
      <c r="R21" t="n">
        <v>81.45999999999999</v>
      </c>
      <c r="S21" t="n">
        <v>48.21</v>
      </c>
      <c r="T21" t="n">
        <v>10620.2</v>
      </c>
      <c r="U21" t="n">
        <v>0.59</v>
      </c>
      <c r="V21" t="n">
        <v>0.76</v>
      </c>
      <c r="W21" t="n">
        <v>0.2</v>
      </c>
      <c r="X21" t="n">
        <v>0.64</v>
      </c>
      <c r="Y21" t="n">
        <v>1</v>
      </c>
      <c r="Z21" t="n">
        <v>10</v>
      </c>
      <c r="AA21" t="n">
        <v>369.9125707478021</v>
      </c>
      <c r="AB21" t="n">
        <v>506.1306986880005</v>
      </c>
      <c r="AC21" t="n">
        <v>457.826295164114</v>
      </c>
      <c r="AD21" t="n">
        <v>369912.5707478022</v>
      </c>
      <c r="AE21" t="n">
        <v>506130.6986880004</v>
      </c>
      <c r="AF21" t="n">
        <v>8.075313033369733e-06</v>
      </c>
      <c r="AG21" t="n">
        <v>24</v>
      </c>
      <c r="AH21" t="n">
        <v>457826.295164114</v>
      </c>
    </row>
    <row r="22">
      <c r="A22" t="n">
        <v>20</v>
      </c>
      <c r="B22" t="n">
        <v>60</v>
      </c>
      <c r="C22" t="inlineStr">
        <is>
          <t xml:space="preserve">CONCLUIDO	</t>
        </is>
      </c>
      <c r="D22" t="n">
        <v>4.8593</v>
      </c>
      <c r="E22" t="n">
        <v>20.58</v>
      </c>
      <c r="F22" t="n">
        <v>17.88</v>
      </c>
      <c r="G22" t="n">
        <v>48.78</v>
      </c>
      <c r="H22" t="n">
        <v>0.8100000000000001</v>
      </c>
      <c r="I22" t="n">
        <v>22</v>
      </c>
      <c r="J22" t="n">
        <v>131.25</v>
      </c>
      <c r="K22" t="n">
        <v>45</v>
      </c>
      <c r="L22" t="n">
        <v>6</v>
      </c>
      <c r="M22" t="n">
        <v>20</v>
      </c>
      <c r="N22" t="n">
        <v>20.25</v>
      </c>
      <c r="O22" t="n">
        <v>16421.36</v>
      </c>
      <c r="P22" t="n">
        <v>172.32</v>
      </c>
      <c r="Q22" t="n">
        <v>444.55</v>
      </c>
      <c r="R22" t="n">
        <v>80.43000000000001</v>
      </c>
      <c r="S22" t="n">
        <v>48.21</v>
      </c>
      <c r="T22" t="n">
        <v>10108.82</v>
      </c>
      <c r="U22" t="n">
        <v>0.6</v>
      </c>
      <c r="V22" t="n">
        <v>0.76</v>
      </c>
      <c r="W22" t="n">
        <v>0.2</v>
      </c>
      <c r="X22" t="n">
        <v>0.61</v>
      </c>
      <c r="Y22" t="n">
        <v>1</v>
      </c>
      <c r="Z22" t="n">
        <v>10</v>
      </c>
      <c r="AA22" t="n">
        <v>368.9271415671197</v>
      </c>
      <c r="AB22" t="n">
        <v>504.7823910089234</v>
      </c>
      <c r="AC22" t="n">
        <v>456.6066680775664</v>
      </c>
      <c r="AD22" t="n">
        <v>368927.1415671197</v>
      </c>
      <c r="AE22" t="n">
        <v>504782.3910089234</v>
      </c>
      <c r="AF22" t="n">
        <v>8.097308892316203e-06</v>
      </c>
      <c r="AG22" t="n">
        <v>24</v>
      </c>
      <c r="AH22" t="n">
        <v>456606.6680775664</v>
      </c>
    </row>
    <row r="23">
      <c r="A23" t="n">
        <v>21</v>
      </c>
      <c r="B23" t="n">
        <v>60</v>
      </c>
      <c r="C23" t="inlineStr">
        <is>
          <t xml:space="preserve">CONCLUIDO	</t>
        </is>
      </c>
      <c r="D23" t="n">
        <v>4.8734</v>
      </c>
      <c r="E23" t="n">
        <v>20.52</v>
      </c>
      <c r="F23" t="n">
        <v>17.85</v>
      </c>
      <c r="G23" t="n">
        <v>51</v>
      </c>
      <c r="H23" t="n">
        <v>0.84</v>
      </c>
      <c r="I23" t="n">
        <v>21</v>
      </c>
      <c r="J23" t="n">
        <v>131.58</v>
      </c>
      <c r="K23" t="n">
        <v>45</v>
      </c>
      <c r="L23" t="n">
        <v>6.25</v>
      </c>
      <c r="M23" t="n">
        <v>19</v>
      </c>
      <c r="N23" t="n">
        <v>20.34</v>
      </c>
      <c r="O23" t="n">
        <v>16462.46</v>
      </c>
      <c r="P23" t="n">
        <v>171</v>
      </c>
      <c r="Q23" t="n">
        <v>444.57</v>
      </c>
      <c r="R23" t="n">
        <v>79.34</v>
      </c>
      <c r="S23" t="n">
        <v>48.21</v>
      </c>
      <c r="T23" t="n">
        <v>9569.07</v>
      </c>
      <c r="U23" t="n">
        <v>0.61</v>
      </c>
      <c r="V23" t="n">
        <v>0.76</v>
      </c>
      <c r="W23" t="n">
        <v>0.2</v>
      </c>
      <c r="X23" t="n">
        <v>0.57</v>
      </c>
      <c r="Y23" t="n">
        <v>1</v>
      </c>
      <c r="Z23" t="n">
        <v>10</v>
      </c>
      <c r="AA23" t="n">
        <v>367.7930193278104</v>
      </c>
      <c r="AB23" t="n">
        <v>503.2306349271585</v>
      </c>
      <c r="AC23" t="n">
        <v>455.2030094183417</v>
      </c>
      <c r="AD23" t="n">
        <v>367793.0193278104</v>
      </c>
      <c r="AE23" t="n">
        <v>503230.6349271585</v>
      </c>
      <c r="AF23" t="n">
        <v>8.120804468918112e-06</v>
      </c>
      <c r="AG23" t="n">
        <v>24</v>
      </c>
      <c r="AH23" t="n">
        <v>455203.0094183417</v>
      </c>
    </row>
    <row r="24">
      <c r="A24" t="n">
        <v>22</v>
      </c>
      <c r="B24" t="n">
        <v>60</v>
      </c>
      <c r="C24" t="inlineStr">
        <is>
          <t xml:space="preserve">CONCLUIDO	</t>
        </is>
      </c>
      <c r="D24" t="n">
        <v>4.888</v>
      </c>
      <c r="E24" t="n">
        <v>20.46</v>
      </c>
      <c r="F24" t="n">
        <v>17.82</v>
      </c>
      <c r="G24" t="n">
        <v>53.45</v>
      </c>
      <c r="H24" t="n">
        <v>0.87</v>
      </c>
      <c r="I24" t="n">
        <v>20</v>
      </c>
      <c r="J24" t="n">
        <v>131.92</v>
      </c>
      <c r="K24" t="n">
        <v>45</v>
      </c>
      <c r="L24" t="n">
        <v>6.5</v>
      </c>
      <c r="M24" t="n">
        <v>18</v>
      </c>
      <c r="N24" t="n">
        <v>20.42</v>
      </c>
      <c r="O24" t="n">
        <v>16503.6</v>
      </c>
      <c r="P24" t="n">
        <v>170.46</v>
      </c>
      <c r="Q24" t="n">
        <v>444.56</v>
      </c>
      <c r="R24" t="n">
        <v>78.18000000000001</v>
      </c>
      <c r="S24" t="n">
        <v>48.21</v>
      </c>
      <c r="T24" t="n">
        <v>8994.299999999999</v>
      </c>
      <c r="U24" t="n">
        <v>0.62</v>
      </c>
      <c r="V24" t="n">
        <v>0.77</v>
      </c>
      <c r="W24" t="n">
        <v>0.2</v>
      </c>
      <c r="X24" t="n">
        <v>0.54</v>
      </c>
      <c r="Y24" t="n">
        <v>1</v>
      </c>
      <c r="Z24" t="n">
        <v>10</v>
      </c>
      <c r="AA24" t="n">
        <v>367.0376815479085</v>
      </c>
      <c r="AB24" t="n">
        <v>502.1971484535458</v>
      </c>
      <c r="AC24" t="n">
        <v>454.2681574432632</v>
      </c>
      <c r="AD24" t="n">
        <v>367037.6815479085</v>
      </c>
      <c r="AE24" t="n">
        <v>502197.1484535458</v>
      </c>
      <c r="AF24" t="n">
        <v>8.145133221995267e-06</v>
      </c>
      <c r="AG24" t="n">
        <v>24</v>
      </c>
      <c r="AH24" t="n">
        <v>454268.1574432632</v>
      </c>
    </row>
    <row r="25">
      <c r="A25" t="n">
        <v>23</v>
      </c>
      <c r="B25" t="n">
        <v>60</v>
      </c>
      <c r="C25" t="inlineStr">
        <is>
          <t xml:space="preserve">CONCLUIDO	</t>
        </is>
      </c>
      <c r="D25" t="n">
        <v>4.9037</v>
      </c>
      <c r="E25" t="n">
        <v>20.39</v>
      </c>
      <c r="F25" t="n">
        <v>17.77</v>
      </c>
      <c r="G25" t="n">
        <v>56.13</v>
      </c>
      <c r="H25" t="n">
        <v>0.9</v>
      </c>
      <c r="I25" t="n">
        <v>19</v>
      </c>
      <c r="J25" t="n">
        <v>132.25</v>
      </c>
      <c r="K25" t="n">
        <v>45</v>
      </c>
      <c r="L25" t="n">
        <v>6.75</v>
      </c>
      <c r="M25" t="n">
        <v>17</v>
      </c>
      <c r="N25" t="n">
        <v>20.5</v>
      </c>
      <c r="O25" t="n">
        <v>16544.76</v>
      </c>
      <c r="P25" t="n">
        <v>169.21</v>
      </c>
      <c r="Q25" t="n">
        <v>444.57</v>
      </c>
      <c r="R25" t="n">
        <v>76.73</v>
      </c>
      <c r="S25" t="n">
        <v>48.21</v>
      </c>
      <c r="T25" t="n">
        <v>8277.1</v>
      </c>
      <c r="U25" t="n">
        <v>0.63</v>
      </c>
      <c r="V25" t="n">
        <v>0.77</v>
      </c>
      <c r="W25" t="n">
        <v>0.2</v>
      </c>
      <c r="X25" t="n">
        <v>0.5</v>
      </c>
      <c r="Y25" t="n">
        <v>1</v>
      </c>
      <c r="Z25" t="n">
        <v>10</v>
      </c>
      <c r="AA25" t="n">
        <v>365.8506214013909</v>
      </c>
      <c r="AB25" t="n">
        <v>500.5729603916827</v>
      </c>
      <c r="AC25" t="n">
        <v>452.7989796104621</v>
      </c>
      <c r="AD25" t="n">
        <v>365850.6214013909</v>
      </c>
      <c r="AE25" t="n">
        <v>500572.9603916827</v>
      </c>
      <c r="AF25" t="n">
        <v>8.17129496331796e-06</v>
      </c>
      <c r="AG25" t="n">
        <v>24</v>
      </c>
      <c r="AH25" t="n">
        <v>452798.9796104621</v>
      </c>
    </row>
    <row r="26">
      <c r="A26" t="n">
        <v>24</v>
      </c>
      <c r="B26" t="n">
        <v>60</v>
      </c>
      <c r="C26" t="inlineStr">
        <is>
          <t xml:space="preserve">CONCLUIDO	</t>
        </is>
      </c>
      <c r="D26" t="n">
        <v>4.9191</v>
      </c>
      <c r="E26" t="n">
        <v>20.33</v>
      </c>
      <c r="F26" t="n">
        <v>17.71</v>
      </c>
      <c r="G26" t="n">
        <v>55.93</v>
      </c>
      <c r="H26" t="n">
        <v>0.93</v>
      </c>
      <c r="I26" t="n">
        <v>19</v>
      </c>
      <c r="J26" t="n">
        <v>132.58</v>
      </c>
      <c r="K26" t="n">
        <v>45</v>
      </c>
      <c r="L26" t="n">
        <v>7</v>
      </c>
      <c r="M26" t="n">
        <v>17</v>
      </c>
      <c r="N26" t="n">
        <v>20.59</v>
      </c>
      <c r="O26" t="n">
        <v>16585.95</v>
      </c>
      <c r="P26" t="n">
        <v>167.51</v>
      </c>
      <c r="Q26" t="n">
        <v>444.55</v>
      </c>
      <c r="R26" t="n">
        <v>74.48999999999999</v>
      </c>
      <c r="S26" t="n">
        <v>48.21</v>
      </c>
      <c r="T26" t="n">
        <v>7156.2</v>
      </c>
      <c r="U26" t="n">
        <v>0.65</v>
      </c>
      <c r="V26" t="n">
        <v>0.77</v>
      </c>
      <c r="W26" t="n">
        <v>0.2</v>
      </c>
      <c r="X26" t="n">
        <v>0.43</v>
      </c>
      <c r="Y26" t="n">
        <v>1</v>
      </c>
      <c r="Z26" t="n">
        <v>10</v>
      </c>
      <c r="AA26" t="n">
        <v>364.4300022790036</v>
      </c>
      <c r="AB26" t="n">
        <v>498.6292066351401</v>
      </c>
      <c r="AC26" t="n">
        <v>451.0407349843684</v>
      </c>
      <c r="AD26" t="n">
        <v>364430.0022790036</v>
      </c>
      <c r="AE26" t="n">
        <v>498629.2066351401</v>
      </c>
      <c r="AF26" t="n">
        <v>8.196956798755507e-06</v>
      </c>
      <c r="AG26" t="n">
        <v>24</v>
      </c>
      <c r="AH26" t="n">
        <v>451040.7349843684</v>
      </c>
    </row>
    <row r="27">
      <c r="A27" t="n">
        <v>25</v>
      </c>
      <c r="B27" t="n">
        <v>60</v>
      </c>
      <c r="C27" t="inlineStr">
        <is>
          <t xml:space="preserve">CONCLUIDO	</t>
        </is>
      </c>
      <c r="D27" t="n">
        <v>4.8972</v>
      </c>
      <c r="E27" t="n">
        <v>20.42</v>
      </c>
      <c r="F27" t="n">
        <v>17.83</v>
      </c>
      <c r="G27" t="n">
        <v>59.42</v>
      </c>
      <c r="H27" t="n">
        <v>0.96</v>
      </c>
      <c r="I27" t="n">
        <v>18</v>
      </c>
      <c r="J27" t="n">
        <v>132.92</v>
      </c>
      <c r="K27" t="n">
        <v>45</v>
      </c>
      <c r="L27" t="n">
        <v>7.25</v>
      </c>
      <c r="M27" t="n">
        <v>16</v>
      </c>
      <c r="N27" t="n">
        <v>20.67</v>
      </c>
      <c r="O27" t="n">
        <v>16627.17</v>
      </c>
      <c r="P27" t="n">
        <v>168.07</v>
      </c>
      <c r="Q27" t="n">
        <v>444.57</v>
      </c>
      <c r="R27" t="n">
        <v>79.11</v>
      </c>
      <c r="S27" t="n">
        <v>48.21</v>
      </c>
      <c r="T27" t="n">
        <v>9472.030000000001</v>
      </c>
      <c r="U27" t="n">
        <v>0.61</v>
      </c>
      <c r="V27" t="n">
        <v>0.77</v>
      </c>
      <c r="W27" t="n">
        <v>0.18</v>
      </c>
      <c r="X27" t="n">
        <v>0.55</v>
      </c>
      <c r="Y27" t="n">
        <v>1</v>
      </c>
      <c r="Z27" t="n">
        <v>10</v>
      </c>
      <c r="AA27" t="n">
        <v>365.6327981558952</v>
      </c>
      <c r="AB27" t="n">
        <v>500.2749250175122</v>
      </c>
      <c r="AC27" t="n">
        <v>452.5293883141072</v>
      </c>
      <c r="AD27" t="n">
        <v>365632.7981558952</v>
      </c>
      <c r="AE27" t="n">
        <v>500274.9250175122</v>
      </c>
      <c r="AF27" t="n">
        <v>8.160463669139773e-06</v>
      </c>
      <c r="AG27" t="n">
        <v>24</v>
      </c>
      <c r="AH27" t="n">
        <v>452529.3883141072</v>
      </c>
    </row>
    <row r="28">
      <c r="A28" t="n">
        <v>26</v>
      </c>
      <c r="B28" t="n">
        <v>60</v>
      </c>
      <c r="C28" t="inlineStr">
        <is>
          <t xml:space="preserve">CONCLUIDO	</t>
        </is>
      </c>
      <c r="D28" t="n">
        <v>4.9246</v>
      </c>
      <c r="E28" t="n">
        <v>20.31</v>
      </c>
      <c r="F28" t="n">
        <v>17.74</v>
      </c>
      <c r="G28" t="n">
        <v>62.61</v>
      </c>
      <c r="H28" t="n">
        <v>0.99</v>
      </c>
      <c r="I28" t="n">
        <v>17</v>
      </c>
      <c r="J28" t="n">
        <v>133.25</v>
      </c>
      <c r="K28" t="n">
        <v>45</v>
      </c>
      <c r="L28" t="n">
        <v>7.5</v>
      </c>
      <c r="M28" t="n">
        <v>15</v>
      </c>
      <c r="N28" t="n">
        <v>20.76</v>
      </c>
      <c r="O28" t="n">
        <v>16668.43</v>
      </c>
      <c r="P28" t="n">
        <v>166.53</v>
      </c>
      <c r="Q28" t="n">
        <v>444.56</v>
      </c>
      <c r="R28" t="n">
        <v>75.70999999999999</v>
      </c>
      <c r="S28" t="n">
        <v>48.21</v>
      </c>
      <c r="T28" t="n">
        <v>7776.09</v>
      </c>
      <c r="U28" t="n">
        <v>0.64</v>
      </c>
      <c r="V28" t="n">
        <v>0.77</v>
      </c>
      <c r="W28" t="n">
        <v>0.19</v>
      </c>
      <c r="X28" t="n">
        <v>0.46</v>
      </c>
      <c r="Y28" t="n">
        <v>1</v>
      </c>
      <c r="Z28" t="n">
        <v>10</v>
      </c>
      <c r="AA28" t="n">
        <v>363.8851585817027</v>
      </c>
      <c r="AB28" t="n">
        <v>497.8837274516854</v>
      </c>
      <c r="AC28" t="n">
        <v>450.366403287896</v>
      </c>
      <c r="AD28" t="n">
        <v>363885.1585817027</v>
      </c>
      <c r="AE28" t="n">
        <v>497883.7274516855</v>
      </c>
      <c r="AF28" t="n">
        <v>8.206121739983201e-06</v>
      </c>
      <c r="AG28" t="n">
        <v>24</v>
      </c>
      <c r="AH28" t="n">
        <v>450366.4032878961</v>
      </c>
    </row>
    <row r="29">
      <c r="A29" t="n">
        <v>27</v>
      </c>
      <c r="B29" t="n">
        <v>60</v>
      </c>
      <c r="C29" t="inlineStr">
        <is>
          <t xml:space="preserve">CONCLUIDO	</t>
        </is>
      </c>
      <c r="D29" t="n">
        <v>4.9257</v>
      </c>
      <c r="E29" t="n">
        <v>20.3</v>
      </c>
      <c r="F29" t="n">
        <v>17.73</v>
      </c>
      <c r="G29" t="n">
        <v>62.59</v>
      </c>
      <c r="H29" t="n">
        <v>1.03</v>
      </c>
      <c r="I29" t="n">
        <v>17</v>
      </c>
      <c r="J29" t="n">
        <v>133.59</v>
      </c>
      <c r="K29" t="n">
        <v>45</v>
      </c>
      <c r="L29" t="n">
        <v>7.75</v>
      </c>
      <c r="M29" t="n">
        <v>15</v>
      </c>
      <c r="N29" t="n">
        <v>20.84</v>
      </c>
      <c r="O29" t="n">
        <v>16709.71</v>
      </c>
      <c r="P29" t="n">
        <v>166.1</v>
      </c>
      <c r="Q29" t="n">
        <v>444.56</v>
      </c>
      <c r="R29" t="n">
        <v>75.51000000000001</v>
      </c>
      <c r="S29" t="n">
        <v>48.21</v>
      </c>
      <c r="T29" t="n">
        <v>7676.87</v>
      </c>
      <c r="U29" t="n">
        <v>0.64</v>
      </c>
      <c r="V29" t="n">
        <v>0.77</v>
      </c>
      <c r="W29" t="n">
        <v>0.19</v>
      </c>
      <c r="X29" t="n">
        <v>0.46</v>
      </c>
      <c r="Y29" t="n">
        <v>1</v>
      </c>
      <c r="Z29" t="n">
        <v>10</v>
      </c>
      <c r="AA29" t="n">
        <v>363.6168041513147</v>
      </c>
      <c r="AB29" t="n">
        <v>497.5165530810667</v>
      </c>
      <c r="AC29" t="n">
        <v>450.0342715238766</v>
      </c>
      <c r="AD29" t="n">
        <v>363616.8041513147</v>
      </c>
      <c r="AE29" t="n">
        <v>497516.5530810666</v>
      </c>
      <c r="AF29" t="n">
        <v>8.207954728228739e-06</v>
      </c>
      <c r="AG29" t="n">
        <v>24</v>
      </c>
      <c r="AH29" t="n">
        <v>450034.2715238766</v>
      </c>
    </row>
    <row r="30">
      <c r="A30" t="n">
        <v>28</v>
      </c>
      <c r="B30" t="n">
        <v>60</v>
      </c>
      <c r="C30" t="inlineStr">
        <is>
          <t xml:space="preserve">CONCLUIDO	</t>
        </is>
      </c>
      <c r="D30" t="n">
        <v>4.9396</v>
      </c>
      <c r="E30" t="n">
        <v>20.24</v>
      </c>
      <c r="F30" t="n">
        <v>17.7</v>
      </c>
      <c r="G30" t="n">
        <v>66.39</v>
      </c>
      <c r="H30" t="n">
        <v>1.06</v>
      </c>
      <c r="I30" t="n">
        <v>16</v>
      </c>
      <c r="J30" t="n">
        <v>133.92</v>
      </c>
      <c r="K30" t="n">
        <v>45</v>
      </c>
      <c r="L30" t="n">
        <v>8</v>
      </c>
      <c r="M30" t="n">
        <v>14</v>
      </c>
      <c r="N30" t="n">
        <v>20.93</v>
      </c>
      <c r="O30" t="n">
        <v>16751.02</v>
      </c>
      <c r="P30" t="n">
        <v>164.8</v>
      </c>
      <c r="Q30" t="n">
        <v>444.55</v>
      </c>
      <c r="R30" t="n">
        <v>74.55</v>
      </c>
      <c r="S30" t="n">
        <v>48.21</v>
      </c>
      <c r="T30" t="n">
        <v>7198.36</v>
      </c>
      <c r="U30" t="n">
        <v>0.65</v>
      </c>
      <c r="V30" t="n">
        <v>0.77</v>
      </c>
      <c r="W30" t="n">
        <v>0.19</v>
      </c>
      <c r="X30" t="n">
        <v>0.43</v>
      </c>
      <c r="Y30" t="n">
        <v>1</v>
      </c>
      <c r="Z30" t="n">
        <v>10</v>
      </c>
      <c r="AA30" t="n">
        <v>362.5281372069081</v>
      </c>
      <c r="AB30" t="n">
        <v>496.0269909391336</v>
      </c>
      <c r="AC30" t="n">
        <v>448.6868711021561</v>
      </c>
      <c r="AD30" t="n">
        <v>362528.1372069081</v>
      </c>
      <c r="AE30" t="n">
        <v>496026.9909391336</v>
      </c>
      <c r="AF30" t="n">
        <v>8.231117034240553e-06</v>
      </c>
      <c r="AG30" t="n">
        <v>24</v>
      </c>
      <c r="AH30" t="n">
        <v>448686.8711021561</v>
      </c>
    </row>
    <row r="31">
      <c r="A31" t="n">
        <v>29</v>
      </c>
      <c r="B31" t="n">
        <v>60</v>
      </c>
      <c r="C31" t="inlineStr">
        <is>
          <t xml:space="preserve">CONCLUIDO	</t>
        </is>
      </c>
      <c r="D31" t="n">
        <v>4.9386</v>
      </c>
      <c r="E31" t="n">
        <v>20.25</v>
      </c>
      <c r="F31" t="n">
        <v>17.71</v>
      </c>
      <c r="G31" t="n">
        <v>66.40000000000001</v>
      </c>
      <c r="H31" t="n">
        <v>1.09</v>
      </c>
      <c r="I31" t="n">
        <v>16</v>
      </c>
      <c r="J31" t="n">
        <v>134.26</v>
      </c>
      <c r="K31" t="n">
        <v>45</v>
      </c>
      <c r="L31" t="n">
        <v>8.25</v>
      </c>
      <c r="M31" t="n">
        <v>14</v>
      </c>
      <c r="N31" t="n">
        <v>21.01</v>
      </c>
      <c r="O31" t="n">
        <v>16792.37</v>
      </c>
      <c r="P31" t="n">
        <v>164.31</v>
      </c>
      <c r="Q31" t="n">
        <v>444.55</v>
      </c>
      <c r="R31" t="n">
        <v>74.62</v>
      </c>
      <c r="S31" t="n">
        <v>48.21</v>
      </c>
      <c r="T31" t="n">
        <v>7233.43</v>
      </c>
      <c r="U31" t="n">
        <v>0.65</v>
      </c>
      <c r="V31" t="n">
        <v>0.77</v>
      </c>
      <c r="W31" t="n">
        <v>0.19</v>
      </c>
      <c r="X31" t="n">
        <v>0.43</v>
      </c>
      <c r="Y31" t="n">
        <v>1</v>
      </c>
      <c r="Z31" t="n">
        <v>10</v>
      </c>
      <c r="AA31" t="n">
        <v>362.3422933420867</v>
      </c>
      <c r="AB31" t="n">
        <v>495.7727111644323</v>
      </c>
      <c r="AC31" t="n">
        <v>448.4568594322685</v>
      </c>
      <c r="AD31" t="n">
        <v>362342.2933420867</v>
      </c>
      <c r="AE31" t="n">
        <v>495772.7111644323</v>
      </c>
      <c r="AF31" t="n">
        <v>8.229450681290061e-06</v>
      </c>
      <c r="AG31" t="n">
        <v>24</v>
      </c>
      <c r="AH31" t="n">
        <v>448456.8594322685</v>
      </c>
    </row>
    <row r="32">
      <c r="A32" t="n">
        <v>30</v>
      </c>
      <c r="B32" t="n">
        <v>60</v>
      </c>
      <c r="C32" t="inlineStr">
        <is>
          <t xml:space="preserve">CONCLUIDO	</t>
        </is>
      </c>
      <c r="D32" t="n">
        <v>4.9532</v>
      </c>
      <c r="E32" t="n">
        <v>20.19</v>
      </c>
      <c r="F32" t="n">
        <v>17.67</v>
      </c>
      <c r="G32" t="n">
        <v>70.69</v>
      </c>
      <c r="H32" t="n">
        <v>1.12</v>
      </c>
      <c r="I32" t="n">
        <v>15</v>
      </c>
      <c r="J32" t="n">
        <v>134.59</v>
      </c>
      <c r="K32" t="n">
        <v>45</v>
      </c>
      <c r="L32" t="n">
        <v>8.5</v>
      </c>
      <c r="M32" t="n">
        <v>13</v>
      </c>
      <c r="N32" t="n">
        <v>21.1</v>
      </c>
      <c r="O32" t="n">
        <v>16833.86</v>
      </c>
      <c r="P32" t="n">
        <v>163.44</v>
      </c>
      <c r="Q32" t="n">
        <v>444.55</v>
      </c>
      <c r="R32" t="n">
        <v>73.58</v>
      </c>
      <c r="S32" t="n">
        <v>48.21</v>
      </c>
      <c r="T32" t="n">
        <v>6720.29</v>
      </c>
      <c r="U32" t="n">
        <v>0.66</v>
      </c>
      <c r="V32" t="n">
        <v>0.77</v>
      </c>
      <c r="W32" t="n">
        <v>0.19</v>
      </c>
      <c r="X32" t="n">
        <v>0.4</v>
      </c>
      <c r="Y32" t="n">
        <v>1</v>
      </c>
      <c r="Z32" t="n">
        <v>10</v>
      </c>
      <c r="AA32" t="n">
        <v>361.4240858414311</v>
      </c>
      <c r="AB32" t="n">
        <v>494.5163791535794</v>
      </c>
      <c r="AC32" t="n">
        <v>447.3204299852582</v>
      </c>
      <c r="AD32" t="n">
        <v>361424.085841431</v>
      </c>
      <c r="AE32" t="n">
        <v>494516.3791535794</v>
      </c>
      <c r="AF32" t="n">
        <v>8.253779434367216e-06</v>
      </c>
      <c r="AG32" t="n">
        <v>24</v>
      </c>
      <c r="AH32" t="n">
        <v>447320.4299852582</v>
      </c>
    </row>
    <row r="33">
      <c r="A33" t="n">
        <v>31</v>
      </c>
      <c r="B33" t="n">
        <v>60</v>
      </c>
      <c r="C33" t="inlineStr">
        <is>
          <t xml:space="preserve">CONCLUIDO	</t>
        </is>
      </c>
      <c r="D33" t="n">
        <v>4.9514</v>
      </c>
      <c r="E33" t="n">
        <v>20.2</v>
      </c>
      <c r="F33" t="n">
        <v>17.68</v>
      </c>
      <c r="G33" t="n">
        <v>70.72</v>
      </c>
      <c r="H33" t="n">
        <v>1.15</v>
      </c>
      <c r="I33" t="n">
        <v>15</v>
      </c>
      <c r="J33" t="n">
        <v>134.93</v>
      </c>
      <c r="K33" t="n">
        <v>45</v>
      </c>
      <c r="L33" t="n">
        <v>8.75</v>
      </c>
      <c r="M33" t="n">
        <v>13</v>
      </c>
      <c r="N33" t="n">
        <v>21.18</v>
      </c>
      <c r="O33" t="n">
        <v>16875.27</v>
      </c>
      <c r="P33" t="n">
        <v>162.74</v>
      </c>
      <c r="Q33" t="n">
        <v>444.55</v>
      </c>
      <c r="R33" t="n">
        <v>73.84999999999999</v>
      </c>
      <c r="S33" t="n">
        <v>48.21</v>
      </c>
      <c r="T33" t="n">
        <v>6857.38</v>
      </c>
      <c r="U33" t="n">
        <v>0.65</v>
      </c>
      <c r="V33" t="n">
        <v>0.77</v>
      </c>
      <c r="W33" t="n">
        <v>0.19</v>
      </c>
      <c r="X33" t="n">
        <v>0.4</v>
      </c>
      <c r="Y33" t="n">
        <v>1</v>
      </c>
      <c r="Z33" t="n">
        <v>10</v>
      </c>
      <c r="AA33" t="n">
        <v>361.1567332885552</v>
      </c>
      <c r="AB33" t="n">
        <v>494.1505755959723</v>
      </c>
      <c r="AC33" t="n">
        <v>446.9895382057807</v>
      </c>
      <c r="AD33" t="n">
        <v>361156.7332885552</v>
      </c>
      <c r="AE33" t="n">
        <v>494150.5755959722</v>
      </c>
      <c r="AF33" t="n">
        <v>8.250779999056333e-06</v>
      </c>
      <c r="AG33" t="n">
        <v>24</v>
      </c>
      <c r="AH33" t="n">
        <v>446989.5382057807</v>
      </c>
    </row>
    <row r="34">
      <c r="A34" t="n">
        <v>32</v>
      </c>
      <c r="B34" t="n">
        <v>60</v>
      </c>
      <c r="C34" t="inlineStr">
        <is>
          <t xml:space="preserve">CONCLUIDO	</t>
        </is>
      </c>
      <c r="D34" t="n">
        <v>4.9792</v>
      </c>
      <c r="E34" t="n">
        <v>20.08</v>
      </c>
      <c r="F34" t="n">
        <v>17.59</v>
      </c>
      <c r="G34" t="n">
        <v>75.40000000000001</v>
      </c>
      <c r="H34" t="n">
        <v>1.18</v>
      </c>
      <c r="I34" t="n">
        <v>14</v>
      </c>
      <c r="J34" t="n">
        <v>135.27</v>
      </c>
      <c r="K34" t="n">
        <v>45</v>
      </c>
      <c r="L34" t="n">
        <v>9</v>
      </c>
      <c r="M34" t="n">
        <v>12</v>
      </c>
      <c r="N34" t="n">
        <v>21.27</v>
      </c>
      <c r="O34" t="n">
        <v>16916.71</v>
      </c>
      <c r="P34" t="n">
        <v>161.46</v>
      </c>
      <c r="Q34" t="n">
        <v>444.55</v>
      </c>
      <c r="R34" t="n">
        <v>70.7</v>
      </c>
      <c r="S34" t="n">
        <v>48.21</v>
      </c>
      <c r="T34" t="n">
        <v>5287.31</v>
      </c>
      <c r="U34" t="n">
        <v>0.68</v>
      </c>
      <c r="V34" t="n">
        <v>0.78</v>
      </c>
      <c r="W34" t="n">
        <v>0.19</v>
      </c>
      <c r="X34" t="n">
        <v>0.32</v>
      </c>
      <c r="Y34" t="n">
        <v>1</v>
      </c>
      <c r="Z34" t="n">
        <v>10</v>
      </c>
      <c r="AA34" t="n">
        <v>359.5688565582458</v>
      </c>
      <c r="AB34" t="n">
        <v>491.9779726013858</v>
      </c>
      <c r="AC34" t="n">
        <v>445.02428539173</v>
      </c>
      <c r="AD34" t="n">
        <v>359568.8565582458</v>
      </c>
      <c r="AE34" t="n">
        <v>491977.9726013858</v>
      </c>
      <c r="AF34" t="n">
        <v>8.297104611079956e-06</v>
      </c>
      <c r="AG34" t="n">
        <v>24</v>
      </c>
      <c r="AH34" t="n">
        <v>445024.28539173</v>
      </c>
    </row>
    <row r="35">
      <c r="A35" t="n">
        <v>33</v>
      </c>
      <c r="B35" t="n">
        <v>60</v>
      </c>
      <c r="C35" t="inlineStr">
        <is>
          <t xml:space="preserve">CONCLUIDO	</t>
        </is>
      </c>
      <c r="D35" t="n">
        <v>4.9621</v>
      </c>
      <c r="E35" t="n">
        <v>20.15</v>
      </c>
      <c r="F35" t="n">
        <v>17.66</v>
      </c>
      <c r="G35" t="n">
        <v>75.7</v>
      </c>
      <c r="H35" t="n">
        <v>1.21</v>
      </c>
      <c r="I35" t="n">
        <v>14</v>
      </c>
      <c r="J35" t="n">
        <v>135.6</v>
      </c>
      <c r="K35" t="n">
        <v>45</v>
      </c>
      <c r="L35" t="n">
        <v>9.25</v>
      </c>
      <c r="M35" t="n">
        <v>12</v>
      </c>
      <c r="N35" t="n">
        <v>21.35</v>
      </c>
      <c r="O35" t="n">
        <v>16958.17</v>
      </c>
      <c r="P35" t="n">
        <v>161.5</v>
      </c>
      <c r="Q35" t="n">
        <v>444.58</v>
      </c>
      <c r="R35" t="n">
        <v>73.5</v>
      </c>
      <c r="S35" t="n">
        <v>48.21</v>
      </c>
      <c r="T35" t="n">
        <v>6683.76</v>
      </c>
      <c r="U35" t="n">
        <v>0.66</v>
      </c>
      <c r="V35" t="n">
        <v>0.77</v>
      </c>
      <c r="W35" t="n">
        <v>0.18</v>
      </c>
      <c r="X35" t="n">
        <v>0.39</v>
      </c>
      <c r="Y35" t="n">
        <v>1</v>
      </c>
      <c r="Z35" t="n">
        <v>10</v>
      </c>
      <c r="AA35" t="n">
        <v>360.2197342705571</v>
      </c>
      <c r="AB35" t="n">
        <v>492.868532202068</v>
      </c>
      <c r="AC35" t="n">
        <v>445.8298512340314</v>
      </c>
      <c r="AD35" t="n">
        <v>360219.7342705571</v>
      </c>
      <c r="AE35" t="n">
        <v>492868.532202068</v>
      </c>
      <c r="AF35" t="n">
        <v>8.268609975626578e-06</v>
      </c>
      <c r="AG35" t="n">
        <v>24</v>
      </c>
      <c r="AH35" t="n">
        <v>445829.8512340314</v>
      </c>
    </row>
    <row r="36">
      <c r="A36" t="n">
        <v>34</v>
      </c>
      <c r="B36" t="n">
        <v>60</v>
      </c>
      <c r="C36" t="inlineStr">
        <is>
          <t xml:space="preserve">CONCLUIDO	</t>
        </is>
      </c>
      <c r="D36" t="n">
        <v>4.9775</v>
      </c>
      <c r="E36" t="n">
        <v>20.09</v>
      </c>
      <c r="F36" t="n">
        <v>17.63</v>
      </c>
      <c r="G36" t="n">
        <v>81.34999999999999</v>
      </c>
      <c r="H36" t="n">
        <v>1.24</v>
      </c>
      <c r="I36" t="n">
        <v>13</v>
      </c>
      <c r="J36" t="n">
        <v>135.94</v>
      </c>
      <c r="K36" t="n">
        <v>45</v>
      </c>
      <c r="L36" t="n">
        <v>9.5</v>
      </c>
      <c r="M36" t="n">
        <v>11</v>
      </c>
      <c r="N36" t="n">
        <v>21.44</v>
      </c>
      <c r="O36" t="n">
        <v>16999.67</v>
      </c>
      <c r="P36" t="n">
        <v>159.23</v>
      </c>
      <c r="Q36" t="n">
        <v>444.55</v>
      </c>
      <c r="R36" t="n">
        <v>72.11</v>
      </c>
      <c r="S36" t="n">
        <v>48.21</v>
      </c>
      <c r="T36" t="n">
        <v>5995.2</v>
      </c>
      <c r="U36" t="n">
        <v>0.67</v>
      </c>
      <c r="V36" t="n">
        <v>0.77</v>
      </c>
      <c r="W36" t="n">
        <v>0.18</v>
      </c>
      <c r="X36" t="n">
        <v>0.35</v>
      </c>
      <c r="Y36" t="n">
        <v>1</v>
      </c>
      <c r="Z36" t="n">
        <v>10</v>
      </c>
      <c r="AA36" t="n">
        <v>358.6390454979253</v>
      </c>
      <c r="AB36" t="n">
        <v>490.7057640882863</v>
      </c>
      <c r="AC36" t="n">
        <v>443.8734946735648</v>
      </c>
      <c r="AD36" t="n">
        <v>358639.0454979253</v>
      </c>
      <c r="AE36" t="n">
        <v>490705.7640882863</v>
      </c>
      <c r="AF36" t="n">
        <v>8.294271811064124e-06</v>
      </c>
      <c r="AG36" t="n">
        <v>24</v>
      </c>
      <c r="AH36" t="n">
        <v>443873.4946735649</v>
      </c>
    </row>
    <row r="37">
      <c r="A37" t="n">
        <v>35</v>
      </c>
      <c r="B37" t="n">
        <v>60</v>
      </c>
      <c r="C37" t="inlineStr">
        <is>
          <t xml:space="preserve">CONCLUIDO	</t>
        </is>
      </c>
      <c r="D37" t="n">
        <v>4.9802</v>
      </c>
      <c r="E37" t="n">
        <v>20.08</v>
      </c>
      <c r="F37" t="n">
        <v>17.61</v>
      </c>
      <c r="G37" t="n">
        <v>81.3</v>
      </c>
      <c r="H37" t="n">
        <v>1.26</v>
      </c>
      <c r="I37" t="n">
        <v>13</v>
      </c>
      <c r="J37" t="n">
        <v>136.27</v>
      </c>
      <c r="K37" t="n">
        <v>45</v>
      </c>
      <c r="L37" t="n">
        <v>9.75</v>
      </c>
      <c r="M37" t="n">
        <v>11</v>
      </c>
      <c r="N37" t="n">
        <v>21.53</v>
      </c>
      <c r="O37" t="n">
        <v>17041.2</v>
      </c>
      <c r="P37" t="n">
        <v>159.23</v>
      </c>
      <c r="Q37" t="n">
        <v>444.55</v>
      </c>
      <c r="R37" t="n">
        <v>71.63</v>
      </c>
      <c r="S37" t="n">
        <v>48.21</v>
      </c>
      <c r="T37" t="n">
        <v>5754.97</v>
      </c>
      <c r="U37" t="n">
        <v>0.67</v>
      </c>
      <c r="V37" t="n">
        <v>0.77</v>
      </c>
      <c r="W37" t="n">
        <v>0.18</v>
      </c>
      <c r="X37" t="n">
        <v>0.34</v>
      </c>
      <c r="Y37" t="n">
        <v>1</v>
      </c>
      <c r="Z37" t="n">
        <v>10</v>
      </c>
      <c r="AA37" t="n">
        <v>358.5155349139425</v>
      </c>
      <c r="AB37" t="n">
        <v>490.5367714583787</v>
      </c>
      <c r="AC37" t="n">
        <v>443.720630463073</v>
      </c>
      <c r="AD37" t="n">
        <v>358515.5349139425</v>
      </c>
      <c r="AE37" t="n">
        <v>490536.7714583786</v>
      </c>
      <c r="AF37" t="n">
        <v>8.298770964030448e-06</v>
      </c>
      <c r="AG37" t="n">
        <v>24</v>
      </c>
      <c r="AH37" t="n">
        <v>443720.630463073</v>
      </c>
    </row>
    <row r="38">
      <c r="A38" t="n">
        <v>36</v>
      </c>
      <c r="B38" t="n">
        <v>60</v>
      </c>
      <c r="C38" t="inlineStr">
        <is>
          <t xml:space="preserve">CONCLUIDO	</t>
        </is>
      </c>
      <c r="D38" t="n">
        <v>4.9733</v>
      </c>
      <c r="E38" t="n">
        <v>20.11</v>
      </c>
      <c r="F38" t="n">
        <v>17.64</v>
      </c>
      <c r="G38" t="n">
        <v>81.43000000000001</v>
      </c>
      <c r="H38" t="n">
        <v>1.29</v>
      </c>
      <c r="I38" t="n">
        <v>13</v>
      </c>
      <c r="J38" t="n">
        <v>136.61</v>
      </c>
      <c r="K38" t="n">
        <v>45</v>
      </c>
      <c r="L38" t="n">
        <v>10</v>
      </c>
      <c r="M38" t="n">
        <v>11</v>
      </c>
      <c r="N38" t="n">
        <v>21.61</v>
      </c>
      <c r="O38" t="n">
        <v>17082.76</v>
      </c>
      <c r="P38" t="n">
        <v>158.75</v>
      </c>
      <c r="Q38" t="n">
        <v>444.55</v>
      </c>
      <c r="R38" t="n">
        <v>72.56</v>
      </c>
      <c r="S38" t="n">
        <v>48.21</v>
      </c>
      <c r="T38" t="n">
        <v>6220.27</v>
      </c>
      <c r="U38" t="n">
        <v>0.66</v>
      </c>
      <c r="V38" t="n">
        <v>0.77</v>
      </c>
      <c r="W38" t="n">
        <v>0.19</v>
      </c>
      <c r="X38" t="n">
        <v>0.37</v>
      </c>
      <c r="Y38" t="n">
        <v>1</v>
      </c>
      <c r="Z38" t="n">
        <v>10</v>
      </c>
      <c r="AA38" t="n">
        <v>358.5396776355442</v>
      </c>
      <c r="AB38" t="n">
        <v>490.5698045951758</v>
      </c>
      <c r="AC38" t="n">
        <v>443.7505109636566</v>
      </c>
      <c r="AD38" t="n">
        <v>358539.6776355442</v>
      </c>
      <c r="AE38" t="n">
        <v>490569.8045951758</v>
      </c>
      <c r="AF38" t="n">
        <v>8.287273128672066e-06</v>
      </c>
      <c r="AG38" t="n">
        <v>24</v>
      </c>
      <c r="AH38" t="n">
        <v>443750.5109636565</v>
      </c>
    </row>
    <row r="39">
      <c r="A39" t="n">
        <v>37</v>
      </c>
      <c r="B39" t="n">
        <v>60</v>
      </c>
      <c r="C39" t="inlineStr">
        <is>
          <t xml:space="preserve">CONCLUIDO	</t>
        </is>
      </c>
      <c r="D39" t="n">
        <v>4.9942</v>
      </c>
      <c r="E39" t="n">
        <v>20.02</v>
      </c>
      <c r="F39" t="n">
        <v>17.58</v>
      </c>
      <c r="G39" t="n">
        <v>87.92</v>
      </c>
      <c r="H39" t="n">
        <v>1.32</v>
      </c>
      <c r="I39" t="n">
        <v>12</v>
      </c>
      <c r="J39" t="n">
        <v>136.95</v>
      </c>
      <c r="K39" t="n">
        <v>45</v>
      </c>
      <c r="L39" t="n">
        <v>10.25</v>
      </c>
      <c r="M39" t="n">
        <v>10</v>
      </c>
      <c r="N39" t="n">
        <v>21.7</v>
      </c>
      <c r="O39" t="n">
        <v>17124.35</v>
      </c>
      <c r="P39" t="n">
        <v>156.41</v>
      </c>
      <c r="Q39" t="n">
        <v>444.58</v>
      </c>
      <c r="R39" t="n">
        <v>70.63</v>
      </c>
      <c r="S39" t="n">
        <v>48.21</v>
      </c>
      <c r="T39" t="n">
        <v>5258.08</v>
      </c>
      <c r="U39" t="n">
        <v>0.68</v>
      </c>
      <c r="V39" t="n">
        <v>0.78</v>
      </c>
      <c r="W39" t="n">
        <v>0.18</v>
      </c>
      <c r="X39" t="n">
        <v>0.31</v>
      </c>
      <c r="Y39" t="n">
        <v>1</v>
      </c>
      <c r="Z39" t="n">
        <v>10</v>
      </c>
      <c r="AA39" t="n">
        <v>356.7143238106211</v>
      </c>
      <c r="AB39" t="n">
        <v>488.0722749629886</v>
      </c>
      <c r="AC39" t="n">
        <v>441.4913420542604</v>
      </c>
      <c r="AD39" t="n">
        <v>356714.323810621</v>
      </c>
      <c r="AE39" t="n">
        <v>488072.2749629886</v>
      </c>
      <c r="AF39" t="n">
        <v>8.322099905337307e-06</v>
      </c>
      <c r="AG39" t="n">
        <v>24</v>
      </c>
      <c r="AH39" t="n">
        <v>441491.3420542604</v>
      </c>
    </row>
    <row r="40">
      <c r="A40" t="n">
        <v>38</v>
      </c>
      <c r="B40" t="n">
        <v>60</v>
      </c>
      <c r="C40" t="inlineStr">
        <is>
          <t xml:space="preserve">CONCLUIDO	</t>
        </is>
      </c>
      <c r="D40" t="n">
        <v>4.9926</v>
      </c>
      <c r="E40" t="n">
        <v>20.03</v>
      </c>
      <c r="F40" t="n">
        <v>17.59</v>
      </c>
      <c r="G40" t="n">
        <v>87.95</v>
      </c>
      <c r="H40" t="n">
        <v>1.35</v>
      </c>
      <c r="I40" t="n">
        <v>12</v>
      </c>
      <c r="J40" t="n">
        <v>137.29</v>
      </c>
      <c r="K40" t="n">
        <v>45</v>
      </c>
      <c r="L40" t="n">
        <v>10.5</v>
      </c>
      <c r="M40" t="n">
        <v>10</v>
      </c>
      <c r="N40" t="n">
        <v>21.79</v>
      </c>
      <c r="O40" t="n">
        <v>17165.97</v>
      </c>
      <c r="P40" t="n">
        <v>156.45</v>
      </c>
      <c r="Q40" t="n">
        <v>444.55</v>
      </c>
      <c r="R40" t="n">
        <v>70.88</v>
      </c>
      <c r="S40" t="n">
        <v>48.21</v>
      </c>
      <c r="T40" t="n">
        <v>5384.95</v>
      </c>
      <c r="U40" t="n">
        <v>0.68</v>
      </c>
      <c r="V40" t="n">
        <v>0.78</v>
      </c>
      <c r="W40" t="n">
        <v>0.18</v>
      </c>
      <c r="X40" t="n">
        <v>0.31</v>
      </c>
      <c r="Y40" t="n">
        <v>1</v>
      </c>
      <c r="Z40" t="n">
        <v>10</v>
      </c>
      <c r="AA40" t="n">
        <v>356.8009980566476</v>
      </c>
      <c r="AB40" t="n">
        <v>488.1908664902001</v>
      </c>
      <c r="AC40" t="n">
        <v>441.598615372559</v>
      </c>
      <c r="AD40" t="n">
        <v>356800.9980566476</v>
      </c>
      <c r="AE40" t="n">
        <v>488190.8664902</v>
      </c>
      <c r="AF40" t="n">
        <v>8.319433740616524e-06</v>
      </c>
      <c r="AG40" t="n">
        <v>24</v>
      </c>
      <c r="AH40" t="n">
        <v>441598.6153725591</v>
      </c>
    </row>
    <row r="41">
      <c r="A41" t="n">
        <v>39</v>
      </c>
      <c r="B41" t="n">
        <v>60</v>
      </c>
      <c r="C41" t="inlineStr">
        <is>
          <t xml:space="preserve">CONCLUIDO	</t>
        </is>
      </c>
      <c r="D41" t="n">
        <v>4.9978</v>
      </c>
      <c r="E41" t="n">
        <v>20.01</v>
      </c>
      <c r="F41" t="n">
        <v>17.57</v>
      </c>
      <c r="G41" t="n">
        <v>87.84999999999999</v>
      </c>
      <c r="H41" t="n">
        <v>1.38</v>
      </c>
      <c r="I41" t="n">
        <v>12</v>
      </c>
      <c r="J41" t="n">
        <v>137.62</v>
      </c>
      <c r="K41" t="n">
        <v>45</v>
      </c>
      <c r="L41" t="n">
        <v>10.75</v>
      </c>
      <c r="M41" t="n">
        <v>10</v>
      </c>
      <c r="N41" t="n">
        <v>21.88</v>
      </c>
      <c r="O41" t="n">
        <v>17207.62</v>
      </c>
      <c r="P41" t="n">
        <v>156.73</v>
      </c>
      <c r="Q41" t="n">
        <v>444.55</v>
      </c>
      <c r="R41" t="n">
        <v>70.06</v>
      </c>
      <c r="S41" t="n">
        <v>48.21</v>
      </c>
      <c r="T41" t="n">
        <v>4974.13</v>
      </c>
      <c r="U41" t="n">
        <v>0.6899999999999999</v>
      </c>
      <c r="V41" t="n">
        <v>0.78</v>
      </c>
      <c r="W41" t="n">
        <v>0.18</v>
      </c>
      <c r="X41" t="n">
        <v>0.29</v>
      </c>
      <c r="Y41" t="n">
        <v>1</v>
      </c>
      <c r="Z41" t="n">
        <v>10</v>
      </c>
      <c r="AA41" t="n">
        <v>356.7522914948252</v>
      </c>
      <c r="AB41" t="n">
        <v>488.1242240235327</v>
      </c>
      <c r="AC41" t="n">
        <v>441.5383331693771</v>
      </c>
      <c r="AD41" t="n">
        <v>356752.2914948252</v>
      </c>
      <c r="AE41" t="n">
        <v>488124.2240235327</v>
      </c>
      <c r="AF41" t="n">
        <v>8.328098775959072e-06</v>
      </c>
      <c r="AG41" t="n">
        <v>24</v>
      </c>
      <c r="AH41" t="n">
        <v>441538.3331693771</v>
      </c>
    </row>
    <row r="42">
      <c r="A42" t="n">
        <v>40</v>
      </c>
      <c r="B42" t="n">
        <v>60</v>
      </c>
      <c r="C42" t="inlineStr">
        <is>
          <t xml:space="preserve">CONCLUIDO	</t>
        </is>
      </c>
      <c r="D42" t="n">
        <v>5.0173</v>
      </c>
      <c r="E42" t="n">
        <v>19.93</v>
      </c>
      <c r="F42" t="n">
        <v>17.52</v>
      </c>
      <c r="G42" t="n">
        <v>95.55</v>
      </c>
      <c r="H42" t="n">
        <v>1.41</v>
      </c>
      <c r="I42" t="n">
        <v>11</v>
      </c>
      <c r="J42" t="n">
        <v>137.96</v>
      </c>
      <c r="K42" t="n">
        <v>45</v>
      </c>
      <c r="L42" t="n">
        <v>11</v>
      </c>
      <c r="M42" t="n">
        <v>9</v>
      </c>
      <c r="N42" t="n">
        <v>21.96</v>
      </c>
      <c r="O42" t="n">
        <v>17249.3</v>
      </c>
      <c r="P42" t="n">
        <v>153.5</v>
      </c>
      <c r="Q42" t="n">
        <v>444.55</v>
      </c>
      <c r="R42" t="n">
        <v>68.55</v>
      </c>
      <c r="S42" t="n">
        <v>48.21</v>
      </c>
      <c r="T42" t="n">
        <v>4224.9</v>
      </c>
      <c r="U42" t="n">
        <v>0.7</v>
      </c>
      <c r="V42" t="n">
        <v>0.78</v>
      </c>
      <c r="W42" t="n">
        <v>0.17</v>
      </c>
      <c r="X42" t="n">
        <v>0.24</v>
      </c>
      <c r="Y42" t="n">
        <v>1</v>
      </c>
      <c r="Z42" t="n">
        <v>10</v>
      </c>
      <c r="AA42" t="n">
        <v>354.5757805338001</v>
      </c>
      <c r="AB42" t="n">
        <v>485.1462257057714</v>
      </c>
      <c r="AC42" t="n">
        <v>438.844550831416</v>
      </c>
      <c r="AD42" t="n">
        <v>354575.7805338001</v>
      </c>
      <c r="AE42" t="n">
        <v>485146.2257057714</v>
      </c>
      <c r="AF42" t="n">
        <v>8.360592658493626e-06</v>
      </c>
      <c r="AG42" t="n">
        <v>24</v>
      </c>
      <c r="AH42" t="n">
        <v>438844.550831416</v>
      </c>
    </row>
    <row r="43">
      <c r="A43" t="n">
        <v>41</v>
      </c>
      <c r="B43" t="n">
        <v>60</v>
      </c>
      <c r="C43" t="inlineStr">
        <is>
          <t xml:space="preserve">CONCLUIDO	</t>
        </is>
      </c>
      <c r="D43" t="n">
        <v>5.0058</v>
      </c>
      <c r="E43" t="n">
        <v>19.98</v>
      </c>
      <c r="F43" t="n">
        <v>17.56</v>
      </c>
      <c r="G43" t="n">
        <v>95.8</v>
      </c>
      <c r="H43" t="n">
        <v>1.44</v>
      </c>
      <c r="I43" t="n">
        <v>11</v>
      </c>
      <c r="J43" t="n">
        <v>138.3</v>
      </c>
      <c r="K43" t="n">
        <v>45</v>
      </c>
      <c r="L43" t="n">
        <v>11.25</v>
      </c>
      <c r="M43" t="n">
        <v>9</v>
      </c>
      <c r="N43" t="n">
        <v>22.05</v>
      </c>
      <c r="O43" t="n">
        <v>17291.02</v>
      </c>
      <c r="P43" t="n">
        <v>153.42</v>
      </c>
      <c r="Q43" t="n">
        <v>444.56</v>
      </c>
      <c r="R43" t="n">
        <v>69.98999999999999</v>
      </c>
      <c r="S43" t="n">
        <v>48.21</v>
      </c>
      <c r="T43" t="n">
        <v>4944.75</v>
      </c>
      <c r="U43" t="n">
        <v>0.6899999999999999</v>
      </c>
      <c r="V43" t="n">
        <v>0.78</v>
      </c>
      <c r="W43" t="n">
        <v>0.18</v>
      </c>
      <c r="X43" t="n">
        <v>0.29</v>
      </c>
      <c r="Y43" t="n">
        <v>1</v>
      </c>
      <c r="Z43" t="n">
        <v>10</v>
      </c>
      <c r="AA43" t="n">
        <v>354.9271396694626</v>
      </c>
      <c r="AB43" t="n">
        <v>485.6269707760559</v>
      </c>
      <c r="AC43" t="n">
        <v>439.2794142669226</v>
      </c>
      <c r="AD43" t="n">
        <v>354927.1396694626</v>
      </c>
      <c r="AE43" t="n">
        <v>485626.9707760559</v>
      </c>
      <c r="AF43" t="n">
        <v>8.341429599562992e-06</v>
      </c>
      <c r="AG43" t="n">
        <v>24</v>
      </c>
      <c r="AH43" t="n">
        <v>439279.4142669226</v>
      </c>
    </row>
    <row r="44">
      <c r="A44" t="n">
        <v>42</v>
      </c>
      <c r="B44" t="n">
        <v>60</v>
      </c>
      <c r="C44" t="inlineStr">
        <is>
          <t xml:space="preserve">CONCLUIDO	</t>
        </is>
      </c>
      <c r="D44" t="n">
        <v>5.0054</v>
      </c>
      <c r="E44" t="n">
        <v>19.98</v>
      </c>
      <c r="F44" t="n">
        <v>17.57</v>
      </c>
      <c r="G44" t="n">
        <v>95.81</v>
      </c>
      <c r="H44" t="n">
        <v>1.47</v>
      </c>
      <c r="I44" t="n">
        <v>11</v>
      </c>
      <c r="J44" t="n">
        <v>138.64</v>
      </c>
      <c r="K44" t="n">
        <v>45</v>
      </c>
      <c r="L44" t="n">
        <v>11.5</v>
      </c>
      <c r="M44" t="n">
        <v>9</v>
      </c>
      <c r="N44" t="n">
        <v>22.14</v>
      </c>
      <c r="O44" t="n">
        <v>17332.76</v>
      </c>
      <c r="P44" t="n">
        <v>153.54</v>
      </c>
      <c r="Q44" t="n">
        <v>444.55</v>
      </c>
      <c r="R44" t="n">
        <v>70.05</v>
      </c>
      <c r="S44" t="n">
        <v>48.21</v>
      </c>
      <c r="T44" t="n">
        <v>4974.4</v>
      </c>
      <c r="U44" t="n">
        <v>0.6899999999999999</v>
      </c>
      <c r="V44" t="n">
        <v>0.78</v>
      </c>
      <c r="W44" t="n">
        <v>0.18</v>
      </c>
      <c r="X44" t="n">
        <v>0.29</v>
      </c>
      <c r="Y44" t="n">
        <v>1</v>
      </c>
      <c r="Z44" t="n">
        <v>10</v>
      </c>
      <c r="AA44" t="n">
        <v>355.0223507703703</v>
      </c>
      <c r="AB44" t="n">
        <v>485.7572428047352</v>
      </c>
      <c r="AC44" t="n">
        <v>439.3972533160227</v>
      </c>
      <c r="AD44" t="n">
        <v>355022.3507703703</v>
      </c>
      <c r="AE44" t="n">
        <v>485757.2428047352</v>
      </c>
      <c r="AF44" t="n">
        <v>8.340763058382795e-06</v>
      </c>
      <c r="AG44" t="n">
        <v>24</v>
      </c>
      <c r="AH44" t="n">
        <v>439397.2533160227</v>
      </c>
    </row>
    <row r="45">
      <c r="A45" t="n">
        <v>43</v>
      </c>
      <c r="B45" t="n">
        <v>60</v>
      </c>
      <c r="C45" t="inlineStr">
        <is>
          <t xml:space="preserve">CONCLUIDO	</t>
        </is>
      </c>
      <c r="D45" t="n">
        <v>5.0056</v>
      </c>
      <c r="E45" t="n">
        <v>19.98</v>
      </c>
      <c r="F45" t="n">
        <v>17.56</v>
      </c>
      <c r="G45" t="n">
        <v>95.81</v>
      </c>
      <c r="H45" t="n">
        <v>1.5</v>
      </c>
      <c r="I45" t="n">
        <v>11</v>
      </c>
      <c r="J45" t="n">
        <v>138.98</v>
      </c>
      <c r="K45" t="n">
        <v>45</v>
      </c>
      <c r="L45" t="n">
        <v>11.75</v>
      </c>
      <c r="M45" t="n">
        <v>9</v>
      </c>
      <c r="N45" t="n">
        <v>22.23</v>
      </c>
      <c r="O45" t="n">
        <v>17374.54</v>
      </c>
      <c r="P45" t="n">
        <v>152.72</v>
      </c>
      <c r="Q45" t="n">
        <v>444.55</v>
      </c>
      <c r="R45" t="n">
        <v>69.95999999999999</v>
      </c>
      <c r="S45" t="n">
        <v>48.21</v>
      </c>
      <c r="T45" t="n">
        <v>4929.32</v>
      </c>
      <c r="U45" t="n">
        <v>0.6899999999999999</v>
      </c>
      <c r="V45" t="n">
        <v>0.78</v>
      </c>
      <c r="W45" t="n">
        <v>0.18</v>
      </c>
      <c r="X45" t="n">
        <v>0.29</v>
      </c>
      <c r="Y45" t="n">
        <v>1</v>
      </c>
      <c r="Z45" t="n">
        <v>10</v>
      </c>
      <c r="AA45" t="n">
        <v>354.5937953452204</v>
      </c>
      <c r="AB45" t="n">
        <v>485.170874365514</v>
      </c>
      <c r="AC45" t="n">
        <v>438.8668470576675</v>
      </c>
      <c r="AD45" t="n">
        <v>354593.7953452204</v>
      </c>
      <c r="AE45" t="n">
        <v>485170.874365514</v>
      </c>
      <c r="AF45" t="n">
        <v>8.341096328972893e-06</v>
      </c>
      <c r="AG45" t="n">
        <v>24</v>
      </c>
      <c r="AH45" t="n">
        <v>438866.8470576676</v>
      </c>
    </row>
    <row r="46">
      <c r="A46" t="n">
        <v>44</v>
      </c>
      <c r="B46" t="n">
        <v>60</v>
      </c>
      <c r="C46" t="inlineStr">
        <is>
          <t xml:space="preserve">CONCLUIDO	</t>
        </is>
      </c>
      <c r="D46" t="n">
        <v>5.0193</v>
      </c>
      <c r="E46" t="n">
        <v>19.92</v>
      </c>
      <c r="F46" t="n">
        <v>17.54</v>
      </c>
      <c r="G46" t="n">
        <v>105.21</v>
      </c>
      <c r="H46" t="n">
        <v>1.52</v>
      </c>
      <c r="I46" t="n">
        <v>10</v>
      </c>
      <c r="J46" t="n">
        <v>139.32</v>
      </c>
      <c r="K46" t="n">
        <v>45</v>
      </c>
      <c r="L46" t="n">
        <v>12</v>
      </c>
      <c r="M46" t="n">
        <v>8</v>
      </c>
      <c r="N46" t="n">
        <v>22.32</v>
      </c>
      <c r="O46" t="n">
        <v>17416.34</v>
      </c>
      <c r="P46" t="n">
        <v>150.93</v>
      </c>
      <c r="Q46" t="n">
        <v>444.55</v>
      </c>
      <c r="R46" t="n">
        <v>69</v>
      </c>
      <c r="S46" t="n">
        <v>48.21</v>
      </c>
      <c r="T46" t="n">
        <v>4452.95</v>
      </c>
      <c r="U46" t="n">
        <v>0.7</v>
      </c>
      <c r="V46" t="n">
        <v>0.78</v>
      </c>
      <c r="W46" t="n">
        <v>0.18</v>
      </c>
      <c r="X46" t="n">
        <v>0.26</v>
      </c>
      <c r="Y46" t="n">
        <v>1</v>
      </c>
      <c r="Z46" t="n">
        <v>10</v>
      </c>
      <c r="AA46" t="n">
        <v>353.343521940316</v>
      </c>
      <c r="AB46" t="n">
        <v>483.4601951347541</v>
      </c>
      <c r="AC46" t="n">
        <v>437.3194326517379</v>
      </c>
      <c r="AD46" t="n">
        <v>353343.521940316</v>
      </c>
      <c r="AE46" t="n">
        <v>483460.1951347541</v>
      </c>
      <c r="AF46" t="n">
        <v>8.363925364394607e-06</v>
      </c>
      <c r="AG46" t="n">
        <v>24</v>
      </c>
      <c r="AH46" t="n">
        <v>437319.4326517379</v>
      </c>
    </row>
    <row r="47">
      <c r="A47" t="n">
        <v>45</v>
      </c>
      <c r="B47" t="n">
        <v>60</v>
      </c>
      <c r="C47" t="inlineStr">
        <is>
          <t xml:space="preserve">CONCLUIDO	</t>
        </is>
      </c>
      <c r="D47" t="n">
        <v>5.0223</v>
      </c>
      <c r="E47" t="n">
        <v>19.91</v>
      </c>
      <c r="F47" t="n">
        <v>17.52</v>
      </c>
      <c r="G47" t="n">
        <v>105.14</v>
      </c>
      <c r="H47" t="n">
        <v>1.55</v>
      </c>
      <c r="I47" t="n">
        <v>10</v>
      </c>
      <c r="J47" t="n">
        <v>139.66</v>
      </c>
      <c r="K47" t="n">
        <v>45</v>
      </c>
      <c r="L47" t="n">
        <v>12.25</v>
      </c>
      <c r="M47" t="n">
        <v>8</v>
      </c>
      <c r="N47" t="n">
        <v>22.41</v>
      </c>
      <c r="O47" t="n">
        <v>17458.18</v>
      </c>
      <c r="P47" t="n">
        <v>150.97</v>
      </c>
      <c r="Q47" t="n">
        <v>444.55</v>
      </c>
      <c r="R47" t="n">
        <v>68.63</v>
      </c>
      <c r="S47" t="n">
        <v>48.21</v>
      </c>
      <c r="T47" t="n">
        <v>4271.12</v>
      </c>
      <c r="U47" t="n">
        <v>0.7</v>
      </c>
      <c r="V47" t="n">
        <v>0.78</v>
      </c>
      <c r="W47" t="n">
        <v>0.18</v>
      </c>
      <c r="X47" t="n">
        <v>0.25</v>
      </c>
      <c r="Y47" t="n">
        <v>1</v>
      </c>
      <c r="Z47" t="n">
        <v>10</v>
      </c>
      <c r="AA47" t="n">
        <v>353.2359444117359</v>
      </c>
      <c r="AB47" t="n">
        <v>483.3130028141651</v>
      </c>
      <c r="AC47" t="n">
        <v>437.1862881596403</v>
      </c>
      <c r="AD47" t="n">
        <v>353235.9444117359</v>
      </c>
      <c r="AE47" t="n">
        <v>483313.0028141651</v>
      </c>
      <c r="AF47" t="n">
        <v>8.368924423246078e-06</v>
      </c>
      <c r="AG47" t="n">
        <v>24</v>
      </c>
      <c r="AH47" t="n">
        <v>437186.2881596403</v>
      </c>
    </row>
    <row r="48">
      <c r="A48" t="n">
        <v>46</v>
      </c>
      <c r="B48" t="n">
        <v>60</v>
      </c>
      <c r="C48" t="inlineStr">
        <is>
          <t xml:space="preserve">CONCLUIDO	</t>
        </is>
      </c>
      <c r="D48" t="n">
        <v>5.0297</v>
      </c>
      <c r="E48" t="n">
        <v>19.88</v>
      </c>
      <c r="F48" t="n">
        <v>17.49</v>
      </c>
      <c r="G48" t="n">
        <v>104.96</v>
      </c>
      <c r="H48" t="n">
        <v>1.58</v>
      </c>
      <c r="I48" t="n">
        <v>10</v>
      </c>
      <c r="J48" t="n">
        <v>140</v>
      </c>
      <c r="K48" t="n">
        <v>45</v>
      </c>
      <c r="L48" t="n">
        <v>12.5</v>
      </c>
      <c r="M48" t="n">
        <v>8</v>
      </c>
      <c r="N48" t="n">
        <v>22.5</v>
      </c>
      <c r="O48" t="n">
        <v>17500.05</v>
      </c>
      <c r="P48" t="n">
        <v>149.21</v>
      </c>
      <c r="Q48" t="n">
        <v>444.55</v>
      </c>
      <c r="R48" t="n">
        <v>67.61</v>
      </c>
      <c r="S48" t="n">
        <v>48.21</v>
      </c>
      <c r="T48" t="n">
        <v>3761.42</v>
      </c>
      <c r="U48" t="n">
        <v>0.71</v>
      </c>
      <c r="V48" t="n">
        <v>0.78</v>
      </c>
      <c r="W48" t="n">
        <v>0.18</v>
      </c>
      <c r="X48" t="n">
        <v>0.22</v>
      </c>
      <c r="Y48" t="n">
        <v>1</v>
      </c>
      <c r="Z48" t="n">
        <v>10</v>
      </c>
      <c r="AA48" t="n">
        <v>352.1301667555958</v>
      </c>
      <c r="AB48" t="n">
        <v>481.8000290415673</v>
      </c>
      <c r="AC48" t="n">
        <v>435.817710480427</v>
      </c>
      <c r="AD48" t="n">
        <v>352130.1667555958</v>
      </c>
      <c r="AE48" t="n">
        <v>481800.0290415672</v>
      </c>
      <c r="AF48" t="n">
        <v>8.381255435079704e-06</v>
      </c>
      <c r="AG48" t="n">
        <v>24</v>
      </c>
      <c r="AH48" t="n">
        <v>435817.710480427</v>
      </c>
    </row>
    <row r="49">
      <c r="A49" t="n">
        <v>47</v>
      </c>
      <c r="B49" t="n">
        <v>60</v>
      </c>
      <c r="C49" t="inlineStr">
        <is>
          <t xml:space="preserve">CONCLUIDO	</t>
        </is>
      </c>
      <c r="D49" t="n">
        <v>5.0173</v>
      </c>
      <c r="E49" t="n">
        <v>19.93</v>
      </c>
      <c r="F49" t="n">
        <v>17.54</v>
      </c>
      <c r="G49" t="n">
        <v>105.26</v>
      </c>
      <c r="H49" t="n">
        <v>1.61</v>
      </c>
      <c r="I49" t="n">
        <v>10</v>
      </c>
      <c r="J49" t="n">
        <v>140.33</v>
      </c>
      <c r="K49" t="n">
        <v>45</v>
      </c>
      <c r="L49" t="n">
        <v>12.75</v>
      </c>
      <c r="M49" t="n">
        <v>8</v>
      </c>
      <c r="N49" t="n">
        <v>22.59</v>
      </c>
      <c r="O49" t="n">
        <v>17541.95</v>
      </c>
      <c r="P49" t="n">
        <v>149.01</v>
      </c>
      <c r="Q49" t="n">
        <v>444.57</v>
      </c>
      <c r="R49" t="n">
        <v>69.47</v>
      </c>
      <c r="S49" t="n">
        <v>48.21</v>
      </c>
      <c r="T49" t="n">
        <v>4689.56</v>
      </c>
      <c r="U49" t="n">
        <v>0.6899999999999999</v>
      </c>
      <c r="V49" t="n">
        <v>0.78</v>
      </c>
      <c r="W49" t="n">
        <v>0.17</v>
      </c>
      <c r="X49" t="n">
        <v>0.27</v>
      </c>
      <c r="Y49" t="n">
        <v>1</v>
      </c>
      <c r="Z49" t="n">
        <v>10</v>
      </c>
      <c r="AA49" t="n">
        <v>352.4660943179574</v>
      </c>
      <c r="AB49" t="n">
        <v>482.2596599524684</v>
      </c>
      <c r="AC49" t="n">
        <v>436.2334748622879</v>
      </c>
      <c r="AD49" t="n">
        <v>352466.0943179574</v>
      </c>
      <c r="AE49" t="n">
        <v>482259.6599524684</v>
      </c>
      <c r="AF49" t="n">
        <v>8.360592658493626e-06</v>
      </c>
      <c r="AG49" t="n">
        <v>24</v>
      </c>
      <c r="AH49" t="n">
        <v>436233.4748622879</v>
      </c>
    </row>
    <row r="50">
      <c r="A50" t="n">
        <v>48</v>
      </c>
      <c r="B50" t="n">
        <v>60</v>
      </c>
      <c r="C50" t="inlineStr">
        <is>
          <t xml:space="preserve">CONCLUIDO	</t>
        </is>
      </c>
      <c r="D50" t="n">
        <v>5.0161</v>
      </c>
      <c r="E50" t="n">
        <v>19.94</v>
      </c>
      <c r="F50" t="n">
        <v>17.55</v>
      </c>
      <c r="G50" t="n">
        <v>105.29</v>
      </c>
      <c r="H50" t="n">
        <v>1.63</v>
      </c>
      <c r="I50" t="n">
        <v>10</v>
      </c>
      <c r="J50" t="n">
        <v>140.67</v>
      </c>
      <c r="K50" t="n">
        <v>45</v>
      </c>
      <c r="L50" t="n">
        <v>13</v>
      </c>
      <c r="M50" t="n">
        <v>7</v>
      </c>
      <c r="N50" t="n">
        <v>22.68</v>
      </c>
      <c r="O50" t="n">
        <v>17583.88</v>
      </c>
      <c r="P50" t="n">
        <v>147.43</v>
      </c>
      <c r="Q50" t="n">
        <v>444.55</v>
      </c>
      <c r="R50" t="n">
        <v>69.51000000000001</v>
      </c>
      <c r="S50" t="n">
        <v>48.21</v>
      </c>
      <c r="T50" t="n">
        <v>4709.03</v>
      </c>
      <c r="U50" t="n">
        <v>0.6899999999999999</v>
      </c>
      <c r="V50" t="n">
        <v>0.78</v>
      </c>
      <c r="W50" t="n">
        <v>0.18</v>
      </c>
      <c r="X50" t="n">
        <v>0.27</v>
      </c>
      <c r="Y50" t="n">
        <v>1</v>
      </c>
      <c r="Z50" t="n">
        <v>10</v>
      </c>
      <c r="AA50" t="n">
        <v>351.7603221183471</v>
      </c>
      <c r="AB50" t="n">
        <v>481.2939912924895</v>
      </c>
      <c r="AC50" t="n">
        <v>435.3599682638929</v>
      </c>
      <c r="AD50" t="n">
        <v>351760.322118347</v>
      </c>
      <c r="AE50" t="n">
        <v>481293.9912924895</v>
      </c>
      <c r="AF50" t="n">
        <v>8.358593034953039e-06</v>
      </c>
      <c r="AG50" t="n">
        <v>24</v>
      </c>
      <c r="AH50" t="n">
        <v>435359.9682638929</v>
      </c>
    </row>
    <row r="51">
      <c r="A51" t="n">
        <v>49</v>
      </c>
      <c r="B51" t="n">
        <v>60</v>
      </c>
      <c r="C51" t="inlineStr">
        <is>
          <t xml:space="preserve">CONCLUIDO	</t>
        </is>
      </c>
      <c r="D51" t="n">
        <v>5.0304</v>
      </c>
      <c r="E51" t="n">
        <v>19.88</v>
      </c>
      <c r="F51" t="n">
        <v>17.52</v>
      </c>
      <c r="G51" t="n">
        <v>116.78</v>
      </c>
      <c r="H51" t="n">
        <v>1.66</v>
      </c>
      <c r="I51" t="n">
        <v>9</v>
      </c>
      <c r="J51" t="n">
        <v>141.02</v>
      </c>
      <c r="K51" t="n">
        <v>45</v>
      </c>
      <c r="L51" t="n">
        <v>13.25</v>
      </c>
      <c r="M51" t="n">
        <v>6</v>
      </c>
      <c r="N51" t="n">
        <v>22.77</v>
      </c>
      <c r="O51" t="n">
        <v>17625.85</v>
      </c>
      <c r="P51" t="n">
        <v>146.21</v>
      </c>
      <c r="Q51" t="n">
        <v>444.56</v>
      </c>
      <c r="R51" t="n">
        <v>68.45999999999999</v>
      </c>
      <c r="S51" t="n">
        <v>48.21</v>
      </c>
      <c r="T51" t="n">
        <v>4189.42</v>
      </c>
      <c r="U51" t="n">
        <v>0.7</v>
      </c>
      <c r="V51" t="n">
        <v>0.78</v>
      </c>
      <c r="W51" t="n">
        <v>0.18</v>
      </c>
      <c r="X51" t="n">
        <v>0.24</v>
      </c>
      <c r="Y51" t="n">
        <v>1</v>
      </c>
      <c r="Z51" t="n">
        <v>10</v>
      </c>
      <c r="AA51" t="n">
        <v>350.7530570091958</v>
      </c>
      <c r="AB51" t="n">
        <v>479.9158067327484</v>
      </c>
      <c r="AC51" t="n">
        <v>434.1133157042393</v>
      </c>
      <c r="AD51" t="n">
        <v>350753.0570091958</v>
      </c>
      <c r="AE51" t="n">
        <v>479915.8067327484</v>
      </c>
      <c r="AF51" t="n">
        <v>8.382421882145047e-06</v>
      </c>
      <c r="AG51" t="n">
        <v>24</v>
      </c>
      <c r="AH51" t="n">
        <v>434113.3157042392</v>
      </c>
    </row>
    <row r="52">
      <c r="A52" t="n">
        <v>50</v>
      </c>
      <c r="B52" t="n">
        <v>60</v>
      </c>
      <c r="C52" t="inlineStr">
        <is>
          <t xml:space="preserve">CONCLUIDO	</t>
        </is>
      </c>
      <c r="D52" t="n">
        <v>5.0347</v>
      </c>
      <c r="E52" t="n">
        <v>19.86</v>
      </c>
      <c r="F52" t="n">
        <v>17.5</v>
      </c>
      <c r="G52" t="n">
        <v>116.67</v>
      </c>
      <c r="H52" t="n">
        <v>1.69</v>
      </c>
      <c r="I52" t="n">
        <v>9</v>
      </c>
      <c r="J52" t="n">
        <v>141.36</v>
      </c>
      <c r="K52" t="n">
        <v>45</v>
      </c>
      <c r="L52" t="n">
        <v>13.5</v>
      </c>
      <c r="M52" t="n">
        <v>4</v>
      </c>
      <c r="N52" t="n">
        <v>22.86</v>
      </c>
      <c r="O52" t="n">
        <v>17667.84</v>
      </c>
      <c r="P52" t="n">
        <v>146.13</v>
      </c>
      <c r="Q52" t="n">
        <v>444.55</v>
      </c>
      <c r="R52" t="n">
        <v>67.73999999999999</v>
      </c>
      <c r="S52" t="n">
        <v>48.21</v>
      </c>
      <c r="T52" t="n">
        <v>3830.67</v>
      </c>
      <c r="U52" t="n">
        <v>0.71</v>
      </c>
      <c r="V52" t="n">
        <v>0.78</v>
      </c>
      <c r="W52" t="n">
        <v>0.18</v>
      </c>
      <c r="X52" t="n">
        <v>0.22</v>
      </c>
      <c r="Y52" t="n">
        <v>1</v>
      </c>
      <c r="Z52" t="n">
        <v>10</v>
      </c>
      <c r="AA52" t="n">
        <v>340.9037103028925</v>
      </c>
      <c r="AB52" t="n">
        <v>466.4394960466747</v>
      </c>
      <c r="AC52" t="n">
        <v>421.9231651959236</v>
      </c>
      <c r="AD52" t="n">
        <v>340903.7103028925</v>
      </c>
      <c r="AE52" t="n">
        <v>466439.4960466747</v>
      </c>
      <c r="AF52" t="n">
        <v>8.389587199832153e-06</v>
      </c>
      <c r="AG52" t="n">
        <v>23</v>
      </c>
      <c r="AH52" t="n">
        <v>421923.1651959235</v>
      </c>
    </row>
    <row r="53">
      <c r="A53" t="n">
        <v>51</v>
      </c>
      <c r="B53" t="n">
        <v>60</v>
      </c>
      <c r="C53" t="inlineStr">
        <is>
          <t xml:space="preserve">CONCLUIDO	</t>
        </is>
      </c>
      <c r="D53" t="n">
        <v>5.0338</v>
      </c>
      <c r="E53" t="n">
        <v>19.87</v>
      </c>
      <c r="F53" t="n">
        <v>17.5</v>
      </c>
      <c r="G53" t="n">
        <v>116.69</v>
      </c>
      <c r="H53" t="n">
        <v>1.72</v>
      </c>
      <c r="I53" t="n">
        <v>9</v>
      </c>
      <c r="J53" t="n">
        <v>141.7</v>
      </c>
      <c r="K53" t="n">
        <v>45</v>
      </c>
      <c r="L53" t="n">
        <v>13.75</v>
      </c>
      <c r="M53" t="n">
        <v>2</v>
      </c>
      <c r="N53" t="n">
        <v>22.95</v>
      </c>
      <c r="O53" t="n">
        <v>17709.87</v>
      </c>
      <c r="P53" t="n">
        <v>146.26</v>
      </c>
      <c r="Q53" t="n">
        <v>444.58</v>
      </c>
      <c r="R53" t="n">
        <v>67.73999999999999</v>
      </c>
      <c r="S53" t="n">
        <v>48.21</v>
      </c>
      <c r="T53" t="n">
        <v>3829.74</v>
      </c>
      <c r="U53" t="n">
        <v>0.71</v>
      </c>
      <c r="V53" t="n">
        <v>0.78</v>
      </c>
      <c r="W53" t="n">
        <v>0.19</v>
      </c>
      <c r="X53" t="n">
        <v>0.23</v>
      </c>
      <c r="Y53" t="n">
        <v>1</v>
      </c>
      <c r="Z53" t="n">
        <v>10</v>
      </c>
      <c r="AA53" t="n">
        <v>340.9872629842823</v>
      </c>
      <c r="AB53" t="n">
        <v>466.5538165114365</v>
      </c>
      <c r="AC53" t="n">
        <v>422.0265750759783</v>
      </c>
      <c r="AD53" t="n">
        <v>340987.2629842823</v>
      </c>
      <c r="AE53" t="n">
        <v>466553.8165114365</v>
      </c>
      <c r="AF53" t="n">
        <v>8.388087482176713e-06</v>
      </c>
      <c r="AG53" t="n">
        <v>23</v>
      </c>
      <c r="AH53" t="n">
        <v>422026.5750759782</v>
      </c>
    </row>
    <row r="54">
      <c r="A54" t="n">
        <v>52</v>
      </c>
      <c r="B54" t="n">
        <v>60</v>
      </c>
      <c r="C54" t="inlineStr">
        <is>
          <t xml:space="preserve">CONCLUIDO	</t>
        </is>
      </c>
      <c r="D54" t="n">
        <v>5.0357</v>
      </c>
      <c r="E54" t="n">
        <v>19.86</v>
      </c>
      <c r="F54" t="n">
        <v>17.5</v>
      </c>
      <c r="G54" t="n">
        <v>116.64</v>
      </c>
      <c r="H54" t="n">
        <v>1.74</v>
      </c>
      <c r="I54" t="n">
        <v>9</v>
      </c>
      <c r="J54" t="n">
        <v>142.04</v>
      </c>
      <c r="K54" t="n">
        <v>45</v>
      </c>
      <c r="L54" t="n">
        <v>14</v>
      </c>
      <c r="M54" t="n">
        <v>2</v>
      </c>
      <c r="N54" t="n">
        <v>23.04</v>
      </c>
      <c r="O54" t="n">
        <v>17751.93</v>
      </c>
      <c r="P54" t="n">
        <v>146.08</v>
      </c>
      <c r="Q54" t="n">
        <v>444.58</v>
      </c>
      <c r="R54" t="n">
        <v>67.51000000000001</v>
      </c>
      <c r="S54" t="n">
        <v>48.21</v>
      </c>
      <c r="T54" t="n">
        <v>3715.74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340.8562707135246</v>
      </c>
      <c r="AB54" t="n">
        <v>466.3745871076146</v>
      </c>
      <c r="AC54" t="n">
        <v>421.8644510749071</v>
      </c>
      <c r="AD54" t="n">
        <v>340856.2707135246</v>
      </c>
      <c r="AE54" t="n">
        <v>466374.5871076146</v>
      </c>
      <c r="AF54" t="n">
        <v>8.391253552782645e-06</v>
      </c>
      <c r="AG54" t="n">
        <v>23</v>
      </c>
      <c r="AH54" t="n">
        <v>421864.4510749071</v>
      </c>
    </row>
    <row r="55">
      <c r="A55" t="n">
        <v>53</v>
      </c>
      <c r="B55" t="n">
        <v>60</v>
      </c>
      <c r="C55" t="inlineStr">
        <is>
          <t xml:space="preserve">CONCLUIDO	</t>
        </is>
      </c>
      <c r="D55" t="n">
        <v>5.0298</v>
      </c>
      <c r="E55" t="n">
        <v>19.88</v>
      </c>
      <c r="F55" t="n">
        <v>17.52</v>
      </c>
      <c r="G55" t="n">
        <v>116.79</v>
      </c>
      <c r="H55" t="n">
        <v>1.77</v>
      </c>
      <c r="I55" t="n">
        <v>9</v>
      </c>
      <c r="J55" t="n">
        <v>142.38</v>
      </c>
      <c r="K55" t="n">
        <v>45</v>
      </c>
      <c r="L55" t="n">
        <v>14.25</v>
      </c>
      <c r="M55" t="n">
        <v>1</v>
      </c>
      <c r="N55" t="n">
        <v>23.13</v>
      </c>
      <c r="O55" t="n">
        <v>17794.02</v>
      </c>
      <c r="P55" t="n">
        <v>146.52</v>
      </c>
      <c r="Q55" t="n">
        <v>444.58</v>
      </c>
      <c r="R55" t="n">
        <v>68.29000000000001</v>
      </c>
      <c r="S55" t="n">
        <v>48.21</v>
      </c>
      <c r="T55" t="n">
        <v>4104.99</v>
      </c>
      <c r="U55" t="n">
        <v>0.71</v>
      </c>
      <c r="V55" t="n">
        <v>0.78</v>
      </c>
      <c r="W55" t="n">
        <v>0.19</v>
      </c>
      <c r="X55" t="n">
        <v>0.24</v>
      </c>
      <c r="Y55" t="n">
        <v>1</v>
      </c>
      <c r="Z55" t="n">
        <v>10</v>
      </c>
      <c r="AA55" t="n">
        <v>350.9162191208899</v>
      </c>
      <c r="AB55" t="n">
        <v>480.1390523321726</v>
      </c>
      <c r="AC55" t="n">
        <v>434.3152550569816</v>
      </c>
      <c r="AD55" t="n">
        <v>350916.2191208899</v>
      </c>
      <c r="AE55" t="n">
        <v>480139.0523321726</v>
      </c>
      <c r="AF55" t="n">
        <v>8.381422070374753e-06</v>
      </c>
      <c r="AG55" t="n">
        <v>24</v>
      </c>
      <c r="AH55" t="n">
        <v>434315.2550569816</v>
      </c>
    </row>
    <row r="56">
      <c r="A56" t="n">
        <v>54</v>
      </c>
      <c r="B56" t="n">
        <v>60</v>
      </c>
      <c r="C56" t="inlineStr">
        <is>
          <t xml:space="preserve">CONCLUIDO	</t>
        </is>
      </c>
      <c r="D56" t="n">
        <v>5.0318</v>
      </c>
      <c r="E56" t="n">
        <v>19.87</v>
      </c>
      <c r="F56" t="n">
        <v>17.51</v>
      </c>
      <c r="G56" t="n">
        <v>116.74</v>
      </c>
      <c r="H56" t="n">
        <v>1.8</v>
      </c>
      <c r="I56" t="n">
        <v>9</v>
      </c>
      <c r="J56" t="n">
        <v>142.72</v>
      </c>
      <c r="K56" t="n">
        <v>45</v>
      </c>
      <c r="L56" t="n">
        <v>14.5</v>
      </c>
      <c r="M56" t="n">
        <v>1</v>
      </c>
      <c r="N56" t="n">
        <v>23.22</v>
      </c>
      <c r="O56" t="n">
        <v>17836.15</v>
      </c>
      <c r="P56" t="n">
        <v>146.93</v>
      </c>
      <c r="Q56" t="n">
        <v>444.58</v>
      </c>
      <c r="R56" t="n">
        <v>67.97</v>
      </c>
      <c r="S56" t="n">
        <v>48.21</v>
      </c>
      <c r="T56" t="n">
        <v>3944.66</v>
      </c>
      <c r="U56" t="n">
        <v>0.71</v>
      </c>
      <c r="V56" t="n">
        <v>0.78</v>
      </c>
      <c r="W56" t="n">
        <v>0.19</v>
      </c>
      <c r="X56" t="n">
        <v>0.23</v>
      </c>
      <c r="Y56" t="n">
        <v>1</v>
      </c>
      <c r="Z56" t="n">
        <v>10</v>
      </c>
      <c r="AA56" t="n">
        <v>341.3835388079791</v>
      </c>
      <c r="AB56" t="n">
        <v>467.0960185758738</v>
      </c>
      <c r="AC56" t="n">
        <v>422.517030136371</v>
      </c>
      <c r="AD56" t="n">
        <v>341383.5388079791</v>
      </c>
      <c r="AE56" t="n">
        <v>467096.0185758738</v>
      </c>
      <c r="AF56" t="n">
        <v>8.384754776275732e-06</v>
      </c>
      <c r="AG56" t="n">
        <v>23</v>
      </c>
      <c r="AH56" t="n">
        <v>422517.030136371</v>
      </c>
    </row>
    <row r="57">
      <c r="A57" t="n">
        <v>55</v>
      </c>
      <c r="B57" t="n">
        <v>60</v>
      </c>
      <c r="C57" t="inlineStr">
        <is>
          <t xml:space="preserve">CONCLUIDO	</t>
        </is>
      </c>
      <c r="D57" t="n">
        <v>5.0311</v>
      </c>
      <c r="E57" t="n">
        <v>19.88</v>
      </c>
      <c r="F57" t="n">
        <v>17.51</v>
      </c>
      <c r="G57" t="n">
        <v>116.76</v>
      </c>
      <c r="H57" t="n">
        <v>1.82</v>
      </c>
      <c r="I57" t="n">
        <v>9</v>
      </c>
      <c r="J57" t="n">
        <v>143.06</v>
      </c>
      <c r="K57" t="n">
        <v>45</v>
      </c>
      <c r="L57" t="n">
        <v>14.75</v>
      </c>
      <c r="M57" t="n">
        <v>1</v>
      </c>
      <c r="N57" t="n">
        <v>23.31</v>
      </c>
      <c r="O57" t="n">
        <v>17878.3</v>
      </c>
      <c r="P57" t="n">
        <v>146.98</v>
      </c>
      <c r="Q57" t="n">
        <v>444.58</v>
      </c>
      <c r="R57" t="n">
        <v>68.06</v>
      </c>
      <c r="S57" t="n">
        <v>48.21</v>
      </c>
      <c r="T57" t="n">
        <v>3988.33</v>
      </c>
      <c r="U57" t="n">
        <v>0.71</v>
      </c>
      <c r="V57" t="n">
        <v>0.78</v>
      </c>
      <c r="W57" t="n">
        <v>0.19</v>
      </c>
      <c r="X57" t="n">
        <v>0.24</v>
      </c>
      <c r="Y57" t="n">
        <v>1</v>
      </c>
      <c r="Z57" t="n">
        <v>10</v>
      </c>
      <c r="AA57" t="n">
        <v>351.0794768810333</v>
      </c>
      <c r="AB57" t="n">
        <v>480.3624288020249</v>
      </c>
      <c r="AC57" t="n">
        <v>434.517312790062</v>
      </c>
      <c r="AD57" t="n">
        <v>351079.4768810333</v>
      </c>
      <c r="AE57" t="n">
        <v>480362.4288020249</v>
      </c>
      <c r="AF57" t="n">
        <v>8.383588329210389e-06</v>
      </c>
      <c r="AG57" t="n">
        <v>24</v>
      </c>
      <c r="AH57" t="n">
        <v>434517.312790062</v>
      </c>
    </row>
    <row r="58">
      <c r="A58" t="n">
        <v>56</v>
      </c>
      <c r="B58" t="n">
        <v>60</v>
      </c>
      <c r="C58" t="inlineStr">
        <is>
          <t xml:space="preserve">CONCLUIDO	</t>
        </is>
      </c>
      <c r="D58" t="n">
        <v>5.0312</v>
      </c>
      <c r="E58" t="n">
        <v>19.88</v>
      </c>
      <c r="F58" t="n">
        <v>17.51</v>
      </c>
      <c r="G58" t="n">
        <v>116.76</v>
      </c>
      <c r="H58" t="n">
        <v>1.85</v>
      </c>
      <c r="I58" t="n">
        <v>9</v>
      </c>
      <c r="J58" t="n">
        <v>143.4</v>
      </c>
      <c r="K58" t="n">
        <v>45</v>
      </c>
      <c r="L58" t="n">
        <v>15</v>
      </c>
      <c r="M58" t="n">
        <v>1</v>
      </c>
      <c r="N58" t="n">
        <v>23.41</v>
      </c>
      <c r="O58" t="n">
        <v>17920.49</v>
      </c>
      <c r="P58" t="n">
        <v>147.1</v>
      </c>
      <c r="Q58" t="n">
        <v>444.58</v>
      </c>
      <c r="R58" t="n">
        <v>68.03</v>
      </c>
      <c r="S58" t="n">
        <v>48.21</v>
      </c>
      <c r="T58" t="n">
        <v>3974.42</v>
      </c>
      <c r="U58" t="n">
        <v>0.71</v>
      </c>
      <c r="V58" t="n">
        <v>0.78</v>
      </c>
      <c r="W58" t="n">
        <v>0.19</v>
      </c>
      <c r="X58" t="n">
        <v>0.24</v>
      </c>
      <c r="Y58" t="n">
        <v>1</v>
      </c>
      <c r="Z58" t="n">
        <v>10</v>
      </c>
      <c r="AA58" t="n">
        <v>351.1348095736388</v>
      </c>
      <c r="AB58" t="n">
        <v>480.4381374331538</v>
      </c>
      <c r="AC58" t="n">
        <v>434.5857958956937</v>
      </c>
      <c r="AD58" t="n">
        <v>351134.8095736388</v>
      </c>
      <c r="AE58" t="n">
        <v>480438.1374331538</v>
      </c>
      <c r="AF58" t="n">
        <v>8.383754964505438e-06</v>
      </c>
      <c r="AG58" t="n">
        <v>24</v>
      </c>
      <c r="AH58" t="n">
        <v>434585.7958956937</v>
      </c>
    </row>
    <row r="59">
      <c r="A59" t="n">
        <v>57</v>
      </c>
      <c r="B59" t="n">
        <v>60</v>
      </c>
      <c r="C59" t="inlineStr">
        <is>
          <t xml:space="preserve">CONCLUIDO	</t>
        </is>
      </c>
      <c r="D59" t="n">
        <v>5.0326</v>
      </c>
      <c r="E59" t="n">
        <v>19.87</v>
      </c>
      <c r="F59" t="n">
        <v>17.51</v>
      </c>
      <c r="G59" t="n">
        <v>116.72</v>
      </c>
      <c r="H59" t="n">
        <v>1.88</v>
      </c>
      <c r="I59" t="n">
        <v>9</v>
      </c>
      <c r="J59" t="n">
        <v>143.75</v>
      </c>
      <c r="K59" t="n">
        <v>45</v>
      </c>
      <c r="L59" t="n">
        <v>15.25</v>
      </c>
      <c r="M59" t="n">
        <v>0</v>
      </c>
      <c r="N59" t="n">
        <v>23.5</v>
      </c>
      <c r="O59" t="n">
        <v>17962.71</v>
      </c>
      <c r="P59" t="n">
        <v>147.2</v>
      </c>
      <c r="Q59" t="n">
        <v>444.58</v>
      </c>
      <c r="R59" t="n">
        <v>67.81</v>
      </c>
      <c r="S59" t="n">
        <v>48.21</v>
      </c>
      <c r="T59" t="n">
        <v>3863.45</v>
      </c>
      <c r="U59" t="n">
        <v>0.71</v>
      </c>
      <c r="V59" t="n">
        <v>0.78</v>
      </c>
      <c r="W59" t="n">
        <v>0.19</v>
      </c>
      <c r="X59" t="n">
        <v>0.23</v>
      </c>
      <c r="Y59" t="n">
        <v>1</v>
      </c>
      <c r="Z59" t="n">
        <v>10</v>
      </c>
      <c r="AA59" t="n">
        <v>341.4944722942816</v>
      </c>
      <c r="AB59" t="n">
        <v>467.247802665873</v>
      </c>
      <c r="AC59" t="n">
        <v>422.6543281658509</v>
      </c>
      <c r="AD59" t="n">
        <v>341494.4722942816</v>
      </c>
      <c r="AE59" t="n">
        <v>467247.802665873</v>
      </c>
      <c r="AF59" t="n">
        <v>8.386087858636125e-06</v>
      </c>
      <c r="AG59" t="n">
        <v>23</v>
      </c>
      <c r="AH59" t="n">
        <v>422654.328165851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2.1113</v>
      </c>
      <c r="E2" t="n">
        <v>47.36</v>
      </c>
      <c r="F2" t="n">
        <v>27.47</v>
      </c>
      <c r="G2" t="n">
        <v>4.89</v>
      </c>
      <c r="H2" t="n">
        <v>0.07000000000000001</v>
      </c>
      <c r="I2" t="n">
        <v>337</v>
      </c>
      <c r="J2" t="n">
        <v>263.32</v>
      </c>
      <c r="K2" t="n">
        <v>59.89</v>
      </c>
      <c r="L2" t="n">
        <v>1</v>
      </c>
      <c r="M2" t="n">
        <v>335</v>
      </c>
      <c r="N2" t="n">
        <v>67.43000000000001</v>
      </c>
      <c r="O2" t="n">
        <v>32710.1</v>
      </c>
      <c r="P2" t="n">
        <v>462.79</v>
      </c>
      <c r="Q2" t="n">
        <v>444.75</v>
      </c>
      <c r="R2" t="n">
        <v>394.71</v>
      </c>
      <c r="S2" t="n">
        <v>48.21</v>
      </c>
      <c r="T2" t="n">
        <v>165672.71</v>
      </c>
      <c r="U2" t="n">
        <v>0.12</v>
      </c>
      <c r="V2" t="n">
        <v>0.5</v>
      </c>
      <c r="W2" t="n">
        <v>0.7</v>
      </c>
      <c r="X2" t="n">
        <v>10.19</v>
      </c>
      <c r="Y2" t="n">
        <v>1</v>
      </c>
      <c r="Z2" t="n">
        <v>10</v>
      </c>
      <c r="AA2" t="n">
        <v>1331.748673393362</v>
      </c>
      <c r="AB2" t="n">
        <v>1822.157287541717</v>
      </c>
      <c r="AC2" t="n">
        <v>1648.25315343255</v>
      </c>
      <c r="AD2" t="n">
        <v>1331748.673393362</v>
      </c>
      <c r="AE2" t="n">
        <v>1822157.287541717</v>
      </c>
      <c r="AF2" t="n">
        <v>2.536633833989415e-06</v>
      </c>
      <c r="AG2" t="n">
        <v>55</v>
      </c>
      <c r="AH2" t="n">
        <v>1648253.15343255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2.5499</v>
      </c>
      <c r="E3" t="n">
        <v>39.22</v>
      </c>
      <c r="F3" t="n">
        <v>24.33</v>
      </c>
      <c r="G3" t="n">
        <v>6.13</v>
      </c>
      <c r="H3" t="n">
        <v>0.08</v>
      </c>
      <c r="I3" t="n">
        <v>238</v>
      </c>
      <c r="J3" t="n">
        <v>263.79</v>
      </c>
      <c r="K3" t="n">
        <v>59.89</v>
      </c>
      <c r="L3" t="n">
        <v>1.25</v>
      </c>
      <c r="M3" t="n">
        <v>236</v>
      </c>
      <c r="N3" t="n">
        <v>67.65000000000001</v>
      </c>
      <c r="O3" t="n">
        <v>32767.75</v>
      </c>
      <c r="P3" t="n">
        <v>409.41</v>
      </c>
      <c r="Q3" t="n">
        <v>444.72</v>
      </c>
      <c r="R3" t="n">
        <v>291.15</v>
      </c>
      <c r="S3" t="n">
        <v>48.21</v>
      </c>
      <c r="T3" t="n">
        <v>114391.72</v>
      </c>
      <c r="U3" t="n">
        <v>0.17</v>
      </c>
      <c r="V3" t="n">
        <v>0.5600000000000001</v>
      </c>
      <c r="W3" t="n">
        <v>0.55</v>
      </c>
      <c r="X3" t="n">
        <v>7.05</v>
      </c>
      <c r="Y3" t="n">
        <v>1</v>
      </c>
      <c r="Z3" t="n">
        <v>10</v>
      </c>
      <c r="AA3" t="n">
        <v>1033.356214409685</v>
      </c>
      <c r="AB3" t="n">
        <v>1413.883561014039</v>
      </c>
      <c r="AC3" t="n">
        <v>1278.9444983489</v>
      </c>
      <c r="AD3" t="n">
        <v>1033356.214409685</v>
      </c>
      <c r="AE3" t="n">
        <v>1413883.561014039</v>
      </c>
      <c r="AF3" t="n">
        <v>3.063592390133856e-06</v>
      </c>
      <c r="AG3" t="n">
        <v>46</v>
      </c>
      <c r="AH3" t="n">
        <v>1278944.498348899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2.865</v>
      </c>
      <c r="E4" t="n">
        <v>34.9</v>
      </c>
      <c r="F4" t="n">
        <v>22.7</v>
      </c>
      <c r="G4" t="n">
        <v>7.36</v>
      </c>
      <c r="H4" t="n">
        <v>0.1</v>
      </c>
      <c r="I4" t="n">
        <v>185</v>
      </c>
      <c r="J4" t="n">
        <v>264.25</v>
      </c>
      <c r="K4" t="n">
        <v>59.89</v>
      </c>
      <c r="L4" t="n">
        <v>1.5</v>
      </c>
      <c r="M4" t="n">
        <v>183</v>
      </c>
      <c r="N4" t="n">
        <v>67.87</v>
      </c>
      <c r="O4" t="n">
        <v>32825.49</v>
      </c>
      <c r="P4" t="n">
        <v>381.58</v>
      </c>
      <c r="Q4" t="n">
        <v>444.77</v>
      </c>
      <c r="R4" t="n">
        <v>237.5</v>
      </c>
      <c r="S4" t="n">
        <v>48.21</v>
      </c>
      <c r="T4" t="n">
        <v>87827.50999999999</v>
      </c>
      <c r="U4" t="n">
        <v>0.2</v>
      </c>
      <c r="V4" t="n">
        <v>0.6</v>
      </c>
      <c r="W4" t="n">
        <v>0.46</v>
      </c>
      <c r="X4" t="n">
        <v>5.41</v>
      </c>
      <c r="Y4" t="n">
        <v>1</v>
      </c>
      <c r="Z4" t="n">
        <v>10</v>
      </c>
      <c r="AA4" t="n">
        <v>886.0593923765233</v>
      </c>
      <c r="AB4" t="n">
        <v>1212.345550831105</v>
      </c>
      <c r="AC4" t="n">
        <v>1096.640992997451</v>
      </c>
      <c r="AD4" t="n">
        <v>886059.3923765233</v>
      </c>
      <c r="AE4" t="n">
        <v>1212345.550831105</v>
      </c>
      <c r="AF4" t="n">
        <v>3.442171143077571e-06</v>
      </c>
      <c r="AG4" t="n">
        <v>41</v>
      </c>
      <c r="AH4" t="n">
        <v>1096640.992997451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3.1121</v>
      </c>
      <c r="E5" t="n">
        <v>32.13</v>
      </c>
      <c r="F5" t="n">
        <v>21.65</v>
      </c>
      <c r="G5" t="n">
        <v>8.6</v>
      </c>
      <c r="H5" t="n">
        <v>0.12</v>
      </c>
      <c r="I5" t="n">
        <v>151</v>
      </c>
      <c r="J5" t="n">
        <v>264.72</v>
      </c>
      <c r="K5" t="n">
        <v>59.89</v>
      </c>
      <c r="L5" t="n">
        <v>1.75</v>
      </c>
      <c r="M5" t="n">
        <v>149</v>
      </c>
      <c r="N5" t="n">
        <v>68.09</v>
      </c>
      <c r="O5" t="n">
        <v>32883.31</v>
      </c>
      <c r="P5" t="n">
        <v>363.59</v>
      </c>
      <c r="Q5" t="n">
        <v>444.65</v>
      </c>
      <c r="R5" t="n">
        <v>203.53</v>
      </c>
      <c r="S5" t="n">
        <v>48.21</v>
      </c>
      <c r="T5" t="n">
        <v>71012.88</v>
      </c>
      <c r="U5" t="n">
        <v>0.24</v>
      </c>
      <c r="V5" t="n">
        <v>0.63</v>
      </c>
      <c r="W5" t="n">
        <v>0.4</v>
      </c>
      <c r="X5" t="n">
        <v>4.36</v>
      </c>
      <c r="Y5" t="n">
        <v>1</v>
      </c>
      <c r="Z5" t="n">
        <v>10</v>
      </c>
      <c r="AA5" t="n">
        <v>797.9313303606344</v>
      </c>
      <c r="AB5" t="n">
        <v>1091.764848445267</v>
      </c>
      <c r="AC5" t="n">
        <v>987.5683436112382</v>
      </c>
      <c r="AD5" t="n">
        <v>797931.3303606345</v>
      </c>
      <c r="AE5" t="n">
        <v>1091764.848445266</v>
      </c>
      <c r="AF5" t="n">
        <v>3.739050895068659e-06</v>
      </c>
      <c r="AG5" t="n">
        <v>38</v>
      </c>
      <c r="AH5" t="n">
        <v>987568.3436112382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3.3019</v>
      </c>
      <c r="E6" t="n">
        <v>30.29</v>
      </c>
      <c r="F6" t="n">
        <v>20.96</v>
      </c>
      <c r="G6" t="n">
        <v>9.83</v>
      </c>
      <c r="H6" t="n">
        <v>0.13</v>
      </c>
      <c r="I6" t="n">
        <v>128</v>
      </c>
      <c r="J6" t="n">
        <v>265.19</v>
      </c>
      <c r="K6" t="n">
        <v>59.89</v>
      </c>
      <c r="L6" t="n">
        <v>2</v>
      </c>
      <c r="M6" t="n">
        <v>126</v>
      </c>
      <c r="N6" t="n">
        <v>68.31</v>
      </c>
      <c r="O6" t="n">
        <v>32941.21</v>
      </c>
      <c r="P6" t="n">
        <v>351.86</v>
      </c>
      <c r="Q6" t="n">
        <v>444.61</v>
      </c>
      <c r="R6" t="n">
        <v>180.88</v>
      </c>
      <c r="S6" t="n">
        <v>48.21</v>
      </c>
      <c r="T6" t="n">
        <v>59805.13</v>
      </c>
      <c r="U6" t="n">
        <v>0.27</v>
      </c>
      <c r="V6" t="n">
        <v>0.65</v>
      </c>
      <c r="W6" t="n">
        <v>0.37</v>
      </c>
      <c r="X6" t="n">
        <v>3.68</v>
      </c>
      <c r="Y6" t="n">
        <v>1</v>
      </c>
      <c r="Z6" t="n">
        <v>10</v>
      </c>
      <c r="AA6" t="n">
        <v>741.3925219444698</v>
      </c>
      <c r="AB6" t="n">
        <v>1014.405956454082</v>
      </c>
      <c r="AC6" t="n">
        <v>917.5924756978059</v>
      </c>
      <c r="AD6" t="n">
        <v>741392.5219444698</v>
      </c>
      <c r="AE6" t="n">
        <v>1014405.956454082</v>
      </c>
      <c r="AF6" t="n">
        <v>3.967087224198195e-06</v>
      </c>
      <c r="AG6" t="n">
        <v>36</v>
      </c>
      <c r="AH6" t="n">
        <v>917592.4756978059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3.4586</v>
      </c>
      <c r="E7" t="n">
        <v>28.91</v>
      </c>
      <c r="F7" t="n">
        <v>20.45</v>
      </c>
      <c r="G7" t="n">
        <v>11.05</v>
      </c>
      <c r="H7" t="n">
        <v>0.15</v>
      </c>
      <c r="I7" t="n">
        <v>111</v>
      </c>
      <c r="J7" t="n">
        <v>265.66</v>
      </c>
      <c r="K7" t="n">
        <v>59.89</v>
      </c>
      <c r="L7" t="n">
        <v>2.25</v>
      </c>
      <c r="M7" t="n">
        <v>109</v>
      </c>
      <c r="N7" t="n">
        <v>68.53</v>
      </c>
      <c r="O7" t="n">
        <v>32999.19</v>
      </c>
      <c r="P7" t="n">
        <v>343.01</v>
      </c>
      <c r="Q7" t="n">
        <v>444.6</v>
      </c>
      <c r="R7" t="n">
        <v>163.96</v>
      </c>
      <c r="S7" t="n">
        <v>48.21</v>
      </c>
      <c r="T7" t="n">
        <v>51430.22</v>
      </c>
      <c r="U7" t="n">
        <v>0.29</v>
      </c>
      <c r="V7" t="n">
        <v>0.67</v>
      </c>
      <c r="W7" t="n">
        <v>0.34</v>
      </c>
      <c r="X7" t="n">
        <v>3.17</v>
      </c>
      <c r="Y7" t="n">
        <v>1</v>
      </c>
      <c r="Z7" t="n">
        <v>10</v>
      </c>
      <c r="AA7" t="n">
        <v>695.13443772381</v>
      </c>
      <c r="AB7" t="n">
        <v>951.11360486073</v>
      </c>
      <c r="AC7" t="n">
        <v>860.3406573091495</v>
      </c>
      <c r="AD7" t="n">
        <v>695134.4377238101</v>
      </c>
      <c r="AE7" t="n">
        <v>951113.60486073</v>
      </c>
      <c r="AF7" t="n">
        <v>4.155355363158145e-06</v>
      </c>
      <c r="AG7" t="n">
        <v>34</v>
      </c>
      <c r="AH7" t="n">
        <v>860340.6573091495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3.5868</v>
      </c>
      <c r="E8" t="n">
        <v>27.88</v>
      </c>
      <c r="F8" t="n">
        <v>20.07</v>
      </c>
      <c r="G8" t="n">
        <v>12.29</v>
      </c>
      <c r="H8" t="n">
        <v>0.17</v>
      </c>
      <c r="I8" t="n">
        <v>98</v>
      </c>
      <c r="J8" t="n">
        <v>266.13</v>
      </c>
      <c r="K8" t="n">
        <v>59.89</v>
      </c>
      <c r="L8" t="n">
        <v>2.5</v>
      </c>
      <c r="M8" t="n">
        <v>96</v>
      </c>
      <c r="N8" t="n">
        <v>68.75</v>
      </c>
      <c r="O8" t="n">
        <v>33057.26</v>
      </c>
      <c r="P8" t="n">
        <v>336.47</v>
      </c>
      <c r="Q8" t="n">
        <v>444.61</v>
      </c>
      <c r="R8" t="n">
        <v>151.7</v>
      </c>
      <c r="S8" t="n">
        <v>48.21</v>
      </c>
      <c r="T8" t="n">
        <v>45364.35</v>
      </c>
      <c r="U8" t="n">
        <v>0.32</v>
      </c>
      <c r="V8" t="n">
        <v>0.68</v>
      </c>
      <c r="W8" t="n">
        <v>0.32</v>
      </c>
      <c r="X8" t="n">
        <v>2.79</v>
      </c>
      <c r="Y8" t="n">
        <v>1</v>
      </c>
      <c r="Z8" t="n">
        <v>10</v>
      </c>
      <c r="AA8" t="n">
        <v>666.0541079668694</v>
      </c>
      <c r="AB8" t="n">
        <v>911.32461475368</v>
      </c>
      <c r="AC8" t="n">
        <v>824.349072573718</v>
      </c>
      <c r="AD8" t="n">
        <v>666054.1079668694</v>
      </c>
      <c r="AE8" t="n">
        <v>911324.61475368</v>
      </c>
      <c r="AF8" t="n">
        <v>4.309382009071773e-06</v>
      </c>
      <c r="AG8" t="n">
        <v>33</v>
      </c>
      <c r="AH8" t="n">
        <v>824349.072573718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3.6931</v>
      </c>
      <c r="E9" t="n">
        <v>27.08</v>
      </c>
      <c r="F9" t="n">
        <v>19.78</v>
      </c>
      <c r="G9" t="n">
        <v>13.48</v>
      </c>
      <c r="H9" t="n">
        <v>0.18</v>
      </c>
      <c r="I9" t="n">
        <v>88</v>
      </c>
      <c r="J9" t="n">
        <v>266.6</v>
      </c>
      <c r="K9" t="n">
        <v>59.89</v>
      </c>
      <c r="L9" t="n">
        <v>2.75</v>
      </c>
      <c r="M9" t="n">
        <v>86</v>
      </c>
      <c r="N9" t="n">
        <v>68.97</v>
      </c>
      <c r="O9" t="n">
        <v>33115.41</v>
      </c>
      <c r="P9" t="n">
        <v>331.31</v>
      </c>
      <c r="Q9" t="n">
        <v>444.61</v>
      </c>
      <c r="R9" t="n">
        <v>142.07</v>
      </c>
      <c r="S9" t="n">
        <v>48.21</v>
      </c>
      <c r="T9" t="n">
        <v>40602.22</v>
      </c>
      <c r="U9" t="n">
        <v>0.34</v>
      </c>
      <c r="V9" t="n">
        <v>0.6899999999999999</v>
      </c>
      <c r="W9" t="n">
        <v>0.31</v>
      </c>
      <c r="X9" t="n">
        <v>2.5</v>
      </c>
      <c r="Y9" t="n">
        <v>1</v>
      </c>
      <c r="Z9" t="n">
        <v>10</v>
      </c>
      <c r="AA9" t="n">
        <v>641.5280713459254</v>
      </c>
      <c r="AB9" t="n">
        <v>877.767009436533</v>
      </c>
      <c r="AC9" t="n">
        <v>793.9941580096448</v>
      </c>
      <c r="AD9" t="n">
        <v>641528.0713459253</v>
      </c>
      <c r="AE9" t="n">
        <v>877767.0094365331</v>
      </c>
      <c r="AF9" t="n">
        <v>4.437096770855071e-06</v>
      </c>
      <c r="AG9" t="n">
        <v>32</v>
      </c>
      <c r="AH9" t="n">
        <v>793994.1580096448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3.7862</v>
      </c>
      <c r="E10" t="n">
        <v>26.41</v>
      </c>
      <c r="F10" t="n">
        <v>19.51</v>
      </c>
      <c r="G10" t="n">
        <v>14.64</v>
      </c>
      <c r="H10" t="n">
        <v>0.2</v>
      </c>
      <c r="I10" t="n">
        <v>80</v>
      </c>
      <c r="J10" t="n">
        <v>267.08</v>
      </c>
      <c r="K10" t="n">
        <v>59.89</v>
      </c>
      <c r="L10" t="n">
        <v>3</v>
      </c>
      <c r="M10" t="n">
        <v>78</v>
      </c>
      <c r="N10" t="n">
        <v>69.19</v>
      </c>
      <c r="O10" t="n">
        <v>33173.65</v>
      </c>
      <c r="P10" t="n">
        <v>326.69</v>
      </c>
      <c r="Q10" t="n">
        <v>444.62</v>
      </c>
      <c r="R10" t="n">
        <v>133.54</v>
      </c>
      <c r="S10" t="n">
        <v>48.21</v>
      </c>
      <c r="T10" t="n">
        <v>36374.73</v>
      </c>
      <c r="U10" t="n">
        <v>0.36</v>
      </c>
      <c r="V10" t="n">
        <v>0.7</v>
      </c>
      <c r="W10" t="n">
        <v>0.29</v>
      </c>
      <c r="X10" t="n">
        <v>2.24</v>
      </c>
      <c r="Y10" t="n">
        <v>1</v>
      </c>
      <c r="Z10" t="n">
        <v>10</v>
      </c>
      <c r="AA10" t="n">
        <v>619.3223132483253</v>
      </c>
      <c r="AB10" t="n">
        <v>847.3841115584895</v>
      </c>
      <c r="AC10" t="n">
        <v>766.5109612624168</v>
      </c>
      <c r="AD10" t="n">
        <v>619322.3132483253</v>
      </c>
      <c r="AE10" t="n">
        <v>847384.1115584895</v>
      </c>
      <c r="AF10" t="n">
        <v>4.548952314806387e-06</v>
      </c>
      <c r="AG10" t="n">
        <v>31</v>
      </c>
      <c r="AH10" t="n">
        <v>766510.9612624168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3.866</v>
      </c>
      <c r="E11" t="n">
        <v>25.87</v>
      </c>
      <c r="F11" t="n">
        <v>19.32</v>
      </c>
      <c r="G11" t="n">
        <v>15.88</v>
      </c>
      <c r="H11" t="n">
        <v>0.22</v>
      </c>
      <c r="I11" t="n">
        <v>73</v>
      </c>
      <c r="J11" t="n">
        <v>267.55</v>
      </c>
      <c r="K11" t="n">
        <v>59.89</v>
      </c>
      <c r="L11" t="n">
        <v>3.25</v>
      </c>
      <c r="M11" t="n">
        <v>71</v>
      </c>
      <c r="N11" t="n">
        <v>69.41</v>
      </c>
      <c r="O11" t="n">
        <v>33231.97</v>
      </c>
      <c r="P11" t="n">
        <v>323.33</v>
      </c>
      <c r="Q11" t="n">
        <v>444.6</v>
      </c>
      <c r="R11" t="n">
        <v>127.39</v>
      </c>
      <c r="S11" t="n">
        <v>48.21</v>
      </c>
      <c r="T11" t="n">
        <v>33333.05</v>
      </c>
      <c r="U11" t="n">
        <v>0.38</v>
      </c>
      <c r="V11" t="n">
        <v>0.71</v>
      </c>
      <c r="W11" t="n">
        <v>0.28</v>
      </c>
      <c r="X11" t="n">
        <v>2.04</v>
      </c>
      <c r="Y11" t="n">
        <v>1</v>
      </c>
      <c r="Z11" t="n">
        <v>10</v>
      </c>
      <c r="AA11" t="n">
        <v>599.8985854351365</v>
      </c>
      <c r="AB11" t="n">
        <v>820.8077102500915</v>
      </c>
      <c r="AC11" t="n">
        <v>742.4709743946788</v>
      </c>
      <c r="AD11" t="n">
        <v>599898.5854351365</v>
      </c>
      <c r="AE11" t="n">
        <v>820807.7102500915</v>
      </c>
      <c r="AF11" t="n">
        <v>4.644828495336086e-06</v>
      </c>
      <c r="AG11" t="n">
        <v>30</v>
      </c>
      <c r="AH11" t="n">
        <v>742470.9743946788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3.9402</v>
      </c>
      <c r="E12" t="n">
        <v>25.38</v>
      </c>
      <c r="F12" t="n">
        <v>19.14</v>
      </c>
      <c r="G12" t="n">
        <v>17.14</v>
      </c>
      <c r="H12" t="n">
        <v>0.23</v>
      </c>
      <c r="I12" t="n">
        <v>67</v>
      </c>
      <c r="J12" t="n">
        <v>268.02</v>
      </c>
      <c r="K12" t="n">
        <v>59.89</v>
      </c>
      <c r="L12" t="n">
        <v>3.5</v>
      </c>
      <c r="M12" t="n">
        <v>65</v>
      </c>
      <c r="N12" t="n">
        <v>69.64</v>
      </c>
      <c r="O12" t="n">
        <v>33290.38</v>
      </c>
      <c r="P12" t="n">
        <v>320.16</v>
      </c>
      <c r="Q12" t="n">
        <v>444.62</v>
      </c>
      <c r="R12" t="n">
        <v>121.1</v>
      </c>
      <c r="S12" t="n">
        <v>48.21</v>
      </c>
      <c r="T12" t="n">
        <v>30219.59</v>
      </c>
      <c r="U12" t="n">
        <v>0.4</v>
      </c>
      <c r="V12" t="n">
        <v>0.71</v>
      </c>
      <c r="W12" t="n">
        <v>0.28</v>
      </c>
      <c r="X12" t="n">
        <v>1.86</v>
      </c>
      <c r="Y12" t="n">
        <v>1</v>
      </c>
      <c r="Z12" t="n">
        <v>10</v>
      </c>
      <c r="AA12" t="n">
        <v>591.4794586269001</v>
      </c>
      <c r="AB12" t="n">
        <v>809.2882895254016</v>
      </c>
      <c r="AC12" t="n">
        <v>732.0509510163448</v>
      </c>
      <c r="AD12" t="n">
        <v>591479.4586269001</v>
      </c>
      <c r="AE12" t="n">
        <v>809288.2895254017</v>
      </c>
      <c r="AF12" t="n">
        <v>4.733976522846159e-06</v>
      </c>
      <c r="AG12" t="n">
        <v>30</v>
      </c>
      <c r="AH12" t="n">
        <v>732050.9510163448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4.0046</v>
      </c>
      <c r="E13" t="n">
        <v>24.97</v>
      </c>
      <c r="F13" t="n">
        <v>18.98</v>
      </c>
      <c r="G13" t="n">
        <v>18.37</v>
      </c>
      <c r="H13" t="n">
        <v>0.25</v>
      </c>
      <c r="I13" t="n">
        <v>62</v>
      </c>
      <c r="J13" t="n">
        <v>268.5</v>
      </c>
      <c r="K13" t="n">
        <v>59.89</v>
      </c>
      <c r="L13" t="n">
        <v>3.75</v>
      </c>
      <c r="M13" t="n">
        <v>60</v>
      </c>
      <c r="N13" t="n">
        <v>69.86</v>
      </c>
      <c r="O13" t="n">
        <v>33348.87</v>
      </c>
      <c r="P13" t="n">
        <v>317.24</v>
      </c>
      <c r="Q13" t="n">
        <v>444.57</v>
      </c>
      <c r="R13" t="n">
        <v>116.02</v>
      </c>
      <c r="S13" t="n">
        <v>48.21</v>
      </c>
      <c r="T13" t="n">
        <v>27704.32</v>
      </c>
      <c r="U13" t="n">
        <v>0.42</v>
      </c>
      <c r="V13" t="n">
        <v>0.72</v>
      </c>
      <c r="W13" t="n">
        <v>0.27</v>
      </c>
      <c r="X13" t="n">
        <v>1.71</v>
      </c>
      <c r="Y13" t="n">
        <v>1</v>
      </c>
      <c r="Z13" t="n">
        <v>10</v>
      </c>
      <c r="AA13" t="n">
        <v>574.2549475402145</v>
      </c>
      <c r="AB13" t="n">
        <v>785.7209535647999</v>
      </c>
      <c r="AC13" t="n">
        <v>710.7328485228589</v>
      </c>
      <c r="AD13" t="n">
        <v>574254.9475402145</v>
      </c>
      <c r="AE13" t="n">
        <v>785720.9535647999</v>
      </c>
      <c r="AF13" t="n">
        <v>4.811350282571881e-06</v>
      </c>
      <c r="AG13" t="n">
        <v>29</v>
      </c>
      <c r="AH13" t="n">
        <v>710732.8485228589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4.0623</v>
      </c>
      <c r="E14" t="n">
        <v>24.62</v>
      </c>
      <c r="F14" t="n">
        <v>18.83</v>
      </c>
      <c r="G14" t="n">
        <v>19.48</v>
      </c>
      <c r="H14" t="n">
        <v>0.26</v>
      </c>
      <c r="I14" t="n">
        <v>58</v>
      </c>
      <c r="J14" t="n">
        <v>268.97</v>
      </c>
      <c r="K14" t="n">
        <v>59.89</v>
      </c>
      <c r="L14" t="n">
        <v>4</v>
      </c>
      <c r="M14" t="n">
        <v>56</v>
      </c>
      <c r="N14" t="n">
        <v>70.09</v>
      </c>
      <c r="O14" t="n">
        <v>33407.45</v>
      </c>
      <c r="P14" t="n">
        <v>314.58</v>
      </c>
      <c r="Q14" t="n">
        <v>444.6</v>
      </c>
      <c r="R14" t="n">
        <v>110.92</v>
      </c>
      <c r="S14" t="n">
        <v>48.21</v>
      </c>
      <c r="T14" t="n">
        <v>25177.1</v>
      </c>
      <c r="U14" t="n">
        <v>0.43</v>
      </c>
      <c r="V14" t="n">
        <v>0.72</v>
      </c>
      <c r="W14" t="n">
        <v>0.26</v>
      </c>
      <c r="X14" t="n">
        <v>1.55</v>
      </c>
      <c r="Y14" t="n">
        <v>1</v>
      </c>
      <c r="Z14" t="n">
        <v>10</v>
      </c>
      <c r="AA14" t="n">
        <v>567.963171576353</v>
      </c>
      <c r="AB14" t="n">
        <v>777.1122681174791</v>
      </c>
      <c r="AC14" t="n">
        <v>702.9457639322646</v>
      </c>
      <c r="AD14" t="n">
        <v>567963.171576353</v>
      </c>
      <c r="AE14" t="n">
        <v>777112.268117479</v>
      </c>
      <c r="AF14" t="n">
        <v>4.880674287791977e-06</v>
      </c>
      <c r="AG14" t="n">
        <v>29</v>
      </c>
      <c r="AH14" t="n">
        <v>702945.7639322646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4.1466</v>
      </c>
      <c r="E15" t="n">
        <v>24.12</v>
      </c>
      <c r="F15" t="n">
        <v>18.53</v>
      </c>
      <c r="G15" t="n">
        <v>20.59</v>
      </c>
      <c r="H15" t="n">
        <v>0.28</v>
      </c>
      <c r="I15" t="n">
        <v>54</v>
      </c>
      <c r="J15" t="n">
        <v>269.45</v>
      </c>
      <c r="K15" t="n">
        <v>59.89</v>
      </c>
      <c r="L15" t="n">
        <v>4.25</v>
      </c>
      <c r="M15" t="n">
        <v>52</v>
      </c>
      <c r="N15" t="n">
        <v>70.31</v>
      </c>
      <c r="O15" t="n">
        <v>33466.11</v>
      </c>
      <c r="P15" t="n">
        <v>309.32</v>
      </c>
      <c r="Q15" t="n">
        <v>444.63</v>
      </c>
      <c r="R15" t="n">
        <v>100.97</v>
      </c>
      <c r="S15" t="n">
        <v>48.21</v>
      </c>
      <c r="T15" t="n">
        <v>20221.82</v>
      </c>
      <c r="U15" t="n">
        <v>0.48</v>
      </c>
      <c r="V15" t="n">
        <v>0.74</v>
      </c>
      <c r="W15" t="n">
        <v>0.24</v>
      </c>
      <c r="X15" t="n">
        <v>1.26</v>
      </c>
      <c r="Y15" t="n">
        <v>1</v>
      </c>
      <c r="Z15" t="n">
        <v>10</v>
      </c>
      <c r="AA15" t="n">
        <v>547.862395008738</v>
      </c>
      <c r="AB15" t="n">
        <v>749.609498833992</v>
      </c>
      <c r="AC15" t="n">
        <v>678.0678203488144</v>
      </c>
      <c r="AD15" t="n">
        <v>547862.3950087379</v>
      </c>
      <c r="AE15" t="n">
        <v>749609.4988339921</v>
      </c>
      <c r="AF15" t="n">
        <v>4.981957019855308e-06</v>
      </c>
      <c r="AG15" t="n">
        <v>28</v>
      </c>
      <c r="AH15" t="n">
        <v>678067.8203488144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4.1342</v>
      </c>
      <c r="E16" t="n">
        <v>24.19</v>
      </c>
      <c r="F16" t="n">
        <v>18.76</v>
      </c>
      <c r="G16" t="n">
        <v>22.07</v>
      </c>
      <c r="H16" t="n">
        <v>0.3</v>
      </c>
      <c r="I16" t="n">
        <v>51</v>
      </c>
      <c r="J16" t="n">
        <v>269.92</v>
      </c>
      <c r="K16" t="n">
        <v>59.89</v>
      </c>
      <c r="L16" t="n">
        <v>4.5</v>
      </c>
      <c r="M16" t="n">
        <v>49</v>
      </c>
      <c r="N16" t="n">
        <v>70.54000000000001</v>
      </c>
      <c r="O16" t="n">
        <v>33524.86</v>
      </c>
      <c r="P16" t="n">
        <v>313</v>
      </c>
      <c r="Q16" t="n">
        <v>444.66</v>
      </c>
      <c r="R16" t="n">
        <v>110.14</v>
      </c>
      <c r="S16" t="n">
        <v>48.21</v>
      </c>
      <c r="T16" t="n">
        <v>24821.61</v>
      </c>
      <c r="U16" t="n">
        <v>0.44</v>
      </c>
      <c r="V16" t="n">
        <v>0.73</v>
      </c>
      <c r="W16" t="n">
        <v>0.21</v>
      </c>
      <c r="X16" t="n">
        <v>1.48</v>
      </c>
      <c r="Y16" t="n">
        <v>1</v>
      </c>
      <c r="Z16" t="n">
        <v>10</v>
      </c>
      <c r="AA16" t="n">
        <v>551.8720907808232</v>
      </c>
      <c r="AB16" t="n">
        <v>755.0957414846522</v>
      </c>
      <c r="AC16" t="n">
        <v>683.0304637008854</v>
      </c>
      <c r="AD16" t="n">
        <v>551872.0907808233</v>
      </c>
      <c r="AE16" t="n">
        <v>755095.7414846522</v>
      </c>
      <c r="AF16" t="n">
        <v>4.967058966740416e-06</v>
      </c>
      <c r="AG16" t="n">
        <v>28</v>
      </c>
      <c r="AH16" t="n">
        <v>683030.4637008854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4.1383</v>
      </c>
      <c r="E17" t="n">
        <v>24.16</v>
      </c>
      <c r="F17" t="n">
        <v>18.83</v>
      </c>
      <c r="G17" t="n">
        <v>23.06</v>
      </c>
      <c r="H17" t="n">
        <v>0.31</v>
      </c>
      <c r="I17" t="n">
        <v>49</v>
      </c>
      <c r="J17" t="n">
        <v>270.4</v>
      </c>
      <c r="K17" t="n">
        <v>59.89</v>
      </c>
      <c r="L17" t="n">
        <v>4.75</v>
      </c>
      <c r="M17" t="n">
        <v>47</v>
      </c>
      <c r="N17" t="n">
        <v>70.76000000000001</v>
      </c>
      <c r="O17" t="n">
        <v>33583.7</v>
      </c>
      <c r="P17" t="n">
        <v>314.33</v>
      </c>
      <c r="Q17" t="n">
        <v>444.59</v>
      </c>
      <c r="R17" t="n">
        <v>111.94</v>
      </c>
      <c r="S17" t="n">
        <v>48.21</v>
      </c>
      <c r="T17" t="n">
        <v>25728.45</v>
      </c>
      <c r="U17" t="n">
        <v>0.43</v>
      </c>
      <c r="V17" t="n">
        <v>0.72</v>
      </c>
      <c r="W17" t="n">
        <v>0.24</v>
      </c>
      <c r="X17" t="n">
        <v>1.56</v>
      </c>
      <c r="Y17" t="n">
        <v>1</v>
      </c>
      <c r="Z17" t="n">
        <v>10</v>
      </c>
      <c r="AA17" t="n">
        <v>552.7046678382139</v>
      </c>
      <c r="AB17" t="n">
        <v>756.2349101452816</v>
      </c>
      <c r="AC17" t="n">
        <v>684.0609117033775</v>
      </c>
      <c r="AD17" t="n">
        <v>552704.667838214</v>
      </c>
      <c r="AE17" t="n">
        <v>756234.9101452816</v>
      </c>
      <c r="AF17" t="n">
        <v>4.971984935915501e-06</v>
      </c>
      <c r="AG17" t="n">
        <v>28</v>
      </c>
      <c r="AH17" t="n">
        <v>684060.9117033775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4.2012</v>
      </c>
      <c r="E18" t="n">
        <v>23.8</v>
      </c>
      <c r="F18" t="n">
        <v>18.62</v>
      </c>
      <c r="G18" t="n">
        <v>24.29</v>
      </c>
      <c r="H18" t="n">
        <v>0.33</v>
      </c>
      <c r="I18" t="n">
        <v>46</v>
      </c>
      <c r="J18" t="n">
        <v>270.88</v>
      </c>
      <c r="K18" t="n">
        <v>59.89</v>
      </c>
      <c r="L18" t="n">
        <v>5</v>
      </c>
      <c r="M18" t="n">
        <v>44</v>
      </c>
      <c r="N18" t="n">
        <v>70.98999999999999</v>
      </c>
      <c r="O18" t="n">
        <v>33642.62</v>
      </c>
      <c r="P18" t="n">
        <v>310.46</v>
      </c>
      <c r="Q18" t="n">
        <v>444.57</v>
      </c>
      <c r="R18" t="n">
        <v>104.71</v>
      </c>
      <c r="S18" t="n">
        <v>48.21</v>
      </c>
      <c r="T18" t="n">
        <v>22128.46</v>
      </c>
      <c r="U18" t="n">
        <v>0.46</v>
      </c>
      <c r="V18" t="n">
        <v>0.73</v>
      </c>
      <c r="W18" t="n">
        <v>0.24</v>
      </c>
      <c r="X18" t="n">
        <v>1.35</v>
      </c>
      <c r="Y18" t="n">
        <v>1</v>
      </c>
      <c r="Z18" t="n">
        <v>10</v>
      </c>
      <c r="AA18" t="n">
        <v>545.4753738325082</v>
      </c>
      <c r="AB18" t="n">
        <v>746.3434711527326</v>
      </c>
      <c r="AC18" t="n">
        <v>675.1134977655557</v>
      </c>
      <c r="AD18" t="n">
        <v>545475.3738325082</v>
      </c>
      <c r="AE18" t="n">
        <v>746343.4711527326</v>
      </c>
      <c r="AF18" t="n">
        <v>5.047556511796681e-06</v>
      </c>
      <c r="AG18" t="n">
        <v>28</v>
      </c>
      <c r="AH18" t="n">
        <v>675113.4977655557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4.2329</v>
      </c>
      <c r="E19" t="n">
        <v>23.62</v>
      </c>
      <c r="F19" t="n">
        <v>18.55</v>
      </c>
      <c r="G19" t="n">
        <v>25.29</v>
      </c>
      <c r="H19" t="n">
        <v>0.34</v>
      </c>
      <c r="I19" t="n">
        <v>44</v>
      </c>
      <c r="J19" t="n">
        <v>271.36</v>
      </c>
      <c r="K19" t="n">
        <v>59.89</v>
      </c>
      <c r="L19" t="n">
        <v>5.25</v>
      </c>
      <c r="M19" t="n">
        <v>42</v>
      </c>
      <c r="N19" t="n">
        <v>71.22</v>
      </c>
      <c r="O19" t="n">
        <v>33701.64</v>
      </c>
      <c r="P19" t="n">
        <v>309.16</v>
      </c>
      <c r="Q19" t="n">
        <v>444.56</v>
      </c>
      <c r="R19" t="n">
        <v>102.17</v>
      </c>
      <c r="S19" t="n">
        <v>48.21</v>
      </c>
      <c r="T19" t="n">
        <v>20870.18</v>
      </c>
      <c r="U19" t="n">
        <v>0.47</v>
      </c>
      <c r="V19" t="n">
        <v>0.74</v>
      </c>
      <c r="W19" t="n">
        <v>0.23</v>
      </c>
      <c r="X19" t="n">
        <v>1.27</v>
      </c>
      <c r="Y19" t="n">
        <v>1</v>
      </c>
      <c r="Z19" t="n">
        <v>10</v>
      </c>
      <c r="AA19" t="n">
        <v>542.4463715052958</v>
      </c>
      <c r="AB19" t="n">
        <v>742.1990565384891</v>
      </c>
      <c r="AC19" t="n">
        <v>671.3646202653731</v>
      </c>
      <c r="AD19" t="n">
        <v>542446.3715052959</v>
      </c>
      <c r="AE19" t="n">
        <v>742199.0565384891</v>
      </c>
      <c r="AF19" t="n">
        <v>5.085642663711361e-06</v>
      </c>
      <c r="AG19" t="n">
        <v>28</v>
      </c>
      <c r="AH19" t="n">
        <v>671364.6202653731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4.2646</v>
      </c>
      <c r="E20" t="n">
        <v>23.45</v>
      </c>
      <c r="F20" t="n">
        <v>18.47</v>
      </c>
      <c r="G20" t="n">
        <v>26.39</v>
      </c>
      <c r="H20" t="n">
        <v>0.36</v>
      </c>
      <c r="I20" t="n">
        <v>42</v>
      </c>
      <c r="J20" t="n">
        <v>271.84</v>
      </c>
      <c r="K20" t="n">
        <v>59.89</v>
      </c>
      <c r="L20" t="n">
        <v>5.5</v>
      </c>
      <c r="M20" t="n">
        <v>40</v>
      </c>
      <c r="N20" t="n">
        <v>71.45</v>
      </c>
      <c r="O20" t="n">
        <v>33760.74</v>
      </c>
      <c r="P20" t="n">
        <v>307.63</v>
      </c>
      <c r="Q20" t="n">
        <v>444.57</v>
      </c>
      <c r="R20" t="n">
        <v>99.66</v>
      </c>
      <c r="S20" t="n">
        <v>48.21</v>
      </c>
      <c r="T20" t="n">
        <v>19624.82</v>
      </c>
      <c r="U20" t="n">
        <v>0.48</v>
      </c>
      <c r="V20" t="n">
        <v>0.74</v>
      </c>
      <c r="W20" t="n">
        <v>0.23</v>
      </c>
      <c r="X20" t="n">
        <v>1.19</v>
      </c>
      <c r="Y20" t="n">
        <v>1</v>
      </c>
      <c r="Z20" t="n">
        <v>10</v>
      </c>
      <c r="AA20" t="n">
        <v>539.2872707053634</v>
      </c>
      <c r="AB20" t="n">
        <v>737.8766354543303</v>
      </c>
      <c r="AC20" t="n">
        <v>667.4547249829305</v>
      </c>
      <c r="AD20" t="n">
        <v>539287.2707053635</v>
      </c>
      <c r="AE20" t="n">
        <v>737876.6354543304</v>
      </c>
      <c r="AF20" t="n">
        <v>5.123728815626041e-06</v>
      </c>
      <c r="AG20" t="n">
        <v>28</v>
      </c>
      <c r="AH20" t="n">
        <v>667454.7249829306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4.2968</v>
      </c>
      <c r="E21" t="n">
        <v>23.27</v>
      </c>
      <c r="F21" t="n">
        <v>18.4</v>
      </c>
      <c r="G21" t="n">
        <v>27.6</v>
      </c>
      <c r="H21" t="n">
        <v>0.38</v>
      </c>
      <c r="I21" t="n">
        <v>40</v>
      </c>
      <c r="J21" t="n">
        <v>272.32</v>
      </c>
      <c r="K21" t="n">
        <v>59.89</v>
      </c>
      <c r="L21" t="n">
        <v>5.75</v>
      </c>
      <c r="M21" t="n">
        <v>38</v>
      </c>
      <c r="N21" t="n">
        <v>71.68000000000001</v>
      </c>
      <c r="O21" t="n">
        <v>33820.05</v>
      </c>
      <c r="P21" t="n">
        <v>306.36</v>
      </c>
      <c r="Q21" t="n">
        <v>444.55</v>
      </c>
      <c r="R21" t="n">
        <v>97.28</v>
      </c>
      <c r="S21" t="n">
        <v>48.21</v>
      </c>
      <c r="T21" t="n">
        <v>18445.8</v>
      </c>
      <c r="U21" t="n">
        <v>0.5</v>
      </c>
      <c r="V21" t="n">
        <v>0.74</v>
      </c>
      <c r="W21" t="n">
        <v>0.22</v>
      </c>
      <c r="X21" t="n">
        <v>1.12</v>
      </c>
      <c r="Y21" t="n">
        <v>1</v>
      </c>
      <c r="Z21" t="n">
        <v>10</v>
      </c>
      <c r="AA21" t="n">
        <v>526.2855350275491</v>
      </c>
      <c r="AB21" t="n">
        <v>720.0870871038493</v>
      </c>
      <c r="AC21" t="n">
        <v>651.3629861592315</v>
      </c>
      <c r="AD21" t="n">
        <v>526285.5350275491</v>
      </c>
      <c r="AE21" t="n">
        <v>720087.0871038493</v>
      </c>
      <c r="AF21" t="n">
        <v>5.162415695488903e-06</v>
      </c>
      <c r="AG21" t="n">
        <v>27</v>
      </c>
      <c r="AH21" t="n">
        <v>651362.9861592315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4.3251</v>
      </c>
      <c r="E22" t="n">
        <v>23.12</v>
      </c>
      <c r="F22" t="n">
        <v>18.35</v>
      </c>
      <c r="G22" t="n">
        <v>28.97</v>
      </c>
      <c r="H22" t="n">
        <v>0.39</v>
      </c>
      <c r="I22" t="n">
        <v>38</v>
      </c>
      <c r="J22" t="n">
        <v>272.8</v>
      </c>
      <c r="K22" t="n">
        <v>59.89</v>
      </c>
      <c r="L22" t="n">
        <v>6</v>
      </c>
      <c r="M22" t="n">
        <v>36</v>
      </c>
      <c r="N22" t="n">
        <v>71.91</v>
      </c>
      <c r="O22" t="n">
        <v>33879.33</v>
      </c>
      <c r="P22" t="n">
        <v>305.27</v>
      </c>
      <c r="Q22" t="n">
        <v>444.56</v>
      </c>
      <c r="R22" t="n">
        <v>95.5</v>
      </c>
      <c r="S22" t="n">
        <v>48.21</v>
      </c>
      <c r="T22" t="n">
        <v>17567.19</v>
      </c>
      <c r="U22" t="n">
        <v>0.5</v>
      </c>
      <c r="V22" t="n">
        <v>0.74</v>
      </c>
      <c r="W22" t="n">
        <v>0.22</v>
      </c>
      <c r="X22" t="n">
        <v>1.07</v>
      </c>
      <c r="Y22" t="n">
        <v>1</v>
      </c>
      <c r="Z22" t="n">
        <v>10</v>
      </c>
      <c r="AA22" t="n">
        <v>523.7933597126669</v>
      </c>
      <c r="AB22" t="n">
        <v>716.677182891012</v>
      </c>
      <c r="AC22" t="n">
        <v>648.2785184186366</v>
      </c>
      <c r="AD22" t="n">
        <v>523793.3597126668</v>
      </c>
      <c r="AE22" t="n">
        <v>716677.1828910119</v>
      </c>
      <c r="AF22" t="n">
        <v>5.196416897355951e-06</v>
      </c>
      <c r="AG22" t="n">
        <v>27</v>
      </c>
      <c r="AH22" t="n">
        <v>648278.5184186366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4.3577</v>
      </c>
      <c r="E23" t="n">
        <v>22.95</v>
      </c>
      <c r="F23" t="n">
        <v>18.27</v>
      </c>
      <c r="G23" t="n">
        <v>30.46</v>
      </c>
      <c r="H23" t="n">
        <v>0.41</v>
      </c>
      <c r="I23" t="n">
        <v>36</v>
      </c>
      <c r="J23" t="n">
        <v>273.28</v>
      </c>
      <c r="K23" t="n">
        <v>59.89</v>
      </c>
      <c r="L23" t="n">
        <v>6.25</v>
      </c>
      <c r="M23" t="n">
        <v>34</v>
      </c>
      <c r="N23" t="n">
        <v>72.14</v>
      </c>
      <c r="O23" t="n">
        <v>33938.7</v>
      </c>
      <c r="P23" t="n">
        <v>303.93</v>
      </c>
      <c r="Q23" t="n">
        <v>444.55</v>
      </c>
      <c r="R23" t="n">
        <v>93.19</v>
      </c>
      <c r="S23" t="n">
        <v>48.21</v>
      </c>
      <c r="T23" t="n">
        <v>16419.43</v>
      </c>
      <c r="U23" t="n">
        <v>0.52</v>
      </c>
      <c r="V23" t="n">
        <v>0.75</v>
      </c>
      <c r="W23" t="n">
        <v>0.22</v>
      </c>
      <c r="X23" t="n">
        <v>1</v>
      </c>
      <c r="Y23" t="n">
        <v>1</v>
      </c>
      <c r="Z23" t="n">
        <v>10</v>
      </c>
      <c r="AA23" t="n">
        <v>520.8178309196326</v>
      </c>
      <c r="AB23" t="n">
        <v>712.6059331253168</v>
      </c>
      <c r="AC23" t="n">
        <v>644.5958230165446</v>
      </c>
      <c r="AD23" t="n">
        <v>520817.8309196325</v>
      </c>
      <c r="AE23" t="n">
        <v>712605.9331253169</v>
      </c>
      <c r="AF23" t="n">
        <v>5.235584359577358e-06</v>
      </c>
      <c r="AG23" t="n">
        <v>27</v>
      </c>
      <c r="AH23" t="n">
        <v>644595.8230165446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4.3739</v>
      </c>
      <c r="E24" t="n">
        <v>22.86</v>
      </c>
      <c r="F24" t="n">
        <v>18.24</v>
      </c>
      <c r="G24" t="n">
        <v>31.27</v>
      </c>
      <c r="H24" t="n">
        <v>0.42</v>
      </c>
      <c r="I24" t="n">
        <v>35</v>
      </c>
      <c r="J24" t="n">
        <v>273.76</v>
      </c>
      <c r="K24" t="n">
        <v>59.89</v>
      </c>
      <c r="L24" t="n">
        <v>6.5</v>
      </c>
      <c r="M24" t="n">
        <v>33</v>
      </c>
      <c r="N24" t="n">
        <v>72.37</v>
      </c>
      <c r="O24" t="n">
        <v>33998.16</v>
      </c>
      <c r="P24" t="n">
        <v>303.19</v>
      </c>
      <c r="Q24" t="n">
        <v>444.59</v>
      </c>
      <c r="R24" t="n">
        <v>91.89</v>
      </c>
      <c r="S24" t="n">
        <v>48.21</v>
      </c>
      <c r="T24" t="n">
        <v>15774.79</v>
      </c>
      <c r="U24" t="n">
        <v>0.52</v>
      </c>
      <c r="V24" t="n">
        <v>0.75</v>
      </c>
      <c r="W24" t="n">
        <v>0.22</v>
      </c>
      <c r="X24" t="n">
        <v>0.96</v>
      </c>
      <c r="Y24" t="n">
        <v>1</v>
      </c>
      <c r="Z24" t="n">
        <v>10</v>
      </c>
      <c r="AA24" t="n">
        <v>519.3572102170082</v>
      </c>
      <c r="AB24" t="n">
        <v>710.6074474419486</v>
      </c>
      <c r="AC24" t="n">
        <v>642.7880700019047</v>
      </c>
      <c r="AD24" t="n">
        <v>519357.2102170082</v>
      </c>
      <c r="AE24" t="n">
        <v>710607.4474419486</v>
      </c>
      <c r="AF24" t="n">
        <v>5.255047945098425e-06</v>
      </c>
      <c r="AG24" t="n">
        <v>27</v>
      </c>
      <c r="AH24" t="n">
        <v>642788.0700019046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4.3877</v>
      </c>
      <c r="E25" t="n">
        <v>22.79</v>
      </c>
      <c r="F25" t="n">
        <v>18.22</v>
      </c>
      <c r="G25" t="n">
        <v>32.15</v>
      </c>
      <c r="H25" t="n">
        <v>0.44</v>
      </c>
      <c r="I25" t="n">
        <v>34</v>
      </c>
      <c r="J25" t="n">
        <v>274.24</v>
      </c>
      <c r="K25" t="n">
        <v>59.89</v>
      </c>
      <c r="L25" t="n">
        <v>6.75</v>
      </c>
      <c r="M25" t="n">
        <v>32</v>
      </c>
      <c r="N25" t="n">
        <v>72.61</v>
      </c>
      <c r="O25" t="n">
        <v>34057.71</v>
      </c>
      <c r="P25" t="n">
        <v>302.6</v>
      </c>
      <c r="Q25" t="n">
        <v>444.58</v>
      </c>
      <c r="R25" t="n">
        <v>91.34</v>
      </c>
      <c r="S25" t="n">
        <v>48.21</v>
      </c>
      <c r="T25" t="n">
        <v>15506.36</v>
      </c>
      <c r="U25" t="n">
        <v>0.53</v>
      </c>
      <c r="V25" t="n">
        <v>0.75</v>
      </c>
      <c r="W25" t="n">
        <v>0.22</v>
      </c>
      <c r="X25" t="n">
        <v>0.9399999999999999</v>
      </c>
      <c r="Y25" t="n">
        <v>1</v>
      </c>
      <c r="Z25" t="n">
        <v>10</v>
      </c>
      <c r="AA25" t="n">
        <v>518.1678674778858</v>
      </c>
      <c r="AB25" t="n">
        <v>708.9801362361828</v>
      </c>
      <c r="AC25" t="n">
        <v>641.3160670936718</v>
      </c>
      <c r="AD25" t="n">
        <v>518167.8674778859</v>
      </c>
      <c r="AE25" t="n">
        <v>708980.1362361829</v>
      </c>
      <c r="AF25" t="n">
        <v>5.271628036468222e-06</v>
      </c>
      <c r="AG25" t="n">
        <v>27</v>
      </c>
      <c r="AH25" t="n">
        <v>641316.0670936718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4.4189</v>
      </c>
      <c r="E26" t="n">
        <v>22.63</v>
      </c>
      <c r="F26" t="n">
        <v>18.16</v>
      </c>
      <c r="G26" t="n">
        <v>34.05</v>
      </c>
      <c r="H26" t="n">
        <v>0.45</v>
      </c>
      <c r="I26" t="n">
        <v>32</v>
      </c>
      <c r="J26" t="n">
        <v>274.73</v>
      </c>
      <c r="K26" t="n">
        <v>59.89</v>
      </c>
      <c r="L26" t="n">
        <v>7</v>
      </c>
      <c r="M26" t="n">
        <v>30</v>
      </c>
      <c r="N26" t="n">
        <v>72.84</v>
      </c>
      <c r="O26" t="n">
        <v>34117.35</v>
      </c>
      <c r="P26" t="n">
        <v>301.56</v>
      </c>
      <c r="Q26" t="n">
        <v>444.55</v>
      </c>
      <c r="R26" t="n">
        <v>89.29000000000001</v>
      </c>
      <c r="S26" t="n">
        <v>48.21</v>
      </c>
      <c r="T26" t="n">
        <v>14492.29</v>
      </c>
      <c r="U26" t="n">
        <v>0.54</v>
      </c>
      <c r="V26" t="n">
        <v>0.75</v>
      </c>
      <c r="W26" t="n">
        <v>0.22</v>
      </c>
      <c r="X26" t="n">
        <v>0.88</v>
      </c>
      <c r="Y26" t="n">
        <v>1</v>
      </c>
      <c r="Z26" t="n">
        <v>10</v>
      </c>
      <c r="AA26" t="n">
        <v>515.6034216848821</v>
      </c>
      <c r="AB26" t="n">
        <v>705.4713483668313</v>
      </c>
      <c r="AC26" t="n">
        <v>638.1421530139563</v>
      </c>
      <c r="AD26" t="n">
        <v>515603.421684882</v>
      </c>
      <c r="AE26" t="n">
        <v>705471.3483668313</v>
      </c>
      <c r="AF26" t="n">
        <v>5.309113460434722e-06</v>
      </c>
      <c r="AG26" t="n">
        <v>27</v>
      </c>
      <c r="AH26" t="n">
        <v>638142.1530139563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4.4363</v>
      </c>
      <c r="E27" t="n">
        <v>22.54</v>
      </c>
      <c r="F27" t="n">
        <v>18.12</v>
      </c>
      <c r="G27" t="n">
        <v>35.07</v>
      </c>
      <c r="H27" t="n">
        <v>0.47</v>
      </c>
      <c r="I27" t="n">
        <v>31</v>
      </c>
      <c r="J27" t="n">
        <v>275.21</v>
      </c>
      <c r="K27" t="n">
        <v>59.89</v>
      </c>
      <c r="L27" t="n">
        <v>7.25</v>
      </c>
      <c r="M27" t="n">
        <v>29</v>
      </c>
      <c r="N27" t="n">
        <v>73.08</v>
      </c>
      <c r="O27" t="n">
        <v>34177.09</v>
      </c>
      <c r="P27" t="n">
        <v>300.8</v>
      </c>
      <c r="Q27" t="n">
        <v>444.58</v>
      </c>
      <c r="R27" t="n">
        <v>88.06</v>
      </c>
      <c r="S27" t="n">
        <v>48.21</v>
      </c>
      <c r="T27" t="n">
        <v>13879.7</v>
      </c>
      <c r="U27" t="n">
        <v>0.55</v>
      </c>
      <c r="V27" t="n">
        <v>0.75</v>
      </c>
      <c r="W27" t="n">
        <v>0.21</v>
      </c>
      <c r="X27" t="n">
        <v>0.84</v>
      </c>
      <c r="Y27" t="n">
        <v>1</v>
      </c>
      <c r="Z27" t="n">
        <v>10</v>
      </c>
      <c r="AA27" t="n">
        <v>514.0626956498137</v>
      </c>
      <c r="AB27" t="n">
        <v>703.3632590336155</v>
      </c>
      <c r="AC27" t="n">
        <v>636.2352567679808</v>
      </c>
      <c r="AD27" t="n">
        <v>514062.6956498137</v>
      </c>
      <c r="AE27" t="n">
        <v>703363.2590336155</v>
      </c>
      <c r="AF27" t="n">
        <v>5.330018793031423e-06</v>
      </c>
      <c r="AG27" t="n">
        <v>27</v>
      </c>
      <c r="AH27" t="n">
        <v>636235.2567679808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4.452</v>
      </c>
      <c r="E28" t="n">
        <v>22.46</v>
      </c>
      <c r="F28" t="n">
        <v>18.09</v>
      </c>
      <c r="G28" t="n">
        <v>36.18</v>
      </c>
      <c r="H28" t="n">
        <v>0.48</v>
      </c>
      <c r="I28" t="n">
        <v>30</v>
      </c>
      <c r="J28" t="n">
        <v>275.7</v>
      </c>
      <c r="K28" t="n">
        <v>59.89</v>
      </c>
      <c r="L28" t="n">
        <v>7.5</v>
      </c>
      <c r="M28" t="n">
        <v>28</v>
      </c>
      <c r="N28" t="n">
        <v>73.31</v>
      </c>
      <c r="O28" t="n">
        <v>34236.91</v>
      </c>
      <c r="P28" t="n">
        <v>300.22</v>
      </c>
      <c r="Q28" t="n">
        <v>444.56</v>
      </c>
      <c r="R28" t="n">
        <v>87.09</v>
      </c>
      <c r="S28" t="n">
        <v>48.21</v>
      </c>
      <c r="T28" t="n">
        <v>13399.43</v>
      </c>
      <c r="U28" t="n">
        <v>0.55</v>
      </c>
      <c r="V28" t="n">
        <v>0.75</v>
      </c>
      <c r="W28" t="n">
        <v>0.21</v>
      </c>
      <c r="X28" t="n">
        <v>0.8100000000000001</v>
      </c>
      <c r="Y28" t="n">
        <v>1</v>
      </c>
      <c r="Z28" t="n">
        <v>10</v>
      </c>
      <c r="AA28" t="n">
        <v>502.7159495813161</v>
      </c>
      <c r="AB28" t="n">
        <v>687.8381404795898</v>
      </c>
      <c r="AC28" t="n">
        <v>622.1918337391104</v>
      </c>
      <c r="AD28" t="n">
        <v>502715.9495813161</v>
      </c>
      <c r="AE28" t="n">
        <v>687838.1404795898</v>
      </c>
      <c r="AF28" t="n">
        <v>5.348881650604309e-06</v>
      </c>
      <c r="AG28" t="n">
        <v>26</v>
      </c>
      <c r="AH28" t="n">
        <v>622191.8337391104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4.4703</v>
      </c>
      <c r="E29" t="n">
        <v>22.37</v>
      </c>
      <c r="F29" t="n">
        <v>18.05</v>
      </c>
      <c r="G29" t="n">
        <v>37.35</v>
      </c>
      <c r="H29" t="n">
        <v>0.5</v>
      </c>
      <c r="I29" t="n">
        <v>29</v>
      </c>
      <c r="J29" t="n">
        <v>276.18</v>
      </c>
      <c r="K29" t="n">
        <v>59.89</v>
      </c>
      <c r="L29" t="n">
        <v>7.75</v>
      </c>
      <c r="M29" t="n">
        <v>27</v>
      </c>
      <c r="N29" t="n">
        <v>73.55</v>
      </c>
      <c r="O29" t="n">
        <v>34296.82</v>
      </c>
      <c r="P29" t="n">
        <v>299.44</v>
      </c>
      <c r="Q29" t="n">
        <v>444.55</v>
      </c>
      <c r="R29" t="n">
        <v>85.75</v>
      </c>
      <c r="S29" t="n">
        <v>48.21</v>
      </c>
      <c r="T29" t="n">
        <v>12733.15</v>
      </c>
      <c r="U29" t="n">
        <v>0.5600000000000001</v>
      </c>
      <c r="V29" t="n">
        <v>0.76</v>
      </c>
      <c r="W29" t="n">
        <v>0.21</v>
      </c>
      <c r="X29" t="n">
        <v>0.77</v>
      </c>
      <c r="Y29" t="n">
        <v>1</v>
      </c>
      <c r="Z29" t="n">
        <v>10</v>
      </c>
      <c r="AA29" t="n">
        <v>501.1387371230518</v>
      </c>
      <c r="AB29" t="n">
        <v>685.6801288124898</v>
      </c>
      <c r="AC29" t="n">
        <v>620.23977967673</v>
      </c>
      <c r="AD29" t="n">
        <v>501138.7371230518</v>
      </c>
      <c r="AE29" t="n">
        <v>685680.1288124898</v>
      </c>
      <c r="AF29" t="n">
        <v>5.370868293507737e-06</v>
      </c>
      <c r="AG29" t="n">
        <v>26</v>
      </c>
      <c r="AH29" t="n">
        <v>620239.77967673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4.4888</v>
      </c>
      <c r="E30" t="n">
        <v>22.28</v>
      </c>
      <c r="F30" t="n">
        <v>18.01</v>
      </c>
      <c r="G30" t="n">
        <v>38.59</v>
      </c>
      <c r="H30" t="n">
        <v>0.51</v>
      </c>
      <c r="I30" t="n">
        <v>28</v>
      </c>
      <c r="J30" t="n">
        <v>276.67</v>
      </c>
      <c r="K30" t="n">
        <v>59.89</v>
      </c>
      <c r="L30" t="n">
        <v>8</v>
      </c>
      <c r="M30" t="n">
        <v>26</v>
      </c>
      <c r="N30" t="n">
        <v>73.78</v>
      </c>
      <c r="O30" t="n">
        <v>34356.83</v>
      </c>
      <c r="P30" t="n">
        <v>298.39</v>
      </c>
      <c r="Q30" t="n">
        <v>444.57</v>
      </c>
      <c r="R30" t="n">
        <v>84.31</v>
      </c>
      <c r="S30" t="n">
        <v>48.21</v>
      </c>
      <c r="T30" t="n">
        <v>12019.86</v>
      </c>
      <c r="U30" t="n">
        <v>0.57</v>
      </c>
      <c r="V30" t="n">
        <v>0.76</v>
      </c>
      <c r="W30" t="n">
        <v>0.21</v>
      </c>
      <c r="X30" t="n">
        <v>0.73</v>
      </c>
      <c r="Y30" t="n">
        <v>1</v>
      </c>
      <c r="Z30" t="n">
        <v>10</v>
      </c>
      <c r="AA30" t="n">
        <v>499.4183270983416</v>
      </c>
      <c r="AB30" t="n">
        <v>683.3261879175477</v>
      </c>
      <c r="AC30" t="n">
        <v>618.1104955970244</v>
      </c>
      <c r="AD30" t="n">
        <v>499418.3270983417</v>
      </c>
      <c r="AE30" t="n">
        <v>683326.1879175478</v>
      </c>
      <c r="AF30" t="n">
        <v>5.393095227590437e-06</v>
      </c>
      <c r="AG30" t="n">
        <v>26</v>
      </c>
      <c r="AH30" t="n">
        <v>618110.4955970244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4.5252</v>
      </c>
      <c r="E31" t="n">
        <v>22.1</v>
      </c>
      <c r="F31" t="n">
        <v>17.88</v>
      </c>
      <c r="G31" t="n">
        <v>39.73</v>
      </c>
      <c r="H31" t="n">
        <v>0.53</v>
      </c>
      <c r="I31" t="n">
        <v>27</v>
      </c>
      <c r="J31" t="n">
        <v>277.16</v>
      </c>
      <c r="K31" t="n">
        <v>59.89</v>
      </c>
      <c r="L31" t="n">
        <v>8.25</v>
      </c>
      <c r="M31" t="n">
        <v>25</v>
      </c>
      <c r="N31" t="n">
        <v>74.02</v>
      </c>
      <c r="O31" t="n">
        <v>34416.93</v>
      </c>
      <c r="P31" t="n">
        <v>296.08</v>
      </c>
      <c r="Q31" t="n">
        <v>444.56</v>
      </c>
      <c r="R31" t="n">
        <v>79.8</v>
      </c>
      <c r="S31" t="n">
        <v>48.21</v>
      </c>
      <c r="T31" t="n">
        <v>9769.709999999999</v>
      </c>
      <c r="U31" t="n">
        <v>0.6</v>
      </c>
      <c r="V31" t="n">
        <v>0.76</v>
      </c>
      <c r="W31" t="n">
        <v>0.21</v>
      </c>
      <c r="X31" t="n">
        <v>0.6</v>
      </c>
      <c r="Y31" t="n">
        <v>1</v>
      </c>
      <c r="Z31" t="n">
        <v>10</v>
      </c>
      <c r="AA31" t="n">
        <v>495.7279025099174</v>
      </c>
      <c r="AB31" t="n">
        <v>678.2767861856235</v>
      </c>
      <c r="AC31" t="n">
        <v>613.5430016795151</v>
      </c>
      <c r="AD31" t="n">
        <v>495727.9025099174</v>
      </c>
      <c r="AE31" t="n">
        <v>678276.7861856235</v>
      </c>
      <c r="AF31" t="n">
        <v>5.436828222218018e-06</v>
      </c>
      <c r="AG31" t="n">
        <v>26</v>
      </c>
      <c r="AH31" t="n">
        <v>613543.0016795151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4.5289</v>
      </c>
      <c r="E32" t="n">
        <v>22.08</v>
      </c>
      <c r="F32" t="n">
        <v>17.91</v>
      </c>
      <c r="G32" t="n">
        <v>41.34</v>
      </c>
      <c r="H32" t="n">
        <v>0.55</v>
      </c>
      <c r="I32" t="n">
        <v>26</v>
      </c>
      <c r="J32" t="n">
        <v>277.65</v>
      </c>
      <c r="K32" t="n">
        <v>59.89</v>
      </c>
      <c r="L32" t="n">
        <v>8.5</v>
      </c>
      <c r="M32" t="n">
        <v>24</v>
      </c>
      <c r="N32" t="n">
        <v>74.26000000000001</v>
      </c>
      <c r="O32" t="n">
        <v>34477.13</v>
      </c>
      <c r="P32" t="n">
        <v>296.47</v>
      </c>
      <c r="Q32" t="n">
        <v>444.55</v>
      </c>
      <c r="R32" t="n">
        <v>81.65000000000001</v>
      </c>
      <c r="S32" t="n">
        <v>48.21</v>
      </c>
      <c r="T32" t="n">
        <v>10698.33</v>
      </c>
      <c r="U32" t="n">
        <v>0.59</v>
      </c>
      <c r="V32" t="n">
        <v>0.76</v>
      </c>
      <c r="W32" t="n">
        <v>0.19</v>
      </c>
      <c r="X32" t="n">
        <v>0.64</v>
      </c>
      <c r="Y32" t="n">
        <v>1</v>
      </c>
      <c r="Z32" t="n">
        <v>10</v>
      </c>
      <c r="AA32" t="n">
        <v>495.8716130360074</v>
      </c>
      <c r="AB32" t="n">
        <v>678.4734172674808</v>
      </c>
      <c r="AC32" t="n">
        <v>613.7208665668934</v>
      </c>
      <c r="AD32" t="n">
        <v>495871.6130360074</v>
      </c>
      <c r="AE32" t="n">
        <v>678473.4172674809</v>
      </c>
      <c r="AF32" t="n">
        <v>5.441273609034558e-06</v>
      </c>
      <c r="AG32" t="n">
        <v>26</v>
      </c>
      <c r="AH32" t="n">
        <v>613720.8665668934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4.5069</v>
      </c>
      <c r="E33" t="n">
        <v>22.19</v>
      </c>
      <c r="F33" t="n">
        <v>18.02</v>
      </c>
      <c r="G33" t="n">
        <v>41.59</v>
      </c>
      <c r="H33" t="n">
        <v>0.5600000000000001</v>
      </c>
      <c r="I33" t="n">
        <v>26</v>
      </c>
      <c r="J33" t="n">
        <v>278.13</v>
      </c>
      <c r="K33" t="n">
        <v>59.89</v>
      </c>
      <c r="L33" t="n">
        <v>8.75</v>
      </c>
      <c r="M33" t="n">
        <v>24</v>
      </c>
      <c r="N33" t="n">
        <v>74.5</v>
      </c>
      <c r="O33" t="n">
        <v>34537.41</v>
      </c>
      <c r="P33" t="n">
        <v>298.2</v>
      </c>
      <c r="Q33" t="n">
        <v>444.56</v>
      </c>
      <c r="R33" t="n">
        <v>85.04000000000001</v>
      </c>
      <c r="S33" t="n">
        <v>48.21</v>
      </c>
      <c r="T33" t="n">
        <v>12392.89</v>
      </c>
      <c r="U33" t="n">
        <v>0.57</v>
      </c>
      <c r="V33" t="n">
        <v>0.76</v>
      </c>
      <c r="W33" t="n">
        <v>0.2</v>
      </c>
      <c r="X33" t="n">
        <v>0.74</v>
      </c>
      <c r="Y33" t="n">
        <v>1</v>
      </c>
      <c r="Z33" t="n">
        <v>10</v>
      </c>
      <c r="AA33" t="n">
        <v>498.4058843182427</v>
      </c>
      <c r="AB33" t="n">
        <v>681.9409190399933</v>
      </c>
      <c r="AC33" t="n">
        <v>616.8574348369066</v>
      </c>
      <c r="AD33" t="n">
        <v>498405.8843182427</v>
      </c>
      <c r="AE33" t="n">
        <v>681940.9190399933</v>
      </c>
      <c r="AF33" t="n">
        <v>5.414841579314591e-06</v>
      </c>
      <c r="AG33" t="n">
        <v>26</v>
      </c>
      <c r="AH33" t="n">
        <v>616857.4348369066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4.5199</v>
      </c>
      <c r="E34" t="n">
        <v>22.12</v>
      </c>
      <c r="F34" t="n">
        <v>18.01</v>
      </c>
      <c r="G34" t="n">
        <v>43.22</v>
      </c>
      <c r="H34" t="n">
        <v>0.58</v>
      </c>
      <c r="I34" t="n">
        <v>25</v>
      </c>
      <c r="J34" t="n">
        <v>278.62</v>
      </c>
      <c r="K34" t="n">
        <v>59.89</v>
      </c>
      <c r="L34" t="n">
        <v>9</v>
      </c>
      <c r="M34" t="n">
        <v>23</v>
      </c>
      <c r="N34" t="n">
        <v>74.73999999999999</v>
      </c>
      <c r="O34" t="n">
        <v>34597.8</v>
      </c>
      <c r="P34" t="n">
        <v>298.08</v>
      </c>
      <c r="Q34" t="n">
        <v>444.58</v>
      </c>
      <c r="R34" t="n">
        <v>84.58</v>
      </c>
      <c r="S34" t="n">
        <v>48.21</v>
      </c>
      <c r="T34" t="n">
        <v>12171.78</v>
      </c>
      <c r="U34" t="n">
        <v>0.57</v>
      </c>
      <c r="V34" t="n">
        <v>0.76</v>
      </c>
      <c r="W34" t="n">
        <v>0.2</v>
      </c>
      <c r="X34" t="n">
        <v>0.73</v>
      </c>
      <c r="Y34" t="n">
        <v>1</v>
      </c>
      <c r="Z34" t="n">
        <v>10</v>
      </c>
      <c r="AA34" t="n">
        <v>497.6200850671415</v>
      </c>
      <c r="AB34" t="n">
        <v>680.8657538376203</v>
      </c>
      <c r="AC34" t="n">
        <v>615.8848818924444</v>
      </c>
      <c r="AD34" t="n">
        <v>497620.0850671415</v>
      </c>
      <c r="AE34" t="n">
        <v>680865.7538376204</v>
      </c>
      <c r="AF34" t="n">
        <v>5.430460505967299e-06</v>
      </c>
      <c r="AG34" t="n">
        <v>26</v>
      </c>
      <c r="AH34" t="n">
        <v>615884.8818924443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4.5434</v>
      </c>
      <c r="E35" t="n">
        <v>22.01</v>
      </c>
      <c r="F35" t="n">
        <v>17.94</v>
      </c>
      <c r="G35" t="n">
        <v>44.86</v>
      </c>
      <c r="H35" t="n">
        <v>0.59</v>
      </c>
      <c r="I35" t="n">
        <v>24</v>
      </c>
      <c r="J35" t="n">
        <v>279.11</v>
      </c>
      <c r="K35" t="n">
        <v>59.89</v>
      </c>
      <c r="L35" t="n">
        <v>9.25</v>
      </c>
      <c r="M35" t="n">
        <v>22</v>
      </c>
      <c r="N35" t="n">
        <v>74.98</v>
      </c>
      <c r="O35" t="n">
        <v>34658.27</v>
      </c>
      <c r="P35" t="n">
        <v>296.61</v>
      </c>
      <c r="Q35" t="n">
        <v>444.57</v>
      </c>
      <c r="R35" t="n">
        <v>82.37</v>
      </c>
      <c r="S35" t="n">
        <v>48.21</v>
      </c>
      <c r="T35" t="n">
        <v>11067.62</v>
      </c>
      <c r="U35" t="n">
        <v>0.59</v>
      </c>
      <c r="V35" t="n">
        <v>0.76</v>
      </c>
      <c r="W35" t="n">
        <v>0.2</v>
      </c>
      <c r="X35" t="n">
        <v>0.67</v>
      </c>
      <c r="Y35" t="n">
        <v>1</v>
      </c>
      <c r="Z35" t="n">
        <v>10</v>
      </c>
      <c r="AA35" t="n">
        <v>495.3261611516222</v>
      </c>
      <c r="AB35" t="n">
        <v>677.7271059356261</v>
      </c>
      <c r="AC35" t="n">
        <v>613.0457821410964</v>
      </c>
      <c r="AD35" t="n">
        <v>495326.1611516222</v>
      </c>
      <c r="AE35" t="n">
        <v>677727.1059356261</v>
      </c>
      <c r="AF35" t="n">
        <v>5.45869471953181e-06</v>
      </c>
      <c r="AG35" t="n">
        <v>26</v>
      </c>
      <c r="AH35" t="n">
        <v>613045.7821410964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4.544</v>
      </c>
      <c r="E36" t="n">
        <v>22.01</v>
      </c>
      <c r="F36" t="n">
        <v>17.94</v>
      </c>
      <c r="G36" t="n">
        <v>44.85</v>
      </c>
      <c r="H36" t="n">
        <v>0.6</v>
      </c>
      <c r="I36" t="n">
        <v>24</v>
      </c>
      <c r="J36" t="n">
        <v>279.61</v>
      </c>
      <c r="K36" t="n">
        <v>59.89</v>
      </c>
      <c r="L36" t="n">
        <v>9.5</v>
      </c>
      <c r="M36" t="n">
        <v>22</v>
      </c>
      <c r="N36" t="n">
        <v>75.22</v>
      </c>
      <c r="O36" t="n">
        <v>34718.84</v>
      </c>
      <c r="P36" t="n">
        <v>296.77</v>
      </c>
      <c r="Q36" t="n">
        <v>444.55</v>
      </c>
      <c r="R36" t="n">
        <v>82.3</v>
      </c>
      <c r="S36" t="n">
        <v>48.21</v>
      </c>
      <c r="T36" t="n">
        <v>11036.09</v>
      </c>
      <c r="U36" t="n">
        <v>0.59</v>
      </c>
      <c r="V36" t="n">
        <v>0.76</v>
      </c>
      <c r="W36" t="n">
        <v>0.2</v>
      </c>
      <c r="X36" t="n">
        <v>0.66</v>
      </c>
      <c r="Y36" t="n">
        <v>1</v>
      </c>
      <c r="Z36" t="n">
        <v>10</v>
      </c>
      <c r="AA36" t="n">
        <v>495.3805397576579</v>
      </c>
      <c r="AB36" t="n">
        <v>677.801509143419</v>
      </c>
      <c r="AC36" t="n">
        <v>613.1130844111631</v>
      </c>
      <c r="AD36" t="n">
        <v>495380.5397576579</v>
      </c>
      <c r="AE36" t="n">
        <v>677801.509143419</v>
      </c>
      <c r="AF36" t="n">
        <v>5.459415593069626e-06</v>
      </c>
      <c r="AG36" t="n">
        <v>26</v>
      </c>
      <c r="AH36" t="n">
        <v>613113.0844111631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4.5617</v>
      </c>
      <c r="E37" t="n">
        <v>21.92</v>
      </c>
      <c r="F37" t="n">
        <v>17.91</v>
      </c>
      <c r="G37" t="n">
        <v>46.71</v>
      </c>
      <c r="H37" t="n">
        <v>0.62</v>
      </c>
      <c r="I37" t="n">
        <v>23</v>
      </c>
      <c r="J37" t="n">
        <v>280.1</v>
      </c>
      <c r="K37" t="n">
        <v>59.89</v>
      </c>
      <c r="L37" t="n">
        <v>9.75</v>
      </c>
      <c r="M37" t="n">
        <v>21</v>
      </c>
      <c r="N37" t="n">
        <v>75.45999999999999</v>
      </c>
      <c r="O37" t="n">
        <v>34779.51</v>
      </c>
      <c r="P37" t="n">
        <v>295.73</v>
      </c>
      <c r="Q37" t="n">
        <v>444.59</v>
      </c>
      <c r="R37" t="n">
        <v>81.18000000000001</v>
      </c>
      <c r="S37" t="n">
        <v>48.21</v>
      </c>
      <c r="T37" t="n">
        <v>10478.98</v>
      </c>
      <c r="U37" t="n">
        <v>0.59</v>
      </c>
      <c r="V37" t="n">
        <v>0.76</v>
      </c>
      <c r="W37" t="n">
        <v>0.2</v>
      </c>
      <c r="X37" t="n">
        <v>0.63</v>
      </c>
      <c r="Y37" t="n">
        <v>1</v>
      </c>
      <c r="Z37" t="n">
        <v>10</v>
      </c>
      <c r="AA37" t="n">
        <v>493.7989504729799</v>
      </c>
      <c r="AB37" t="n">
        <v>675.6375089093278</v>
      </c>
      <c r="AC37" t="n">
        <v>611.1556133222202</v>
      </c>
      <c r="AD37" t="n">
        <v>493798.9504729799</v>
      </c>
      <c r="AE37" t="n">
        <v>675637.5089093278</v>
      </c>
      <c r="AF37" t="n">
        <v>5.480681362435238e-06</v>
      </c>
      <c r="AG37" t="n">
        <v>26</v>
      </c>
      <c r="AH37" t="n">
        <v>611155.6133222203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4.56</v>
      </c>
      <c r="E38" t="n">
        <v>21.93</v>
      </c>
      <c r="F38" t="n">
        <v>17.91</v>
      </c>
      <c r="G38" t="n">
        <v>46.73</v>
      </c>
      <c r="H38" t="n">
        <v>0.63</v>
      </c>
      <c r="I38" t="n">
        <v>23</v>
      </c>
      <c r="J38" t="n">
        <v>280.59</v>
      </c>
      <c r="K38" t="n">
        <v>59.89</v>
      </c>
      <c r="L38" t="n">
        <v>10</v>
      </c>
      <c r="M38" t="n">
        <v>21</v>
      </c>
      <c r="N38" t="n">
        <v>75.7</v>
      </c>
      <c r="O38" t="n">
        <v>34840.27</v>
      </c>
      <c r="P38" t="n">
        <v>295.71</v>
      </c>
      <c r="Q38" t="n">
        <v>444.57</v>
      </c>
      <c r="R38" t="n">
        <v>81.40000000000001</v>
      </c>
      <c r="S38" t="n">
        <v>48.21</v>
      </c>
      <c r="T38" t="n">
        <v>10590.48</v>
      </c>
      <c r="U38" t="n">
        <v>0.59</v>
      </c>
      <c r="V38" t="n">
        <v>0.76</v>
      </c>
      <c r="W38" t="n">
        <v>0.2</v>
      </c>
      <c r="X38" t="n">
        <v>0.64</v>
      </c>
      <c r="Y38" t="n">
        <v>1</v>
      </c>
      <c r="Z38" t="n">
        <v>10</v>
      </c>
      <c r="AA38" t="n">
        <v>493.8746913116927</v>
      </c>
      <c r="AB38" t="n">
        <v>675.7411408663046</v>
      </c>
      <c r="AC38" t="n">
        <v>611.2493547906715</v>
      </c>
      <c r="AD38" t="n">
        <v>493874.6913116927</v>
      </c>
      <c r="AE38" t="n">
        <v>675741.1408663046</v>
      </c>
      <c r="AF38" t="n">
        <v>5.478638887411421e-06</v>
      </c>
      <c r="AG38" t="n">
        <v>26</v>
      </c>
      <c r="AH38" t="n">
        <v>611249.3547906715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4.5768</v>
      </c>
      <c r="E39" t="n">
        <v>21.85</v>
      </c>
      <c r="F39" t="n">
        <v>17.88</v>
      </c>
      <c r="G39" t="n">
        <v>48.77</v>
      </c>
      <c r="H39" t="n">
        <v>0.65</v>
      </c>
      <c r="I39" t="n">
        <v>22</v>
      </c>
      <c r="J39" t="n">
        <v>281.08</v>
      </c>
      <c r="K39" t="n">
        <v>59.89</v>
      </c>
      <c r="L39" t="n">
        <v>10.25</v>
      </c>
      <c r="M39" t="n">
        <v>20</v>
      </c>
      <c r="N39" t="n">
        <v>75.95</v>
      </c>
      <c r="O39" t="n">
        <v>34901.13</v>
      </c>
      <c r="P39" t="n">
        <v>295.25</v>
      </c>
      <c r="Q39" t="n">
        <v>444.58</v>
      </c>
      <c r="R39" t="n">
        <v>80.31</v>
      </c>
      <c r="S39" t="n">
        <v>48.21</v>
      </c>
      <c r="T39" t="n">
        <v>10049.21</v>
      </c>
      <c r="U39" t="n">
        <v>0.6</v>
      </c>
      <c r="V39" t="n">
        <v>0.76</v>
      </c>
      <c r="W39" t="n">
        <v>0.2</v>
      </c>
      <c r="X39" t="n">
        <v>0.61</v>
      </c>
      <c r="Y39" t="n">
        <v>1</v>
      </c>
      <c r="Z39" t="n">
        <v>10</v>
      </c>
      <c r="AA39" t="n">
        <v>492.6562107887526</v>
      </c>
      <c r="AB39" t="n">
        <v>674.073962059251</v>
      </c>
      <c r="AC39" t="n">
        <v>609.741289189063</v>
      </c>
      <c r="AD39" t="n">
        <v>492656.2107887525</v>
      </c>
      <c r="AE39" t="n">
        <v>674073.962059251</v>
      </c>
      <c r="AF39" t="n">
        <v>5.498823346470306e-06</v>
      </c>
      <c r="AG39" t="n">
        <v>26</v>
      </c>
      <c r="AH39" t="n">
        <v>609741.289189063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4.5754</v>
      </c>
      <c r="E40" t="n">
        <v>21.86</v>
      </c>
      <c r="F40" t="n">
        <v>17.89</v>
      </c>
      <c r="G40" t="n">
        <v>48.79</v>
      </c>
      <c r="H40" t="n">
        <v>0.66</v>
      </c>
      <c r="I40" t="n">
        <v>22</v>
      </c>
      <c r="J40" t="n">
        <v>281.58</v>
      </c>
      <c r="K40" t="n">
        <v>59.89</v>
      </c>
      <c r="L40" t="n">
        <v>10.5</v>
      </c>
      <c r="M40" t="n">
        <v>20</v>
      </c>
      <c r="N40" t="n">
        <v>76.19</v>
      </c>
      <c r="O40" t="n">
        <v>34962.08</v>
      </c>
      <c r="P40" t="n">
        <v>294.83</v>
      </c>
      <c r="Q40" t="n">
        <v>444.55</v>
      </c>
      <c r="R40" t="n">
        <v>80.66</v>
      </c>
      <c r="S40" t="n">
        <v>48.21</v>
      </c>
      <c r="T40" t="n">
        <v>10227.21</v>
      </c>
      <c r="U40" t="n">
        <v>0.6</v>
      </c>
      <c r="V40" t="n">
        <v>0.76</v>
      </c>
      <c r="W40" t="n">
        <v>0.2</v>
      </c>
      <c r="X40" t="n">
        <v>0.61</v>
      </c>
      <c r="Y40" t="n">
        <v>1</v>
      </c>
      <c r="Z40" t="n">
        <v>10</v>
      </c>
      <c r="AA40" t="n">
        <v>492.5463627274878</v>
      </c>
      <c r="AB40" t="n">
        <v>673.9236630956741</v>
      </c>
      <c r="AC40" t="n">
        <v>609.605334547624</v>
      </c>
      <c r="AD40" t="n">
        <v>492546.3627274878</v>
      </c>
      <c r="AE40" t="n">
        <v>673923.6630956741</v>
      </c>
      <c r="AF40" t="n">
        <v>5.497141308215399e-06</v>
      </c>
      <c r="AG40" t="n">
        <v>26</v>
      </c>
      <c r="AH40" t="n">
        <v>609605.334547624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4.594</v>
      </c>
      <c r="E41" t="n">
        <v>21.77</v>
      </c>
      <c r="F41" t="n">
        <v>17.85</v>
      </c>
      <c r="G41" t="n">
        <v>51.01</v>
      </c>
      <c r="H41" t="n">
        <v>0.68</v>
      </c>
      <c r="I41" t="n">
        <v>21</v>
      </c>
      <c r="J41" t="n">
        <v>282.07</v>
      </c>
      <c r="K41" t="n">
        <v>59.89</v>
      </c>
      <c r="L41" t="n">
        <v>10.75</v>
      </c>
      <c r="M41" t="n">
        <v>19</v>
      </c>
      <c r="N41" t="n">
        <v>76.44</v>
      </c>
      <c r="O41" t="n">
        <v>35023.13</v>
      </c>
      <c r="P41" t="n">
        <v>294.2</v>
      </c>
      <c r="Q41" t="n">
        <v>444.57</v>
      </c>
      <c r="R41" t="n">
        <v>79.41</v>
      </c>
      <c r="S41" t="n">
        <v>48.21</v>
      </c>
      <c r="T41" t="n">
        <v>9602.549999999999</v>
      </c>
      <c r="U41" t="n">
        <v>0.61</v>
      </c>
      <c r="V41" t="n">
        <v>0.76</v>
      </c>
      <c r="W41" t="n">
        <v>0.2</v>
      </c>
      <c r="X41" t="n">
        <v>0.58</v>
      </c>
      <c r="Y41" t="n">
        <v>1</v>
      </c>
      <c r="Z41" t="n">
        <v>10</v>
      </c>
      <c r="AA41" t="n">
        <v>491.1160575680026</v>
      </c>
      <c r="AB41" t="n">
        <v>671.9666564758563</v>
      </c>
      <c r="AC41" t="n">
        <v>607.8351018929255</v>
      </c>
      <c r="AD41" t="n">
        <v>491116.0575680027</v>
      </c>
      <c r="AE41" t="n">
        <v>671966.6564758563</v>
      </c>
      <c r="AF41" t="n">
        <v>5.519488387887735e-06</v>
      </c>
      <c r="AG41" t="n">
        <v>26</v>
      </c>
      <c r="AH41" t="n">
        <v>607835.1018929256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4.5942</v>
      </c>
      <c r="E42" t="n">
        <v>21.77</v>
      </c>
      <c r="F42" t="n">
        <v>17.85</v>
      </c>
      <c r="G42" t="n">
        <v>51</v>
      </c>
      <c r="H42" t="n">
        <v>0.6899999999999999</v>
      </c>
      <c r="I42" t="n">
        <v>21</v>
      </c>
      <c r="J42" t="n">
        <v>282.57</v>
      </c>
      <c r="K42" t="n">
        <v>59.89</v>
      </c>
      <c r="L42" t="n">
        <v>11</v>
      </c>
      <c r="M42" t="n">
        <v>19</v>
      </c>
      <c r="N42" t="n">
        <v>76.68000000000001</v>
      </c>
      <c r="O42" t="n">
        <v>35084.28</v>
      </c>
      <c r="P42" t="n">
        <v>294.37</v>
      </c>
      <c r="Q42" t="n">
        <v>444.56</v>
      </c>
      <c r="R42" t="n">
        <v>79.18000000000001</v>
      </c>
      <c r="S42" t="n">
        <v>48.21</v>
      </c>
      <c r="T42" t="n">
        <v>9487.68</v>
      </c>
      <c r="U42" t="n">
        <v>0.61</v>
      </c>
      <c r="V42" t="n">
        <v>0.76</v>
      </c>
      <c r="W42" t="n">
        <v>0.2</v>
      </c>
      <c r="X42" t="n">
        <v>0.57</v>
      </c>
      <c r="Y42" t="n">
        <v>1</v>
      </c>
      <c r="Z42" t="n">
        <v>10</v>
      </c>
      <c r="AA42" t="n">
        <v>491.1955889580286</v>
      </c>
      <c r="AB42" t="n">
        <v>672.0754748323671</v>
      </c>
      <c r="AC42" t="n">
        <v>607.9335347782185</v>
      </c>
      <c r="AD42" t="n">
        <v>491195.5889580286</v>
      </c>
      <c r="AE42" t="n">
        <v>672075.4748323672</v>
      </c>
      <c r="AF42" t="n">
        <v>5.519728679067006e-06</v>
      </c>
      <c r="AG42" t="n">
        <v>26</v>
      </c>
      <c r="AH42" t="n">
        <v>607933.5347782185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4.6133</v>
      </c>
      <c r="E43" t="n">
        <v>21.68</v>
      </c>
      <c r="F43" t="n">
        <v>17.81</v>
      </c>
      <c r="G43" t="n">
        <v>53.44</v>
      </c>
      <c r="H43" t="n">
        <v>0.71</v>
      </c>
      <c r="I43" t="n">
        <v>20</v>
      </c>
      <c r="J43" t="n">
        <v>283.06</v>
      </c>
      <c r="K43" t="n">
        <v>59.89</v>
      </c>
      <c r="L43" t="n">
        <v>11.25</v>
      </c>
      <c r="M43" t="n">
        <v>18</v>
      </c>
      <c r="N43" t="n">
        <v>76.93000000000001</v>
      </c>
      <c r="O43" t="n">
        <v>35145.53</v>
      </c>
      <c r="P43" t="n">
        <v>293.68</v>
      </c>
      <c r="Q43" t="n">
        <v>444.55</v>
      </c>
      <c r="R43" t="n">
        <v>77.98</v>
      </c>
      <c r="S43" t="n">
        <v>48.21</v>
      </c>
      <c r="T43" t="n">
        <v>8896.9</v>
      </c>
      <c r="U43" t="n">
        <v>0.62</v>
      </c>
      <c r="V43" t="n">
        <v>0.77</v>
      </c>
      <c r="W43" t="n">
        <v>0.2</v>
      </c>
      <c r="X43" t="n">
        <v>0.54</v>
      </c>
      <c r="Y43" t="n">
        <v>1</v>
      </c>
      <c r="Z43" t="n">
        <v>10</v>
      </c>
      <c r="AA43" t="n">
        <v>489.7204358358975</v>
      </c>
      <c r="AB43" t="n">
        <v>670.0571052515048</v>
      </c>
      <c r="AC43" t="n">
        <v>606.1077955573542</v>
      </c>
      <c r="AD43" t="n">
        <v>489720.4358358975</v>
      </c>
      <c r="AE43" t="n">
        <v>670057.1052515048</v>
      </c>
      <c r="AF43" t="n">
        <v>5.542676486687524e-06</v>
      </c>
      <c r="AG43" t="n">
        <v>26</v>
      </c>
      <c r="AH43" t="n">
        <v>606107.7955573541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4.6118</v>
      </c>
      <c r="E44" t="n">
        <v>21.68</v>
      </c>
      <c r="F44" t="n">
        <v>17.82</v>
      </c>
      <c r="G44" t="n">
        <v>53.46</v>
      </c>
      <c r="H44" t="n">
        <v>0.72</v>
      </c>
      <c r="I44" t="n">
        <v>20</v>
      </c>
      <c r="J44" t="n">
        <v>283.56</v>
      </c>
      <c r="K44" t="n">
        <v>59.89</v>
      </c>
      <c r="L44" t="n">
        <v>11.5</v>
      </c>
      <c r="M44" t="n">
        <v>18</v>
      </c>
      <c r="N44" t="n">
        <v>77.18000000000001</v>
      </c>
      <c r="O44" t="n">
        <v>35206.88</v>
      </c>
      <c r="P44" t="n">
        <v>293.54</v>
      </c>
      <c r="Q44" t="n">
        <v>444.55</v>
      </c>
      <c r="R44" t="n">
        <v>78.27</v>
      </c>
      <c r="S44" t="n">
        <v>48.21</v>
      </c>
      <c r="T44" t="n">
        <v>9037.940000000001</v>
      </c>
      <c r="U44" t="n">
        <v>0.62</v>
      </c>
      <c r="V44" t="n">
        <v>0.77</v>
      </c>
      <c r="W44" t="n">
        <v>0.2</v>
      </c>
      <c r="X44" t="n">
        <v>0.54</v>
      </c>
      <c r="Y44" t="n">
        <v>1</v>
      </c>
      <c r="Z44" t="n">
        <v>10</v>
      </c>
      <c r="AA44" t="n">
        <v>489.762342811336</v>
      </c>
      <c r="AB44" t="n">
        <v>670.114444224105</v>
      </c>
      <c r="AC44" t="n">
        <v>606.159662178885</v>
      </c>
      <c r="AD44" t="n">
        <v>489762.342811336</v>
      </c>
      <c r="AE44" t="n">
        <v>670114.444224105</v>
      </c>
      <c r="AF44" t="n">
        <v>5.540874302842981e-06</v>
      </c>
      <c r="AG44" t="n">
        <v>26</v>
      </c>
      <c r="AH44" t="n">
        <v>606159.662178885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4.6328</v>
      </c>
      <c r="E45" t="n">
        <v>21.58</v>
      </c>
      <c r="F45" t="n">
        <v>17.77</v>
      </c>
      <c r="G45" t="n">
        <v>56.12</v>
      </c>
      <c r="H45" t="n">
        <v>0.74</v>
      </c>
      <c r="I45" t="n">
        <v>19</v>
      </c>
      <c r="J45" t="n">
        <v>284.06</v>
      </c>
      <c r="K45" t="n">
        <v>59.89</v>
      </c>
      <c r="L45" t="n">
        <v>11.75</v>
      </c>
      <c r="M45" t="n">
        <v>17</v>
      </c>
      <c r="N45" t="n">
        <v>77.42</v>
      </c>
      <c r="O45" t="n">
        <v>35268.32</v>
      </c>
      <c r="P45" t="n">
        <v>292.72</v>
      </c>
      <c r="Q45" t="n">
        <v>444.59</v>
      </c>
      <c r="R45" t="n">
        <v>76.56</v>
      </c>
      <c r="S45" t="n">
        <v>48.21</v>
      </c>
      <c r="T45" t="n">
        <v>8190.37</v>
      </c>
      <c r="U45" t="n">
        <v>0.63</v>
      </c>
      <c r="V45" t="n">
        <v>0.77</v>
      </c>
      <c r="W45" t="n">
        <v>0.2</v>
      </c>
      <c r="X45" t="n">
        <v>0.49</v>
      </c>
      <c r="Y45" t="n">
        <v>1</v>
      </c>
      <c r="Z45" t="n">
        <v>10</v>
      </c>
      <c r="AA45" t="n">
        <v>478.0465558047059</v>
      </c>
      <c r="AB45" t="n">
        <v>654.0843875775896</v>
      </c>
      <c r="AC45" t="n">
        <v>591.6594916403874</v>
      </c>
      <c r="AD45" t="n">
        <v>478046.5558047059</v>
      </c>
      <c r="AE45" t="n">
        <v>654084.3875775896</v>
      </c>
      <c r="AF45" t="n">
        <v>5.566104876666586e-06</v>
      </c>
      <c r="AG45" t="n">
        <v>25</v>
      </c>
      <c r="AH45" t="n">
        <v>591659.4916403873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4.635</v>
      </c>
      <c r="E46" t="n">
        <v>21.58</v>
      </c>
      <c r="F46" t="n">
        <v>17.76</v>
      </c>
      <c r="G46" t="n">
        <v>56.09</v>
      </c>
      <c r="H46" t="n">
        <v>0.75</v>
      </c>
      <c r="I46" t="n">
        <v>19</v>
      </c>
      <c r="J46" t="n">
        <v>284.56</v>
      </c>
      <c r="K46" t="n">
        <v>59.89</v>
      </c>
      <c r="L46" t="n">
        <v>12</v>
      </c>
      <c r="M46" t="n">
        <v>17</v>
      </c>
      <c r="N46" t="n">
        <v>77.67</v>
      </c>
      <c r="O46" t="n">
        <v>35329.87</v>
      </c>
      <c r="P46" t="n">
        <v>292.67</v>
      </c>
      <c r="Q46" t="n">
        <v>444.57</v>
      </c>
      <c r="R46" t="n">
        <v>76.28</v>
      </c>
      <c r="S46" t="n">
        <v>48.21</v>
      </c>
      <c r="T46" t="n">
        <v>8048.63</v>
      </c>
      <c r="U46" t="n">
        <v>0.63</v>
      </c>
      <c r="V46" t="n">
        <v>0.77</v>
      </c>
      <c r="W46" t="n">
        <v>0.2</v>
      </c>
      <c r="X46" t="n">
        <v>0.48</v>
      </c>
      <c r="Y46" t="n">
        <v>1</v>
      </c>
      <c r="Z46" t="n">
        <v>10</v>
      </c>
      <c r="AA46" t="n">
        <v>477.8721186932494</v>
      </c>
      <c r="AB46" t="n">
        <v>653.8457150260724</v>
      </c>
      <c r="AC46" t="n">
        <v>591.4435976622079</v>
      </c>
      <c r="AD46" t="n">
        <v>477872.1186932494</v>
      </c>
      <c r="AE46" t="n">
        <v>653845.7150260725</v>
      </c>
      <c r="AF46" t="n">
        <v>5.568748079638583e-06</v>
      </c>
      <c r="AG46" t="n">
        <v>25</v>
      </c>
      <c r="AH46" t="n">
        <v>591443.5976622079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4.665</v>
      </c>
      <c r="E47" t="n">
        <v>21.44</v>
      </c>
      <c r="F47" t="n">
        <v>17.67</v>
      </c>
      <c r="G47" t="n">
        <v>58.91</v>
      </c>
      <c r="H47" t="n">
        <v>0.77</v>
      </c>
      <c r="I47" t="n">
        <v>18</v>
      </c>
      <c r="J47" t="n">
        <v>285.06</v>
      </c>
      <c r="K47" t="n">
        <v>59.89</v>
      </c>
      <c r="L47" t="n">
        <v>12.25</v>
      </c>
      <c r="M47" t="n">
        <v>16</v>
      </c>
      <c r="N47" t="n">
        <v>77.92</v>
      </c>
      <c r="O47" t="n">
        <v>35391.51</v>
      </c>
      <c r="P47" t="n">
        <v>290.34</v>
      </c>
      <c r="Q47" t="n">
        <v>444.55</v>
      </c>
      <c r="R47" t="n">
        <v>73.22</v>
      </c>
      <c r="S47" t="n">
        <v>48.21</v>
      </c>
      <c r="T47" t="n">
        <v>6523.75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  <c r="AA47" t="n">
        <v>474.844719630833</v>
      </c>
      <c r="AB47" t="n">
        <v>649.7034940694538</v>
      </c>
      <c r="AC47" t="n">
        <v>587.6967044600453</v>
      </c>
      <c r="AD47" t="n">
        <v>474844.719630833</v>
      </c>
      <c r="AE47" t="n">
        <v>649703.4940694538</v>
      </c>
      <c r="AF47" t="n">
        <v>5.604791756529448e-06</v>
      </c>
      <c r="AG47" t="n">
        <v>25</v>
      </c>
      <c r="AH47" t="n">
        <v>587696.7044600453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4.6591</v>
      </c>
      <c r="E48" t="n">
        <v>21.46</v>
      </c>
      <c r="F48" t="n">
        <v>17.7</v>
      </c>
      <c r="G48" t="n">
        <v>59</v>
      </c>
      <c r="H48" t="n">
        <v>0.78</v>
      </c>
      <c r="I48" t="n">
        <v>18</v>
      </c>
      <c r="J48" t="n">
        <v>285.56</v>
      </c>
      <c r="K48" t="n">
        <v>59.89</v>
      </c>
      <c r="L48" t="n">
        <v>12.5</v>
      </c>
      <c r="M48" t="n">
        <v>16</v>
      </c>
      <c r="N48" t="n">
        <v>78.17</v>
      </c>
      <c r="O48" t="n">
        <v>35453.26</v>
      </c>
      <c r="P48" t="n">
        <v>290.84</v>
      </c>
      <c r="Q48" t="n">
        <v>444.55</v>
      </c>
      <c r="R48" t="n">
        <v>74.58</v>
      </c>
      <c r="S48" t="n">
        <v>48.21</v>
      </c>
      <c r="T48" t="n">
        <v>7207.42</v>
      </c>
      <c r="U48" t="n">
        <v>0.65</v>
      </c>
      <c r="V48" t="n">
        <v>0.77</v>
      </c>
      <c r="W48" t="n">
        <v>0.18</v>
      </c>
      <c r="X48" t="n">
        <v>0.42</v>
      </c>
      <c r="Y48" t="n">
        <v>1</v>
      </c>
      <c r="Z48" t="n">
        <v>10</v>
      </c>
      <c r="AA48" t="n">
        <v>475.509020168315</v>
      </c>
      <c r="AB48" t="n">
        <v>650.612419371708</v>
      </c>
      <c r="AC48" t="n">
        <v>588.518883207137</v>
      </c>
      <c r="AD48" t="n">
        <v>475509.020168315</v>
      </c>
      <c r="AE48" t="n">
        <v>650612.4193717081</v>
      </c>
      <c r="AF48" t="n">
        <v>5.59770316674091e-06</v>
      </c>
      <c r="AG48" t="n">
        <v>25</v>
      </c>
      <c r="AH48" t="n">
        <v>588518.883207137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4.6308</v>
      </c>
      <c r="E49" t="n">
        <v>21.59</v>
      </c>
      <c r="F49" t="n">
        <v>17.83</v>
      </c>
      <c r="G49" t="n">
        <v>59.44</v>
      </c>
      <c r="H49" t="n">
        <v>0.79</v>
      </c>
      <c r="I49" t="n">
        <v>18</v>
      </c>
      <c r="J49" t="n">
        <v>286.06</v>
      </c>
      <c r="K49" t="n">
        <v>59.89</v>
      </c>
      <c r="L49" t="n">
        <v>12.75</v>
      </c>
      <c r="M49" t="n">
        <v>16</v>
      </c>
      <c r="N49" t="n">
        <v>78.42</v>
      </c>
      <c r="O49" t="n">
        <v>35515.1</v>
      </c>
      <c r="P49" t="n">
        <v>292.82</v>
      </c>
      <c r="Q49" t="n">
        <v>444.58</v>
      </c>
      <c r="R49" t="n">
        <v>78.87</v>
      </c>
      <c r="S49" t="n">
        <v>48.21</v>
      </c>
      <c r="T49" t="n">
        <v>9350.049999999999</v>
      </c>
      <c r="U49" t="n">
        <v>0.61</v>
      </c>
      <c r="V49" t="n">
        <v>0.77</v>
      </c>
      <c r="W49" t="n">
        <v>0.19</v>
      </c>
      <c r="X49" t="n">
        <v>0.55</v>
      </c>
      <c r="Y49" t="n">
        <v>1</v>
      </c>
      <c r="Z49" t="n">
        <v>10</v>
      </c>
      <c r="AA49" t="n">
        <v>478.4432697921355</v>
      </c>
      <c r="AB49" t="n">
        <v>654.6271891569766</v>
      </c>
      <c r="AC49" t="n">
        <v>592.1504889988643</v>
      </c>
      <c r="AD49" t="n">
        <v>478443.2697921355</v>
      </c>
      <c r="AE49" t="n">
        <v>654627.1891569765</v>
      </c>
      <c r="AF49" t="n">
        <v>5.563701964873862e-06</v>
      </c>
      <c r="AG49" t="n">
        <v>25</v>
      </c>
      <c r="AH49" t="n">
        <v>592150.4889988643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4.6389</v>
      </c>
      <c r="E50" t="n">
        <v>21.56</v>
      </c>
      <c r="F50" t="n">
        <v>17.79</v>
      </c>
      <c r="G50" t="n">
        <v>59.31</v>
      </c>
      <c r="H50" t="n">
        <v>0.8100000000000001</v>
      </c>
      <c r="I50" t="n">
        <v>18</v>
      </c>
      <c r="J50" t="n">
        <v>286.56</v>
      </c>
      <c r="K50" t="n">
        <v>59.89</v>
      </c>
      <c r="L50" t="n">
        <v>13</v>
      </c>
      <c r="M50" t="n">
        <v>16</v>
      </c>
      <c r="N50" t="n">
        <v>78.68000000000001</v>
      </c>
      <c r="O50" t="n">
        <v>35577.18</v>
      </c>
      <c r="P50" t="n">
        <v>292.04</v>
      </c>
      <c r="Q50" t="n">
        <v>444.55</v>
      </c>
      <c r="R50" t="n">
        <v>77.61</v>
      </c>
      <c r="S50" t="n">
        <v>48.21</v>
      </c>
      <c r="T50" t="n">
        <v>8718.85</v>
      </c>
      <c r="U50" t="n">
        <v>0.62</v>
      </c>
      <c r="V50" t="n">
        <v>0.77</v>
      </c>
      <c r="W50" t="n">
        <v>0.19</v>
      </c>
      <c r="X50" t="n">
        <v>0.52</v>
      </c>
      <c r="Y50" t="n">
        <v>1</v>
      </c>
      <c r="Z50" t="n">
        <v>10</v>
      </c>
      <c r="AA50" t="n">
        <v>477.4771028214176</v>
      </c>
      <c r="AB50" t="n">
        <v>653.3052368833618</v>
      </c>
      <c r="AC50" t="n">
        <v>590.9547019948717</v>
      </c>
      <c r="AD50" t="n">
        <v>477477.1028214176</v>
      </c>
      <c r="AE50" t="n">
        <v>653305.2368833618</v>
      </c>
      <c r="AF50" t="n">
        <v>5.573433757634395e-06</v>
      </c>
      <c r="AG50" t="n">
        <v>25</v>
      </c>
      <c r="AH50" t="n">
        <v>590954.7019948717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4.6599</v>
      </c>
      <c r="E51" t="n">
        <v>21.46</v>
      </c>
      <c r="F51" t="n">
        <v>17.75</v>
      </c>
      <c r="G51" t="n">
        <v>62.64</v>
      </c>
      <c r="H51" t="n">
        <v>0.82</v>
      </c>
      <c r="I51" t="n">
        <v>17</v>
      </c>
      <c r="J51" t="n">
        <v>287.07</v>
      </c>
      <c r="K51" t="n">
        <v>59.89</v>
      </c>
      <c r="L51" t="n">
        <v>13.25</v>
      </c>
      <c r="M51" t="n">
        <v>15</v>
      </c>
      <c r="N51" t="n">
        <v>78.93000000000001</v>
      </c>
      <c r="O51" t="n">
        <v>35639.23</v>
      </c>
      <c r="P51" t="n">
        <v>291.36</v>
      </c>
      <c r="Q51" t="n">
        <v>444.55</v>
      </c>
      <c r="R51" t="n">
        <v>76.03</v>
      </c>
      <c r="S51" t="n">
        <v>48.21</v>
      </c>
      <c r="T51" t="n">
        <v>7937.32</v>
      </c>
      <c r="U51" t="n">
        <v>0.63</v>
      </c>
      <c r="V51" t="n">
        <v>0.77</v>
      </c>
      <c r="W51" t="n">
        <v>0.19</v>
      </c>
      <c r="X51" t="n">
        <v>0.47</v>
      </c>
      <c r="Y51" t="n">
        <v>1</v>
      </c>
      <c r="Z51" t="n">
        <v>10</v>
      </c>
      <c r="AA51" t="n">
        <v>475.9450449777365</v>
      </c>
      <c r="AB51" t="n">
        <v>651.2090077520155</v>
      </c>
      <c r="AC51" t="n">
        <v>589.058534029745</v>
      </c>
      <c r="AD51" t="n">
        <v>475945.0449777365</v>
      </c>
      <c r="AE51" t="n">
        <v>651209.0077520155</v>
      </c>
      <c r="AF51" t="n">
        <v>5.598664331458001e-06</v>
      </c>
      <c r="AG51" t="n">
        <v>25</v>
      </c>
      <c r="AH51" t="n">
        <v>589058.534029745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4.6597</v>
      </c>
      <c r="E52" t="n">
        <v>21.46</v>
      </c>
      <c r="F52" t="n">
        <v>17.75</v>
      </c>
      <c r="G52" t="n">
        <v>62.64</v>
      </c>
      <c r="H52" t="n">
        <v>0.84</v>
      </c>
      <c r="I52" t="n">
        <v>17</v>
      </c>
      <c r="J52" t="n">
        <v>287.57</v>
      </c>
      <c r="K52" t="n">
        <v>59.89</v>
      </c>
      <c r="L52" t="n">
        <v>13.5</v>
      </c>
      <c r="M52" t="n">
        <v>15</v>
      </c>
      <c r="N52" t="n">
        <v>79.18000000000001</v>
      </c>
      <c r="O52" t="n">
        <v>35701.38</v>
      </c>
      <c r="P52" t="n">
        <v>291.5</v>
      </c>
      <c r="Q52" t="n">
        <v>444.55</v>
      </c>
      <c r="R52" t="n">
        <v>76.06999999999999</v>
      </c>
      <c r="S52" t="n">
        <v>48.21</v>
      </c>
      <c r="T52" t="n">
        <v>7955.07</v>
      </c>
      <c r="U52" t="n">
        <v>0.63</v>
      </c>
      <c r="V52" t="n">
        <v>0.77</v>
      </c>
      <c r="W52" t="n">
        <v>0.19</v>
      </c>
      <c r="X52" t="n">
        <v>0.47</v>
      </c>
      <c r="Y52" t="n">
        <v>1</v>
      </c>
      <c r="Z52" t="n">
        <v>10</v>
      </c>
      <c r="AA52" t="n">
        <v>476.0273193142989</v>
      </c>
      <c r="AB52" t="n">
        <v>651.3215791289879</v>
      </c>
      <c r="AC52" t="n">
        <v>589.1603617524941</v>
      </c>
      <c r="AD52" t="n">
        <v>476027.319314299</v>
      </c>
      <c r="AE52" t="n">
        <v>651321.5791289879</v>
      </c>
      <c r="AF52" t="n">
        <v>5.598424040278728e-06</v>
      </c>
      <c r="AG52" t="n">
        <v>25</v>
      </c>
      <c r="AH52" t="n">
        <v>589160.361752494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4.6603</v>
      </c>
      <c r="E53" t="n">
        <v>21.46</v>
      </c>
      <c r="F53" t="n">
        <v>17.75</v>
      </c>
      <c r="G53" t="n">
        <v>62.63</v>
      </c>
      <c r="H53" t="n">
        <v>0.85</v>
      </c>
      <c r="I53" t="n">
        <v>17</v>
      </c>
      <c r="J53" t="n">
        <v>288.08</v>
      </c>
      <c r="K53" t="n">
        <v>59.89</v>
      </c>
      <c r="L53" t="n">
        <v>13.75</v>
      </c>
      <c r="M53" t="n">
        <v>15</v>
      </c>
      <c r="N53" t="n">
        <v>79.44</v>
      </c>
      <c r="O53" t="n">
        <v>35763.64</v>
      </c>
      <c r="P53" t="n">
        <v>290.86</v>
      </c>
      <c r="Q53" t="n">
        <v>444.56</v>
      </c>
      <c r="R53" t="n">
        <v>75.98</v>
      </c>
      <c r="S53" t="n">
        <v>48.21</v>
      </c>
      <c r="T53" t="n">
        <v>7907.99</v>
      </c>
      <c r="U53" t="n">
        <v>0.63</v>
      </c>
      <c r="V53" t="n">
        <v>0.77</v>
      </c>
      <c r="W53" t="n">
        <v>0.19</v>
      </c>
      <c r="X53" t="n">
        <v>0.47</v>
      </c>
      <c r="Y53" t="n">
        <v>1</v>
      </c>
      <c r="Z53" t="n">
        <v>10</v>
      </c>
      <c r="AA53" t="n">
        <v>475.6663397296631</v>
      </c>
      <c r="AB53" t="n">
        <v>650.8276709359938</v>
      </c>
      <c r="AC53" t="n">
        <v>588.7135914642347</v>
      </c>
      <c r="AD53" t="n">
        <v>475666.3397296631</v>
      </c>
      <c r="AE53" t="n">
        <v>650827.6709359938</v>
      </c>
      <c r="AF53" t="n">
        <v>5.599144913816546e-06</v>
      </c>
      <c r="AG53" t="n">
        <v>25</v>
      </c>
      <c r="AH53" t="n">
        <v>588713.5914642347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4.6807</v>
      </c>
      <c r="E54" t="n">
        <v>21.36</v>
      </c>
      <c r="F54" t="n">
        <v>17.7</v>
      </c>
      <c r="G54" t="n">
        <v>66.38</v>
      </c>
      <c r="H54" t="n">
        <v>0.86</v>
      </c>
      <c r="I54" t="n">
        <v>16</v>
      </c>
      <c r="J54" t="n">
        <v>288.58</v>
      </c>
      <c r="K54" t="n">
        <v>59.89</v>
      </c>
      <c r="L54" t="n">
        <v>14</v>
      </c>
      <c r="M54" t="n">
        <v>14</v>
      </c>
      <c r="N54" t="n">
        <v>79.69</v>
      </c>
      <c r="O54" t="n">
        <v>35826</v>
      </c>
      <c r="P54" t="n">
        <v>290.1</v>
      </c>
      <c r="Q54" t="n">
        <v>444.57</v>
      </c>
      <c r="R54" t="n">
        <v>74.43000000000001</v>
      </c>
      <c r="S54" t="n">
        <v>48.21</v>
      </c>
      <c r="T54" t="n">
        <v>7137.81</v>
      </c>
      <c r="U54" t="n">
        <v>0.65</v>
      </c>
      <c r="V54" t="n">
        <v>0.77</v>
      </c>
      <c r="W54" t="n">
        <v>0.19</v>
      </c>
      <c r="X54" t="n">
        <v>0.42</v>
      </c>
      <c r="Y54" t="n">
        <v>1</v>
      </c>
      <c r="Z54" t="n">
        <v>10</v>
      </c>
      <c r="AA54" t="n">
        <v>474.0958164985027</v>
      </c>
      <c r="AB54" t="n">
        <v>648.678811764525</v>
      </c>
      <c r="AC54" t="n">
        <v>586.7698163961483</v>
      </c>
      <c r="AD54" t="n">
        <v>474095.8164985027</v>
      </c>
      <c r="AE54" t="n">
        <v>648678.811764525</v>
      </c>
      <c r="AF54" t="n">
        <v>5.623654614102333e-06</v>
      </c>
      <c r="AG54" t="n">
        <v>25</v>
      </c>
      <c r="AH54" t="n">
        <v>586769.8163961483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4.6805</v>
      </c>
      <c r="E55" t="n">
        <v>21.37</v>
      </c>
      <c r="F55" t="n">
        <v>17.7</v>
      </c>
      <c r="G55" t="n">
        <v>66.39</v>
      </c>
      <c r="H55" t="n">
        <v>0.88</v>
      </c>
      <c r="I55" t="n">
        <v>16</v>
      </c>
      <c r="J55" t="n">
        <v>289.09</v>
      </c>
      <c r="K55" t="n">
        <v>59.89</v>
      </c>
      <c r="L55" t="n">
        <v>14.25</v>
      </c>
      <c r="M55" t="n">
        <v>14</v>
      </c>
      <c r="N55" t="n">
        <v>79.95</v>
      </c>
      <c r="O55" t="n">
        <v>35888.47</v>
      </c>
      <c r="P55" t="n">
        <v>290.2</v>
      </c>
      <c r="Q55" t="n">
        <v>444.55</v>
      </c>
      <c r="R55" t="n">
        <v>74.48</v>
      </c>
      <c r="S55" t="n">
        <v>48.21</v>
      </c>
      <c r="T55" t="n">
        <v>7165.58</v>
      </c>
      <c r="U55" t="n">
        <v>0.65</v>
      </c>
      <c r="V55" t="n">
        <v>0.77</v>
      </c>
      <c r="W55" t="n">
        <v>0.19</v>
      </c>
      <c r="X55" t="n">
        <v>0.43</v>
      </c>
      <c r="Y55" t="n">
        <v>1</v>
      </c>
      <c r="Z55" t="n">
        <v>10</v>
      </c>
      <c r="AA55" t="n">
        <v>474.1569761930449</v>
      </c>
      <c r="AB55" t="n">
        <v>648.7624931567731</v>
      </c>
      <c r="AC55" t="n">
        <v>586.8455113537677</v>
      </c>
      <c r="AD55" t="n">
        <v>474156.9761930449</v>
      </c>
      <c r="AE55" t="n">
        <v>648762.493156773</v>
      </c>
      <c r="AF55" t="n">
        <v>5.623414322923062e-06</v>
      </c>
      <c r="AG55" t="n">
        <v>25</v>
      </c>
      <c r="AH55" t="n">
        <v>586845.5113537677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4.6784</v>
      </c>
      <c r="E56" t="n">
        <v>21.37</v>
      </c>
      <c r="F56" t="n">
        <v>17.71</v>
      </c>
      <c r="G56" t="n">
        <v>66.42</v>
      </c>
      <c r="H56" t="n">
        <v>0.89</v>
      </c>
      <c r="I56" t="n">
        <v>16</v>
      </c>
      <c r="J56" t="n">
        <v>289.6</v>
      </c>
      <c r="K56" t="n">
        <v>59.89</v>
      </c>
      <c r="L56" t="n">
        <v>14.5</v>
      </c>
      <c r="M56" t="n">
        <v>14</v>
      </c>
      <c r="N56" t="n">
        <v>80.20999999999999</v>
      </c>
      <c r="O56" t="n">
        <v>35951.04</v>
      </c>
      <c r="P56" t="n">
        <v>290.38</v>
      </c>
      <c r="Q56" t="n">
        <v>444.55</v>
      </c>
      <c r="R56" t="n">
        <v>74.73999999999999</v>
      </c>
      <c r="S56" t="n">
        <v>48.21</v>
      </c>
      <c r="T56" t="n">
        <v>7296.63</v>
      </c>
      <c r="U56" t="n">
        <v>0.64</v>
      </c>
      <c r="V56" t="n">
        <v>0.77</v>
      </c>
      <c r="W56" t="n">
        <v>0.19</v>
      </c>
      <c r="X56" t="n">
        <v>0.44</v>
      </c>
      <c r="Y56" t="n">
        <v>1</v>
      </c>
      <c r="Z56" t="n">
        <v>10</v>
      </c>
      <c r="AA56" t="n">
        <v>474.3904279138662</v>
      </c>
      <c r="AB56" t="n">
        <v>649.0819121003638</v>
      </c>
      <c r="AC56" t="n">
        <v>587.1344454016895</v>
      </c>
      <c r="AD56" t="n">
        <v>474390.4279138662</v>
      </c>
      <c r="AE56" t="n">
        <v>649081.9121003638</v>
      </c>
      <c r="AF56" t="n">
        <v>5.620891265540701e-06</v>
      </c>
      <c r="AG56" t="n">
        <v>25</v>
      </c>
      <c r="AH56" t="n">
        <v>587134.4454016895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4.6806</v>
      </c>
      <c r="E57" t="n">
        <v>21.36</v>
      </c>
      <c r="F57" t="n">
        <v>17.7</v>
      </c>
      <c r="G57" t="n">
        <v>66.39</v>
      </c>
      <c r="H57" t="n">
        <v>0.91</v>
      </c>
      <c r="I57" t="n">
        <v>16</v>
      </c>
      <c r="J57" t="n">
        <v>290.1</v>
      </c>
      <c r="K57" t="n">
        <v>59.89</v>
      </c>
      <c r="L57" t="n">
        <v>14.75</v>
      </c>
      <c r="M57" t="n">
        <v>14</v>
      </c>
      <c r="N57" t="n">
        <v>80.47</v>
      </c>
      <c r="O57" t="n">
        <v>36013.72</v>
      </c>
      <c r="P57" t="n">
        <v>289.69</v>
      </c>
      <c r="Q57" t="n">
        <v>444.55</v>
      </c>
      <c r="R57" t="n">
        <v>74.48</v>
      </c>
      <c r="S57" t="n">
        <v>48.21</v>
      </c>
      <c r="T57" t="n">
        <v>7162.88</v>
      </c>
      <c r="U57" t="n">
        <v>0.65</v>
      </c>
      <c r="V57" t="n">
        <v>0.77</v>
      </c>
      <c r="W57" t="n">
        <v>0.19</v>
      </c>
      <c r="X57" t="n">
        <v>0.43</v>
      </c>
      <c r="Y57" t="n">
        <v>1</v>
      </c>
      <c r="Z57" t="n">
        <v>10</v>
      </c>
      <c r="AA57" t="n">
        <v>473.8886957830476</v>
      </c>
      <c r="AB57" t="n">
        <v>648.3954200641184</v>
      </c>
      <c r="AC57" t="n">
        <v>586.5134712018856</v>
      </c>
      <c r="AD57" t="n">
        <v>473888.6957830476</v>
      </c>
      <c r="AE57" t="n">
        <v>648395.4200641185</v>
      </c>
      <c r="AF57" t="n">
        <v>5.623534468512698e-06</v>
      </c>
      <c r="AG57" t="n">
        <v>25</v>
      </c>
      <c r="AH57" t="n">
        <v>586513.4712018856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4.6998</v>
      </c>
      <c r="E58" t="n">
        <v>21.28</v>
      </c>
      <c r="F58" t="n">
        <v>17.67</v>
      </c>
      <c r="G58" t="n">
        <v>70.66</v>
      </c>
      <c r="H58" t="n">
        <v>0.92</v>
      </c>
      <c r="I58" t="n">
        <v>15</v>
      </c>
      <c r="J58" t="n">
        <v>290.61</v>
      </c>
      <c r="K58" t="n">
        <v>59.89</v>
      </c>
      <c r="L58" t="n">
        <v>15</v>
      </c>
      <c r="M58" t="n">
        <v>13</v>
      </c>
      <c r="N58" t="n">
        <v>80.73</v>
      </c>
      <c r="O58" t="n">
        <v>36076.5</v>
      </c>
      <c r="P58" t="n">
        <v>289.46</v>
      </c>
      <c r="Q58" t="n">
        <v>444.55</v>
      </c>
      <c r="R58" t="n">
        <v>73.27</v>
      </c>
      <c r="S58" t="n">
        <v>48.21</v>
      </c>
      <c r="T58" t="n">
        <v>6567.2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472.7427416616924</v>
      </c>
      <c r="AB58" t="n">
        <v>646.8274750793523</v>
      </c>
      <c r="AC58" t="n">
        <v>585.0951686858411</v>
      </c>
      <c r="AD58" t="n">
        <v>472742.7416616924</v>
      </c>
      <c r="AE58" t="n">
        <v>646827.4750793523</v>
      </c>
      <c r="AF58" t="n">
        <v>5.646602421722851e-06</v>
      </c>
      <c r="AG58" t="n">
        <v>25</v>
      </c>
      <c r="AH58" t="n">
        <v>585095.1686858411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4.6987</v>
      </c>
      <c r="E59" t="n">
        <v>21.28</v>
      </c>
      <c r="F59" t="n">
        <v>17.67</v>
      </c>
      <c r="G59" t="n">
        <v>70.68000000000001</v>
      </c>
      <c r="H59" t="n">
        <v>0.93</v>
      </c>
      <c r="I59" t="n">
        <v>15</v>
      </c>
      <c r="J59" t="n">
        <v>291.12</v>
      </c>
      <c r="K59" t="n">
        <v>59.89</v>
      </c>
      <c r="L59" t="n">
        <v>15.25</v>
      </c>
      <c r="M59" t="n">
        <v>13</v>
      </c>
      <c r="N59" t="n">
        <v>80.98999999999999</v>
      </c>
      <c r="O59" t="n">
        <v>36139.39</v>
      </c>
      <c r="P59" t="n">
        <v>289.21</v>
      </c>
      <c r="Q59" t="n">
        <v>444.55</v>
      </c>
      <c r="R59" t="n">
        <v>73.43000000000001</v>
      </c>
      <c r="S59" t="n">
        <v>48.21</v>
      </c>
      <c r="T59" t="n">
        <v>6645.43</v>
      </c>
      <c r="U59" t="n">
        <v>0.66</v>
      </c>
      <c r="V59" t="n">
        <v>0.77</v>
      </c>
      <c r="W59" t="n">
        <v>0.19</v>
      </c>
      <c r="X59" t="n">
        <v>0.39</v>
      </c>
      <c r="Y59" t="n">
        <v>1</v>
      </c>
      <c r="Z59" t="n">
        <v>10</v>
      </c>
      <c r="AA59" t="n">
        <v>472.6657015745985</v>
      </c>
      <c r="AB59" t="n">
        <v>646.7220654334219</v>
      </c>
      <c r="AC59" t="n">
        <v>584.9998191885749</v>
      </c>
      <c r="AD59" t="n">
        <v>472665.7015745986</v>
      </c>
      <c r="AE59" t="n">
        <v>646722.0654334219</v>
      </c>
      <c r="AF59" t="n">
        <v>5.645280820236852e-06</v>
      </c>
      <c r="AG59" t="n">
        <v>25</v>
      </c>
      <c r="AH59" t="n">
        <v>584999.8191885749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4.6995</v>
      </c>
      <c r="E60" t="n">
        <v>21.28</v>
      </c>
      <c r="F60" t="n">
        <v>17.67</v>
      </c>
      <c r="G60" t="n">
        <v>70.67</v>
      </c>
      <c r="H60" t="n">
        <v>0.95</v>
      </c>
      <c r="I60" t="n">
        <v>15</v>
      </c>
      <c r="J60" t="n">
        <v>291.63</v>
      </c>
      <c r="K60" t="n">
        <v>59.89</v>
      </c>
      <c r="L60" t="n">
        <v>15.5</v>
      </c>
      <c r="M60" t="n">
        <v>13</v>
      </c>
      <c r="N60" t="n">
        <v>81.25</v>
      </c>
      <c r="O60" t="n">
        <v>36202.38</v>
      </c>
      <c r="P60" t="n">
        <v>289.16</v>
      </c>
      <c r="Q60" t="n">
        <v>444.56</v>
      </c>
      <c r="R60" t="n">
        <v>73.31</v>
      </c>
      <c r="S60" t="n">
        <v>48.21</v>
      </c>
      <c r="T60" t="n">
        <v>6583.72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472.6024265834107</v>
      </c>
      <c r="AB60" t="n">
        <v>646.6354897989829</v>
      </c>
      <c r="AC60" t="n">
        <v>584.9215062111772</v>
      </c>
      <c r="AD60" t="n">
        <v>472602.4265834107</v>
      </c>
      <c r="AE60" t="n">
        <v>646635.4897989829</v>
      </c>
      <c r="AF60" t="n">
        <v>5.646241984953942e-06</v>
      </c>
      <c r="AG60" t="n">
        <v>25</v>
      </c>
      <c r="AH60" t="n">
        <v>584921.5062111772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4.6985</v>
      </c>
      <c r="E61" t="n">
        <v>21.28</v>
      </c>
      <c r="F61" t="n">
        <v>17.67</v>
      </c>
      <c r="G61" t="n">
        <v>70.69</v>
      </c>
      <c r="H61" t="n">
        <v>0.96</v>
      </c>
      <c r="I61" t="n">
        <v>15</v>
      </c>
      <c r="J61" t="n">
        <v>292.15</v>
      </c>
      <c r="K61" t="n">
        <v>59.89</v>
      </c>
      <c r="L61" t="n">
        <v>15.75</v>
      </c>
      <c r="M61" t="n">
        <v>13</v>
      </c>
      <c r="N61" t="n">
        <v>81.51000000000001</v>
      </c>
      <c r="O61" t="n">
        <v>36265.48</v>
      </c>
      <c r="P61" t="n">
        <v>289.12</v>
      </c>
      <c r="Q61" t="n">
        <v>444.55</v>
      </c>
      <c r="R61" t="n">
        <v>73.45</v>
      </c>
      <c r="S61" t="n">
        <v>48.21</v>
      </c>
      <c r="T61" t="n">
        <v>6655.62</v>
      </c>
      <c r="U61" t="n">
        <v>0.66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472.6287597334671</v>
      </c>
      <c r="AB61" t="n">
        <v>646.6715199766269</v>
      </c>
      <c r="AC61" t="n">
        <v>584.9540977192354</v>
      </c>
      <c r="AD61" t="n">
        <v>472628.7597334671</v>
      </c>
      <c r="AE61" t="n">
        <v>646671.5199766268</v>
      </c>
      <c r="AF61" t="n">
        <v>5.64504052905758e-06</v>
      </c>
      <c r="AG61" t="n">
        <v>25</v>
      </c>
      <c r="AH61" t="n">
        <v>584954.0977192353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4.7235</v>
      </c>
      <c r="E62" t="n">
        <v>21.17</v>
      </c>
      <c r="F62" t="n">
        <v>17.61</v>
      </c>
      <c r="G62" t="n">
        <v>75.47</v>
      </c>
      <c r="H62" t="n">
        <v>0.97</v>
      </c>
      <c r="I62" t="n">
        <v>14</v>
      </c>
      <c r="J62" t="n">
        <v>292.66</v>
      </c>
      <c r="K62" t="n">
        <v>59.89</v>
      </c>
      <c r="L62" t="n">
        <v>16</v>
      </c>
      <c r="M62" t="n">
        <v>12</v>
      </c>
      <c r="N62" t="n">
        <v>81.77</v>
      </c>
      <c r="O62" t="n">
        <v>36328.69</v>
      </c>
      <c r="P62" t="n">
        <v>287.9</v>
      </c>
      <c r="Q62" t="n">
        <v>444.56</v>
      </c>
      <c r="R62" t="n">
        <v>71.25</v>
      </c>
      <c r="S62" t="n">
        <v>48.21</v>
      </c>
      <c r="T62" t="n">
        <v>5558.96</v>
      </c>
      <c r="U62" t="n">
        <v>0.68</v>
      </c>
      <c r="V62" t="n">
        <v>0.77</v>
      </c>
      <c r="W62" t="n">
        <v>0.19</v>
      </c>
      <c r="X62" t="n">
        <v>0.33</v>
      </c>
      <c r="Y62" t="n">
        <v>1</v>
      </c>
      <c r="Z62" t="n">
        <v>10</v>
      </c>
      <c r="AA62" t="n">
        <v>470.5949668542938</v>
      </c>
      <c r="AB62" t="n">
        <v>643.8887948347325</v>
      </c>
      <c r="AC62" t="n">
        <v>582.4369519593041</v>
      </c>
      <c r="AD62" t="n">
        <v>470594.9668542938</v>
      </c>
      <c r="AE62" t="n">
        <v>643888.7948347325</v>
      </c>
      <c r="AF62" t="n">
        <v>5.675076926466633e-06</v>
      </c>
      <c r="AG62" t="n">
        <v>25</v>
      </c>
      <c r="AH62" t="n">
        <v>582436.9519593042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4.7345</v>
      </c>
      <c r="E63" t="n">
        <v>21.12</v>
      </c>
      <c r="F63" t="n">
        <v>17.56</v>
      </c>
      <c r="G63" t="n">
        <v>75.26000000000001</v>
      </c>
      <c r="H63" t="n">
        <v>0.99</v>
      </c>
      <c r="I63" t="n">
        <v>14</v>
      </c>
      <c r="J63" t="n">
        <v>293.17</v>
      </c>
      <c r="K63" t="n">
        <v>59.89</v>
      </c>
      <c r="L63" t="n">
        <v>16.25</v>
      </c>
      <c r="M63" t="n">
        <v>12</v>
      </c>
      <c r="N63" t="n">
        <v>82.03</v>
      </c>
      <c r="O63" t="n">
        <v>36392.01</v>
      </c>
      <c r="P63" t="n">
        <v>287.24</v>
      </c>
      <c r="Q63" t="n">
        <v>444.55</v>
      </c>
      <c r="R63" t="n">
        <v>69.59</v>
      </c>
      <c r="S63" t="n">
        <v>48.21</v>
      </c>
      <c r="T63" t="n">
        <v>4728.42</v>
      </c>
      <c r="U63" t="n">
        <v>0.6899999999999999</v>
      </c>
      <c r="V63" t="n">
        <v>0.78</v>
      </c>
      <c r="W63" t="n">
        <v>0.19</v>
      </c>
      <c r="X63" t="n">
        <v>0.28</v>
      </c>
      <c r="Y63" t="n">
        <v>1</v>
      </c>
      <c r="Z63" t="n">
        <v>10</v>
      </c>
      <c r="AA63" t="n">
        <v>469.5489729029023</v>
      </c>
      <c r="AB63" t="n">
        <v>642.4576197644423</v>
      </c>
      <c r="AC63" t="n">
        <v>581.1423662290556</v>
      </c>
      <c r="AD63" t="n">
        <v>469548.9729029023</v>
      </c>
      <c r="AE63" t="n">
        <v>642457.6197644422</v>
      </c>
      <c r="AF63" t="n">
        <v>5.688292941326617e-06</v>
      </c>
      <c r="AG63" t="n">
        <v>25</v>
      </c>
      <c r="AH63" t="n">
        <v>581142.3662290556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4.7239</v>
      </c>
      <c r="E64" t="n">
        <v>21.17</v>
      </c>
      <c r="F64" t="n">
        <v>17.61</v>
      </c>
      <c r="G64" t="n">
        <v>75.45999999999999</v>
      </c>
      <c r="H64" t="n">
        <v>1</v>
      </c>
      <c r="I64" t="n">
        <v>14</v>
      </c>
      <c r="J64" t="n">
        <v>293.69</v>
      </c>
      <c r="K64" t="n">
        <v>59.89</v>
      </c>
      <c r="L64" t="n">
        <v>16.5</v>
      </c>
      <c r="M64" t="n">
        <v>12</v>
      </c>
      <c r="N64" t="n">
        <v>82.3</v>
      </c>
      <c r="O64" t="n">
        <v>36455.44</v>
      </c>
      <c r="P64" t="n">
        <v>288.03</v>
      </c>
      <c r="Q64" t="n">
        <v>444.56</v>
      </c>
      <c r="R64" t="n">
        <v>71.58</v>
      </c>
      <c r="S64" t="n">
        <v>48.21</v>
      </c>
      <c r="T64" t="n">
        <v>5722.69</v>
      </c>
      <c r="U64" t="n">
        <v>0.67</v>
      </c>
      <c r="V64" t="n">
        <v>0.77</v>
      </c>
      <c r="W64" t="n">
        <v>0.18</v>
      </c>
      <c r="X64" t="n">
        <v>0.33</v>
      </c>
      <c r="Y64" t="n">
        <v>1</v>
      </c>
      <c r="Z64" t="n">
        <v>10</v>
      </c>
      <c r="AA64" t="n">
        <v>470.6430284903152</v>
      </c>
      <c r="AB64" t="n">
        <v>643.9545548854666</v>
      </c>
      <c r="AC64" t="n">
        <v>582.496435963091</v>
      </c>
      <c r="AD64" t="n">
        <v>470643.0284903152</v>
      </c>
      <c r="AE64" t="n">
        <v>643954.5548854666</v>
      </c>
      <c r="AF64" t="n">
        <v>5.675557508825179e-06</v>
      </c>
      <c r="AG64" t="n">
        <v>25</v>
      </c>
      <c r="AH64" t="n">
        <v>582496.435963091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4.6994</v>
      </c>
      <c r="E65" t="n">
        <v>21.28</v>
      </c>
      <c r="F65" t="n">
        <v>17.72</v>
      </c>
      <c r="G65" t="n">
        <v>75.94</v>
      </c>
      <c r="H65" t="n">
        <v>1.01</v>
      </c>
      <c r="I65" t="n">
        <v>14</v>
      </c>
      <c r="J65" t="n">
        <v>294.2</v>
      </c>
      <c r="K65" t="n">
        <v>59.89</v>
      </c>
      <c r="L65" t="n">
        <v>16.75</v>
      </c>
      <c r="M65" t="n">
        <v>12</v>
      </c>
      <c r="N65" t="n">
        <v>82.56</v>
      </c>
      <c r="O65" t="n">
        <v>36518.97</v>
      </c>
      <c r="P65" t="n">
        <v>289.64</v>
      </c>
      <c r="Q65" t="n">
        <v>444.55</v>
      </c>
      <c r="R65" t="n">
        <v>75.2</v>
      </c>
      <c r="S65" t="n">
        <v>48.21</v>
      </c>
      <c r="T65" t="n">
        <v>7535.06</v>
      </c>
      <c r="U65" t="n">
        <v>0.64</v>
      </c>
      <c r="V65" t="n">
        <v>0.77</v>
      </c>
      <c r="W65" t="n">
        <v>0.19</v>
      </c>
      <c r="X65" t="n">
        <v>0.44</v>
      </c>
      <c r="Y65" t="n">
        <v>1</v>
      </c>
      <c r="Z65" t="n">
        <v>10</v>
      </c>
      <c r="AA65" t="n">
        <v>473.0569178729944</v>
      </c>
      <c r="AB65" t="n">
        <v>647.2573448321319</v>
      </c>
      <c r="AC65" t="n">
        <v>585.4840122727414</v>
      </c>
      <c r="AD65" t="n">
        <v>473056.9178729944</v>
      </c>
      <c r="AE65" t="n">
        <v>647257.344832132</v>
      </c>
      <c r="AF65" t="n">
        <v>5.646121839364306e-06</v>
      </c>
      <c r="AG65" t="n">
        <v>25</v>
      </c>
      <c r="AH65" t="n">
        <v>585484.0122727414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4.7096</v>
      </c>
      <c r="E66" t="n">
        <v>21.23</v>
      </c>
      <c r="F66" t="n">
        <v>17.67</v>
      </c>
      <c r="G66" t="n">
        <v>75.73999999999999</v>
      </c>
      <c r="H66" t="n">
        <v>1.03</v>
      </c>
      <c r="I66" t="n">
        <v>14</v>
      </c>
      <c r="J66" t="n">
        <v>294.72</v>
      </c>
      <c r="K66" t="n">
        <v>59.89</v>
      </c>
      <c r="L66" t="n">
        <v>17</v>
      </c>
      <c r="M66" t="n">
        <v>12</v>
      </c>
      <c r="N66" t="n">
        <v>82.83</v>
      </c>
      <c r="O66" t="n">
        <v>36582.62</v>
      </c>
      <c r="P66" t="n">
        <v>288.03</v>
      </c>
      <c r="Q66" t="n">
        <v>444.55</v>
      </c>
      <c r="R66" t="n">
        <v>73.58</v>
      </c>
      <c r="S66" t="n">
        <v>48.21</v>
      </c>
      <c r="T66" t="n">
        <v>6725.22</v>
      </c>
      <c r="U66" t="n">
        <v>0.66</v>
      </c>
      <c r="V66" t="n">
        <v>0.77</v>
      </c>
      <c r="W66" t="n">
        <v>0.19</v>
      </c>
      <c r="X66" t="n">
        <v>0.4</v>
      </c>
      <c r="Y66" t="n">
        <v>1</v>
      </c>
      <c r="Z66" t="n">
        <v>10</v>
      </c>
      <c r="AA66" t="n">
        <v>471.5492921124364</v>
      </c>
      <c r="AB66" t="n">
        <v>645.194544754782</v>
      </c>
      <c r="AC66" t="n">
        <v>583.6180829396158</v>
      </c>
      <c r="AD66" t="n">
        <v>471549.2921124364</v>
      </c>
      <c r="AE66" t="n">
        <v>645194.544754782</v>
      </c>
      <c r="AF66" t="n">
        <v>5.658376689507199e-06</v>
      </c>
      <c r="AG66" t="n">
        <v>25</v>
      </c>
      <c r="AH66" t="n">
        <v>583618.0829396157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4.7327</v>
      </c>
      <c r="E67" t="n">
        <v>21.13</v>
      </c>
      <c r="F67" t="n">
        <v>17.62</v>
      </c>
      <c r="G67" t="n">
        <v>81.31999999999999</v>
      </c>
      <c r="H67" t="n">
        <v>1.04</v>
      </c>
      <c r="I67" t="n">
        <v>13</v>
      </c>
      <c r="J67" t="n">
        <v>295.23</v>
      </c>
      <c r="K67" t="n">
        <v>59.89</v>
      </c>
      <c r="L67" t="n">
        <v>17.25</v>
      </c>
      <c r="M67" t="n">
        <v>11</v>
      </c>
      <c r="N67" t="n">
        <v>83.09999999999999</v>
      </c>
      <c r="O67" t="n">
        <v>36646.38</v>
      </c>
      <c r="P67" t="n">
        <v>287.2</v>
      </c>
      <c r="Q67" t="n">
        <v>444.55</v>
      </c>
      <c r="R67" t="n">
        <v>71.79000000000001</v>
      </c>
      <c r="S67" t="n">
        <v>48.21</v>
      </c>
      <c r="T67" t="n">
        <v>5837.37</v>
      </c>
      <c r="U67" t="n">
        <v>0.67</v>
      </c>
      <c r="V67" t="n">
        <v>0.77</v>
      </c>
      <c r="W67" t="n">
        <v>0.18</v>
      </c>
      <c r="X67" t="n">
        <v>0.34</v>
      </c>
      <c r="Y67" t="n">
        <v>1</v>
      </c>
      <c r="Z67" t="n">
        <v>10</v>
      </c>
      <c r="AA67" t="n">
        <v>469.852819218012</v>
      </c>
      <c r="AB67" t="n">
        <v>642.8733556975287</v>
      </c>
      <c r="AC67" t="n">
        <v>581.5184249081774</v>
      </c>
      <c r="AD67" t="n">
        <v>469852.819218012</v>
      </c>
      <c r="AE67" t="n">
        <v>642873.3556975287</v>
      </c>
      <c r="AF67" t="n">
        <v>5.686130320713166e-06</v>
      </c>
      <c r="AG67" t="n">
        <v>25</v>
      </c>
      <c r="AH67" t="n">
        <v>581518.4249081773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4.7319</v>
      </c>
      <c r="E68" t="n">
        <v>21.13</v>
      </c>
      <c r="F68" t="n">
        <v>17.62</v>
      </c>
      <c r="G68" t="n">
        <v>81.34</v>
      </c>
      <c r="H68" t="n">
        <v>1.05</v>
      </c>
      <c r="I68" t="n">
        <v>13</v>
      </c>
      <c r="J68" t="n">
        <v>295.75</v>
      </c>
      <c r="K68" t="n">
        <v>59.89</v>
      </c>
      <c r="L68" t="n">
        <v>17.5</v>
      </c>
      <c r="M68" t="n">
        <v>11</v>
      </c>
      <c r="N68" t="n">
        <v>83.36</v>
      </c>
      <c r="O68" t="n">
        <v>36710.24</v>
      </c>
      <c r="P68" t="n">
        <v>287.27</v>
      </c>
      <c r="Q68" t="n">
        <v>444.55</v>
      </c>
      <c r="R68" t="n">
        <v>71.91</v>
      </c>
      <c r="S68" t="n">
        <v>48.21</v>
      </c>
      <c r="T68" t="n">
        <v>5897.37</v>
      </c>
      <c r="U68" t="n">
        <v>0.67</v>
      </c>
      <c r="V68" t="n">
        <v>0.77</v>
      </c>
      <c r="W68" t="n">
        <v>0.18</v>
      </c>
      <c r="X68" t="n">
        <v>0.35</v>
      </c>
      <c r="Y68" t="n">
        <v>1</v>
      </c>
      <c r="Z68" t="n">
        <v>10</v>
      </c>
      <c r="AA68" t="n">
        <v>469.9254081316074</v>
      </c>
      <c r="AB68" t="n">
        <v>642.9726750515068</v>
      </c>
      <c r="AC68" t="n">
        <v>581.6082653624073</v>
      </c>
      <c r="AD68" t="n">
        <v>469925.4081316074</v>
      </c>
      <c r="AE68" t="n">
        <v>642972.6750515068</v>
      </c>
      <c r="AF68" t="n">
        <v>5.685169155996076e-06</v>
      </c>
      <c r="AG68" t="n">
        <v>25</v>
      </c>
      <c r="AH68" t="n">
        <v>581608.2653624073</v>
      </c>
    </row>
    <row r="69">
      <c r="A69" t="n">
        <v>67</v>
      </c>
      <c r="B69" t="n">
        <v>135</v>
      </c>
      <c r="C69" t="inlineStr">
        <is>
          <t xml:space="preserve">CONCLUIDO	</t>
        </is>
      </c>
      <c r="D69" t="n">
        <v>4.7318</v>
      </c>
      <c r="E69" t="n">
        <v>21.13</v>
      </c>
      <c r="F69" t="n">
        <v>17.62</v>
      </c>
      <c r="G69" t="n">
        <v>81.34</v>
      </c>
      <c r="H69" t="n">
        <v>1.07</v>
      </c>
      <c r="I69" t="n">
        <v>13</v>
      </c>
      <c r="J69" t="n">
        <v>296.27</v>
      </c>
      <c r="K69" t="n">
        <v>59.89</v>
      </c>
      <c r="L69" t="n">
        <v>17.75</v>
      </c>
      <c r="M69" t="n">
        <v>11</v>
      </c>
      <c r="N69" t="n">
        <v>83.63</v>
      </c>
      <c r="O69" t="n">
        <v>36774.22</v>
      </c>
      <c r="P69" t="n">
        <v>287.4</v>
      </c>
      <c r="Q69" t="n">
        <v>444.56</v>
      </c>
      <c r="R69" t="n">
        <v>71.95999999999999</v>
      </c>
      <c r="S69" t="n">
        <v>48.21</v>
      </c>
      <c r="T69" t="n">
        <v>5919.53</v>
      </c>
      <c r="U69" t="n">
        <v>0.67</v>
      </c>
      <c r="V69" t="n">
        <v>0.77</v>
      </c>
      <c r="W69" t="n">
        <v>0.18</v>
      </c>
      <c r="X69" t="n">
        <v>0.35</v>
      </c>
      <c r="Y69" t="n">
        <v>1</v>
      </c>
      <c r="Z69" t="n">
        <v>10</v>
      </c>
      <c r="AA69" t="n">
        <v>469.996460119112</v>
      </c>
      <c r="AB69" t="n">
        <v>643.0698915154032</v>
      </c>
      <c r="AC69" t="n">
        <v>581.6962036234336</v>
      </c>
      <c r="AD69" t="n">
        <v>469996.460119112</v>
      </c>
      <c r="AE69" t="n">
        <v>643069.8915154033</v>
      </c>
      <c r="AF69" t="n">
        <v>5.685049010406439e-06</v>
      </c>
      <c r="AG69" t="n">
        <v>25</v>
      </c>
      <c r="AH69" t="n">
        <v>581696.2036234336</v>
      </c>
    </row>
    <row r="70">
      <c r="A70" t="n">
        <v>68</v>
      </c>
      <c r="B70" t="n">
        <v>135</v>
      </c>
      <c r="C70" t="inlineStr">
        <is>
          <t xml:space="preserve">CONCLUIDO	</t>
        </is>
      </c>
      <c r="D70" t="n">
        <v>4.7314</v>
      </c>
      <c r="E70" t="n">
        <v>21.14</v>
      </c>
      <c r="F70" t="n">
        <v>17.63</v>
      </c>
      <c r="G70" t="n">
        <v>81.34999999999999</v>
      </c>
      <c r="H70" t="n">
        <v>1.08</v>
      </c>
      <c r="I70" t="n">
        <v>13</v>
      </c>
      <c r="J70" t="n">
        <v>296.79</v>
      </c>
      <c r="K70" t="n">
        <v>59.89</v>
      </c>
      <c r="L70" t="n">
        <v>18</v>
      </c>
      <c r="M70" t="n">
        <v>11</v>
      </c>
      <c r="N70" t="n">
        <v>83.90000000000001</v>
      </c>
      <c r="O70" t="n">
        <v>36838.32</v>
      </c>
      <c r="P70" t="n">
        <v>287.31</v>
      </c>
      <c r="Q70" t="n">
        <v>444.55</v>
      </c>
      <c r="R70" t="n">
        <v>72.08</v>
      </c>
      <c r="S70" t="n">
        <v>48.21</v>
      </c>
      <c r="T70" t="n">
        <v>5980.1</v>
      </c>
      <c r="U70" t="n">
        <v>0.67</v>
      </c>
      <c r="V70" t="n">
        <v>0.77</v>
      </c>
      <c r="W70" t="n">
        <v>0.18</v>
      </c>
      <c r="X70" t="n">
        <v>0.35</v>
      </c>
      <c r="Y70" t="n">
        <v>1</v>
      </c>
      <c r="Z70" t="n">
        <v>10</v>
      </c>
      <c r="AA70" t="n">
        <v>470.0091489134088</v>
      </c>
      <c r="AB70" t="n">
        <v>643.08725288355</v>
      </c>
      <c r="AC70" t="n">
        <v>581.7119080469713</v>
      </c>
      <c r="AD70" t="n">
        <v>470009.1489134087</v>
      </c>
      <c r="AE70" t="n">
        <v>643087.25288355</v>
      </c>
      <c r="AF70" t="n">
        <v>5.684568428047895e-06</v>
      </c>
      <c r="AG70" t="n">
        <v>25</v>
      </c>
      <c r="AH70" t="n">
        <v>581711.9080469713</v>
      </c>
    </row>
    <row r="71">
      <c r="A71" t="n">
        <v>69</v>
      </c>
      <c r="B71" t="n">
        <v>135</v>
      </c>
      <c r="C71" t="inlineStr">
        <is>
          <t xml:space="preserve">CONCLUIDO	</t>
        </is>
      </c>
      <c r="D71" t="n">
        <v>4.731</v>
      </c>
      <c r="E71" t="n">
        <v>21.14</v>
      </c>
      <c r="F71" t="n">
        <v>17.63</v>
      </c>
      <c r="G71" t="n">
        <v>81.36</v>
      </c>
      <c r="H71" t="n">
        <v>1.09</v>
      </c>
      <c r="I71" t="n">
        <v>13</v>
      </c>
      <c r="J71" t="n">
        <v>297.31</v>
      </c>
      <c r="K71" t="n">
        <v>59.89</v>
      </c>
      <c r="L71" t="n">
        <v>18.25</v>
      </c>
      <c r="M71" t="n">
        <v>11</v>
      </c>
      <c r="N71" t="n">
        <v>84.17</v>
      </c>
      <c r="O71" t="n">
        <v>36902.52</v>
      </c>
      <c r="P71" t="n">
        <v>287.44</v>
      </c>
      <c r="Q71" t="n">
        <v>444.55</v>
      </c>
      <c r="R71" t="n">
        <v>72.05</v>
      </c>
      <c r="S71" t="n">
        <v>48.21</v>
      </c>
      <c r="T71" t="n">
        <v>5966.65</v>
      </c>
      <c r="U71" t="n">
        <v>0.67</v>
      </c>
      <c r="V71" t="n">
        <v>0.77</v>
      </c>
      <c r="W71" t="n">
        <v>0.19</v>
      </c>
      <c r="X71" t="n">
        <v>0.35</v>
      </c>
      <c r="Y71" t="n">
        <v>1</v>
      </c>
      <c r="Z71" t="n">
        <v>10</v>
      </c>
      <c r="AA71" t="n">
        <v>470.0940307261201</v>
      </c>
      <c r="AB71" t="n">
        <v>643.2033919244229</v>
      </c>
      <c r="AC71" t="n">
        <v>581.8169629407855</v>
      </c>
      <c r="AD71" t="n">
        <v>470094.0307261201</v>
      </c>
      <c r="AE71" t="n">
        <v>643203.3919244229</v>
      </c>
      <c r="AF71" t="n">
        <v>5.684087845689349e-06</v>
      </c>
      <c r="AG71" t="n">
        <v>25</v>
      </c>
      <c r="AH71" t="n">
        <v>581816.9629407856</v>
      </c>
    </row>
    <row r="72">
      <c r="A72" t="n">
        <v>70</v>
      </c>
      <c r="B72" t="n">
        <v>135</v>
      </c>
      <c r="C72" t="inlineStr">
        <is>
          <t xml:space="preserve">CONCLUIDO	</t>
        </is>
      </c>
      <c r="D72" t="n">
        <v>4.7338</v>
      </c>
      <c r="E72" t="n">
        <v>21.12</v>
      </c>
      <c r="F72" t="n">
        <v>17.61</v>
      </c>
      <c r="G72" t="n">
        <v>81.3</v>
      </c>
      <c r="H72" t="n">
        <v>1.11</v>
      </c>
      <c r="I72" t="n">
        <v>13</v>
      </c>
      <c r="J72" t="n">
        <v>297.83</v>
      </c>
      <c r="K72" t="n">
        <v>59.89</v>
      </c>
      <c r="L72" t="n">
        <v>18.5</v>
      </c>
      <c r="M72" t="n">
        <v>11</v>
      </c>
      <c r="N72" t="n">
        <v>84.45</v>
      </c>
      <c r="O72" t="n">
        <v>36966.84</v>
      </c>
      <c r="P72" t="n">
        <v>286.3</v>
      </c>
      <c r="Q72" t="n">
        <v>444.56</v>
      </c>
      <c r="R72" t="n">
        <v>71.61</v>
      </c>
      <c r="S72" t="n">
        <v>48.21</v>
      </c>
      <c r="T72" t="n">
        <v>5745.81</v>
      </c>
      <c r="U72" t="n">
        <v>0.67</v>
      </c>
      <c r="V72" t="n">
        <v>0.77</v>
      </c>
      <c r="W72" t="n">
        <v>0.19</v>
      </c>
      <c r="X72" t="n">
        <v>0.34</v>
      </c>
      <c r="Y72" t="n">
        <v>1</v>
      </c>
      <c r="Z72" t="n">
        <v>10</v>
      </c>
      <c r="AA72" t="n">
        <v>469.3021314166231</v>
      </c>
      <c r="AB72" t="n">
        <v>642.1198803530373</v>
      </c>
      <c r="AC72" t="n">
        <v>580.8368601930549</v>
      </c>
      <c r="AD72" t="n">
        <v>469302.1314166231</v>
      </c>
      <c r="AE72" t="n">
        <v>642119.8803530373</v>
      </c>
      <c r="AF72" t="n">
        <v>5.687451922199163e-06</v>
      </c>
      <c r="AG72" t="n">
        <v>25</v>
      </c>
      <c r="AH72" t="n">
        <v>580836.8601930549</v>
      </c>
    </row>
    <row r="73">
      <c r="A73" t="n">
        <v>71</v>
      </c>
      <c r="B73" t="n">
        <v>135</v>
      </c>
      <c r="C73" t="inlineStr">
        <is>
          <t xml:space="preserve">CONCLUIDO	</t>
        </is>
      </c>
      <c r="D73" t="n">
        <v>4.7523</v>
      </c>
      <c r="E73" t="n">
        <v>21.04</v>
      </c>
      <c r="F73" t="n">
        <v>17.58</v>
      </c>
      <c r="G73" t="n">
        <v>87.91</v>
      </c>
      <c r="H73" t="n">
        <v>1.12</v>
      </c>
      <c r="I73" t="n">
        <v>12</v>
      </c>
      <c r="J73" t="n">
        <v>298.35</v>
      </c>
      <c r="K73" t="n">
        <v>59.89</v>
      </c>
      <c r="L73" t="n">
        <v>18.75</v>
      </c>
      <c r="M73" t="n">
        <v>10</v>
      </c>
      <c r="N73" t="n">
        <v>84.72</v>
      </c>
      <c r="O73" t="n">
        <v>37031.27</v>
      </c>
      <c r="P73" t="n">
        <v>285.64</v>
      </c>
      <c r="Q73" t="n">
        <v>444.55</v>
      </c>
      <c r="R73" t="n">
        <v>70.55</v>
      </c>
      <c r="S73" t="n">
        <v>48.21</v>
      </c>
      <c r="T73" t="n">
        <v>5220.14</v>
      </c>
      <c r="U73" t="n">
        <v>0.68</v>
      </c>
      <c r="V73" t="n">
        <v>0.78</v>
      </c>
      <c r="W73" t="n">
        <v>0.18</v>
      </c>
      <c r="X73" t="n">
        <v>0.31</v>
      </c>
      <c r="Y73" t="n">
        <v>1</v>
      </c>
      <c r="Z73" t="n">
        <v>10</v>
      </c>
      <c r="AA73" t="n">
        <v>468.000510825805</v>
      </c>
      <c r="AB73" t="n">
        <v>640.3389456372322</v>
      </c>
      <c r="AC73" t="n">
        <v>579.2258953869687</v>
      </c>
      <c r="AD73" t="n">
        <v>468000.510825805</v>
      </c>
      <c r="AE73" t="n">
        <v>640338.9456372322</v>
      </c>
      <c r="AF73" t="n">
        <v>5.709678856281864e-06</v>
      </c>
      <c r="AG73" t="n">
        <v>25</v>
      </c>
      <c r="AH73" t="n">
        <v>579225.8953869686</v>
      </c>
    </row>
    <row r="74">
      <c r="A74" t="n">
        <v>72</v>
      </c>
      <c r="B74" t="n">
        <v>135</v>
      </c>
      <c r="C74" t="inlineStr">
        <is>
          <t xml:space="preserve">CONCLUIDO	</t>
        </is>
      </c>
      <c r="D74" t="n">
        <v>4.7521</v>
      </c>
      <c r="E74" t="n">
        <v>21.04</v>
      </c>
      <c r="F74" t="n">
        <v>17.58</v>
      </c>
      <c r="G74" t="n">
        <v>87.92</v>
      </c>
      <c r="H74" t="n">
        <v>1.13</v>
      </c>
      <c r="I74" t="n">
        <v>12</v>
      </c>
      <c r="J74" t="n">
        <v>298.88</v>
      </c>
      <c r="K74" t="n">
        <v>59.89</v>
      </c>
      <c r="L74" t="n">
        <v>19</v>
      </c>
      <c r="M74" t="n">
        <v>10</v>
      </c>
      <c r="N74" t="n">
        <v>84.98999999999999</v>
      </c>
      <c r="O74" t="n">
        <v>37095.82</v>
      </c>
      <c r="P74" t="n">
        <v>286.08</v>
      </c>
      <c r="Q74" t="n">
        <v>444.55</v>
      </c>
      <c r="R74" t="n">
        <v>70.63</v>
      </c>
      <c r="S74" t="n">
        <v>48.21</v>
      </c>
      <c r="T74" t="n">
        <v>5258.1</v>
      </c>
      <c r="U74" t="n">
        <v>0.68</v>
      </c>
      <c r="V74" t="n">
        <v>0.78</v>
      </c>
      <c r="W74" t="n">
        <v>0.18</v>
      </c>
      <c r="X74" t="n">
        <v>0.31</v>
      </c>
      <c r="Y74" t="n">
        <v>1</v>
      </c>
      <c r="Z74" t="n">
        <v>10</v>
      </c>
      <c r="AA74" t="n">
        <v>468.2335402853795</v>
      </c>
      <c r="AB74" t="n">
        <v>640.6577868243563</v>
      </c>
      <c r="AC74" t="n">
        <v>579.51430681869</v>
      </c>
      <c r="AD74" t="n">
        <v>468233.5402853795</v>
      </c>
      <c r="AE74" t="n">
        <v>640657.7868243563</v>
      </c>
      <c r="AF74" t="n">
        <v>5.709438565102592e-06</v>
      </c>
      <c r="AG74" t="n">
        <v>25</v>
      </c>
      <c r="AH74" t="n">
        <v>579514.30681869</v>
      </c>
    </row>
    <row r="75">
      <c r="A75" t="n">
        <v>73</v>
      </c>
      <c r="B75" t="n">
        <v>135</v>
      </c>
      <c r="C75" t="inlineStr">
        <is>
          <t xml:space="preserve">CONCLUIDO	</t>
        </is>
      </c>
      <c r="D75" t="n">
        <v>4.7504</v>
      </c>
      <c r="E75" t="n">
        <v>21.05</v>
      </c>
      <c r="F75" t="n">
        <v>17.59</v>
      </c>
      <c r="G75" t="n">
        <v>87.95999999999999</v>
      </c>
      <c r="H75" t="n">
        <v>1.15</v>
      </c>
      <c r="I75" t="n">
        <v>12</v>
      </c>
      <c r="J75" t="n">
        <v>299.4</v>
      </c>
      <c r="K75" t="n">
        <v>59.89</v>
      </c>
      <c r="L75" t="n">
        <v>19.25</v>
      </c>
      <c r="M75" t="n">
        <v>10</v>
      </c>
      <c r="N75" t="n">
        <v>85.27</v>
      </c>
      <c r="O75" t="n">
        <v>37160.49</v>
      </c>
      <c r="P75" t="n">
        <v>286.29</v>
      </c>
      <c r="Q75" t="n">
        <v>444.55</v>
      </c>
      <c r="R75" t="n">
        <v>70.84</v>
      </c>
      <c r="S75" t="n">
        <v>48.21</v>
      </c>
      <c r="T75" t="n">
        <v>5366.43</v>
      </c>
      <c r="U75" t="n">
        <v>0.68</v>
      </c>
      <c r="V75" t="n">
        <v>0.78</v>
      </c>
      <c r="W75" t="n">
        <v>0.18</v>
      </c>
      <c r="X75" t="n">
        <v>0.31</v>
      </c>
      <c r="Y75" t="n">
        <v>1</v>
      </c>
      <c r="Z75" t="n">
        <v>10</v>
      </c>
      <c r="AA75" t="n">
        <v>468.4579128483458</v>
      </c>
      <c r="AB75" t="n">
        <v>640.9647832636256</v>
      </c>
      <c r="AC75" t="n">
        <v>579.7920039486677</v>
      </c>
      <c r="AD75" t="n">
        <v>468457.9128483458</v>
      </c>
      <c r="AE75" t="n">
        <v>640964.7832636256</v>
      </c>
      <c r="AF75" t="n">
        <v>5.707396090078776e-06</v>
      </c>
      <c r="AG75" t="n">
        <v>25</v>
      </c>
      <c r="AH75" t="n">
        <v>579792.0039486677</v>
      </c>
    </row>
    <row r="76">
      <c r="A76" t="n">
        <v>74</v>
      </c>
      <c r="B76" t="n">
        <v>135</v>
      </c>
      <c r="C76" t="inlineStr">
        <is>
          <t xml:space="preserve">CONCLUIDO	</t>
        </is>
      </c>
      <c r="D76" t="n">
        <v>4.7515</v>
      </c>
      <c r="E76" t="n">
        <v>21.05</v>
      </c>
      <c r="F76" t="n">
        <v>17.59</v>
      </c>
      <c r="G76" t="n">
        <v>87.93000000000001</v>
      </c>
      <c r="H76" t="n">
        <v>1.16</v>
      </c>
      <c r="I76" t="n">
        <v>12</v>
      </c>
      <c r="J76" t="n">
        <v>299.93</v>
      </c>
      <c r="K76" t="n">
        <v>59.89</v>
      </c>
      <c r="L76" t="n">
        <v>19.5</v>
      </c>
      <c r="M76" t="n">
        <v>10</v>
      </c>
      <c r="N76" t="n">
        <v>85.54000000000001</v>
      </c>
      <c r="O76" t="n">
        <v>37225.39</v>
      </c>
      <c r="P76" t="n">
        <v>286.44</v>
      </c>
      <c r="Q76" t="n">
        <v>444.58</v>
      </c>
      <c r="R76" t="n">
        <v>70.67</v>
      </c>
      <c r="S76" t="n">
        <v>48.21</v>
      </c>
      <c r="T76" t="n">
        <v>5278.57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468.4841859713014</v>
      </c>
      <c r="AB76" t="n">
        <v>641.0007313095418</v>
      </c>
      <c r="AC76" t="n">
        <v>579.8245211635351</v>
      </c>
      <c r="AD76" t="n">
        <v>468484.1859713014</v>
      </c>
      <c r="AE76" t="n">
        <v>641000.7313095419</v>
      </c>
      <c r="AF76" t="n">
        <v>5.708717691564774e-06</v>
      </c>
      <c r="AG76" t="n">
        <v>25</v>
      </c>
      <c r="AH76" t="n">
        <v>579824.5211635351</v>
      </c>
    </row>
    <row r="77">
      <c r="A77" t="n">
        <v>75</v>
      </c>
      <c r="B77" t="n">
        <v>135</v>
      </c>
      <c r="C77" t="inlineStr">
        <is>
          <t xml:space="preserve">CONCLUIDO	</t>
        </is>
      </c>
      <c r="D77" t="n">
        <v>4.7525</v>
      </c>
      <c r="E77" t="n">
        <v>21.04</v>
      </c>
      <c r="F77" t="n">
        <v>17.58</v>
      </c>
      <c r="G77" t="n">
        <v>87.91</v>
      </c>
      <c r="H77" t="n">
        <v>1.17</v>
      </c>
      <c r="I77" t="n">
        <v>12</v>
      </c>
      <c r="J77" t="n">
        <v>300.45</v>
      </c>
      <c r="K77" t="n">
        <v>59.89</v>
      </c>
      <c r="L77" t="n">
        <v>19.75</v>
      </c>
      <c r="M77" t="n">
        <v>10</v>
      </c>
      <c r="N77" t="n">
        <v>85.81999999999999</v>
      </c>
      <c r="O77" t="n">
        <v>37290.29</v>
      </c>
      <c r="P77" t="n">
        <v>286.52</v>
      </c>
      <c r="Q77" t="n">
        <v>444.58</v>
      </c>
      <c r="R77" t="n">
        <v>70.51000000000001</v>
      </c>
      <c r="S77" t="n">
        <v>48.21</v>
      </c>
      <c r="T77" t="n">
        <v>5198.03</v>
      </c>
      <c r="U77" t="n">
        <v>0.68</v>
      </c>
      <c r="V77" t="n">
        <v>0.78</v>
      </c>
      <c r="W77" t="n">
        <v>0.18</v>
      </c>
      <c r="X77" t="n">
        <v>0.3</v>
      </c>
      <c r="Y77" t="n">
        <v>1</v>
      </c>
      <c r="Z77" t="n">
        <v>10</v>
      </c>
      <c r="AA77" t="n">
        <v>468.4392770325954</v>
      </c>
      <c r="AB77" t="n">
        <v>640.9392849183616</v>
      </c>
      <c r="AC77" t="n">
        <v>579.7689391296885</v>
      </c>
      <c r="AD77" t="n">
        <v>468439.2770325954</v>
      </c>
      <c r="AE77" t="n">
        <v>640939.2849183617</v>
      </c>
      <c r="AF77" t="n">
        <v>5.709919147461137e-06</v>
      </c>
      <c r="AG77" t="n">
        <v>25</v>
      </c>
      <c r="AH77" t="n">
        <v>579768.9391296885</v>
      </c>
    </row>
    <row r="78">
      <c r="A78" t="n">
        <v>76</v>
      </c>
      <c r="B78" t="n">
        <v>135</v>
      </c>
      <c r="C78" t="inlineStr">
        <is>
          <t xml:space="preserve">CONCLUIDO	</t>
        </is>
      </c>
      <c r="D78" t="n">
        <v>4.7594</v>
      </c>
      <c r="E78" t="n">
        <v>21.01</v>
      </c>
      <c r="F78" t="n">
        <v>17.55</v>
      </c>
      <c r="G78" t="n">
        <v>87.76000000000001</v>
      </c>
      <c r="H78" t="n">
        <v>1.18</v>
      </c>
      <c r="I78" t="n">
        <v>12</v>
      </c>
      <c r="J78" t="n">
        <v>300.98</v>
      </c>
      <c r="K78" t="n">
        <v>59.89</v>
      </c>
      <c r="L78" t="n">
        <v>20</v>
      </c>
      <c r="M78" t="n">
        <v>10</v>
      </c>
      <c r="N78" t="n">
        <v>86.09</v>
      </c>
      <c r="O78" t="n">
        <v>37355.31</v>
      </c>
      <c r="P78" t="n">
        <v>285.62</v>
      </c>
      <c r="Q78" t="n">
        <v>444.55</v>
      </c>
      <c r="R78" t="n">
        <v>69.43000000000001</v>
      </c>
      <c r="S78" t="n">
        <v>48.21</v>
      </c>
      <c r="T78" t="n">
        <v>4657.97</v>
      </c>
      <c r="U78" t="n">
        <v>0.6899999999999999</v>
      </c>
      <c r="V78" t="n">
        <v>0.78</v>
      </c>
      <c r="W78" t="n">
        <v>0.18</v>
      </c>
      <c r="X78" t="n">
        <v>0.27</v>
      </c>
      <c r="Y78" t="n">
        <v>1</v>
      </c>
      <c r="Z78" t="n">
        <v>10</v>
      </c>
      <c r="AA78" t="n">
        <v>467.5481943520653</v>
      </c>
      <c r="AB78" t="n">
        <v>639.7200662830672</v>
      </c>
      <c r="AC78" t="n">
        <v>578.6660810097626</v>
      </c>
      <c r="AD78" t="n">
        <v>467548.1943520653</v>
      </c>
      <c r="AE78" t="n">
        <v>639720.0662830672</v>
      </c>
      <c r="AF78" t="n">
        <v>5.718209193146036e-06</v>
      </c>
      <c r="AG78" t="n">
        <v>25</v>
      </c>
      <c r="AH78" t="n">
        <v>578666.0810097626</v>
      </c>
    </row>
    <row r="79">
      <c r="A79" t="n">
        <v>77</v>
      </c>
      <c r="B79" t="n">
        <v>135</v>
      </c>
      <c r="C79" t="inlineStr">
        <is>
          <t xml:space="preserve">CONCLUIDO	</t>
        </is>
      </c>
      <c r="D79" t="n">
        <v>4.7666</v>
      </c>
      <c r="E79" t="n">
        <v>20.98</v>
      </c>
      <c r="F79" t="n">
        <v>17.52</v>
      </c>
      <c r="G79" t="n">
        <v>87.59999999999999</v>
      </c>
      <c r="H79" t="n">
        <v>1.2</v>
      </c>
      <c r="I79" t="n">
        <v>12</v>
      </c>
      <c r="J79" t="n">
        <v>301.51</v>
      </c>
      <c r="K79" t="n">
        <v>59.89</v>
      </c>
      <c r="L79" t="n">
        <v>20.25</v>
      </c>
      <c r="M79" t="n">
        <v>10</v>
      </c>
      <c r="N79" t="n">
        <v>86.37</v>
      </c>
      <c r="O79" t="n">
        <v>37420.44</v>
      </c>
      <c r="P79" t="n">
        <v>284.06</v>
      </c>
      <c r="Q79" t="n">
        <v>444.55</v>
      </c>
      <c r="R79" t="n">
        <v>68.45</v>
      </c>
      <c r="S79" t="n">
        <v>48.21</v>
      </c>
      <c r="T79" t="n">
        <v>4171.03</v>
      </c>
      <c r="U79" t="n">
        <v>0.7</v>
      </c>
      <c r="V79" t="n">
        <v>0.78</v>
      </c>
      <c r="W79" t="n">
        <v>0.18</v>
      </c>
      <c r="X79" t="n">
        <v>0.24</v>
      </c>
      <c r="Y79" t="n">
        <v>1</v>
      </c>
      <c r="Z79" t="n">
        <v>10</v>
      </c>
      <c r="AA79" t="n">
        <v>466.3112951604942</v>
      </c>
      <c r="AB79" t="n">
        <v>638.0276862410184</v>
      </c>
      <c r="AC79" t="n">
        <v>577.1352193436567</v>
      </c>
      <c r="AD79" t="n">
        <v>466311.2951604942</v>
      </c>
      <c r="AE79" t="n">
        <v>638027.6862410184</v>
      </c>
      <c r="AF79" t="n">
        <v>5.726859675599843e-06</v>
      </c>
      <c r="AG79" t="n">
        <v>25</v>
      </c>
      <c r="AH79" t="n">
        <v>577135.2193436567</v>
      </c>
    </row>
    <row r="80">
      <c r="A80" t="n">
        <v>78</v>
      </c>
      <c r="B80" t="n">
        <v>135</v>
      </c>
      <c r="C80" t="inlineStr">
        <is>
          <t xml:space="preserve">CONCLUIDO	</t>
        </is>
      </c>
      <c r="D80" t="n">
        <v>4.7694</v>
      </c>
      <c r="E80" t="n">
        <v>20.97</v>
      </c>
      <c r="F80" t="n">
        <v>17.56</v>
      </c>
      <c r="G80" t="n">
        <v>95.77</v>
      </c>
      <c r="H80" t="n">
        <v>1.21</v>
      </c>
      <c r="I80" t="n">
        <v>11</v>
      </c>
      <c r="J80" t="n">
        <v>302.04</v>
      </c>
      <c r="K80" t="n">
        <v>59.89</v>
      </c>
      <c r="L80" t="n">
        <v>20.5</v>
      </c>
      <c r="M80" t="n">
        <v>9</v>
      </c>
      <c r="N80" t="n">
        <v>86.65000000000001</v>
      </c>
      <c r="O80" t="n">
        <v>37485.7</v>
      </c>
      <c r="P80" t="n">
        <v>284.71</v>
      </c>
      <c r="Q80" t="n">
        <v>444.55</v>
      </c>
      <c r="R80" t="n">
        <v>70.01000000000001</v>
      </c>
      <c r="S80" t="n">
        <v>48.21</v>
      </c>
      <c r="T80" t="n">
        <v>4955.68</v>
      </c>
      <c r="U80" t="n">
        <v>0.6899999999999999</v>
      </c>
      <c r="V80" t="n">
        <v>0.78</v>
      </c>
      <c r="W80" t="n">
        <v>0.18</v>
      </c>
      <c r="X80" t="n">
        <v>0.28</v>
      </c>
      <c r="Y80" t="n">
        <v>1</v>
      </c>
      <c r="Z80" t="n">
        <v>10</v>
      </c>
      <c r="AA80" t="n">
        <v>466.6750064569763</v>
      </c>
      <c r="AB80" t="n">
        <v>638.5253320826752</v>
      </c>
      <c r="AC80" t="n">
        <v>577.585370564636</v>
      </c>
      <c r="AD80" t="n">
        <v>466675.0064569763</v>
      </c>
      <c r="AE80" t="n">
        <v>638525.3320826752</v>
      </c>
      <c r="AF80" t="n">
        <v>5.730223752109657e-06</v>
      </c>
      <c r="AG80" t="n">
        <v>25</v>
      </c>
      <c r="AH80" t="n">
        <v>577585.3705646361</v>
      </c>
    </row>
    <row r="81">
      <c r="A81" t="n">
        <v>79</v>
      </c>
      <c r="B81" t="n">
        <v>135</v>
      </c>
      <c r="C81" t="inlineStr">
        <is>
          <t xml:space="preserve">CONCLUIDO	</t>
        </is>
      </c>
      <c r="D81" t="n">
        <v>4.7647</v>
      </c>
      <c r="E81" t="n">
        <v>20.99</v>
      </c>
      <c r="F81" t="n">
        <v>17.58</v>
      </c>
      <c r="G81" t="n">
        <v>95.88</v>
      </c>
      <c r="H81" t="n">
        <v>1.22</v>
      </c>
      <c r="I81" t="n">
        <v>11</v>
      </c>
      <c r="J81" t="n">
        <v>302.57</v>
      </c>
      <c r="K81" t="n">
        <v>59.89</v>
      </c>
      <c r="L81" t="n">
        <v>20.75</v>
      </c>
      <c r="M81" t="n">
        <v>9</v>
      </c>
      <c r="N81" t="n">
        <v>86.93000000000001</v>
      </c>
      <c r="O81" t="n">
        <v>37551.07</v>
      </c>
      <c r="P81" t="n">
        <v>284.98</v>
      </c>
      <c r="Q81" t="n">
        <v>444.55</v>
      </c>
      <c r="R81" t="n">
        <v>70.47</v>
      </c>
      <c r="S81" t="n">
        <v>48.21</v>
      </c>
      <c r="T81" t="n">
        <v>5185.3</v>
      </c>
      <c r="U81" t="n">
        <v>0.68</v>
      </c>
      <c r="V81" t="n">
        <v>0.78</v>
      </c>
      <c r="W81" t="n">
        <v>0.18</v>
      </c>
      <c r="X81" t="n">
        <v>0.3</v>
      </c>
      <c r="Y81" t="n">
        <v>1</v>
      </c>
      <c r="Z81" t="n">
        <v>10</v>
      </c>
      <c r="AA81" t="n">
        <v>467.1036863011548</v>
      </c>
      <c r="AB81" t="n">
        <v>639.1118707575001</v>
      </c>
      <c r="AC81" t="n">
        <v>578.1159308115479</v>
      </c>
      <c r="AD81" t="n">
        <v>467103.6863011548</v>
      </c>
      <c r="AE81" t="n">
        <v>639111.8707575002</v>
      </c>
      <c r="AF81" t="n">
        <v>5.724576909396755e-06</v>
      </c>
      <c r="AG81" t="n">
        <v>25</v>
      </c>
      <c r="AH81" t="n">
        <v>578115.9308115479</v>
      </c>
    </row>
    <row r="82">
      <c r="A82" t="n">
        <v>80</v>
      </c>
      <c r="B82" t="n">
        <v>135</v>
      </c>
      <c r="C82" t="inlineStr">
        <is>
          <t xml:space="preserve">CONCLUIDO	</t>
        </is>
      </c>
      <c r="D82" t="n">
        <v>4.7668</v>
      </c>
      <c r="E82" t="n">
        <v>20.98</v>
      </c>
      <c r="F82" t="n">
        <v>17.57</v>
      </c>
      <c r="G82" t="n">
        <v>95.83</v>
      </c>
      <c r="H82" t="n">
        <v>1.23</v>
      </c>
      <c r="I82" t="n">
        <v>11</v>
      </c>
      <c r="J82" t="n">
        <v>303.1</v>
      </c>
      <c r="K82" t="n">
        <v>59.89</v>
      </c>
      <c r="L82" t="n">
        <v>21</v>
      </c>
      <c r="M82" t="n">
        <v>9</v>
      </c>
      <c r="N82" t="n">
        <v>87.20999999999999</v>
      </c>
      <c r="O82" t="n">
        <v>37616.56</v>
      </c>
      <c r="P82" t="n">
        <v>284.89</v>
      </c>
      <c r="Q82" t="n">
        <v>444.55</v>
      </c>
      <c r="R82" t="n">
        <v>70.22</v>
      </c>
      <c r="S82" t="n">
        <v>48.21</v>
      </c>
      <c r="T82" t="n">
        <v>5059.5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466.9233367418616</v>
      </c>
      <c r="AB82" t="n">
        <v>638.8651085340142</v>
      </c>
      <c r="AC82" t="n">
        <v>577.8927192283385</v>
      </c>
      <c r="AD82" t="n">
        <v>466923.3367418616</v>
      </c>
      <c r="AE82" t="n">
        <v>638865.1085340142</v>
      </c>
      <c r="AF82" t="n">
        <v>5.727099966779115e-06</v>
      </c>
      <c r="AG82" t="n">
        <v>25</v>
      </c>
      <c r="AH82" t="n">
        <v>577892.7192283385</v>
      </c>
    </row>
    <row r="83">
      <c r="A83" t="n">
        <v>81</v>
      </c>
      <c r="B83" t="n">
        <v>135</v>
      </c>
      <c r="C83" t="inlineStr">
        <is>
          <t xml:space="preserve">CONCLUIDO	</t>
        </is>
      </c>
      <c r="D83" t="n">
        <v>4.7678</v>
      </c>
      <c r="E83" t="n">
        <v>20.97</v>
      </c>
      <c r="F83" t="n">
        <v>17.57</v>
      </c>
      <c r="G83" t="n">
        <v>95.81</v>
      </c>
      <c r="H83" t="n">
        <v>1.25</v>
      </c>
      <c r="I83" t="n">
        <v>11</v>
      </c>
      <c r="J83" t="n">
        <v>303.63</v>
      </c>
      <c r="K83" t="n">
        <v>59.89</v>
      </c>
      <c r="L83" t="n">
        <v>21.25</v>
      </c>
      <c r="M83" t="n">
        <v>9</v>
      </c>
      <c r="N83" t="n">
        <v>87.48999999999999</v>
      </c>
      <c r="O83" t="n">
        <v>37682.17</v>
      </c>
      <c r="P83" t="n">
        <v>285.1</v>
      </c>
      <c r="Q83" t="n">
        <v>444.55</v>
      </c>
      <c r="R83" t="n">
        <v>70.06</v>
      </c>
      <c r="S83" t="n">
        <v>48.21</v>
      </c>
      <c r="T83" t="n">
        <v>4980.69</v>
      </c>
      <c r="U83" t="n">
        <v>0.6899999999999999</v>
      </c>
      <c r="V83" t="n">
        <v>0.78</v>
      </c>
      <c r="W83" t="n">
        <v>0.18</v>
      </c>
      <c r="X83" t="n">
        <v>0.29</v>
      </c>
      <c r="Y83" t="n">
        <v>1</v>
      </c>
      <c r="Z83" t="n">
        <v>10</v>
      </c>
      <c r="AA83" t="n">
        <v>466.9848164572729</v>
      </c>
      <c r="AB83" t="n">
        <v>638.9492277929336</v>
      </c>
      <c r="AC83" t="n">
        <v>577.9688102632487</v>
      </c>
      <c r="AD83" t="n">
        <v>466984.8164572729</v>
      </c>
      <c r="AE83" t="n">
        <v>638949.2277929336</v>
      </c>
      <c r="AF83" t="n">
        <v>5.728301422675477e-06</v>
      </c>
      <c r="AG83" t="n">
        <v>25</v>
      </c>
      <c r="AH83" t="n">
        <v>577968.8102632486</v>
      </c>
    </row>
    <row r="84">
      <c r="A84" t="n">
        <v>82</v>
      </c>
      <c r="B84" t="n">
        <v>135</v>
      </c>
      <c r="C84" t="inlineStr">
        <is>
          <t xml:space="preserve">CONCLUIDO	</t>
        </is>
      </c>
      <c r="D84" t="n">
        <v>4.7664</v>
      </c>
      <c r="E84" t="n">
        <v>20.98</v>
      </c>
      <c r="F84" t="n">
        <v>17.57</v>
      </c>
      <c r="G84" t="n">
        <v>95.84</v>
      </c>
      <c r="H84" t="n">
        <v>1.26</v>
      </c>
      <c r="I84" t="n">
        <v>11</v>
      </c>
      <c r="J84" t="n">
        <v>304.16</v>
      </c>
      <c r="K84" t="n">
        <v>59.89</v>
      </c>
      <c r="L84" t="n">
        <v>21.5</v>
      </c>
      <c r="M84" t="n">
        <v>9</v>
      </c>
      <c r="N84" t="n">
        <v>87.78</v>
      </c>
      <c r="O84" t="n">
        <v>37747.91</v>
      </c>
      <c r="P84" t="n">
        <v>285.33</v>
      </c>
      <c r="Q84" t="n">
        <v>444.58</v>
      </c>
      <c r="R84" t="n">
        <v>70.23</v>
      </c>
      <c r="S84" t="n">
        <v>48.21</v>
      </c>
      <c r="T84" t="n">
        <v>5066.99</v>
      </c>
      <c r="U84" t="n">
        <v>0.6899999999999999</v>
      </c>
      <c r="V84" t="n">
        <v>0.78</v>
      </c>
      <c r="W84" t="n">
        <v>0.18</v>
      </c>
      <c r="X84" t="n">
        <v>0.29</v>
      </c>
      <c r="Y84" t="n">
        <v>1</v>
      </c>
      <c r="Z84" t="n">
        <v>10</v>
      </c>
      <c r="AA84" t="n">
        <v>467.1646346793372</v>
      </c>
      <c r="AB84" t="n">
        <v>639.195263017382</v>
      </c>
      <c r="AC84" t="n">
        <v>578.1913642311883</v>
      </c>
      <c r="AD84" t="n">
        <v>467164.6346793371</v>
      </c>
      <c r="AE84" t="n">
        <v>639195.263017382</v>
      </c>
      <c r="AF84" t="n">
        <v>5.72661938442057e-06</v>
      </c>
      <c r="AG84" t="n">
        <v>25</v>
      </c>
      <c r="AH84" t="n">
        <v>578191.3642311883</v>
      </c>
    </row>
    <row r="85">
      <c r="A85" t="n">
        <v>83</v>
      </c>
      <c r="B85" t="n">
        <v>135</v>
      </c>
      <c r="C85" t="inlineStr">
        <is>
          <t xml:space="preserve">CONCLUIDO	</t>
        </is>
      </c>
      <c r="D85" t="n">
        <v>4.7669</v>
      </c>
      <c r="E85" t="n">
        <v>20.98</v>
      </c>
      <c r="F85" t="n">
        <v>17.57</v>
      </c>
      <c r="G85" t="n">
        <v>95.83</v>
      </c>
      <c r="H85" t="n">
        <v>1.27</v>
      </c>
      <c r="I85" t="n">
        <v>11</v>
      </c>
      <c r="J85" t="n">
        <v>304.7</v>
      </c>
      <c r="K85" t="n">
        <v>59.89</v>
      </c>
      <c r="L85" t="n">
        <v>21.75</v>
      </c>
      <c r="M85" t="n">
        <v>9</v>
      </c>
      <c r="N85" t="n">
        <v>88.06</v>
      </c>
      <c r="O85" t="n">
        <v>37813.76</v>
      </c>
      <c r="P85" t="n">
        <v>285.1</v>
      </c>
      <c r="Q85" t="n">
        <v>444.56</v>
      </c>
      <c r="R85" t="n">
        <v>70.14</v>
      </c>
      <c r="S85" t="n">
        <v>48.21</v>
      </c>
      <c r="T85" t="n">
        <v>5018.15</v>
      </c>
      <c r="U85" t="n">
        <v>0.6899999999999999</v>
      </c>
      <c r="V85" t="n">
        <v>0.78</v>
      </c>
      <c r="W85" t="n">
        <v>0.18</v>
      </c>
      <c r="X85" t="n">
        <v>0.29</v>
      </c>
      <c r="Y85" t="n">
        <v>1</v>
      </c>
      <c r="Z85" t="n">
        <v>10</v>
      </c>
      <c r="AA85" t="n">
        <v>467.0253814288361</v>
      </c>
      <c r="AB85" t="n">
        <v>639.0047305766265</v>
      </c>
      <c r="AC85" t="n">
        <v>578.0190159391647</v>
      </c>
      <c r="AD85" t="n">
        <v>467025.381428836</v>
      </c>
      <c r="AE85" t="n">
        <v>639004.7305766265</v>
      </c>
      <c r="AF85" t="n">
        <v>5.727220112368751e-06</v>
      </c>
      <c r="AG85" t="n">
        <v>25</v>
      </c>
      <c r="AH85" t="n">
        <v>578019.0159391647</v>
      </c>
    </row>
    <row r="86">
      <c r="A86" t="n">
        <v>84</v>
      </c>
      <c r="B86" t="n">
        <v>135</v>
      </c>
      <c r="C86" t="inlineStr">
        <is>
          <t xml:space="preserve">CONCLUIDO	</t>
        </is>
      </c>
      <c r="D86" t="n">
        <v>4.7676</v>
      </c>
      <c r="E86" t="n">
        <v>20.97</v>
      </c>
      <c r="F86" t="n">
        <v>17.57</v>
      </c>
      <c r="G86" t="n">
        <v>95.81</v>
      </c>
      <c r="H86" t="n">
        <v>1.28</v>
      </c>
      <c r="I86" t="n">
        <v>11</v>
      </c>
      <c r="J86" t="n">
        <v>305.23</v>
      </c>
      <c r="K86" t="n">
        <v>59.89</v>
      </c>
      <c r="L86" t="n">
        <v>22</v>
      </c>
      <c r="M86" t="n">
        <v>9</v>
      </c>
      <c r="N86" t="n">
        <v>88.34999999999999</v>
      </c>
      <c r="O86" t="n">
        <v>37879.74</v>
      </c>
      <c r="P86" t="n">
        <v>284.93</v>
      </c>
      <c r="Q86" t="n">
        <v>444.55</v>
      </c>
      <c r="R86" t="n">
        <v>70.08</v>
      </c>
      <c r="S86" t="n">
        <v>48.21</v>
      </c>
      <c r="T86" t="n">
        <v>4987.69</v>
      </c>
      <c r="U86" t="n">
        <v>0.6899999999999999</v>
      </c>
      <c r="V86" t="n">
        <v>0.78</v>
      </c>
      <c r="W86" t="n">
        <v>0.18</v>
      </c>
      <c r="X86" t="n">
        <v>0.29</v>
      </c>
      <c r="Y86" t="n">
        <v>1</v>
      </c>
      <c r="Z86" t="n">
        <v>10</v>
      </c>
      <c r="AA86" t="n">
        <v>466.9075869754083</v>
      </c>
      <c r="AB86" t="n">
        <v>638.843559008722</v>
      </c>
      <c r="AC86" t="n">
        <v>577.8732263594952</v>
      </c>
      <c r="AD86" t="n">
        <v>466907.5869754083</v>
      </c>
      <c r="AE86" t="n">
        <v>638843.559008722</v>
      </c>
      <c r="AF86" t="n">
        <v>5.728061131496205e-06</v>
      </c>
      <c r="AG86" t="n">
        <v>25</v>
      </c>
      <c r="AH86" t="n">
        <v>577873.2263594952</v>
      </c>
    </row>
    <row r="87">
      <c r="A87" t="n">
        <v>85</v>
      </c>
      <c r="B87" t="n">
        <v>135</v>
      </c>
      <c r="C87" t="inlineStr">
        <is>
          <t xml:space="preserve">CONCLUIDO	</t>
        </is>
      </c>
      <c r="D87" t="n">
        <v>4.7656</v>
      </c>
      <c r="E87" t="n">
        <v>20.98</v>
      </c>
      <c r="F87" t="n">
        <v>17.57</v>
      </c>
      <c r="G87" t="n">
        <v>95.86</v>
      </c>
      <c r="H87" t="n">
        <v>1.3</v>
      </c>
      <c r="I87" t="n">
        <v>11</v>
      </c>
      <c r="J87" t="n">
        <v>305.77</v>
      </c>
      <c r="K87" t="n">
        <v>59.89</v>
      </c>
      <c r="L87" t="n">
        <v>22.25</v>
      </c>
      <c r="M87" t="n">
        <v>9</v>
      </c>
      <c r="N87" t="n">
        <v>88.63</v>
      </c>
      <c r="O87" t="n">
        <v>37945.85</v>
      </c>
      <c r="P87" t="n">
        <v>284.7</v>
      </c>
      <c r="Q87" t="n">
        <v>444.55</v>
      </c>
      <c r="R87" t="n">
        <v>70.40000000000001</v>
      </c>
      <c r="S87" t="n">
        <v>48.21</v>
      </c>
      <c r="T87" t="n">
        <v>5151.21</v>
      </c>
      <c r="U87" t="n">
        <v>0.68</v>
      </c>
      <c r="V87" t="n">
        <v>0.78</v>
      </c>
      <c r="W87" t="n">
        <v>0.18</v>
      </c>
      <c r="X87" t="n">
        <v>0.3</v>
      </c>
      <c r="Y87" t="n">
        <v>1</v>
      </c>
      <c r="Z87" t="n">
        <v>10</v>
      </c>
      <c r="AA87" t="n">
        <v>466.880993407771</v>
      </c>
      <c r="AB87" t="n">
        <v>638.8071725162553</v>
      </c>
      <c r="AC87" t="n">
        <v>577.8403125428008</v>
      </c>
      <c r="AD87" t="n">
        <v>466880.993407771</v>
      </c>
      <c r="AE87" t="n">
        <v>638807.1725162553</v>
      </c>
      <c r="AF87" t="n">
        <v>5.725658219703481e-06</v>
      </c>
      <c r="AG87" t="n">
        <v>25</v>
      </c>
      <c r="AH87" t="n">
        <v>577840.3125428008</v>
      </c>
    </row>
    <row r="88">
      <c r="A88" t="n">
        <v>86</v>
      </c>
      <c r="B88" t="n">
        <v>135</v>
      </c>
      <c r="C88" t="inlineStr">
        <is>
          <t xml:space="preserve">CONCLUIDO	</t>
        </is>
      </c>
      <c r="D88" t="n">
        <v>4.767</v>
      </c>
      <c r="E88" t="n">
        <v>20.98</v>
      </c>
      <c r="F88" t="n">
        <v>17.57</v>
      </c>
      <c r="G88" t="n">
        <v>95.83</v>
      </c>
      <c r="H88" t="n">
        <v>1.31</v>
      </c>
      <c r="I88" t="n">
        <v>11</v>
      </c>
      <c r="J88" t="n">
        <v>306.31</v>
      </c>
      <c r="K88" t="n">
        <v>59.89</v>
      </c>
      <c r="L88" t="n">
        <v>22.5</v>
      </c>
      <c r="M88" t="n">
        <v>9</v>
      </c>
      <c r="N88" t="n">
        <v>88.92</v>
      </c>
      <c r="O88" t="n">
        <v>38012.07</v>
      </c>
      <c r="P88" t="n">
        <v>284.46</v>
      </c>
      <c r="Q88" t="n">
        <v>444.55</v>
      </c>
      <c r="R88" t="n">
        <v>70.09</v>
      </c>
      <c r="S88" t="n">
        <v>48.21</v>
      </c>
      <c r="T88" t="n">
        <v>4996.37</v>
      </c>
      <c r="U88" t="n">
        <v>0.6899999999999999</v>
      </c>
      <c r="V88" t="n">
        <v>0.78</v>
      </c>
      <c r="W88" t="n">
        <v>0.18</v>
      </c>
      <c r="X88" t="n">
        <v>0.29</v>
      </c>
      <c r="Y88" t="n">
        <v>1</v>
      </c>
      <c r="Z88" t="n">
        <v>10</v>
      </c>
      <c r="AA88" t="n">
        <v>466.6961545775009</v>
      </c>
      <c r="AB88" t="n">
        <v>638.5542678741662</v>
      </c>
      <c r="AC88" t="n">
        <v>577.6115447647986</v>
      </c>
      <c r="AD88" t="n">
        <v>466696.1545775009</v>
      </c>
      <c r="AE88" t="n">
        <v>638554.2678741661</v>
      </c>
      <c r="AF88" t="n">
        <v>5.727340257958388e-06</v>
      </c>
      <c r="AG88" t="n">
        <v>25</v>
      </c>
      <c r="AH88" t="n">
        <v>577611.5447647986</v>
      </c>
    </row>
    <row r="89">
      <c r="A89" t="n">
        <v>87</v>
      </c>
      <c r="B89" t="n">
        <v>135</v>
      </c>
      <c r="C89" t="inlineStr">
        <is>
          <t xml:space="preserve">CONCLUIDO	</t>
        </is>
      </c>
      <c r="D89" t="n">
        <v>4.7905</v>
      </c>
      <c r="E89" t="n">
        <v>20.87</v>
      </c>
      <c r="F89" t="n">
        <v>17.52</v>
      </c>
      <c r="G89" t="n">
        <v>105.1</v>
      </c>
      <c r="H89" t="n">
        <v>1.32</v>
      </c>
      <c r="I89" t="n">
        <v>10</v>
      </c>
      <c r="J89" t="n">
        <v>306.84</v>
      </c>
      <c r="K89" t="n">
        <v>59.89</v>
      </c>
      <c r="L89" t="n">
        <v>22.75</v>
      </c>
      <c r="M89" t="n">
        <v>8</v>
      </c>
      <c r="N89" t="n">
        <v>89.20999999999999</v>
      </c>
      <c r="O89" t="n">
        <v>38078.42</v>
      </c>
      <c r="P89" t="n">
        <v>283.71</v>
      </c>
      <c r="Q89" t="n">
        <v>444.55</v>
      </c>
      <c r="R89" t="n">
        <v>68.34999999999999</v>
      </c>
      <c r="S89" t="n">
        <v>48.21</v>
      </c>
      <c r="T89" t="n">
        <v>4129.83</v>
      </c>
      <c r="U89" t="n">
        <v>0.71</v>
      </c>
      <c r="V89" t="n">
        <v>0.78</v>
      </c>
      <c r="W89" t="n">
        <v>0.18</v>
      </c>
      <c r="X89" t="n">
        <v>0.24</v>
      </c>
      <c r="Y89" t="n">
        <v>1</v>
      </c>
      <c r="Z89" t="n">
        <v>10</v>
      </c>
      <c r="AA89" t="n">
        <v>465.0660273850006</v>
      </c>
      <c r="AB89" t="n">
        <v>636.3238559332511</v>
      </c>
      <c r="AC89" t="n">
        <v>575.5940002091218</v>
      </c>
      <c r="AD89" t="n">
        <v>465066.0273850006</v>
      </c>
      <c r="AE89" t="n">
        <v>636323.8559332511</v>
      </c>
      <c r="AF89" t="n">
        <v>5.755574471522898e-06</v>
      </c>
      <c r="AG89" t="n">
        <v>25</v>
      </c>
      <c r="AH89" t="n">
        <v>575594.0002091217</v>
      </c>
    </row>
    <row r="90">
      <c r="A90" t="n">
        <v>88</v>
      </c>
      <c r="B90" t="n">
        <v>135</v>
      </c>
      <c r="C90" t="inlineStr">
        <is>
          <t xml:space="preserve">CONCLUIDO	</t>
        </is>
      </c>
      <c r="D90" t="n">
        <v>4.787</v>
      </c>
      <c r="E90" t="n">
        <v>20.89</v>
      </c>
      <c r="F90" t="n">
        <v>17.53</v>
      </c>
      <c r="G90" t="n">
        <v>105.19</v>
      </c>
      <c r="H90" t="n">
        <v>1.33</v>
      </c>
      <c r="I90" t="n">
        <v>10</v>
      </c>
      <c r="J90" t="n">
        <v>307.38</v>
      </c>
      <c r="K90" t="n">
        <v>59.89</v>
      </c>
      <c r="L90" t="n">
        <v>23</v>
      </c>
      <c r="M90" t="n">
        <v>8</v>
      </c>
      <c r="N90" t="n">
        <v>89.5</v>
      </c>
      <c r="O90" t="n">
        <v>38144.9</v>
      </c>
      <c r="P90" t="n">
        <v>284.09</v>
      </c>
      <c r="Q90" t="n">
        <v>444.55</v>
      </c>
      <c r="R90" t="n">
        <v>69</v>
      </c>
      <c r="S90" t="n">
        <v>48.21</v>
      </c>
      <c r="T90" t="n">
        <v>4452.55</v>
      </c>
      <c r="U90" t="n">
        <v>0.7</v>
      </c>
      <c r="V90" t="n">
        <v>0.78</v>
      </c>
      <c r="W90" t="n">
        <v>0.18</v>
      </c>
      <c r="X90" t="n">
        <v>0.25</v>
      </c>
      <c r="Y90" t="n">
        <v>1</v>
      </c>
      <c r="Z90" t="n">
        <v>10</v>
      </c>
      <c r="AA90" t="n">
        <v>465.4535204619967</v>
      </c>
      <c r="AB90" t="n">
        <v>636.854041056185</v>
      </c>
      <c r="AC90" t="n">
        <v>576.0735852080425</v>
      </c>
      <c r="AD90" t="n">
        <v>465453.5204619967</v>
      </c>
      <c r="AE90" t="n">
        <v>636854.041056185</v>
      </c>
      <c r="AF90" t="n">
        <v>5.751369375885631e-06</v>
      </c>
      <c r="AG90" t="n">
        <v>25</v>
      </c>
      <c r="AH90" t="n">
        <v>576073.5852080424</v>
      </c>
    </row>
    <row r="91">
      <c r="A91" t="n">
        <v>89</v>
      </c>
      <c r="B91" t="n">
        <v>135</v>
      </c>
      <c r="C91" t="inlineStr">
        <is>
          <t xml:space="preserve">CONCLUIDO	</t>
        </is>
      </c>
      <c r="D91" t="n">
        <v>4.7888</v>
      </c>
      <c r="E91" t="n">
        <v>20.88</v>
      </c>
      <c r="F91" t="n">
        <v>17.52</v>
      </c>
      <c r="G91" t="n">
        <v>105.14</v>
      </c>
      <c r="H91" t="n">
        <v>1.35</v>
      </c>
      <c r="I91" t="n">
        <v>10</v>
      </c>
      <c r="J91" t="n">
        <v>307.92</v>
      </c>
      <c r="K91" t="n">
        <v>59.89</v>
      </c>
      <c r="L91" t="n">
        <v>23.25</v>
      </c>
      <c r="M91" t="n">
        <v>8</v>
      </c>
      <c r="N91" t="n">
        <v>89.79000000000001</v>
      </c>
      <c r="O91" t="n">
        <v>38211.5</v>
      </c>
      <c r="P91" t="n">
        <v>284.49</v>
      </c>
      <c r="Q91" t="n">
        <v>444.55</v>
      </c>
      <c r="R91" t="n">
        <v>68.66</v>
      </c>
      <c r="S91" t="n">
        <v>48.21</v>
      </c>
      <c r="T91" t="n">
        <v>4283.46</v>
      </c>
      <c r="U91" t="n">
        <v>0.7</v>
      </c>
      <c r="V91" t="n">
        <v>0.78</v>
      </c>
      <c r="W91" t="n">
        <v>0.18</v>
      </c>
      <c r="X91" t="n">
        <v>0.25</v>
      </c>
      <c r="Y91" t="n">
        <v>1</v>
      </c>
      <c r="Z91" t="n">
        <v>10</v>
      </c>
      <c r="AA91" t="n">
        <v>465.5355680963401</v>
      </c>
      <c r="AB91" t="n">
        <v>636.9663022491799</v>
      </c>
      <c r="AC91" t="n">
        <v>576.1751323503374</v>
      </c>
      <c r="AD91" t="n">
        <v>465535.5680963401</v>
      </c>
      <c r="AE91" t="n">
        <v>636966.3022491799</v>
      </c>
      <c r="AF91" t="n">
        <v>5.753531996499082e-06</v>
      </c>
      <c r="AG91" t="n">
        <v>25</v>
      </c>
      <c r="AH91" t="n">
        <v>576175.1323503375</v>
      </c>
    </row>
    <row r="92">
      <c r="A92" t="n">
        <v>90</v>
      </c>
      <c r="B92" t="n">
        <v>135</v>
      </c>
      <c r="C92" t="inlineStr">
        <is>
          <t xml:space="preserve">CONCLUIDO	</t>
        </is>
      </c>
      <c r="D92" t="n">
        <v>4.7869</v>
      </c>
      <c r="E92" t="n">
        <v>20.89</v>
      </c>
      <c r="F92" t="n">
        <v>17.53</v>
      </c>
      <c r="G92" t="n">
        <v>105.19</v>
      </c>
      <c r="H92" t="n">
        <v>1.36</v>
      </c>
      <c r="I92" t="n">
        <v>10</v>
      </c>
      <c r="J92" t="n">
        <v>308.46</v>
      </c>
      <c r="K92" t="n">
        <v>59.89</v>
      </c>
      <c r="L92" t="n">
        <v>23.5</v>
      </c>
      <c r="M92" t="n">
        <v>8</v>
      </c>
      <c r="N92" t="n">
        <v>90.08</v>
      </c>
      <c r="O92" t="n">
        <v>38278.23</v>
      </c>
      <c r="P92" t="n">
        <v>284.53</v>
      </c>
      <c r="Q92" t="n">
        <v>444.55</v>
      </c>
      <c r="R92" t="n">
        <v>68.91</v>
      </c>
      <c r="S92" t="n">
        <v>48.21</v>
      </c>
      <c r="T92" t="n">
        <v>4412.19</v>
      </c>
      <c r="U92" t="n">
        <v>0.7</v>
      </c>
      <c r="V92" t="n">
        <v>0.78</v>
      </c>
      <c r="W92" t="n">
        <v>0.18</v>
      </c>
      <c r="X92" t="n">
        <v>0.26</v>
      </c>
      <c r="Y92" t="n">
        <v>1</v>
      </c>
      <c r="Z92" t="n">
        <v>10</v>
      </c>
      <c r="AA92" t="n">
        <v>465.6802930212356</v>
      </c>
      <c r="AB92" t="n">
        <v>637.1643212762351</v>
      </c>
      <c r="AC92" t="n">
        <v>576.354252719372</v>
      </c>
      <c r="AD92" t="n">
        <v>465680.2930212356</v>
      </c>
      <c r="AE92" t="n">
        <v>637164.3212762352</v>
      </c>
      <c r="AF92" t="n">
        <v>5.751249230295994e-06</v>
      </c>
      <c r="AG92" t="n">
        <v>25</v>
      </c>
      <c r="AH92" t="n">
        <v>576354.2527193719</v>
      </c>
    </row>
    <row r="93">
      <c r="A93" t="n">
        <v>91</v>
      </c>
      <c r="B93" t="n">
        <v>135</v>
      </c>
      <c r="C93" t="inlineStr">
        <is>
          <t xml:space="preserve">CONCLUIDO	</t>
        </is>
      </c>
      <c r="D93" t="n">
        <v>4.7932</v>
      </c>
      <c r="E93" t="n">
        <v>20.86</v>
      </c>
      <c r="F93" t="n">
        <v>17.5</v>
      </c>
      <c r="G93" t="n">
        <v>105.03</v>
      </c>
      <c r="H93" t="n">
        <v>1.37</v>
      </c>
      <c r="I93" t="n">
        <v>10</v>
      </c>
      <c r="J93" t="n">
        <v>309.01</v>
      </c>
      <c r="K93" t="n">
        <v>59.89</v>
      </c>
      <c r="L93" t="n">
        <v>23.75</v>
      </c>
      <c r="M93" t="n">
        <v>8</v>
      </c>
      <c r="N93" t="n">
        <v>90.37</v>
      </c>
      <c r="O93" t="n">
        <v>38345.09</v>
      </c>
      <c r="P93" t="n">
        <v>283.59</v>
      </c>
      <c r="Q93" t="n">
        <v>444.55</v>
      </c>
      <c r="R93" t="n">
        <v>67.88</v>
      </c>
      <c r="S93" t="n">
        <v>48.21</v>
      </c>
      <c r="T93" t="n">
        <v>3894.37</v>
      </c>
      <c r="U93" t="n">
        <v>0.71</v>
      </c>
      <c r="V93" t="n">
        <v>0.78</v>
      </c>
      <c r="W93" t="n">
        <v>0.18</v>
      </c>
      <c r="X93" t="n">
        <v>0.23</v>
      </c>
      <c r="Y93" t="n">
        <v>1</v>
      </c>
      <c r="Z93" t="n">
        <v>10</v>
      </c>
      <c r="AA93" t="n">
        <v>464.8060132522128</v>
      </c>
      <c r="AB93" t="n">
        <v>635.9680931257568</v>
      </c>
      <c r="AC93" t="n">
        <v>575.2721909046585</v>
      </c>
      <c r="AD93" t="n">
        <v>464806.0132522128</v>
      </c>
      <c r="AE93" t="n">
        <v>635968.0931257568</v>
      </c>
      <c r="AF93" t="n">
        <v>5.758818402443075e-06</v>
      </c>
      <c r="AG93" t="n">
        <v>25</v>
      </c>
      <c r="AH93" t="n">
        <v>575272.1909046585</v>
      </c>
    </row>
    <row r="94">
      <c r="A94" t="n">
        <v>92</v>
      </c>
      <c r="B94" t="n">
        <v>135</v>
      </c>
      <c r="C94" t="inlineStr">
        <is>
          <t xml:space="preserve">CONCLUIDO	</t>
        </is>
      </c>
      <c r="D94" t="n">
        <v>4.8004</v>
      </c>
      <c r="E94" t="n">
        <v>20.83</v>
      </c>
      <c r="F94" t="n">
        <v>17.47</v>
      </c>
      <c r="G94" t="n">
        <v>104.84</v>
      </c>
      <c r="H94" t="n">
        <v>1.38</v>
      </c>
      <c r="I94" t="n">
        <v>10</v>
      </c>
      <c r="J94" t="n">
        <v>309.55</v>
      </c>
      <c r="K94" t="n">
        <v>59.89</v>
      </c>
      <c r="L94" t="n">
        <v>24</v>
      </c>
      <c r="M94" t="n">
        <v>8</v>
      </c>
      <c r="N94" t="n">
        <v>90.66</v>
      </c>
      <c r="O94" t="n">
        <v>38412.07</v>
      </c>
      <c r="P94" t="n">
        <v>282.9</v>
      </c>
      <c r="Q94" t="n">
        <v>444.55</v>
      </c>
      <c r="R94" t="n">
        <v>66.81</v>
      </c>
      <c r="S94" t="n">
        <v>48.21</v>
      </c>
      <c r="T94" t="n">
        <v>3358.29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464.0202795626452</v>
      </c>
      <c r="AB94" t="n">
        <v>634.8930176275666</v>
      </c>
      <c r="AC94" t="n">
        <v>574.2997191031375</v>
      </c>
      <c r="AD94" t="n">
        <v>464020.2795626452</v>
      </c>
      <c r="AE94" t="n">
        <v>634893.0176275666</v>
      </c>
      <c r="AF94" t="n">
        <v>5.767468884896883e-06</v>
      </c>
      <c r="AG94" t="n">
        <v>25</v>
      </c>
      <c r="AH94" t="n">
        <v>574299.7191031375</v>
      </c>
    </row>
    <row r="95">
      <c r="A95" t="n">
        <v>93</v>
      </c>
      <c r="B95" t="n">
        <v>135</v>
      </c>
      <c r="C95" t="inlineStr">
        <is>
          <t xml:space="preserve">CONCLUIDO	</t>
        </is>
      </c>
      <c r="D95" t="n">
        <v>4.7954</v>
      </c>
      <c r="E95" t="n">
        <v>20.85</v>
      </c>
      <c r="F95" t="n">
        <v>17.49</v>
      </c>
      <c r="G95" t="n">
        <v>104.97</v>
      </c>
      <c r="H95" t="n">
        <v>1.39</v>
      </c>
      <c r="I95" t="n">
        <v>10</v>
      </c>
      <c r="J95" t="n">
        <v>310.09</v>
      </c>
      <c r="K95" t="n">
        <v>59.89</v>
      </c>
      <c r="L95" t="n">
        <v>24.25</v>
      </c>
      <c r="M95" t="n">
        <v>8</v>
      </c>
      <c r="N95" t="n">
        <v>90.95999999999999</v>
      </c>
      <c r="O95" t="n">
        <v>38479.19</v>
      </c>
      <c r="P95" t="n">
        <v>283.14</v>
      </c>
      <c r="Q95" t="n">
        <v>444.59</v>
      </c>
      <c r="R95" t="n">
        <v>67.73999999999999</v>
      </c>
      <c r="S95" t="n">
        <v>48.21</v>
      </c>
      <c r="T95" t="n">
        <v>3824.01</v>
      </c>
      <c r="U95" t="n">
        <v>0.71</v>
      </c>
      <c r="V95" t="n">
        <v>0.78</v>
      </c>
      <c r="W95" t="n">
        <v>0.17</v>
      </c>
      <c r="X95" t="n">
        <v>0.22</v>
      </c>
      <c r="Y95" t="n">
        <v>1</v>
      </c>
      <c r="Z95" t="n">
        <v>10</v>
      </c>
      <c r="AA95" t="n">
        <v>464.4417378802358</v>
      </c>
      <c r="AB95" t="n">
        <v>635.4696754911228</v>
      </c>
      <c r="AC95" t="n">
        <v>574.8213415495404</v>
      </c>
      <c r="AD95" t="n">
        <v>464441.7378802358</v>
      </c>
      <c r="AE95" t="n">
        <v>635469.6754911228</v>
      </c>
      <c r="AF95" t="n">
        <v>5.761461605415073e-06</v>
      </c>
      <c r="AG95" t="n">
        <v>25</v>
      </c>
      <c r="AH95" t="n">
        <v>574821.3415495404</v>
      </c>
    </row>
    <row r="96">
      <c r="A96" t="n">
        <v>94</v>
      </c>
      <c r="B96" t="n">
        <v>135</v>
      </c>
      <c r="C96" t="inlineStr">
        <is>
          <t xml:space="preserve">CONCLUIDO	</t>
        </is>
      </c>
      <c r="D96" t="n">
        <v>4.7781</v>
      </c>
      <c r="E96" t="n">
        <v>20.93</v>
      </c>
      <c r="F96" t="n">
        <v>17.57</v>
      </c>
      <c r="G96" t="n">
        <v>105.42</v>
      </c>
      <c r="H96" t="n">
        <v>1.41</v>
      </c>
      <c r="I96" t="n">
        <v>10</v>
      </c>
      <c r="J96" t="n">
        <v>310.64</v>
      </c>
      <c r="K96" t="n">
        <v>59.89</v>
      </c>
      <c r="L96" t="n">
        <v>24.5</v>
      </c>
      <c r="M96" t="n">
        <v>8</v>
      </c>
      <c r="N96" t="n">
        <v>91.25</v>
      </c>
      <c r="O96" t="n">
        <v>38546.43</v>
      </c>
      <c r="P96" t="n">
        <v>283.96</v>
      </c>
      <c r="Q96" t="n">
        <v>444.59</v>
      </c>
      <c r="R96" t="n">
        <v>70.45999999999999</v>
      </c>
      <c r="S96" t="n">
        <v>48.21</v>
      </c>
      <c r="T96" t="n">
        <v>5185.96</v>
      </c>
      <c r="U96" t="n">
        <v>0.68</v>
      </c>
      <c r="V96" t="n">
        <v>0.78</v>
      </c>
      <c r="W96" t="n">
        <v>0.18</v>
      </c>
      <c r="X96" t="n">
        <v>0.29</v>
      </c>
      <c r="Y96" t="n">
        <v>1</v>
      </c>
      <c r="Z96" t="n">
        <v>10</v>
      </c>
      <c r="AA96" t="n">
        <v>465.9445992893934</v>
      </c>
      <c r="AB96" t="n">
        <v>637.5259567726981</v>
      </c>
      <c r="AC96" t="n">
        <v>576.6813742316111</v>
      </c>
      <c r="AD96" t="n">
        <v>465944.5992893934</v>
      </c>
      <c r="AE96" t="n">
        <v>637525.9567726981</v>
      </c>
      <c r="AF96" t="n">
        <v>5.740676418408007e-06</v>
      </c>
      <c r="AG96" t="n">
        <v>25</v>
      </c>
      <c r="AH96" t="n">
        <v>576681.3742316111</v>
      </c>
    </row>
    <row r="97">
      <c r="A97" t="n">
        <v>95</v>
      </c>
      <c r="B97" t="n">
        <v>135</v>
      </c>
      <c r="C97" t="inlineStr">
        <is>
          <t xml:space="preserve">CONCLUIDO	</t>
        </is>
      </c>
      <c r="D97" t="n">
        <v>4.7848</v>
      </c>
      <c r="E97" t="n">
        <v>20.9</v>
      </c>
      <c r="F97" t="n">
        <v>17.54</v>
      </c>
      <c r="G97" t="n">
        <v>105.24</v>
      </c>
      <c r="H97" t="n">
        <v>1.42</v>
      </c>
      <c r="I97" t="n">
        <v>10</v>
      </c>
      <c r="J97" t="n">
        <v>311.19</v>
      </c>
      <c r="K97" t="n">
        <v>59.89</v>
      </c>
      <c r="L97" t="n">
        <v>24.75</v>
      </c>
      <c r="M97" t="n">
        <v>8</v>
      </c>
      <c r="N97" t="n">
        <v>91.55</v>
      </c>
      <c r="O97" t="n">
        <v>38613.8</v>
      </c>
      <c r="P97" t="n">
        <v>283.15</v>
      </c>
      <c r="Q97" t="n">
        <v>444.58</v>
      </c>
      <c r="R97" t="n">
        <v>69.31999999999999</v>
      </c>
      <c r="S97" t="n">
        <v>48.21</v>
      </c>
      <c r="T97" t="n">
        <v>4613.26</v>
      </c>
      <c r="U97" t="n">
        <v>0.7</v>
      </c>
      <c r="V97" t="n">
        <v>0.78</v>
      </c>
      <c r="W97" t="n">
        <v>0.18</v>
      </c>
      <c r="X97" t="n">
        <v>0.26</v>
      </c>
      <c r="Y97" t="n">
        <v>1</v>
      </c>
      <c r="Z97" t="n">
        <v>10</v>
      </c>
      <c r="AA97" t="n">
        <v>465.1162753450399</v>
      </c>
      <c r="AB97" t="n">
        <v>636.3926074089603</v>
      </c>
      <c r="AC97" t="n">
        <v>575.6561901404825</v>
      </c>
      <c r="AD97" t="n">
        <v>465116.2753450398</v>
      </c>
      <c r="AE97" t="n">
        <v>636392.6074089603</v>
      </c>
      <c r="AF97" t="n">
        <v>5.748726172913634e-06</v>
      </c>
      <c r="AG97" t="n">
        <v>25</v>
      </c>
      <c r="AH97" t="n">
        <v>575656.1901404825</v>
      </c>
    </row>
    <row r="98">
      <c r="A98" t="n">
        <v>96</v>
      </c>
      <c r="B98" t="n">
        <v>135</v>
      </c>
      <c r="C98" t="inlineStr">
        <is>
          <t xml:space="preserve">CONCLUIDO	</t>
        </is>
      </c>
      <c r="D98" t="n">
        <v>4.7816</v>
      </c>
      <c r="E98" t="n">
        <v>20.91</v>
      </c>
      <c r="F98" t="n">
        <v>17.55</v>
      </c>
      <c r="G98" t="n">
        <v>105.33</v>
      </c>
      <c r="H98" t="n">
        <v>1.43</v>
      </c>
      <c r="I98" t="n">
        <v>10</v>
      </c>
      <c r="J98" t="n">
        <v>311.73</v>
      </c>
      <c r="K98" t="n">
        <v>59.89</v>
      </c>
      <c r="L98" t="n">
        <v>25</v>
      </c>
      <c r="M98" t="n">
        <v>8</v>
      </c>
      <c r="N98" t="n">
        <v>91.84999999999999</v>
      </c>
      <c r="O98" t="n">
        <v>38681.31</v>
      </c>
      <c r="P98" t="n">
        <v>282.92</v>
      </c>
      <c r="Q98" t="n">
        <v>444.55</v>
      </c>
      <c r="R98" t="n">
        <v>69.78</v>
      </c>
      <c r="S98" t="n">
        <v>48.21</v>
      </c>
      <c r="T98" t="n">
        <v>4842.76</v>
      </c>
      <c r="U98" t="n">
        <v>0.6899999999999999</v>
      </c>
      <c r="V98" t="n">
        <v>0.78</v>
      </c>
      <c r="W98" t="n">
        <v>0.18</v>
      </c>
      <c r="X98" t="n">
        <v>0.28</v>
      </c>
      <c r="Y98" t="n">
        <v>1</v>
      </c>
      <c r="Z98" t="n">
        <v>10</v>
      </c>
      <c r="AA98" t="n">
        <v>465.182327287573</v>
      </c>
      <c r="AB98" t="n">
        <v>636.4829825907402</v>
      </c>
      <c r="AC98" t="n">
        <v>575.7379400417558</v>
      </c>
      <c r="AD98" t="n">
        <v>465182.327287573</v>
      </c>
      <c r="AE98" t="n">
        <v>636482.9825907402</v>
      </c>
      <c r="AF98" t="n">
        <v>5.744881514045275e-06</v>
      </c>
      <c r="AG98" t="n">
        <v>25</v>
      </c>
      <c r="AH98" t="n">
        <v>575737.9400417558</v>
      </c>
    </row>
    <row r="99">
      <c r="A99" t="n">
        <v>97</v>
      </c>
      <c r="B99" t="n">
        <v>135</v>
      </c>
      <c r="C99" t="inlineStr">
        <is>
          <t xml:space="preserve">CONCLUIDO	</t>
        </is>
      </c>
      <c r="D99" t="n">
        <v>4.8054</v>
      </c>
      <c r="E99" t="n">
        <v>20.81</v>
      </c>
      <c r="F99" t="n">
        <v>17.5</v>
      </c>
      <c r="G99" t="n">
        <v>116.68</v>
      </c>
      <c r="H99" t="n">
        <v>1.44</v>
      </c>
      <c r="I99" t="n">
        <v>9</v>
      </c>
      <c r="J99" t="n">
        <v>312.28</v>
      </c>
      <c r="K99" t="n">
        <v>59.89</v>
      </c>
      <c r="L99" t="n">
        <v>25.25</v>
      </c>
      <c r="M99" t="n">
        <v>7</v>
      </c>
      <c r="N99" t="n">
        <v>92.15000000000001</v>
      </c>
      <c r="O99" t="n">
        <v>38749.07</v>
      </c>
      <c r="P99" t="n">
        <v>281.39</v>
      </c>
      <c r="Q99" t="n">
        <v>444.55</v>
      </c>
      <c r="R99" t="n">
        <v>67.95999999999999</v>
      </c>
      <c r="S99" t="n">
        <v>48.21</v>
      </c>
      <c r="T99" t="n">
        <v>3942.2</v>
      </c>
      <c r="U99" t="n">
        <v>0.71</v>
      </c>
      <c r="V99" t="n">
        <v>0.78</v>
      </c>
      <c r="W99" t="n">
        <v>0.18</v>
      </c>
      <c r="X99" t="n">
        <v>0.23</v>
      </c>
      <c r="Y99" t="n">
        <v>1</v>
      </c>
      <c r="Z99" t="n">
        <v>10</v>
      </c>
      <c r="AA99" t="n">
        <v>463.1587682390439</v>
      </c>
      <c r="AB99" t="n">
        <v>633.714259827418</v>
      </c>
      <c r="AC99" t="n">
        <v>573.2334602930383</v>
      </c>
      <c r="AD99" t="n">
        <v>463158.7682390439</v>
      </c>
      <c r="AE99" t="n">
        <v>633714.259827418</v>
      </c>
      <c r="AF99" t="n">
        <v>5.773476164378694e-06</v>
      </c>
      <c r="AG99" t="n">
        <v>25</v>
      </c>
      <c r="AH99" t="n">
        <v>573233.4602930383</v>
      </c>
    </row>
    <row r="100">
      <c r="A100" t="n">
        <v>98</v>
      </c>
      <c r="B100" t="n">
        <v>135</v>
      </c>
      <c r="C100" t="inlineStr">
        <is>
          <t xml:space="preserve">CONCLUIDO	</t>
        </is>
      </c>
      <c r="D100" t="n">
        <v>4.8051</v>
      </c>
      <c r="E100" t="n">
        <v>20.81</v>
      </c>
      <c r="F100" t="n">
        <v>17.5</v>
      </c>
      <c r="G100" t="n">
        <v>116.69</v>
      </c>
      <c r="H100" t="n">
        <v>1.45</v>
      </c>
      <c r="I100" t="n">
        <v>9</v>
      </c>
      <c r="J100" t="n">
        <v>312.83</v>
      </c>
      <c r="K100" t="n">
        <v>59.89</v>
      </c>
      <c r="L100" t="n">
        <v>25.5</v>
      </c>
      <c r="M100" t="n">
        <v>7</v>
      </c>
      <c r="N100" t="n">
        <v>92.44</v>
      </c>
      <c r="O100" t="n">
        <v>38816.85</v>
      </c>
      <c r="P100" t="n">
        <v>281.86</v>
      </c>
      <c r="Q100" t="n">
        <v>444.58</v>
      </c>
      <c r="R100" t="n">
        <v>68.04000000000001</v>
      </c>
      <c r="S100" t="n">
        <v>48.21</v>
      </c>
      <c r="T100" t="n">
        <v>3980.93</v>
      </c>
      <c r="U100" t="n">
        <v>0.71</v>
      </c>
      <c r="V100" t="n">
        <v>0.78</v>
      </c>
      <c r="W100" t="n">
        <v>0.18</v>
      </c>
      <c r="X100" t="n">
        <v>0.23</v>
      </c>
      <c r="Y100" t="n">
        <v>1</v>
      </c>
      <c r="Z100" t="n">
        <v>10</v>
      </c>
      <c r="AA100" t="n">
        <v>463.4085181405265</v>
      </c>
      <c r="AB100" t="n">
        <v>634.0559786608147</v>
      </c>
      <c r="AC100" t="n">
        <v>573.5425659605808</v>
      </c>
      <c r="AD100" t="n">
        <v>463408.5181405265</v>
      </c>
      <c r="AE100" t="n">
        <v>634055.9786608147</v>
      </c>
      <c r="AF100" t="n">
        <v>5.773115727609786e-06</v>
      </c>
      <c r="AG100" t="n">
        <v>25</v>
      </c>
      <c r="AH100" t="n">
        <v>573542.5659605807</v>
      </c>
    </row>
    <row r="101">
      <c r="A101" t="n">
        <v>99</v>
      </c>
      <c r="B101" t="n">
        <v>135</v>
      </c>
      <c r="C101" t="inlineStr">
        <is>
          <t xml:space="preserve">CONCLUIDO	</t>
        </is>
      </c>
      <c r="D101" t="n">
        <v>4.805</v>
      </c>
      <c r="E101" t="n">
        <v>20.81</v>
      </c>
      <c r="F101" t="n">
        <v>17.5</v>
      </c>
      <c r="G101" t="n">
        <v>116.69</v>
      </c>
      <c r="H101" t="n">
        <v>1.46</v>
      </c>
      <c r="I101" t="n">
        <v>9</v>
      </c>
      <c r="J101" t="n">
        <v>313.38</v>
      </c>
      <c r="K101" t="n">
        <v>59.89</v>
      </c>
      <c r="L101" t="n">
        <v>25.75</v>
      </c>
      <c r="M101" t="n">
        <v>7</v>
      </c>
      <c r="N101" t="n">
        <v>92.75</v>
      </c>
      <c r="O101" t="n">
        <v>38884.75</v>
      </c>
      <c r="P101" t="n">
        <v>281.83</v>
      </c>
      <c r="Q101" t="n">
        <v>444.55</v>
      </c>
      <c r="R101" t="n">
        <v>68.03</v>
      </c>
      <c r="S101" t="n">
        <v>48.21</v>
      </c>
      <c r="T101" t="n">
        <v>3975.23</v>
      </c>
      <c r="U101" t="n">
        <v>0.71</v>
      </c>
      <c r="V101" t="n">
        <v>0.78</v>
      </c>
      <c r="W101" t="n">
        <v>0.18</v>
      </c>
      <c r="X101" t="n">
        <v>0.23</v>
      </c>
      <c r="Y101" t="n">
        <v>1</v>
      </c>
      <c r="Z101" t="n">
        <v>10</v>
      </c>
      <c r="AA101" t="n">
        <v>463.3978143705282</v>
      </c>
      <c r="AB101" t="n">
        <v>634.041333290486</v>
      </c>
      <c r="AC101" t="n">
        <v>573.5293183238416</v>
      </c>
      <c r="AD101" t="n">
        <v>463397.8143705282</v>
      </c>
      <c r="AE101" t="n">
        <v>634041.333290486</v>
      </c>
      <c r="AF101" t="n">
        <v>5.772995582020148e-06</v>
      </c>
      <c r="AG101" t="n">
        <v>25</v>
      </c>
      <c r="AH101" t="n">
        <v>573529.3183238416</v>
      </c>
    </row>
    <row r="102">
      <c r="A102" t="n">
        <v>100</v>
      </c>
      <c r="B102" t="n">
        <v>135</v>
      </c>
      <c r="C102" t="inlineStr">
        <is>
          <t xml:space="preserve">CONCLUIDO	</t>
        </is>
      </c>
      <c r="D102" t="n">
        <v>4.8032</v>
      </c>
      <c r="E102" t="n">
        <v>20.82</v>
      </c>
      <c r="F102" t="n">
        <v>17.51</v>
      </c>
      <c r="G102" t="n">
        <v>116.74</v>
      </c>
      <c r="H102" t="n">
        <v>1.48</v>
      </c>
      <c r="I102" t="n">
        <v>9</v>
      </c>
      <c r="J102" t="n">
        <v>313.93</v>
      </c>
      <c r="K102" t="n">
        <v>59.89</v>
      </c>
      <c r="L102" t="n">
        <v>26</v>
      </c>
      <c r="M102" t="n">
        <v>7</v>
      </c>
      <c r="N102" t="n">
        <v>93.05</v>
      </c>
      <c r="O102" t="n">
        <v>38952.8</v>
      </c>
      <c r="P102" t="n">
        <v>282.38</v>
      </c>
      <c r="Q102" t="n">
        <v>444.55</v>
      </c>
      <c r="R102" t="n">
        <v>68.34</v>
      </c>
      <c r="S102" t="n">
        <v>48.21</v>
      </c>
      <c r="T102" t="n">
        <v>4128</v>
      </c>
      <c r="U102" t="n">
        <v>0.71</v>
      </c>
      <c r="V102" t="n">
        <v>0.78</v>
      </c>
      <c r="W102" t="n">
        <v>0.18</v>
      </c>
      <c r="X102" t="n">
        <v>0.23</v>
      </c>
      <c r="Y102" t="n">
        <v>1</v>
      </c>
      <c r="Z102" t="n">
        <v>10</v>
      </c>
      <c r="AA102" t="n">
        <v>463.7936142241829</v>
      </c>
      <c r="AB102" t="n">
        <v>634.5828841117134</v>
      </c>
      <c r="AC102" t="n">
        <v>574.0191842947623</v>
      </c>
      <c r="AD102" t="n">
        <v>463793.6142241828</v>
      </c>
      <c r="AE102" t="n">
        <v>634582.8841117134</v>
      </c>
      <c r="AF102" t="n">
        <v>5.770832961406697e-06</v>
      </c>
      <c r="AG102" t="n">
        <v>25</v>
      </c>
      <c r="AH102" t="n">
        <v>574019.1842947623</v>
      </c>
    </row>
    <row r="103">
      <c r="A103" t="n">
        <v>101</v>
      </c>
      <c r="B103" t="n">
        <v>135</v>
      </c>
      <c r="C103" t="inlineStr">
        <is>
          <t xml:space="preserve">CONCLUIDO	</t>
        </is>
      </c>
      <c r="D103" t="n">
        <v>4.8074</v>
      </c>
      <c r="E103" t="n">
        <v>20.8</v>
      </c>
      <c r="F103" t="n">
        <v>17.49</v>
      </c>
      <c r="G103" t="n">
        <v>116.62</v>
      </c>
      <c r="H103" t="n">
        <v>1.49</v>
      </c>
      <c r="I103" t="n">
        <v>9</v>
      </c>
      <c r="J103" t="n">
        <v>314.49</v>
      </c>
      <c r="K103" t="n">
        <v>59.89</v>
      </c>
      <c r="L103" t="n">
        <v>26.25</v>
      </c>
      <c r="M103" t="n">
        <v>7</v>
      </c>
      <c r="N103" t="n">
        <v>93.34999999999999</v>
      </c>
      <c r="O103" t="n">
        <v>39020.97</v>
      </c>
      <c r="P103" t="n">
        <v>282.25</v>
      </c>
      <c r="Q103" t="n">
        <v>444.55</v>
      </c>
      <c r="R103" t="n">
        <v>67.62</v>
      </c>
      <c r="S103" t="n">
        <v>48.21</v>
      </c>
      <c r="T103" t="n">
        <v>3769.79</v>
      </c>
      <c r="U103" t="n">
        <v>0.71</v>
      </c>
      <c r="V103" t="n">
        <v>0.78</v>
      </c>
      <c r="W103" t="n">
        <v>0.18</v>
      </c>
      <c r="X103" t="n">
        <v>0.22</v>
      </c>
      <c r="Y103" t="n">
        <v>1</v>
      </c>
      <c r="Z103" t="n">
        <v>10</v>
      </c>
      <c r="AA103" t="n">
        <v>463.4640086487875</v>
      </c>
      <c r="AB103" t="n">
        <v>634.1319032222859</v>
      </c>
      <c r="AC103" t="n">
        <v>573.611244388466</v>
      </c>
      <c r="AD103" t="n">
        <v>463464.0086487875</v>
      </c>
      <c r="AE103" t="n">
        <v>634131.9032222859</v>
      </c>
      <c r="AF103" t="n">
        <v>5.775879076171418e-06</v>
      </c>
      <c r="AG103" t="n">
        <v>25</v>
      </c>
      <c r="AH103" t="n">
        <v>573611.244388466</v>
      </c>
    </row>
    <row r="104">
      <c r="A104" t="n">
        <v>102</v>
      </c>
      <c r="B104" t="n">
        <v>135</v>
      </c>
      <c r="C104" t="inlineStr">
        <is>
          <t xml:space="preserve">CONCLUIDO	</t>
        </is>
      </c>
      <c r="D104" t="n">
        <v>4.8051</v>
      </c>
      <c r="E104" t="n">
        <v>20.81</v>
      </c>
      <c r="F104" t="n">
        <v>17.5</v>
      </c>
      <c r="G104" t="n">
        <v>116.69</v>
      </c>
      <c r="H104" t="n">
        <v>1.5</v>
      </c>
      <c r="I104" t="n">
        <v>9</v>
      </c>
      <c r="J104" t="n">
        <v>315.04</v>
      </c>
      <c r="K104" t="n">
        <v>59.89</v>
      </c>
      <c r="L104" t="n">
        <v>26.5</v>
      </c>
      <c r="M104" t="n">
        <v>7</v>
      </c>
      <c r="N104" t="n">
        <v>93.65000000000001</v>
      </c>
      <c r="O104" t="n">
        <v>39089.29</v>
      </c>
      <c r="P104" t="n">
        <v>282.48</v>
      </c>
      <c r="Q104" t="n">
        <v>444.55</v>
      </c>
      <c r="R104" t="n">
        <v>67.98999999999999</v>
      </c>
      <c r="S104" t="n">
        <v>48.21</v>
      </c>
      <c r="T104" t="n">
        <v>3956.38</v>
      </c>
      <c r="U104" t="n">
        <v>0.71</v>
      </c>
      <c r="V104" t="n">
        <v>0.78</v>
      </c>
      <c r="W104" t="n">
        <v>0.18</v>
      </c>
      <c r="X104" t="n">
        <v>0.23</v>
      </c>
      <c r="Y104" t="n">
        <v>1</v>
      </c>
      <c r="Z104" t="n">
        <v>10</v>
      </c>
      <c r="AA104" t="n">
        <v>463.7205952911016</v>
      </c>
      <c r="AB104" t="n">
        <v>634.4829763861038</v>
      </c>
      <c r="AC104" t="n">
        <v>573.9288116222634</v>
      </c>
      <c r="AD104" t="n">
        <v>463720.5952911016</v>
      </c>
      <c r="AE104" t="n">
        <v>634482.9763861038</v>
      </c>
      <c r="AF104" t="n">
        <v>5.773115727609786e-06</v>
      </c>
      <c r="AG104" t="n">
        <v>25</v>
      </c>
      <c r="AH104" t="n">
        <v>573928.8116222634</v>
      </c>
    </row>
    <row r="105">
      <c r="A105" t="n">
        <v>103</v>
      </c>
      <c r="B105" t="n">
        <v>135</v>
      </c>
      <c r="C105" t="inlineStr">
        <is>
          <t xml:space="preserve">CONCLUIDO	</t>
        </is>
      </c>
      <c r="D105" t="n">
        <v>4.8044</v>
      </c>
      <c r="E105" t="n">
        <v>20.81</v>
      </c>
      <c r="F105" t="n">
        <v>17.51</v>
      </c>
      <c r="G105" t="n">
        <v>116.71</v>
      </c>
      <c r="H105" t="n">
        <v>1.51</v>
      </c>
      <c r="I105" t="n">
        <v>9</v>
      </c>
      <c r="J105" t="n">
        <v>315.6</v>
      </c>
      <c r="K105" t="n">
        <v>59.89</v>
      </c>
      <c r="L105" t="n">
        <v>26.75</v>
      </c>
      <c r="M105" t="n">
        <v>7</v>
      </c>
      <c r="N105" t="n">
        <v>93.95999999999999</v>
      </c>
      <c r="O105" t="n">
        <v>39157.74</v>
      </c>
      <c r="P105" t="n">
        <v>282.78</v>
      </c>
      <c r="Q105" t="n">
        <v>444.55</v>
      </c>
      <c r="R105" t="n">
        <v>68.09</v>
      </c>
      <c r="S105" t="n">
        <v>48.21</v>
      </c>
      <c r="T105" t="n">
        <v>4004.62</v>
      </c>
      <c r="U105" t="n">
        <v>0.71</v>
      </c>
      <c r="V105" t="n">
        <v>0.78</v>
      </c>
      <c r="W105" t="n">
        <v>0.18</v>
      </c>
      <c r="X105" t="n">
        <v>0.23</v>
      </c>
      <c r="Y105" t="n">
        <v>1</v>
      </c>
      <c r="Z105" t="n">
        <v>10</v>
      </c>
      <c r="AA105" t="n">
        <v>463.9421162624976</v>
      </c>
      <c r="AB105" t="n">
        <v>634.7860711519833</v>
      </c>
      <c r="AC105" t="n">
        <v>574.2029794490836</v>
      </c>
      <c r="AD105" t="n">
        <v>463942.1162624976</v>
      </c>
      <c r="AE105" t="n">
        <v>634786.0711519832</v>
      </c>
      <c r="AF105" t="n">
        <v>5.772274708482332e-06</v>
      </c>
      <c r="AG105" t="n">
        <v>25</v>
      </c>
      <c r="AH105" t="n">
        <v>574202.9794490836</v>
      </c>
    </row>
    <row r="106">
      <c r="A106" t="n">
        <v>104</v>
      </c>
      <c r="B106" t="n">
        <v>135</v>
      </c>
      <c r="C106" t="inlineStr">
        <is>
          <t xml:space="preserve">CONCLUIDO	</t>
        </is>
      </c>
      <c r="D106" t="n">
        <v>4.8062</v>
      </c>
      <c r="E106" t="n">
        <v>20.81</v>
      </c>
      <c r="F106" t="n">
        <v>17.5</v>
      </c>
      <c r="G106" t="n">
        <v>116.66</v>
      </c>
      <c r="H106" t="n">
        <v>1.52</v>
      </c>
      <c r="I106" t="n">
        <v>9</v>
      </c>
      <c r="J106" t="n">
        <v>316.15</v>
      </c>
      <c r="K106" t="n">
        <v>59.89</v>
      </c>
      <c r="L106" t="n">
        <v>27</v>
      </c>
      <c r="M106" t="n">
        <v>7</v>
      </c>
      <c r="N106" t="n">
        <v>94.26000000000001</v>
      </c>
      <c r="O106" t="n">
        <v>39226.32</v>
      </c>
      <c r="P106" t="n">
        <v>282.92</v>
      </c>
      <c r="Q106" t="n">
        <v>444.55</v>
      </c>
      <c r="R106" t="n">
        <v>67.81</v>
      </c>
      <c r="S106" t="n">
        <v>48.21</v>
      </c>
      <c r="T106" t="n">
        <v>3865.38</v>
      </c>
      <c r="U106" t="n">
        <v>0.71</v>
      </c>
      <c r="V106" t="n">
        <v>0.78</v>
      </c>
      <c r="W106" t="n">
        <v>0.18</v>
      </c>
      <c r="X106" t="n">
        <v>0.22</v>
      </c>
      <c r="Y106" t="n">
        <v>1</v>
      </c>
      <c r="Z106" t="n">
        <v>10</v>
      </c>
      <c r="AA106" t="n">
        <v>463.8935917927269</v>
      </c>
      <c r="AB106" t="n">
        <v>634.7196778316945</v>
      </c>
      <c r="AC106" t="n">
        <v>574.1429226140996</v>
      </c>
      <c r="AD106" t="n">
        <v>463893.5917927269</v>
      </c>
      <c r="AE106" t="n">
        <v>634719.6778316945</v>
      </c>
      <c r="AF106" t="n">
        <v>5.774437329095783e-06</v>
      </c>
      <c r="AG106" t="n">
        <v>25</v>
      </c>
      <c r="AH106" t="n">
        <v>574142.9226140996</v>
      </c>
    </row>
    <row r="107">
      <c r="A107" t="n">
        <v>105</v>
      </c>
      <c r="B107" t="n">
        <v>135</v>
      </c>
      <c r="C107" t="inlineStr">
        <is>
          <t xml:space="preserve">CONCLUIDO	</t>
        </is>
      </c>
      <c r="D107" t="n">
        <v>4.8047</v>
      </c>
      <c r="E107" t="n">
        <v>20.81</v>
      </c>
      <c r="F107" t="n">
        <v>17.5</v>
      </c>
      <c r="G107" t="n">
        <v>116.7</v>
      </c>
      <c r="H107" t="n">
        <v>1.53</v>
      </c>
      <c r="I107" t="n">
        <v>9</v>
      </c>
      <c r="J107" t="n">
        <v>316.71</v>
      </c>
      <c r="K107" t="n">
        <v>59.89</v>
      </c>
      <c r="L107" t="n">
        <v>27.25</v>
      </c>
      <c r="M107" t="n">
        <v>7</v>
      </c>
      <c r="N107" t="n">
        <v>94.56999999999999</v>
      </c>
      <c r="O107" t="n">
        <v>39295.05</v>
      </c>
      <c r="P107" t="n">
        <v>282.69</v>
      </c>
      <c r="Q107" t="n">
        <v>444.56</v>
      </c>
      <c r="R107" t="n">
        <v>68.06999999999999</v>
      </c>
      <c r="S107" t="n">
        <v>48.21</v>
      </c>
      <c r="T107" t="n">
        <v>3994.82</v>
      </c>
      <c r="U107" t="n">
        <v>0.71</v>
      </c>
      <c r="V107" t="n">
        <v>0.78</v>
      </c>
      <c r="W107" t="n">
        <v>0.18</v>
      </c>
      <c r="X107" t="n">
        <v>0.23</v>
      </c>
      <c r="Y107" t="n">
        <v>1</v>
      </c>
      <c r="Z107" t="n">
        <v>10</v>
      </c>
      <c r="AA107" t="n">
        <v>463.8439229275091</v>
      </c>
      <c r="AB107" t="n">
        <v>634.6517186990677</v>
      </c>
      <c r="AC107" t="n">
        <v>574.0814494057095</v>
      </c>
      <c r="AD107" t="n">
        <v>463843.9229275091</v>
      </c>
      <c r="AE107" t="n">
        <v>634651.7186990677</v>
      </c>
      <c r="AF107" t="n">
        <v>5.77263514525124e-06</v>
      </c>
      <c r="AG107" t="n">
        <v>25</v>
      </c>
      <c r="AH107" t="n">
        <v>574081.4494057095</v>
      </c>
    </row>
    <row r="108">
      <c r="A108" t="n">
        <v>106</v>
      </c>
      <c r="B108" t="n">
        <v>135</v>
      </c>
      <c r="C108" t="inlineStr">
        <is>
          <t xml:space="preserve">CONCLUIDO	</t>
        </is>
      </c>
      <c r="D108" t="n">
        <v>4.8083</v>
      </c>
      <c r="E108" t="n">
        <v>20.8</v>
      </c>
      <c r="F108" t="n">
        <v>17.49</v>
      </c>
      <c r="G108" t="n">
        <v>116.6</v>
      </c>
      <c r="H108" t="n">
        <v>1.54</v>
      </c>
      <c r="I108" t="n">
        <v>9</v>
      </c>
      <c r="J108" t="n">
        <v>317.27</v>
      </c>
      <c r="K108" t="n">
        <v>59.89</v>
      </c>
      <c r="L108" t="n">
        <v>27.5</v>
      </c>
      <c r="M108" t="n">
        <v>7</v>
      </c>
      <c r="N108" t="n">
        <v>94.88</v>
      </c>
      <c r="O108" t="n">
        <v>39363.91</v>
      </c>
      <c r="P108" t="n">
        <v>281.98</v>
      </c>
      <c r="Q108" t="n">
        <v>444.55</v>
      </c>
      <c r="R108" t="n">
        <v>67.43000000000001</v>
      </c>
      <c r="S108" t="n">
        <v>48.21</v>
      </c>
      <c r="T108" t="n">
        <v>3676.62</v>
      </c>
      <c r="U108" t="n">
        <v>0.71</v>
      </c>
      <c r="V108" t="n">
        <v>0.78</v>
      </c>
      <c r="W108" t="n">
        <v>0.18</v>
      </c>
      <c r="X108" t="n">
        <v>0.21</v>
      </c>
      <c r="Y108" t="n">
        <v>1</v>
      </c>
      <c r="Z108" t="n">
        <v>10</v>
      </c>
      <c r="AA108" t="n">
        <v>463.2886378391559</v>
      </c>
      <c r="AB108" t="n">
        <v>633.8919531437338</v>
      </c>
      <c r="AC108" t="n">
        <v>573.3941948086389</v>
      </c>
      <c r="AD108" t="n">
        <v>463288.6378391559</v>
      </c>
      <c r="AE108" t="n">
        <v>633891.9531437338</v>
      </c>
      <c r="AF108" t="n">
        <v>5.776960386478144e-06</v>
      </c>
      <c r="AG108" t="n">
        <v>25</v>
      </c>
      <c r="AH108" t="n">
        <v>573394.1948086389</v>
      </c>
    </row>
    <row r="109">
      <c r="A109" t="n">
        <v>107</v>
      </c>
      <c r="B109" t="n">
        <v>135</v>
      </c>
      <c r="C109" t="inlineStr">
        <is>
          <t xml:space="preserve">CONCLUIDO	</t>
        </is>
      </c>
      <c r="D109" t="n">
        <v>4.811</v>
      </c>
      <c r="E109" t="n">
        <v>20.79</v>
      </c>
      <c r="F109" t="n">
        <v>17.48</v>
      </c>
      <c r="G109" t="n">
        <v>116.52</v>
      </c>
      <c r="H109" t="n">
        <v>1.56</v>
      </c>
      <c r="I109" t="n">
        <v>9</v>
      </c>
      <c r="J109" t="n">
        <v>317.83</v>
      </c>
      <c r="K109" t="n">
        <v>59.89</v>
      </c>
      <c r="L109" t="n">
        <v>27.75</v>
      </c>
      <c r="M109" t="n">
        <v>7</v>
      </c>
      <c r="N109" t="n">
        <v>95.19</v>
      </c>
      <c r="O109" t="n">
        <v>39432.92</v>
      </c>
      <c r="P109" t="n">
        <v>281.79</v>
      </c>
      <c r="Q109" t="n">
        <v>444.59</v>
      </c>
      <c r="R109" t="n">
        <v>67.02</v>
      </c>
      <c r="S109" t="n">
        <v>48.21</v>
      </c>
      <c r="T109" t="n">
        <v>3468.91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463.0350027173949</v>
      </c>
      <c r="AB109" t="n">
        <v>633.5449183805484</v>
      </c>
      <c r="AC109" t="n">
        <v>573.0802805561856</v>
      </c>
      <c r="AD109" t="n">
        <v>463035.002717395</v>
      </c>
      <c r="AE109" t="n">
        <v>633544.9183805485</v>
      </c>
      <c r="AF109" t="n">
        <v>5.780204317398322e-06</v>
      </c>
      <c r="AG109" t="n">
        <v>25</v>
      </c>
      <c r="AH109" t="n">
        <v>573080.2805561856</v>
      </c>
    </row>
    <row r="110">
      <c r="A110" t="n">
        <v>108</v>
      </c>
      <c r="B110" t="n">
        <v>135</v>
      </c>
      <c r="C110" t="inlineStr">
        <is>
          <t xml:space="preserve">CONCLUIDO	</t>
        </is>
      </c>
      <c r="D110" t="n">
        <v>4.8158</v>
      </c>
      <c r="E110" t="n">
        <v>20.76</v>
      </c>
      <c r="F110" t="n">
        <v>17.46</v>
      </c>
      <c r="G110" t="n">
        <v>116.38</v>
      </c>
      <c r="H110" t="n">
        <v>1.57</v>
      </c>
      <c r="I110" t="n">
        <v>9</v>
      </c>
      <c r="J110" t="n">
        <v>318.39</v>
      </c>
      <c r="K110" t="n">
        <v>59.89</v>
      </c>
      <c r="L110" t="n">
        <v>28</v>
      </c>
      <c r="M110" t="n">
        <v>7</v>
      </c>
      <c r="N110" t="n">
        <v>95.5</v>
      </c>
      <c r="O110" t="n">
        <v>39502.07</v>
      </c>
      <c r="P110" t="n">
        <v>281.36</v>
      </c>
      <c r="Q110" t="n">
        <v>444.55</v>
      </c>
      <c r="R110" t="n">
        <v>66.38</v>
      </c>
      <c r="S110" t="n">
        <v>48.21</v>
      </c>
      <c r="T110" t="n">
        <v>3150.03</v>
      </c>
      <c r="U110" t="n">
        <v>0.73</v>
      </c>
      <c r="V110" t="n">
        <v>0.78</v>
      </c>
      <c r="W110" t="n">
        <v>0.18</v>
      </c>
      <c r="X110" t="n">
        <v>0.18</v>
      </c>
      <c r="Y110" t="n">
        <v>1</v>
      </c>
      <c r="Z110" t="n">
        <v>10</v>
      </c>
      <c r="AA110" t="n">
        <v>462.5296874971878</v>
      </c>
      <c r="AB110" t="n">
        <v>632.8535238033269</v>
      </c>
      <c r="AC110" t="n">
        <v>572.4548717070357</v>
      </c>
      <c r="AD110" t="n">
        <v>462529.6874971878</v>
      </c>
      <c r="AE110" t="n">
        <v>632853.5238033269</v>
      </c>
      <c r="AF110" t="n">
        <v>5.785971305700861e-06</v>
      </c>
      <c r="AG110" t="n">
        <v>25</v>
      </c>
      <c r="AH110" t="n">
        <v>572454.8717070357</v>
      </c>
    </row>
    <row r="111">
      <c r="A111" t="n">
        <v>109</v>
      </c>
      <c r="B111" t="n">
        <v>135</v>
      </c>
      <c r="C111" t="inlineStr">
        <is>
          <t xml:space="preserve">CONCLUIDO	</t>
        </is>
      </c>
      <c r="D111" t="n">
        <v>4.8066</v>
      </c>
      <c r="E111" t="n">
        <v>20.8</v>
      </c>
      <c r="F111" t="n">
        <v>17.5</v>
      </c>
      <c r="G111" t="n">
        <v>116.64</v>
      </c>
      <c r="H111" t="n">
        <v>1.58</v>
      </c>
      <c r="I111" t="n">
        <v>9</v>
      </c>
      <c r="J111" t="n">
        <v>318.95</v>
      </c>
      <c r="K111" t="n">
        <v>59.89</v>
      </c>
      <c r="L111" t="n">
        <v>28.25</v>
      </c>
      <c r="M111" t="n">
        <v>7</v>
      </c>
      <c r="N111" t="n">
        <v>95.81</v>
      </c>
      <c r="O111" t="n">
        <v>39571.36</v>
      </c>
      <c r="P111" t="n">
        <v>281.68</v>
      </c>
      <c r="Q111" t="n">
        <v>444.55</v>
      </c>
      <c r="R111" t="n">
        <v>67.92</v>
      </c>
      <c r="S111" t="n">
        <v>48.21</v>
      </c>
      <c r="T111" t="n">
        <v>3917.8</v>
      </c>
      <c r="U111" t="n">
        <v>0.71</v>
      </c>
      <c r="V111" t="n">
        <v>0.78</v>
      </c>
      <c r="W111" t="n">
        <v>0.17</v>
      </c>
      <c r="X111" t="n">
        <v>0.22</v>
      </c>
      <c r="Y111" t="n">
        <v>1</v>
      </c>
      <c r="Z111" t="n">
        <v>10</v>
      </c>
      <c r="AA111" t="n">
        <v>463.252009553142</v>
      </c>
      <c r="AB111" t="n">
        <v>633.8418367068836</v>
      </c>
      <c r="AC111" t="n">
        <v>573.3488614141828</v>
      </c>
      <c r="AD111" t="n">
        <v>463252.009553142</v>
      </c>
      <c r="AE111" t="n">
        <v>633841.8367068835</v>
      </c>
      <c r="AF111" t="n">
        <v>5.77491791145433e-06</v>
      </c>
      <c r="AG111" t="n">
        <v>25</v>
      </c>
      <c r="AH111" t="n">
        <v>573348.8614141828</v>
      </c>
    </row>
    <row r="112">
      <c r="A112" t="n">
        <v>110</v>
      </c>
      <c r="B112" t="n">
        <v>135</v>
      </c>
      <c r="C112" t="inlineStr">
        <is>
          <t xml:space="preserve">CONCLUIDO	</t>
        </is>
      </c>
      <c r="D112" t="n">
        <v>4.7934</v>
      </c>
      <c r="E112" t="n">
        <v>20.86</v>
      </c>
      <c r="F112" t="n">
        <v>17.55</v>
      </c>
      <c r="G112" t="n">
        <v>117.03</v>
      </c>
      <c r="H112" t="n">
        <v>1.59</v>
      </c>
      <c r="I112" t="n">
        <v>9</v>
      </c>
      <c r="J112" t="n">
        <v>319.51</v>
      </c>
      <c r="K112" t="n">
        <v>59.89</v>
      </c>
      <c r="L112" t="n">
        <v>28.5</v>
      </c>
      <c r="M112" t="n">
        <v>7</v>
      </c>
      <c r="N112" t="n">
        <v>96.13</v>
      </c>
      <c r="O112" t="n">
        <v>39640.79</v>
      </c>
      <c r="P112" t="n">
        <v>282.49</v>
      </c>
      <c r="Q112" t="n">
        <v>444.55</v>
      </c>
      <c r="R112" t="n">
        <v>69.90000000000001</v>
      </c>
      <c r="S112" t="n">
        <v>48.21</v>
      </c>
      <c r="T112" t="n">
        <v>4911.06</v>
      </c>
      <c r="U112" t="n">
        <v>0.6899999999999999</v>
      </c>
      <c r="V112" t="n">
        <v>0.78</v>
      </c>
      <c r="W112" t="n">
        <v>0.18</v>
      </c>
      <c r="X112" t="n">
        <v>0.28</v>
      </c>
      <c r="Y112" t="n">
        <v>1</v>
      </c>
      <c r="Z112" t="n">
        <v>10</v>
      </c>
      <c r="AA112" t="n">
        <v>464.4408840621012</v>
      </c>
      <c r="AB112" t="n">
        <v>635.4685072594832</v>
      </c>
      <c r="AC112" t="n">
        <v>574.8202848122888</v>
      </c>
      <c r="AD112" t="n">
        <v>464440.8840621012</v>
      </c>
      <c r="AE112" t="n">
        <v>635468.5072594832</v>
      </c>
      <c r="AF112" t="n">
        <v>5.759058693622349e-06</v>
      </c>
      <c r="AG112" t="n">
        <v>25</v>
      </c>
      <c r="AH112" t="n">
        <v>574820.2848122888</v>
      </c>
    </row>
    <row r="113">
      <c r="A113" t="n">
        <v>111</v>
      </c>
      <c r="B113" t="n">
        <v>135</v>
      </c>
      <c r="C113" t="inlineStr">
        <is>
          <t xml:space="preserve">CONCLUIDO	</t>
        </is>
      </c>
      <c r="D113" t="n">
        <v>4.823</v>
      </c>
      <c r="E113" t="n">
        <v>20.73</v>
      </c>
      <c r="F113" t="n">
        <v>17.48</v>
      </c>
      <c r="G113" t="n">
        <v>131.07</v>
      </c>
      <c r="H113" t="n">
        <v>1.6</v>
      </c>
      <c r="I113" t="n">
        <v>8</v>
      </c>
      <c r="J113" t="n">
        <v>320.08</v>
      </c>
      <c r="K113" t="n">
        <v>59.89</v>
      </c>
      <c r="L113" t="n">
        <v>28.75</v>
      </c>
      <c r="M113" t="n">
        <v>6</v>
      </c>
      <c r="N113" t="n">
        <v>96.44</v>
      </c>
      <c r="O113" t="n">
        <v>39710.36</v>
      </c>
      <c r="P113" t="n">
        <v>280.92</v>
      </c>
      <c r="Q113" t="n">
        <v>444.55</v>
      </c>
      <c r="R113" t="n">
        <v>67.11</v>
      </c>
      <c r="S113" t="n">
        <v>48.21</v>
      </c>
      <c r="T113" t="n">
        <v>3519.03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452.0235529578199</v>
      </c>
      <c r="AB113" t="n">
        <v>618.4785670286199</v>
      </c>
      <c r="AC113" t="n">
        <v>559.4518406315283</v>
      </c>
      <c r="AD113" t="n">
        <v>452023.5529578199</v>
      </c>
      <c r="AE113" t="n">
        <v>618478.5670286198</v>
      </c>
      <c r="AF113" t="n">
        <v>5.794621788154668e-06</v>
      </c>
      <c r="AG113" t="n">
        <v>24</v>
      </c>
      <c r="AH113" t="n">
        <v>559451.8406315283</v>
      </c>
    </row>
    <row r="114">
      <c r="A114" t="n">
        <v>112</v>
      </c>
      <c r="B114" t="n">
        <v>135</v>
      </c>
      <c r="C114" t="inlineStr">
        <is>
          <t xml:space="preserve">CONCLUIDO	</t>
        </is>
      </c>
      <c r="D114" t="n">
        <v>4.8246</v>
      </c>
      <c r="E114" t="n">
        <v>20.73</v>
      </c>
      <c r="F114" t="n">
        <v>17.47</v>
      </c>
      <c r="G114" t="n">
        <v>131.02</v>
      </c>
      <c r="H114" t="n">
        <v>1.61</v>
      </c>
      <c r="I114" t="n">
        <v>8</v>
      </c>
      <c r="J114" t="n">
        <v>320.64</v>
      </c>
      <c r="K114" t="n">
        <v>59.89</v>
      </c>
      <c r="L114" t="n">
        <v>29</v>
      </c>
      <c r="M114" t="n">
        <v>6</v>
      </c>
      <c r="N114" t="n">
        <v>96.75</v>
      </c>
      <c r="O114" t="n">
        <v>39780.08</v>
      </c>
      <c r="P114" t="n">
        <v>281</v>
      </c>
      <c r="Q114" t="n">
        <v>444.55</v>
      </c>
      <c r="R114" t="n">
        <v>66.91</v>
      </c>
      <c r="S114" t="n">
        <v>48.21</v>
      </c>
      <c r="T114" t="n">
        <v>3421.23</v>
      </c>
      <c r="U114" t="n">
        <v>0.72</v>
      </c>
      <c r="V114" t="n">
        <v>0.78</v>
      </c>
      <c r="W114" t="n">
        <v>0.18</v>
      </c>
      <c r="X114" t="n">
        <v>0.19</v>
      </c>
      <c r="Y114" t="n">
        <v>1</v>
      </c>
      <c r="Z114" t="n">
        <v>10</v>
      </c>
      <c r="AA114" t="n">
        <v>451.9545346400919</v>
      </c>
      <c r="AB114" t="n">
        <v>618.3841331214313</v>
      </c>
      <c r="AC114" t="n">
        <v>559.366419363903</v>
      </c>
      <c r="AD114" t="n">
        <v>451954.5346400919</v>
      </c>
      <c r="AE114" t="n">
        <v>618384.1331214313</v>
      </c>
      <c r="AF114" t="n">
        <v>5.796544117588847e-06</v>
      </c>
      <c r="AG114" t="n">
        <v>24</v>
      </c>
      <c r="AH114" t="n">
        <v>559366.419363903</v>
      </c>
    </row>
    <row r="115">
      <c r="A115" t="n">
        <v>113</v>
      </c>
      <c r="B115" t="n">
        <v>135</v>
      </c>
      <c r="C115" t="inlineStr">
        <is>
          <t xml:space="preserve">CONCLUIDO	</t>
        </is>
      </c>
      <c r="D115" t="n">
        <v>4.8236</v>
      </c>
      <c r="E115" t="n">
        <v>20.73</v>
      </c>
      <c r="F115" t="n">
        <v>17.47</v>
      </c>
      <c r="G115" t="n">
        <v>131.05</v>
      </c>
      <c r="H115" t="n">
        <v>1.62</v>
      </c>
      <c r="I115" t="n">
        <v>8</v>
      </c>
      <c r="J115" t="n">
        <v>321.21</v>
      </c>
      <c r="K115" t="n">
        <v>59.89</v>
      </c>
      <c r="L115" t="n">
        <v>29.25</v>
      </c>
      <c r="M115" t="n">
        <v>6</v>
      </c>
      <c r="N115" t="n">
        <v>97.06999999999999</v>
      </c>
      <c r="O115" t="n">
        <v>39849.95</v>
      </c>
      <c r="P115" t="n">
        <v>281.17</v>
      </c>
      <c r="Q115" t="n">
        <v>444.55</v>
      </c>
      <c r="R115" t="n">
        <v>67.08</v>
      </c>
      <c r="S115" t="n">
        <v>48.21</v>
      </c>
      <c r="T115" t="n">
        <v>3503.52</v>
      </c>
      <c r="U115" t="n">
        <v>0.72</v>
      </c>
      <c r="V115" t="n">
        <v>0.78</v>
      </c>
      <c r="W115" t="n">
        <v>0.18</v>
      </c>
      <c r="X115" t="n">
        <v>0.2</v>
      </c>
      <c r="Y115" t="n">
        <v>1</v>
      </c>
      <c r="Z115" t="n">
        <v>10</v>
      </c>
      <c r="AA115" t="n">
        <v>452.0832859791784</v>
      </c>
      <c r="AB115" t="n">
        <v>618.5602963836775</v>
      </c>
      <c r="AC115" t="n">
        <v>559.5257698516471</v>
      </c>
      <c r="AD115" t="n">
        <v>452083.2859791784</v>
      </c>
      <c r="AE115" t="n">
        <v>618560.2963836775</v>
      </c>
      <c r="AF115" t="n">
        <v>5.795342661692485e-06</v>
      </c>
      <c r="AG115" t="n">
        <v>24</v>
      </c>
      <c r="AH115" t="n">
        <v>559525.7698516471</v>
      </c>
    </row>
    <row r="116">
      <c r="A116" t="n">
        <v>114</v>
      </c>
      <c r="B116" t="n">
        <v>135</v>
      </c>
      <c r="C116" t="inlineStr">
        <is>
          <t xml:space="preserve">CONCLUIDO	</t>
        </is>
      </c>
      <c r="D116" t="n">
        <v>4.8228</v>
      </c>
      <c r="E116" t="n">
        <v>20.73</v>
      </c>
      <c r="F116" t="n">
        <v>17.48</v>
      </c>
      <c r="G116" t="n">
        <v>131.08</v>
      </c>
      <c r="H116" t="n">
        <v>1.63</v>
      </c>
      <c r="I116" t="n">
        <v>8</v>
      </c>
      <c r="J116" t="n">
        <v>321.78</v>
      </c>
      <c r="K116" t="n">
        <v>59.89</v>
      </c>
      <c r="L116" t="n">
        <v>29.5</v>
      </c>
      <c r="M116" t="n">
        <v>6</v>
      </c>
      <c r="N116" t="n">
        <v>97.39</v>
      </c>
      <c r="O116" t="n">
        <v>39919.96</v>
      </c>
      <c r="P116" t="n">
        <v>281.45</v>
      </c>
      <c r="Q116" t="n">
        <v>444.55</v>
      </c>
      <c r="R116" t="n">
        <v>67.16</v>
      </c>
      <c r="S116" t="n">
        <v>48.21</v>
      </c>
      <c r="T116" t="n">
        <v>3543.68</v>
      </c>
      <c r="U116" t="n">
        <v>0.72</v>
      </c>
      <c r="V116" t="n">
        <v>0.78</v>
      </c>
      <c r="W116" t="n">
        <v>0.18</v>
      </c>
      <c r="X116" t="n">
        <v>0.2</v>
      </c>
      <c r="Y116" t="n">
        <v>1</v>
      </c>
      <c r="Z116" t="n">
        <v>10</v>
      </c>
      <c r="AA116" t="n">
        <v>452.2980558044006</v>
      </c>
      <c r="AB116" t="n">
        <v>618.8541539335225</v>
      </c>
      <c r="AC116" t="n">
        <v>559.7915820493665</v>
      </c>
      <c r="AD116" t="n">
        <v>452298.0558044006</v>
      </c>
      <c r="AE116" t="n">
        <v>618854.1539335225</v>
      </c>
      <c r="AF116" t="n">
        <v>5.794381496975395e-06</v>
      </c>
      <c r="AG116" t="n">
        <v>24</v>
      </c>
      <c r="AH116" t="n">
        <v>559791.5820493666</v>
      </c>
    </row>
    <row r="117">
      <c r="A117" t="n">
        <v>115</v>
      </c>
      <c r="B117" t="n">
        <v>135</v>
      </c>
      <c r="C117" t="inlineStr">
        <is>
          <t xml:space="preserve">CONCLUIDO	</t>
        </is>
      </c>
      <c r="D117" t="n">
        <v>4.8228</v>
      </c>
      <c r="E117" t="n">
        <v>20.73</v>
      </c>
      <c r="F117" t="n">
        <v>17.48</v>
      </c>
      <c r="G117" t="n">
        <v>131.08</v>
      </c>
      <c r="H117" t="n">
        <v>1.64</v>
      </c>
      <c r="I117" t="n">
        <v>8</v>
      </c>
      <c r="J117" t="n">
        <v>322.34</v>
      </c>
      <c r="K117" t="n">
        <v>59.89</v>
      </c>
      <c r="L117" t="n">
        <v>29.75</v>
      </c>
      <c r="M117" t="n">
        <v>6</v>
      </c>
      <c r="N117" t="n">
        <v>97.70999999999999</v>
      </c>
      <c r="O117" t="n">
        <v>39990.12</v>
      </c>
      <c r="P117" t="n">
        <v>281.32</v>
      </c>
      <c r="Q117" t="n">
        <v>444.55</v>
      </c>
      <c r="R117" t="n">
        <v>67.16</v>
      </c>
      <c r="S117" t="n">
        <v>48.21</v>
      </c>
      <c r="T117" t="n">
        <v>3547.27</v>
      </c>
      <c r="U117" t="n">
        <v>0.72</v>
      </c>
      <c r="V117" t="n">
        <v>0.78</v>
      </c>
      <c r="W117" t="n">
        <v>0.18</v>
      </c>
      <c r="X117" t="n">
        <v>0.2</v>
      </c>
      <c r="Y117" t="n">
        <v>1</v>
      </c>
      <c r="Z117" t="n">
        <v>10</v>
      </c>
      <c r="AA117" t="n">
        <v>452.2328604256253</v>
      </c>
      <c r="AB117" t="n">
        <v>618.7649507400649</v>
      </c>
      <c r="AC117" t="n">
        <v>559.7108922834951</v>
      </c>
      <c r="AD117" t="n">
        <v>452232.8604256253</v>
      </c>
      <c r="AE117" t="n">
        <v>618764.950740065</v>
      </c>
      <c r="AF117" t="n">
        <v>5.794381496975395e-06</v>
      </c>
      <c r="AG117" t="n">
        <v>24</v>
      </c>
      <c r="AH117" t="n">
        <v>559710.8922834952</v>
      </c>
    </row>
    <row r="118">
      <c r="A118" t="n">
        <v>116</v>
      </c>
      <c r="B118" t="n">
        <v>135</v>
      </c>
      <c r="C118" t="inlineStr">
        <is>
          <t xml:space="preserve">CONCLUIDO	</t>
        </is>
      </c>
      <c r="D118" t="n">
        <v>4.8228</v>
      </c>
      <c r="E118" t="n">
        <v>20.74</v>
      </c>
      <c r="F118" t="n">
        <v>17.48</v>
      </c>
      <c r="G118" t="n">
        <v>131.08</v>
      </c>
      <c r="H118" t="n">
        <v>1.66</v>
      </c>
      <c r="I118" t="n">
        <v>8</v>
      </c>
      <c r="J118" t="n">
        <v>322.91</v>
      </c>
      <c r="K118" t="n">
        <v>59.89</v>
      </c>
      <c r="L118" t="n">
        <v>30</v>
      </c>
      <c r="M118" t="n">
        <v>6</v>
      </c>
      <c r="N118" t="n">
        <v>98.03</v>
      </c>
      <c r="O118" t="n">
        <v>40060.43</v>
      </c>
      <c r="P118" t="n">
        <v>281.26</v>
      </c>
      <c r="Q118" t="n">
        <v>444.55</v>
      </c>
      <c r="R118" t="n">
        <v>67.19</v>
      </c>
      <c r="S118" t="n">
        <v>48.21</v>
      </c>
      <c r="T118" t="n">
        <v>3560.52</v>
      </c>
      <c r="U118" t="n">
        <v>0.72</v>
      </c>
      <c r="V118" t="n">
        <v>0.78</v>
      </c>
      <c r="W118" t="n">
        <v>0.18</v>
      </c>
      <c r="X118" t="n">
        <v>0.2</v>
      </c>
      <c r="Y118" t="n">
        <v>1</v>
      </c>
      <c r="Z118" t="n">
        <v>10</v>
      </c>
      <c r="AA118" t="n">
        <v>462.2531829545504</v>
      </c>
      <c r="AB118" t="n">
        <v>632.475198089571</v>
      </c>
      <c r="AC118" t="n">
        <v>572.1126528684173</v>
      </c>
      <c r="AD118" t="n">
        <v>462253.1829545504</v>
      </c>
      <c r="AE118" t="n">
        <v>632475.198089571</v>
      </c>
      <c r="AF118" t="n">
        <v>5.794381496975395e-06</v>
      </c>
      <c r="AG118" t="n">
        <v>25</v>
      </c>
      <c r="AH118" t="n">
        <v>572112.6528684173</v>
      </c>
    </row>
    <row r="119">
      <c r="A119" t="n">
        <v>117</v>
      </c>
      <c r="B119" t="n">
        <v>135</v>
      </c>
      <c r="C119" t="inlineStr">
        <is>
          <t xml:space="preserve">CONCLUIDO	</t>
        </is>
      </c>
      <c r="D119" t="n">
        <v>4.8221</v>
      </c>
      <c r="E119" t="n">
        <v>20.74</v>
      </c>
      <c r="F119" t="n">
        <v>17.48</v>
      </c>
      <c r="G119" t="n">
        <v>131.1</v>
      </c>
      <c r="H119" t="n">
        <v>1.67</v>
      </c>
      <c r="I119" t="n">
        <v>8</v>
      </c>
      <c r="J119" t="n">
        <v>323.49</v>
      </c>
      <c r="K119" t="n">
        <v>59.89</v>
      </c>
      <c r="L119" t="n">
        <v>30.25</v>
      </c>
      <c r="M119" t="n">
        <v>6</v>
      </c>
      <c r="N119" t="n">
        <v>98.34999999999999</v>
      </c>
      <c r="O119" t="n">
        <v>40131.01</v>
      </c>
      <c r="P119" t="n">
        <v>281.21</v>
      </c>
      <c r="Q119" t="n">
        <v>444.55</v>
      </c>
      <c r="R119" t="n">
        <v>67.19</v>
      </c>
      <c r="S119" t="n">
        <v>48.21</v>
      </c>
      <c r="T119" t="n">
        <v>3558.95</v>
      </c>
      <c r="U119" t="n">
        <v>0.72</v>
      </c>
      <c r="V119" t="n">
        <v>0.78</v>
      </c>
      <c r="W119" t="n">
        <v>0.18</v>
      </c>
      <c r="X119" t="n">
        <v>0.2</v>
      </c>
      <c r="Y119" t="n">
        <v>1</v>
      </c>
      <c r="Z119" t="n">
        <v>10</v>
      </c>
      <c r="AA119" t="n">
        <v>462.2586066665835</v>
      </c>
      <c r="AB119" t="n">
        <v>632.4826190516519</v>
      </c>
      <c r="AC119" t="n">
        <v>572.1193655842926</v>
      </c>
      <c r="AD119" t="n">
        <v>462258.6066665835</v>
      </c>
      <c r="AE119" t="n">
        <v>632482.6190516519</v>
      </c>
      <c r="AF119" t="n">
        <v>5.793540477847942e-06</v>
      </c>
      <c r="AG119" t="n">
        <v>25</v>
      </c>
      <c r="AH119" t="n">
        <v>572119.3655842926</v>
      </c>
    </row>
    <row r="120">
      <c r="A120" t="n">
        <v>118</v>
      </c>
      <c r="B120" t="n">
        <v>135</v>
      </c>
      <c r="C120" t="inlineStr">
        <is>
          <t xml:space="preserve">CONCLUIDO	</t>
        </is>
      </c>
      <c r="D120" t="n">
        <v>4.8239</v>
      </c>
      <c r="E120" t="n">
        <v>20.73</v>
      </c>
      <c r="F120" t="n">
        <v>17.47</v>
      </c>
      <c r="G120" t="n">
        <v>131.04</v>
      </c>
      <c r="H120" t="n">
        <v>1.68</v>
      </c>
      <c r="I120" t="n">
        <v>8</v>
      </c>
      <c r="J120" t="n">
        <v>324.06</v>
      </c>
      <c r="K120" t="n">
        <v>59.89</v>
      </c>
      <c r="L120" t="n">
        <v>30.5</v>
      </c>
      <c r="M120" t="n">
        <v>6</v>
      </c>
      <c r="N120" t="n">
        <v>98.67</v>
      </c>
      <c r="O120" t="n">
        <v>40201.62</v>
      </c>
      <c r="P120" t="n">
        <v>281.08</v>
      </c>
      <c r="Q120" t="n">
        <v>444.55</v>
      </c>
      <c r="R120" t="n">
        <v>67</v>
      </c>
      <c r="S120" t="n">
        <v>48.21</v>
      </c>
      <c r="T120" t="n">
        <v>3464.78</v>
      </c>
      <c r="U120" t="n">
        <v>0.72</v>
      </c>
      <c r="V120" t="n">
        <v>0.78</v>
      </c>
      <c r="W120" t="n">
        <v>0.18</v>
      </c>
      <c r="X120" t="n">
        <v>0.2</v>
      </c>
      <c r="Y120" t="n">
        <v>1</v>
      </c>
      <c r="Z120" t="n">
        <v>10</v>
      </c>
      <c r="AA120" t="n">
        <v>452.0251008188322</v>
      </c>
      <c r="AB120" t="n">
        <v>618.4806848803437</v>
      </c>
      <c r="AC120" t="n">
        <v>559.453756358456</v>
      </c>
      <c r="AD120" t="n">
        <v>452025.1008188322</v>
      </c>
      <c r="AE120" t="n">
        <v>618480.6848803437</v>
      </c>
      <c r="AF120" t="n">
        <v>5.795703098461394e-06</v>
      </c>
      <c r="AG120" t="n">
        <v>24</v>
      </c>
      <c r="AH120" t="n">
        <v>559453.756358456</v>
      </c>
    </row>
    <row r="121">
      <c r="A121" t="n">
        <v>119</v>
      </c>
      <c r="B121" t="n">
        <v>135</v>
      </c>
      <c r="C121" t="inlineStr">
        <is>
          <t xml:space="preserve">CONCLUIDO	</t>
        </is>
      </c>
      <c r="D121" t="n">
        <v>4.8211</v>
      </c>
      <c r="E121" t="n">
        <v>20.74</v>
      </c>
      <c r="F121" t="n">
        <v>17.48</v>
      </c>
      <c r="G121" t="n">
        <v>131.13</v>
      </c>
      <c r="H121" t="n">
        <v>1.69</v>
      </c>
      <c r="I121" t="n">
        <v>8</v>
      </c>
      <c r="J121" t="n">
        <v>324.63</v>
      </c>
      <c r="K121" t="n">
        <v>59.89</v>
      </c>
      <c r="L121" t="n">
        <v>30.75</v>
      </c>
      <c r="M121" t="n">
        <v>6</v>
      </c>
      <c r="N121" t="n">
        <v>99</v>
      </c>
      <c r="O121" t="n">
        <v>40272.38</v>
      </c>
      <c r="P121" t="n">
        <v>281.01</v>
      </c>
      <c r="Q121" t="n">
        <v>444.55</v>
      </c>
      <c r="R121" t="n">
        <v>67.39</v>
      </c>
      <c r="S121" t="n">
        <v>48.21</v>
      </c>
      <c r="T121" t="n">
        <v>3662.13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462.201855876371</v>
      </c>
      <c r="AB121" t="n">
        <v>632.4049701168151</v>
      </c>
      <c r="AC121" t="n">
        <v>572.0491273548156</v>
      </c>
      <c r="AD121" t="n">
        <v>462201.855876371</v>
      </c>
      <c r="AE121" t="n">
        <v>632404.9701168151</v>
      </c>
      <c r="AF121" t="n">
        <v>5.792339021951581e-06</v>
      </c>
      <c r="AG121" t="n">
        <v>25</v>
      </c>
      <c r="AH121" t="n">
        <v>572049.1273548156</v>
      </c>
    </row>
    <row r="122">
      <c r="A122" t="n">
        <v>120</v>
      </c>
      <c r="B122" t="n">
        <v>135</v>
      </c>
      <c r="C122" t="inlineStr">
        <is>
          <t xml:space="preserve">CONCLUIDO	</t>
        </is>
      </c>
      <c r="D122" t="n">
        <v>4.8245</v>
      </c>
      <c r="E122" t="n">
        <v>20.73</v>
      </c>
      <c r="F122" t="n">
        <v>17.47</v>
      </c>
      <c r="G122" t="n">
        <v>131.03</v>
      </c>
      <c r="H122" t="n">
        <v>1.7</v>
      </c>
      <c r="I122" t="n">
        <v>8</v>
      </c>
      <c r="J122" t="n">
        <v>325.21</v>
      </c>
      <c r="K122" t="n">
        <v>59.89</v>
      </c>
      <c r="L122" t="n">
        <v>31</v>
      </c>
      <c r="M122" t="n">
        <v>6</v>
      </c>
      <c r="N122" t="n">
        <v>99.31999999999999</v>
      </c>
      <c r="O122" t="n">
        <v>40343.29</v>
      </c>
      <c r="P122" t="n">
        <v>280.77</v>
      </c>
      <c r="Q122" t="n">
        <v>444.56</v>
      </c>
      <c r="R122" t="n">
        <v>66.81999999999999</v>
      </c>
      <c r="S122" t="n">
        <v>48.21</v>
      </c>
      <c r="T122" t="n">
        <v>3373.84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451.8435798007682</v>
      </c>
      <c r="AB122" t="n">
        <v>618.2323198152865</v>
      </c>
      <c r="AC122" t="n">
        <v>559.2290949066254</v>
      </c>
      <c r="AD122" t="n">
        <v>451843.5798007682</v>
      </c>
      <c r="AE122" t="n">
        <v>618232.3198152864</v>
      </c>
      <c r="AF122" t="n">
        <v>5.796423971999211e-06</v>
      </c>
      <c r="AG122" t="n">
        <v>24</v>
      </c>
      <c r="AH122" t="n">
        <v>559229.0949066253</v>
      </c>
    </row>
    <row r="123">
      <c r="A123" t="n">
        <v>121</v>
      </c>
      <c r="B123" t="n">
        <v>135</v>
      </c>
      <c r="C123" t="inlineStr">
        <is>
          <t xml:space="preserve">CONCLUIDO	</t>
        </is>
      </c>
      <c r="D123" t="n">
        <v>4.8274</v>
      </c>
      <c r="E123" t="n">
        <v>20.72</v>
      </c>
      <c r="F123" t="n">
        <v>17.46</v>
      </c>
      <c r="G123" t="n">
        <v>130.93</v>
      </c>
      <c r="H123" t="n">
        <v>1.71</v>
      </c>
      <c r="I123" t="n">
        <v>8</v>
      </c>
      <c r="J123" t="n">
        <v>325.78</v>
      </c>
      <c r="K123" t="n">
        <v>59.89</v>
      </c>
      <c r="L123" t="n">
        <v>31.25</v>
      </c>
      <c r="M123" t="n">
        <v>6</v>
      </c>
      <c r="N123" t="n">
        <v>99.65000000000001</v>
      </c>
      <c r="O123" t="n">
        <v>40414.36</v>
      </c>
      <c r="P123" t="n">
        <v>280.66</v>
      </c>
      <c r="Q123" t="n">
        <v>444.55</v>
      </c>
      <c r="R123" t="n">
        <v>66.45999999999999</v>
      </c>
      <c r="S123" t="n">
        <v>48.21</v>
      </c>
      <c r="T123" t="n">
        <v>3197.36</v>
      </c>
      <c r="U123" t="n">
        <v>0.73</v>
      </c>
      <c r="V123" t="n">
        <v>0.78</v>
      </c>
      <c r="W123" t="n">
        <v>0.18</v>
      </c>
      <c r="X123" t="n">
        <v>0.18</v>
      </c>
      <c r="Y123" t="n">
        <v>1</v>
      </c>
      <c r="Z123" t="n">
        <v>10</v>
      </c>
      <c r="AA123" t="n">
        <v>451.6229778352095</v>
      </c>
      <c r="AB123" t="n">
        <v>617.9304824737371</v>
      </c>
      <c r="AC123" t="n">
        <v>558.9560644973221</v>
      </c>
      <c r="AD123" t="n">
        <v>451622.9778352095</v>
      </c>
      <c r="AE123" t="n">
        <v>617930.4824737371</v>
      </c>
      <c r="AF123" t="n">
        <v>5.799908194098662e-06</v>
      </c>
      <c r="AG123" t="n">
        <v>24</v>
      </c>
      <c r="AH123" t="n">
        <v>558956.0644973221</v>
      </c>
    </row>
    <row r="124">
      <c r="A124" t="n">
        <v>122</v>
      </c>
      <c r="B124" t="n">
        <v>135</v>
      </c>
      <c r="C124" t="inlineStr">
        <is>
          <t xml:space="preserve">CONCLUIDO	</t>
        </is>
      </c>
      <c r="D124" t="n">
        <v>4.8288</v>
      </c>
      <c r="E124" t="n">
        <v>20.71</v>
      </c>
      <c r="F124" t="n">
        <v>17.45</v>
      </c>
      <c r="G124" t="n">
        <v>130.89</v>
      </c>
      <c r="H124" t="n">
        <v>1.72</v>
      </c>
      <c r="I124" t="n">
        <v>8</v>
      </c>
      <c r="J124" t="n">
        <v>326.36</v>
      </c>
      <c r="K124" t="n">
        <v>59.89</v>
      </c>
      <c r="L124" t="n">
        <v>31.5</v>
      </c>
      <c r="M124" t="n">
        <v>6</v>
      </c>
      <c r="N124" t="n">
        <v>99.97</v>
      </c>
      <c r="O124" t="n">
        <v>40485.58</v>
      </c>
      <c r="P124" t="n">
        <v>280.25</v>
      </c>
      <c r="Q124" t="n">
        <v>444.55</v>
      </c>
      <c r="R124" t="n">
        <v>66.11</v>
      </c>
      <c r="S124" t="n">
        <v>48.21</v>
      </c>
      <c r="T124" t="n">
        <v>3021.65</v>
      </c>
      <c r="U124" t="n">
        <v>0.73</v>
      </c>
      <c r="V124" t="n">
        <v>0.78</v>
      </c>
      <c r="W124" t="n">
        <v>0.18</v>
      </c>
      <c r="X124" t="n">
        <v>0.17</v>
      </c>
      <c r="Y124" t="n">
        <v>1</v>
      </c>
      <c r="Z124" t="n">
        <v>10</v>
      </c>
      <c r="AA124" t="n">
        <v>451.3174000810946</v>
      </c>
      <c r="AB124" t="n">
        <v>617.5123775094182</v>
      </c>
      <c r="AC124" t="n">
        <v>558.5778628839837</v>
      </c>
      <c r="AD124" t="n">
        <v>451317.4000810946</v>
      </c>
      <c r="AE124" t="n">
        <v>617512.3775094182</v>
      </c>
      <c r="AF124" t="n">
        <v>5.801590232353568e-06</v>
      </c>
      <c r="AG124" t="n">
        <v>24</v>
      </c>
      <c r="AH124" t="n">
        <v>558577.8628839836</v>
      </c>
    </row>
    <row r="125">
      <c r="A125" t="n">
        <v>123</v>
      </c>
      <c r="B125" t="n">
        <v>135</v>
      </c>
      <c r="C125" t="inlineStr">
        <is>
          <t xml:space="preserve">CONCLUIDO	</t>
        </is>
      </c>
      <c r="D125" t="n">
        <v>4.8342</v>
      </c>
      <c r="E125" t="n">
        <v>20.69</v>
      </c>
      <c r="F125" t="n">
        <v>17.43</v>
      </c>
      <c r="G125" t="n">
        <v>130.71</v>
      </c>
      <c r="H125" t="n">
        <v>1.73</v>
      </c>
      <c r="I125" t="n">
        <v>8</v>
      </c>
      <c r="J125" t="n">
        <v>326.94</v>
      </c>
      <c r="K125" t="n">
        <v>59.89</v>
      </c>
      <c r="L125" t="n">
        <v>31.75</v>
      </c>
      <c r="M125" t="n">
        <v>6</v>
      </c>
      <c r="N125" t="n">
        <v>100.3</v>
      </c>
      <c r="O125" t="n">
        <v>40556.96</v>
      </c>
      <c r="P125" t="n">
        <v>279.47</v>
      </c>
      <c r="Q125" t="n">
        <v>444.55</v>
      </c>
      <c r="R125" t="n">
        <v>65.55</v>
      </c>
      <c r="S125" t="n">
        <v>48.21</v>
      </c>
      <c r="T125" t="n">
        <v>2737.9</v>
      </c>
      <c r="U125" t="n">
        <v>0.74</v>
      </c>
      <c r="V125" t="n">
        <v>0.78</v>
      </c>
      <c r="W125" t="n">
        <v>0.17</v>
      </c>
      <c r="X125" t="n">
        <v>0.15</v>
      </c>
      <c r="Y125" t="n">
        <v>1</v>
      </c>
      <c r="Z125" t="n">
        <v>10</v>
      </c>
      <c r="AA125" t="n">
        <v>450.6145818304878</v>
      </c>
      <c r="AB125" t="n">
        <v>616.5507505727851</v>
      </c>
      <c r="AC125" t="n">
        <v>557.7080122725309</v>
      </c>
      <c r="AD125" t="n">
        <v>450614.5818304878</v>
      </c>
      <c r="AE125" t="n">
        <v>616550.750572785</v>
      </c>
      <c r="AF125" t="n">
        <v>5.808078094193924e-06</v>
      </c>
      <c r="AG125" t="n">
        <v>24</v>
      </c>
      <c r="AH125" t="n">
        <v>557708.0122725309</v>
      </c>
    </row>
    <row r="126">
      <c r="A126" t="n">
        <v>124</v>
      </c>
      <c r="B126" t="n">
        <v>135</v>
      </c>
      <c r="C126" t="inlineStr">
        <is>
          <t xml:space="preserve">CONCLUIDO	</t>
        </is>
      </c>
      <c r="D126" t="n">
        <v>4.8278</v>
      </c>
      <c r="E126" t="n">
        <v>20.71</v>
      </c>
      <c r="F126" t="n">
        <v>17.46</v>
      </c>
      <c r="G126" t="n">
        <v>130.92</v>
      </c>
      <c r="H126" t="n">
        <v>1.74</v>
      </c>
      <c r="I126" t="n">
        <v>8</v>
      </c>
      <c r="J126" t="n">
        <v>327.52</v>
      </c>
      <c r="K126" t="n">
        <v>59.89</v>
      </c>
      <c r="L126" t="n">
        <v>32</v>
      </c>
      <c r="M126" t="n">
        <v>6</v>
      </c>
      <c r="N126" t="n">
        <v>100.63</v>
      </c>
      <c r="O126" t="n">
        <v>40628.49</v>
      </c>
      <c r="P126" t="n">
        <v>280.2</v>
      </c>
      <c r="Q126" t="n">
        <v>444.55</v>
      </c>
      <c r="R126" t="n">
        <v>66.51000000000001</v>
      </c>
      <c r="S126" t="n">
        <v>48.21</v>
      </c>
      <c r="T126" t="n">
        <v>3221.99</v>
      </c>
      <c r="U126" t="n">
        <v>0.72</v>
      </c>
      <c r="V126" t="n">
        <v>0.78</v>
      </c>
      <c r="W126" t="n">
        <v>0.17</v>
      </c>
      <c r="X126" t="n">
        <v>0.18</v>
      </c>
      <c r="Y126" t="n">
        <v>1</v>
      </c>
      <c r="Z126" t="n">
        <v>10</v>
      </c>
      <c r="AA126" t="n">
        <v>451.3751640327027</v>
      </c>
      <c r="AB126" t="n">
        <v>617.5914126963741</v>
      </c>
      <c r="AC126" t="n">
        <v>558.649355063623</v>
      </c>
      <c r="AD126" t="n">
        <v>451375.1640327027</v>
      </c>
      <c r="AE126" t="n">
        <v>617591.412696374</v>
      </c>
      <c r="AF126" t="n">
        <v>5.800388776457207e-06</v>
      </c>
      <c r="AG126" t="n">
        <v>24</v>
      </c>
      <c r="AH126" t="n">
        <v>558649.3550636231</v>
      </c>
    </row>
    <row r="127">
      <c r="A127" t="n">
        <v>125</v>
      </c>
      <c r="B127" t="n">
        <v>135</v>
      </c>
      <c r="C127" t="inlineStr">
        <is>
          <t xml:space="preserve">CONCLUIDO	</t>
        </is>
      </c>
      <c r="D127" t="n">
        <v>4.8178</v>
      </c>
      <c r="E127" t="n">
        <v>20.76</v>
      </c>
      <c r="F127" t="n">
        <v>17.5</v>
      </c>
      <c r="G127" t="n">
        <v>131.24</v>
      </c>
      <c r="H127" t="n">
        <v>1.75</v>
      </c>
      <c r="I127" t="n">
        <v>8</v>
      </c>
      <c r="J127" t="n">
        <v>328.1</v>
      </c>
      <c r="K127" t="n">
        <v>59.89</v>
      </c>
      <c r="L127" t="n">
        <v>32.25</v>
      </c>
      <c r="M127" t="n">
        <v>6</v>
      </c>
      <c r="N127" t="n">
        <v>100.96</v>
      </c>
      <c r="O127" t="n">
        <v>40700.18</v>
      </c>
      <c r="P127" t="n">
        <v>280.88</v>
      </c>
      <c r="Q127" t="n">
        <v>444.56</v>
      </c>
      <c r="R127" t="n">
        <v>68.05</v>
      </c>
      <c r="S127" t="n">
        <v>48.21</v>
      </c>
      <c r="T127" t="n">
        <v>3988.74</v>
      </c>
      <c r="U127" t="n">
        <v>0.71</v>
      </c>
      <c r="V127" t="n">
        <v>0.78</v>
      </c>
      <c r="W127" t="n">
        <v>0.17</v>
      </c>
      <c r="X127" t="n">
        <v>0.22</v>
      </c>
      <c r="Y127" t="n">
        <v>1</v>
      </c>
      <c r="Z127" t="n">
        <v>10</v>
      </c>
      <c r="AA127" t="n">
        <v>462.3595933113326</v>
      </c>
      <c r="AB127" t="n">
        <v>632.620793434214</v>
      </c>
      <c r="AC127" t="n">
        <v>572.2443527977118</v>
      </c>
      <c r="AD127" t="n">
        <v>462359.5933113326</v>
      </c>
      <c r="AE127" t="n">
        <v>632620.793434214</v>
      </c>
      <c r="AF127" t="n">
        <v>5.788374217493585e-06</v>
      </c>
      <c r="AG127" t="n">
        <v>25</v>
      </c>
      <c r="AH127" t="n">
        <v>572244.3527977119</v>
      </c>
    </row>
    <row r="128">
      <c r="A128" t="n">
        <v>126</v>
      </c>
      <c r="B128" t="n">
        <v>135</v>
      </c>
      <c r="C128" t="inlineStr">
        <is>
          <t xml:space="preserve">CONCLUIDO	</t>
        </is>
      </c>
      <c r="D128" t="n">
        <v>4.821</v>
      </c>
      <c r="E128" t="n">
        <v>20.74</v>
      </c>
      <c r="F128" t="n">
        <v>17.48</v>
      </c>
      <c r="G128" t="n">
        <v>131.14</v>
      </c>
      <c r="H128" t="n">
        <v>1.76</v>
      </c>
      <c r="I128" t="n">
        <v>8</v>
      </c>
      <c r="J128" t="n">
        <v>328.68</v>
      </c>
      <c r="K128" t="n">
        <v>59.89</v>
      </c>
      <c r="L128" t="n">
        <v>32.5</v>
      </c>
      <c r="M128" t="n">
        <v>6</v>
      </c>
      <c r="N128" t="n">
        <v>101.3</v>
      </c>
      <c r="O128" t="n">
        <v>40772.03</v>
      </c>
      <c r="P128" t="n">
        <v>279.85</v>
      </c>
      <c r="Q128" t="n">
        <v>444.55</v>
      </c>
      <c r="R128" t="n">
        <v>67.48</v>
      </c>
      <c r="S128" t="n">
        <v>48.21</v>
      </c>
      <c r="T128" t="n">
        <v>3702.53</v>
      </c>
      <c r="U128" t="n">
        <v>0.71</v>
      </c>
      <c r="V128" t="n">
        <v>0.78</v>
      </c>
      <c r="W128" t="n">
        <v>0.18</v>
      </c>
      <c r="X128" t="n">
        <v>0.21</v>
      </c>
      <c r="Y128" t="n">
        <v>1</v>
      </c>
      <c r="Z128" t="n">
        <v>10</v>
      </c>
      <c r="AA128" t="n">
        <v>461.6242527222936</v>
      </c>
      <c r="AB128" t="n">
        <v>631.6146679993537</v>
      </c>
      <c r="AC128" t="n">
        <v>571.3342505622487</v>
      </c>
      <c r="AD128" t="n">
        <v>461624.2527222936</v>
      </c>
      <c r="AE128" t="n">
        <v>631614.6679993537</v>
      </c>
      <c r="AF128" t="n">
        <v>5.792218876361943e-06</v>
      </c>
      <c r="AG128" t="n">
        <v>25</v>
      </c>
      <c r="AH128" t="n">
        <v>571334.2505622488</v>
      </c>
    </row>
    <row r="129">
      <c r="A129" t="n">
        <v>127</v>
      </c>
      <c r="B129" t="n">
        <v>135</v>
      </c>
      <c r="C129" t="inlineStr">
        <is>
          <t xml:space="preserve">CONCLUIDO	</t>
        </is>
      </c>
      <c r="D129" t="n">
        <v>4.821</v>
      </c>
      <c r="E129" t="n">
        <v>20.74</v>
      </c>
      <c r="F129" t="n">
        <v>17.49</v>
      </c>
      <c r="G129" t="n">
        <v>131.14</v>
      </c>
      <c r="H129" t="n">
        <v>1.77</v>
      </c>
      <c r="I129" t="n">
        <v>8</v>
      </c>
      <c r="J129" t="n">
        <v>329.27</v>
      </c>
      <c r="K129" t="n">
        <v>59.89</v>
      </c>
      <c r="L129" t="n">
        <v>32.75</v>
      </c>
      <c r="M129" t="n">
        <v>6</v>
      </c>
      <c r="N129" t="n">
        <v>101.63</v>
      </c>
      <c r="O129" t="n">
        <v>40844.03</v>
      </c>
      <c r="P129" t="n">
        <v>279.13</v>
      </c>
      <c r="Q129" t="n">
        <v>444.55</v>
      </c>
      <c r="R129" t="n">
        <v>67.47</v>
      </c>
      <c r="S129" t="n">
        <v>48.21</v>
      </c>
      <c r="T129" t="n">
        <v>3700.69</v>
      </c>
      <c r="U129" t="n">
        <v>0.71</v>
      </c>
      <c r="V129" t="n">
        <v>0.78</v>
      </c>
      <c r="W129" t="n">
        <v>0.18</v>
      </c>
      <c r="X129" t="n">
        <v>0.21</v>
      </c>
      <c r="Y129" t="n">
        <v>1</v>
      </c>
      <c r="Z129" t="n">
        <v>10</v>
      </c>
      <c r="AA129" t="n">
        <v>461.3025644532466</v>
      </c>
      <c r="AB129" t="n">
        <v>631.1745199177587</v>
      </c>
      <c r="AC129" t="n">
        <v>570.9361095958096</v>
      </c>
      <c r="AD129" t="n">
        <v>461302.5644532467</v>
      </c>
      <c r="AE129" t="n">
        <v>631174.5199177588</v>
      </c>
      <c r="AF129" t="n">
        <v>5.792218876361943e-06</v>
      </c>
      <c r="AG129" t="n">
        <v>25</v>
      </c>
      <c r="AH129" t="n">
        <v>570936.1095958096</v>
      </c>
    </row>
    <row r="130">
      <c r="A130" t="n">
        <v>128</v>
      </c>
      <c r="B130" t="n">
        <v>135</v>
      </c>
      <c r="C130" t="inlineStr">
        <is>
          <t xml:space="preserve">CONCLUIDO	</t>
        </is>
      </c>
      <c r="D130" t="n">
        <v>4.8201</v>
      </c>
      <c r="E130" t="n">
        <v>20.75</v>
      </c>
      <c r="F130" t="n">
        <v>17.49</v>
      </c>
      <c r="G130" t="n">
        <v>131.17</v>
      </c>
      <c r="H130" t="n">
        <v>1.78</v>
      </c>
      <c r="I130" t="n">
        <v>8</v>
      </c>
      <c r="J130" t="n">
        <v>329.85</v>
      </c>
      <c r="K130" t="n">
        <v>59.89</v>
      </c>
      <c r="L130" t="n">
        <v>33</v>
      </c>
      <c r="M130" t="n">
        <v>6</v>
      </c>
      <c r="N130" t="n">
        <v>101.97</v>
      </c>
      <c r="O130" t="n">
        <v>40916.2</v>
      </c>
      <c r="P130" t="n">
        <v>278.82</v>
      </c>
      <c r="Q130" t="n">
        <v>444.55</v>
      </c>
      <c r="R130" t="n">
        <v>67.56999999999999</v>
      </c>
      <c r="S130" t="n">
        <v>48.21</v>
      </c>
      <c r="T130" t="n">
        <v>3752.42</v>
      </c>
      <c r="U130" t="n">
        <v>0.71</v>
      </c>
      <c r="V130" t="n">
        <v>0.78</v>
      </c>
      <c r="W130" t="n">
        <v>0.18</v>
      </c>
      <c r="X130" t="n">
        <v>0.21</v>
      </c>
      <c r="Y130" t="n">
        <v>1</v>
      </c>
      <c r="Z130" t="n">
        <v>10</v>
      </c>
      <c r="AA130" t="n">
        <v>461.1860677370015</v>
      </c>
      <c r="AB130" t="n">
        <v>631.0151239711197</v>
      </c>
      <c r="AC130" t="n">
        <v>570.7919261746041</v>
      </c>
      <c r="AD130" t="n">
        <v>461186.0677370015</v>
      </c>
      <c r="AE130" t="n">
        <v>631015.1239711196</v>
      </c>
      <c r="AF130" t="n">
        <v>5.791137566055218e-06</v>
      </c>
      <c r="AG130" t="n">
        <v>25</v>
      </c>
      <c r="AH130" t="n">
        <v>570791.9261746041</v>
      </c>
    </row>
    <row r="131">
      <c r="A131" t="n">
        <v>129</v>
      </c>
      <c r="B131" t="n">
        <v>135</v>
      </c>
      <c r="C131" t="inlineStr">
        <is>
          <t xml:space="preserve">CONCLUIDO	</t>
        </is>
      </c>
      <c r="D131" t="n">
        <v>4.8424</v>
      </c>
      <c r="E131" t="n">
        <v>20.65</v>
      </c>
      <c r="F131" t="n">
        <v>17.44</v>
      </c>
      <c r="G131" t="n">
        <v>149.52</v>
      </c>
      <c r="H131" t="n">
        <v>1.79</v>
      </c>
      <c r="I131" t="n">
        <v>7</v>
      </c>
      <c r="J131" t="n">
        <v>330.44</v>
      </c>
      <c r="K131" t="n">
        <v>59.89</v>
      </c>
      <c r="L131" t="n">
        <v>33.25</v>
      </c>
      <c r="M131" t="n">
        <v>5</v>
      </c>
      <c r="N131" t="n">
        <v>102.3</v>
      </c>
      <c r="O131" t="n">
        <v>40988.53</v>
      </c>
      <c r="P131" t="n">
        <v>278.21</v>
      </c>
      <c r="Q131" t="n">
        <v>444.55</v>
      </c>
      <c r="R131" t="n">
        <v>66.03</v>
      </c>
      <c r="S131" t="n">
        <v>48.21</v>
      </c>
      <c r="T131" t="n">
        <v>2987.34</v>
      </c>
      <c r="U131" t="n">
        <v>0.73</v>
      </c>
      <c r="V131" t="n">
        <v>0.78</v>
      </c>
      <c r="W131" t="n">
        <v>0.18</v>
      </c>
      <c r="X131" t="n">
        <v>0.17</v>
      </c>
      <c r="Y131" t="n">
        <v>1</v>
      </c>
      <c r="Z131" t="n">
        <v>10</v>
      </c>
      <c r="AA131" t="n">
        <v>449.6714720934926</v>
      </c>
      <c r="AB131" t="n">
        <v>615.260346223563</v>
      </c>
      <c r="AC131" t="n">
        <v>556.5407623033049</v>
      </c>
      <c r="AD131" t="n">
        <v>449671.4720934926</v>
      </c>
      <c r="AE131" t="n">
        <v>615260.3462235631</v>
      </c>
      <c r="AF131" t="n">
        <v>5.817930032544093e-06</v>
      </c>
      <c r="AG131" t="n">
        <v>24</v>
      </c>
      <c r="AH131" t="n">
        <v>556540.7623033049</v>
      </c>
    </row>
    <row r="132">
      <c r="A132" t="n">
        <v>130</v>
      </c>
      <c r="B132" t="n">
        <v>135</v>
      </c>
      <c r="C132" t="inlineStr">
        <is>
          <t xml:space="preserve">CONCLUIDO	</t>
        </is>
      </c>
      <c r="D132" t="n">
        <v>4.8437</v>
      </c>
      <c r="E132" t="n">
        <v>20.65</v>
      </c>
      <c r="F132" t="n">
        <v>17.44</v>
      </c>
      <c r="G132" t="n">
        <v>149.47</v>
      </c>
      <c r="H132" t="n">
        <v>1.8</v>
      </c>
      <c r="I132" t="n">
        <v>7</v>
      </c>
      <c r="J132" t="n">
        <v>331.03</v>
      </c>
      <c r="K132" t="n">
        <v>59.89</v>
      </c>
      <c r="L132" t="n">
        <v>33.5</v>
      </c>
      <c r="M132" t="n">
        <v>5</v>
      </c>
      <c r="N132" t="n">
        <v>102.64</v>
      </c>
      <c r="O132" t="n">
        <v>41061.02</v>
      </c>
      <c r="P132" t="n">
        <v>278.6</v>
      </c>
      <c r="Q132" t="n">
        <v>444.55</v>
      </c>
      <c r="R132" t="n">
        <v>65.93000000000001</v>
      </c>
      <c r="S132" t="n">
        <v>48.21</v>
      </c>
      <c r="T132" t="n">
        <v>2933.64</v>
      </c>
      <c r="U132" t="n">
        <v>0.73</v>
      </c>
      <c r="V132" t="n">
        <v>0.78</v>
      </c>
      <c r="W132" t="n">
        <v>0.17</v>
      </c>
      <c r="X132" t="n">
        <v>0.16</v>
      </c>
      <c r="Y132" t="n">
        <v>1</v>
      </c>
      <c r="Z132" t="n">
        <v>10</v>
      </c>
      <c r="AA132" t="n">
        <v>449.8104987913246</v>
      </c>
      <c r="AB132" t="n">
        <v>615.4505686849618</v>
      </c>
      <c r="AC132" t="n">
        <v>556.7128301999666</v>
      </c>
      <c r="AD132" t="n">
        <v>449810.4987913246</v>
      </c>
      <c r="AE132" t="n">
        <v>615450.5686849618</v>
      </c>
      <c r="AF132" t="n">
        <v>5.819491925209365e-06</v>
      </c>
      <c r="AG132" t="n">
        <v>24</v>
      </c>
      <c r="AH132" t="n">
        <v>556712.8301999666</v>
      </c>
    </row>
    <row r="133">
      <c r="A133" t="n">
        <v>131</v>
      </c>
      <c r="B133" t="n">
        <v>135</v>
      </c>
      <c r="C133" t="inlineStr">
        <is>
          <t xml:space="preserve">CONCLUIDO	</t>
        </is>
      </c>
      <c r="D133" t="n">
        <v>4.8405</v>
      </c>
      <c r="E133" t="n">
        <v>20.66</v>
      </c>
      <c r="F133" t="n">
        <v>17.45</v>
      </c>
      <c r="G133" t="n">
        <v>149.59</v>
      </c>
      <c r="H133" t="n">
        <v>1.81</v>
      </c>
      <c r="I133" t="n">
        <v>7</v>
      </c>
      <c r="J133" t="n">
        <v>331.62</v>
      </c>
      <c r="K133" t="n">
        <v>59.89</v>
      </c>
      <c r="L133" t="n">
        <v>33.75</v>
      </c>
      <c r="M133" t="n">
        <v>5</v>
      </c>
      <c r="N133" t="n">
        <v>102.98</v>
      </c>
      <c r="O133" t="n">
        <v>41133.67</v>
      </c>
      <c r="P133" t="n">
        <v>279.01</v>
      </c>
      <c r="Q133" t="n">
        <v>444.55</v>
      </c>
      <c r="R133" t="n">
        <v>66.38</v>
      </c>
      <c r="S133" t="n">
        <v>48.21</v>
      </c>
      <c r="T133" t="n">
        <v>3157.88</v>
      </c>
      <c r="U133" t="n">
        <v>0.73</v>
      </c>
      <c r="V133" t="n">
        <v>0.78</v>
      </c>
      <c r="W133" t="n">
        <v>0.17</v>
      </c>
      <c r="X133" t="n">
        <v>0.18</v>
      </c>
      <c r="Y133" t="n">
        <v>1</v>
      </c>
      <c r="Z133" t="n">
        <v>10</v>
      </c>
      <c r="AA133" t="n">
        <v>450.1920609616303</v>
      </c>
      <c r="AB133" t="n">
        <v>615.9726388797091</v>
      </c>
      <c r="AC133" t="n">
        <v>557.1850747480574</v>
      </c>
      <c r="AD133" t="n">
        <v>450192.0609616303</v>
      </c>
      <c r="AE133" t="n">
        <v>615972.6388797091</v>
      </c>
      <c r="AF133" t="n">
        <v>5.815647266341005e-06</v>
      </c>
      <c r="AG133" t="n">
        <v>24</v>
      </c>
      <c r="AH133" t="n">
        <v>557185.0747480574</v>
      </c>
    </row>
    <row r="134">
      <c r="A134" t="n">
        <v>132</v>
      </c>
      <c r="B134" t="n">
        <v>135</v>
      </c>
      <c r="C134" t="inlineStr">
        <is>
          <t xml:space="preserve">CONCLUIDO	</t>
        </is>
      </c>
      <c r="D134" t="n">
        <v>4.8426</v>
      </c>
      <c r="E134" t="n">
        <v>20.65</v>
      </c>
      <c r="F134" t="n">
        <v>17.44</v>
      </c>
      <c r="G134" t="n">
        <v>149.51</v>
      </c>
      <c r="H134" t="n">
        <v>1.82</v>
      </c>
      <c r="I134" t="n">
        <v>7</v>
      </c>
      <c r="J134" t="n">
        <v>332.21</v>
      </c>
      <c r="K134" t="n">
        <v>59.89</v>
      </c>
      <c r="L134" t="n">
        <v>34</v>
      </c>
      <c r="M134" t="n">
        <v>5</v>
      </c>
      <c r="N134" t="n">
        <v>103.32</v>
      </c>
      <c r="O134" t="n">
        <v>41206.49</v>
      </c>
      <c r="P134" t="n">
        <v>279.17</v>
      </c>
      <c r="Q134" t="n">
        <v>444.56</v>
      </c>
      <c r="R134" t="n">
        <v>66</v>
      </c>
      <c r="S134" t="n">
        <v>48.21</v>
      </c>
      <c r="T134" t="n">
        <v>2969.63</v>
      </c>
      <c r="U134" t="n">
        <v>0.73</v>
      </c>
      <c r="V134" t="n">
        <v>0.78</v>
      </c>
      <c r="W134" t="n">
        <v>0.18</v>
      </c>
      <c r="X134" t="n">
        <v>0.17</v>
      </c>
      <c r="Y134" t="n">
        <v>1</v>
      </c>
      <c r="Z134" t="n">
        <v>10</v>
      </c>
      <c r="AA134" t="n">
        <v>450.1423728458025</v>
      </c>
      <c r="AB134" t="n">
        <v>615.9046534075483</v>
      </c>
      <c r="AC134" t="n">
        <v>557.1235777139415</v>
      </c>
      <c r="AD134" t="n">
        <v>450142.3728458025</v>
      </c>
      <c r="AE134" t="n">
        <v>615904.6534075483</v>
      </c>
      <c r="AF134" t="n">
        <v>5.818170323723367e-06</v>
      </c>
      <c r="AG134" t="n">
        <v>24</v>
      </c>
      <c r="AH134" t="n">
        <v>557123.5777139415</v>
      </c>
    </row>
    <row r="135">
      <c r="A135" t="n">
        <v>133</v>
      </c>
      <c r="B135" t="n">
        <v>135</v>
      </c>
      <c r="C135" t="inlineStr">
        <is>
          <t xml:space="preserve">CONCLUIDO	</t>
        </is>
      </c>
      <c r="D135" t="n">
        <v>4.8439</v>
      </c>
      <c r="E135" t="n">
        <v>20.64</v>
      </c>
      <c r="F135" t="n">
        <v>17.44</v>
      </c>
      <c r="G135" t="n">
        <v>149.47</v>
      </c>
      <c r="H135" t="n">
        <v>1.83</v>
      </c>
      <c r="I135" t="n">
        <v>7</v>
      </c>
      <c r="J135" t="n">
        <v>332.8</v>
      </c>
      <c r="K135" t="n">
        <v>59.89</v>
      </c>
      <c r="L135" t="n">
        <v>34.25</v>
      </c>
      <c r="M135" t="n">
        <v>5</v>
      </c>
      <c r="N135" t="n">
        <v>103.66</v>
      </c>
      <c r="O135" t="n">
        <v>41279.48</v>
      </c>
      <c r="P135" t="n">
        <v>279.67</v>
      </c>
      <c r="Q135" t="n">
        <v>444.56</v>
      </c>
      <c r="R135" t="n">
        <v>65.83</v>
      </c>
      <c r="S135" t="n">
        <v>48.21</v>
      </c>
      <c r="T135" t="n">
        <v>2884.31</v>
      </c>
      <c r="U135" t="n">
        <v>0.73</v>
      </c>
      <c r="V135" t="n">
        <v>0.78</v>
      </c>
      <c r="W135" t="n">
        <v>0.18</v>
      </c>
      <c r="X135" t="n">
        <v>0.16</v>
      </c>
      <c r="Y135" t="n">
        <v>1</v>
      </c>
      <c r="Z135" t="n">
        <v>10</v>
      </c>
      <c r="AA135" t="n">
        <v>450.3361924442725</v>
      </c>
      <c r="AB135" t="n">
        <v>616.1698459328923</v>
      </c>
      <c r="AC135" t="n">
        <v>557.3634606368665</v>
      </c>
      <c r="AD135" t="n">
        <v>450336.1924442725</v>
      </c>
      <c r="AE135" t="n">
        <v>616169.8459328923</v>
      </c>
      <c r="AF135" t="n">
        <v>5.819732216388637e-06</v>
      </c>
      <c r="AG135" t="n">
        <v>24</v>
      </c>
      <c r="AH135" t="n">
        <v>557363.4606368665</v>
      </c>
    </row>
    <row r="136">
      <c r="A136" t="n">
        <v>134</v>
      </c>
      <c r="B136" t="n">
        <v>135</v>
      </c>
      <c r="C136" t="inlineStr">
        <is>
          <t xml:space="preserve">CONCLUIDO	</t>
        </is>
      </c>
      <c r="D136" t="n">
        <v>4.8416</v>
      </c>
      <c r="E136" t="n">
        <v>20.65</v>
      </c>
      <c r="F136" t="n">
        <v>17.45</v>
      </c>
      <c r="G136" t="n">
        <v>149.55</v>
      </c>
      <c r="H136" t="n">
        <v>1.84</v>
      </c>
      <c r="I136" t="n">
        <v>7</v>
      </c>
      <c r="J136" t="n">
        <v>333.39</v>
      </c>
      <c r="K136" t="n">
        <v>59.89</v>
      </c>
      <c r="L136" t="n">
        <v>34.5</v>
      </c>
      <c r="M136" t="n">
        <v>5</v>
      </c>
      <c r="N136" t="n">
        <v>104.01</v>
      </c>
      <c r="O136" t="n">
        <v>41352.63</v>
      </c>
      <c r="P136" t="n">
        <v>279.89</v>
      </c>
      <c r="Q136" t="n">
        <v>444.55</v>
      </c>
      <c r="R136" t="n">
        <v>66.23</v>
      </c>
      <c r="S136" t="n">
        <v>48.21</v>
      </c>
      <c r="T136" t="n">
        <v>3084.07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450.5843872485544</v>
      </c>
      <c r="AB136" t="n">
        <v>616.5094370136927</v>
      </c>
      <c r="AC136" t="n">
        <v>557.6706416215345</v>
      </c>
      <c r="AD136" t="n">
        <v>450584.3872485544</v>
      </c>
      <c r="AE136" t="n">
        <v>616509.4370136927</v>
      </c>
      <c r="AF136" t="n">
        <v>5.816968867827003e-06</v>
      </c>
      <c r="AG136" t="n">
        <v>24</v>
      </c>
      <c r="AH136" t="n">
        <v>557670.6416215345</v>
      </c>
    </row>
    <row r="137">
      <c r="A137" t="n">
        <v>135</v>
      </c>
      <c r="B137" t="n">
        <v>135</v>
      </c>
      <c r="C137" t="inlineStr">
        <is>
          <t xml:space="preserve">CONCLUIDO	</t>
        </is>
      </c>
      <c r="D137" t="n">
        <v>4.8437</v>
      </c>
      <c r="E137" t="n">
        <v>20.65</v>
      </c>
      <c r="F137" t="n">
        <v>17.44</v>
      </c>
      <c r="G137" t="n">
        <v>149.47</v>
      </c>
      <c r="H137" t="n">
        <v>1.85</v>
      </c>
      <c r="I137" t="n">
        <v>7</v>
      </c>
      <c r="J137" t="n">
        <v>333.99</v>
      </c>
      <c r="K137" t="n">
        <v>59.89</v>
      </c>
      <c r="L137" t="n">
        <v>34.75</v>
      </c>
      <c r="M137" t="n">
        <v>5</v>
      </c>
      <c r="N137" t="n">
        <v>104.35</v>
      </c>
      <c r="O137" t="n">
        <v>41426.07</v>
      </c>
      <c r="P137" t="n">
        <v>279.76</v>
      </c>
      <c r="Q137" t="n">
        <v>444.55</v>
      </c>
      <c r="R137" t="n">
        <v>65.84999999999999</v>
      </c>
      <c r="S137" t="n">
        <v>48.21</v>
      </c>
      <c r="T137" t="n">
        <v>2897.11</v>
      </c>
      <c r="U137" t="n">
        <v>0.73</v>
      </c>
      <c r="V137" t="n">
        <v>0.78</v>
      </c>
      <c r="W137" t="n">
        <v>0.18</v>
      </c>
      <c r="X137" t="n">
        <v>0.16</v>
      </c>
      <c r="Y137" t="n">
        <v>1</v>
      </c>
      <c r="Z137" t="n">
        <v>10</v>
      </c>
      <c r="AA137" t="n">
        <v>450.3897320164002</v>
      </c>
      <c r="AB137" t="n">
        <v>616.2431011374765</v>
      </c>
      <c r="AC137" t="n">
        <v>557.4297244675397</v>
      </c>
      <c r="AD137" t="n">
        <v>450389.7320164002</v>
      </c>
      <c r="AE137" t="n">
        <v>616243.1011374765</v>
      </c>
      <c r="AF137" t="n">
        <v>5.819491925209365e-06</v>
      </c>
      <c r="AG137" t="n">
        <v>24</v>
      </c>
      <c r="AH137" t="n">
        <v>557429.7244675397</v>
      </c>
    </row>
    <row r="138">
      <c r="A138" t="n">
        <v>136</v>
      </c>
      <c r="B138" t="n">
        <v>135</v>
      </c>
      <c r="C138" t="inlineStr">
        <is>
          <t xml:space="preserve">CONCLUIDO	</t>
        </is>
      </c>
      <c r="D138" t="n">
        <v>4.8436</v>
      </c>
      <c r="E138" t="n">
        <v>20.65</v>
      </c>
      <c r="F138" t="n">
        <v>17.44</v>
      </c>
      <c r="G138" t="n">
        <v>149.48</v>
      </c>
      <c r="H138" t="n">
        <v>1.86</v>
      </c>
      <c r="I138" t="n">
        <v>7</v>
      </c>
      <c r="J138" t="n">
        <v>334.58</v>
      </c>
      <c r="K138" t="n">
        <v>59.89</v>
      </c>
      <c r="L138" t="n">
        <v>35</v>
      </c>
      <c r="M138" t="n">
        <v>5</v>
      </c>
      <c r="N138" t="n">
        <v>104.7</v>
      </c>
      <c r="O138" t="n">
        <v>41499.57</v>
      </c>
      <c r="P138" t="n">
        <v>280.04</v>
      </c>
      <c r="Q138" t="n">
        <v>444.56</v>
      </c>
      <c r="R138" t="n">
        <v>65.84</v>
      </c>
      <c r="S138" t="n">
        <v>48.21</v>
      </c>
      <c r="T138" t="n">
        <v>2888.91</v>
      </c>
      <c r="U138" t="n">
        <v>0.73</v>
      </c>
      <c r="V138" t="n">
        <v>0.78</v>
      </c>
      <c r="W138" t="n">
        <v>0.18</v>
      </c>
      <c r="X138" t="n">
        <v>0.16</v>
      </c>
      <c r="Y138" t="n">
        <v>1</v>
      </c>
      <c r="Z138" t="n">
        <v>10</v>
      </c>
      <c r="AA138" t="n">
        <v>450.533850545166</v>
      </c>
      <c r="AB138" t="n">
        <v>616.4402904665949</v>
      </c>
      <c r="AC138" t="n">
        <v>557.6080943238439</v>
      </c>
      <c r="AD138" t="n">
        <v>450533.8505451661</v>
      </c>
      <c r="AE138" t="n">
        <v>616440.2904665949</v>
      </c>
      <c r="AF138" t="n">
        <v>5.819371779619729e-06</v>
      </c>
      <c r="AG138" t="n">
        <v>24</v>
      </c>
      <c r="AH138" t="n">
        <v>557608.094323844</v>
      </c>
    </row>
    <row r="139">
      <c r="A139" t="n">
        <v>137</v>
      </c>
      <c r="B139" t="n">
        <v>135</v>
      </c>
      <c r="C139" t="inlineStr">
        <is>
          <t xml:space="preserve">CONCLUIDO	</t>
        </is>
      </c>
      <c r="D139" t="n">
        <v>4.8482</v>
      </c>
      <c r="E139" t="n">
        <v>20.63</v>
      </c>
      <c r="F139" t="n">
        <v>17.42</v>
      </c>
      <c r="G139" t="n">
        <v>149.31</v>
      </c>
      <c r="H139" t="n">
        <v>1.87</v>
      </c>
      <c r="I139" t="n">
        <v>7</v>
      </c>
      <c r="J139" t="n">
        <v>335.18</v>
      </c>
      <c r="K139" t="n">
        <v>59.89</v>
      </c>
      <c r="L139" t="n">
        <v>35.25</v>
      </c>
      <c r="M139" t="n">
        <v>5</v>
      </c>
      <c r="N139" t="n">
        <v>105.04</v>
      </c>
      <c r="O139" t="n">
        <v>41573.23</v>
      </c>
      <c r="P139" t="n">
        <v>279.66</v>
      </c>
      <c r="Q139" t="n">
        <v>444.55</v>
      </c>
      <c r="R139" t="n">
        <v>65.06999999999999</v>
      </c>
      <c r="S139" t="n">
        <v>48.21</v>
      </c>
      <c r="T139" t="n">
        <v>2506.2</v>
      </c>
      <c r="U139" t="n">
        <v>0.74</v>
      </c>
      <c r="V139" t="n">
        <v>0.78</v>
      </c>
      <c r="W139" t="n">
        <v>0.18</v>
      </c>
      <c r="X139" t="n">
        <v>0.14</v>
      </c>
      <c r="Y139" t="n">
        <v>1</v>
      </c>
      <c r="Z139" t="n">
        <v>10</v>
      </c>
      <c r="AA139" t="n">
        <v>450.0678816781704</v>
      </c>
      <c r="AB139" t="n">
        <v>615.8027313056758</v>
      </c>
      <c r="AC139" t="n">
        <v>557.031382914423</v>
      </c>
      <c r="AD139" t="n">
        <v>450067.8816781704</v>
      </c>
      <c r="AE139" t="n">
        <v>615802.7313056758</v>
      </c>
      <c r="AF139" t="n">
        <v>5.824898476742994e-06</v>
      </c>
      <c r="AG139" t="n">
        <v>24</v>
      </c>
      <c r="AH139" t="n">
        <v>557031.382914423</v>
      </c>
    </row>
    <row r="140">
      <c r="A140" t="n">
        <v>138</v>
      </c>
      <c r="B140" t="n">
        <v>135</v>
      </c>
      <c r="C140" t="inlineStr">
        <is>
          <t xml:space="preserve">CONCLUIDO	</t>
        </is>
      </c>
      <c r="D140" t="n">
        <v>4.8526</v>
      </c>
      <c r="E140" t="n">
        <v>20.61</v>
      </c>
      <c r="F140" t="n">
        <v>17.4</v>
      </c>
      <c r="G140" t="n">
        <v>149.15</v>
      </c>
      <c r="H140" t="n">
        <v>1.88</v>
      </c>
      <c r="I140" t="n">
        <v>7</v>
      </c>
      <c r="J140" t="n">
        <v>335.78</v>
      </c>
      <c r="K140" t="n">
        <v>59.89</v>
      </c>
      <c r="L140" t="n">
        <v>35.5</v>
      </c>
      <c r="M140" t="n">
        <v>5</v>
      </c>
      <c r="N140" t="n">
        <v>105.39</v>
      </c>
      <c r="O140" t="n">
        <v>41647.07</v>
      </c>
      <c r="P140" t="n">
        <v>279.26</v>
      </c>
      <c r="Q140" t="n">
        <v>444.56</v>
      </c>
      <c r="R140" t="n">
        <v>64.56999999999999</v>
      </c>
      <c r="S140" t="n">
        <v>48.21</v>
      </c>
      <c r="T140" t="n">
        <v>2255.66</v>
      </c>
      <c r="U140" t="n">
        <v>0.75</v>
      </c>
      <c r="V140" t="n">
        <v>0.78</v>
      </c>
      <c r="W140" t="n">
        <v>0.17</v>
      </c>
      <c r="X140" t="n">
        <v>0.12</v>
      </c>
      <c r="Y140" t="n">
        <v>1</v>
      </c>
      <c r="Z140" t="n">
        <v>10</v>
      </c>
      <c r="AA140" t="n">
        <v>449.6013808026528</v>
      </c>
      <c r="AB140" t="n">
        <v>615.1644442272266</v>
      </c>
      <c r="AC140" t="n">
        <v>556.4540130588995</v>
      </c>
      <c r="AD140" t="n">
        <v>449601.3808026528</v>
      </c>
      <c r="AE140" t="n">
        <v>615164.4442272265</v>
      </c>
      <c r="AF140" t="n">
        <v>5.830184882686987e-06</v>
      </c>
      <c r="AG140" t="n">
        <v>24</v>
      </c>
      <c r="AH140" t="n">
        <v>556454.0130588994</v>
      </c>
    </row>
    <row r="141">
      <c r="A141" t="n">
        <v>139</v>
      </c>
      <c r="B141" t="n">
        <v>135</v>
      </c>
      <c r="C141" t="inlineStr">
        <is>
          <t xml:space="preserve">CONCLUIDO	</t>
        </is>
      </c>
      <c r="D141" t="n">
        <v>4.8476</v>
      </c>
      <c r="E141" t="n">
        <v>20.63</v>
      </c>
      <c r="F141" t="n">
        <v>17.42</v>
      </c>
      <c r="G141" t="n">
        <v>149.33</v>
      </c>
      <c r="H141" t="n">
        <v>1.89</v>
      </c>
      <c r="I141" t="n">
        <v>7</v>
      </c>
      <c r="J141" t="n">
        <v>336.38</v>
      </c>
      <c r="K141" t="n">
        <v>59.89</v>
      </c>
      <c r="L141" t="n">
        <v>35.75</v>
      </c>
      <c r="M141" t="n">
        <v>5</v>
      </c>
      <c r="N141" t="n">
        <v>105.74</v>
      </c>
      <c r="O141" t="n">
        <v>41721.08</v>
      </c>
      <c r="P141" t="n">
        <v>279.47</v>
      </c>
      <c r="Q141" t="n">
        <v>444.55</v>
      </c>
      <c r="R141" t="n">
        <v>65.36</v>
      </c>
      <c r="S141" t="n">
        <v>48.21</v>
      </c>
      <c r="T141" t="n">
        <v>2650.97</v>
      </c>
      <c r="U141" t="n">
        <v>0.74</v>
      </c>
      <c r="V141" t="n">
        <v>0.78</v>
      </c>
      <c r="W141" t="n">
        <v>0.17</v>
      </c>
      <c r="X141" t="n">
        <v>0.15</v>
      </c>
      <c r="Y141" t="n">
        <v>1</v>
      </c>
      <c r="Z141" t="n">
        <v>10</v>
      </c>
      <c r="AA141" t="n">
        <v>449.9988268250833</v>
      </c>
      <c r="AB141" t="n">
        <v>615.7082474091969</v>
      </c>
      <c r="AC141" t="n">
        <v>556.9459164284151</v>
      </c>
      <c r="AD141" t="n">
        <v>449998.8268250832</v>
      </c>
      <c r="AE141" t="n">
        <v>615708.2474091969</v>
      </c>
      <c r="AF141" t="n">
        <v>5.824177603205176e-06</v>
      </c>
      <c r="AG141" t="n">
        <v>24</v>
      </c>
      <c r="AH141" t="n">
        <v>556945.9164284151</v>
      </c>
    </row>
    <row r="142">
      <c r="A142" t="n">
        <v>140</v>
      </c>
      <c r="B142" t="n">
        <v>135</v>
      </c>
      <c r="C142" t="inlineStr">
        <is>
          <t xml:space="preserve">CONCLUIDO	</t>
        </is>
      </c>
      <c r="D142" t="n">
        <v>4.8393</v>
      </c>
      <c r="E142" t="n">
        <v>20.66</v>
      </c>
      <c r="F142" t="n">
        <v>17.46</v>
      </c>
      <c r="G142" t="n">
        <v>149.63</v>
      </c>
      <c r="H142" t="n">
        <v>1.9</v>
      </c>
      <c r="I142" t="n">
        <v>7</v>
      </c>
      <c r="J142" t="n">
        <v>336.98</v>
      </c>
      <c r="K142" t="n">
        <v>59.89</v>
      </c>
      <c r="L142" t="n">
        <v>36</v>
      </c>
      <c r="M142" t="n">
        <v>5</v>
      </c>
      <c r="N142" t="n">
        <v>106.09</v>
      </c>
      <c r="O142" t="n">
        <v>41795.26</v>
      </c>
      <c r="P142" t="n">
        <v>279.77</v>
      </c>
      <c r="Q142" t="n">
        <v>444.55</v>
      </c>
      <c r="R142" t="n">
        <v>66.64</v>
      </c>
      <c r="S142" t="n">
        <v>48.21</v>
      </c>
      <c r="T142" t="n">
        <v>3291.34</v>
      </c>
      <c r="U142" t="n">
        <v>0.72</v>
      </c>
      <c r="V142" t="n">
        <v>0.78</v>
      </c>
      <c r="W142" t="n">
        <v>0.17</v>
      </c>
      <c r="X142" t="n">
        <v>0.18</v>
      </c>
      <c r="Y142" t="n">
        <v>1</v>
      </c>
      <c r="Z142" t="n">
        <v>10</v>
      </c>
      <c r="AA142" t="n">
        <v>450.6628883554889</v>
      </c>
      <c r="AB142" t="n">
        <v>616.6168456914251</v>
      </c>
      <c r="AC142" t="n">
        <v>557.7677993658131</v>
      </c>
      <c r="AD142" t="n">
        <v>450662.8883554889</v>
      </c>
      <c r="AE142" t="n">
        <v>616616.845691425</v>
      </c>
      <c r="AF142" t="n">
        <v>5.814205519265371e-06</v>
      </c>
      <c r="AG142" t="n">
        <v>24</v>
      </c>
      <c r="AH142" t="n">
        <v>557767.799365813</v>
      </c>
    </row>
    <row r="143">
      <c r="A143" t="n">
        <v>141</v>
      </c>
      <c r="B143" t="n">
        <v>135</v>
      </c>
      <c r="C143" t="inlineStr">
        <is>
          <t xml:space="preserve">CONCLUIDO	</t>
        </is>
      </c>
      <c r="D143" t="n">
        <v>4.8384</v>
      </c>
      <c r="E143" t="n">
        <v>20.67</v>
      </c>
      <c r="F143" t="n">
        <v>17.46</v>
      </c>
      <c r="G143" t="n">
        <v>149.66</v>
      </c>
      <c r="H143" t="n">
        <v>1.91</v>
      </c>
      <c r="I143" t="n">
        <v>7</v>
      </c>
      <c r="J143" t="n">
        <v>337.58</v>
      </c>
      <c r="K143" t="n">
        <v>59.89</v>
      </c>
      <c r="L143" t="n">
        <v>36.25</v>
      </c>
      <c r="M143" t="n">
        <v>5</v>
      </c>
      <c r="N143" t="n">
        <v>106.45</v>
      </c>
      <c r="O143" t="n">
        <v>41869.62</v>
      </c>
      <c r="P143" t="n">
        <v>279.56</v>
      </c>
      <c r="Q143" t="n">
        <v>444.56</v>
      </c>
      <c r="R143" t="n">
        <v>66.63</v>
      </c>
      <c r="S143" t="n">
        <v>48.21</v>
      </c>
      <c r="T143" t="n">
        <v>3287.36</v>
      </c>
      <c r="U143" t="n">
        <v>0.72</v>
      </c>
      <c r="V143" t="n">
        <v>0.78</v>
      </c>
      <c r="W143" t="n">
        <v>0.18</v>
      </c>
      <c r="X143" t="n">
        <v>0.18</v>
      </c>
      <c r="Y143" t="n">
        <v>1</v>
      </c>
      <c r="Z143" t="n">
        <v>10</v>
      </c>
      <c r="AA143" t="n">
        <v>450.5967112444956</v>
      </c>
      <c r="AB143" t="n">
        <v>616.5262992486358</v>
      </c>
      <c r="AC143" t="n">
        <v>557.685894548441</v>
      </c>
      <c r="AD143" t="n">
        <v>450596.7112444956</v>
      </c>
      <c r="AE143" t="n">
        <v>616526.2992486359</v>
      </c>
      <c r="AF143" t="n">
        <v>5.813124208958646e-06</v>
      </c>
      <c r="AG143" t="n">
        <v>24</v>
      </c>
      <c r="AH143" t="n">
        <v>557685.8945484409</v>
      </c>
    </row>
    <row r="144">
      <c r="A144" t="n">
        <v>142</v>
      </c>
      <c r="B144" t="n">
        <v>135</v>
      </c>
      <c r="C144" t="inlineStr">
        <is>
          <t xml:space="preserve">CONCLUIDO	</t>
        </is>
      </c>
      <c r="D144" t="n">
        <v>4.8411</v>
      </c>
      <c r="E144" t="n">
        <v>20.66</v>
      </c>
      <c r="F144" t="n">
        <v>17.45</v>
      </c>
      <c r="G144" t="n">
        <v>149.57</v>
      </c>
      <c r="H144" t="n">
        <v>1.92</v>
      </c>
      <c r="I144" t="n">
        <v>7</v>
      </c>
      <c r="J144" t="n">
        <v>338.19</v>
      </c>
      <c r="K144" t="n">
        <v>59.89</v>
      </c>
      <c r="L144" t="n">
        <v>36.5</v>
      </c>
      <c r="M144" t="n">
        <v>5</v>
      </c>
      <c r="N144" t="n">
        <v>106.8</v>
      </c>
      <c r="O144" t="n">
        <v>41944.15</v>
      </c>
      <c r="P144" t="n">
        <v>279.45</v>
      </c>
      <c r="Q144" t="n">
        <v>444.55</v>
      </c>
      <c r="R144" t="n">
        <v>66.23999999999999</v>
      </c>
      <c r="S144" t="n">
        <v>48.21</v>
      </c>
      <c r="T144" t="n">
        <v>3087.76</v>
      </c>
      <c r="U144" t="n">
        <v>0.73</v>
      </c>
      <c r="V144" t="n">
        <v>0.78</v>
      </c>
      <c r="W144" t="n">
        <v>0.18</v>
      </c>
      <c r="X144" t="n">
        <v>0.17</v>
      </c>
      <c r="Y144" t="n">
        <v>1</v>
      </c>
      <c r="Z144" t="n">
        <v>10</v>
      </c>
      <c r="AA144" t="n">
        <v>450.3860949335067</v>
      </c>
      <c r="AB144" t="n">
        <v>616.2381247202048</v>
      </c>
      <c r="AC144" t="n">
        <v>557.425222992548</v>
      </c>
      <c r="AD144" t="n">
        <v>450386.0949335067</v>
      </c>
      <c r="AE144" t="n">
        <v>616238.1247202049</v>
      </c>
      <c r="AF144" t="n">
        <v>5.816368139878823e-06</v>
      </c>
      <c r="AG144" t="n">
        <v>24</v>
      </c>
      <c r="AH144" t="n">
        <v>557425.222992548</v>
      </c>
    </row>
    <row r="145">
      <c r="A145" t="n">
        <v>143</v>
      </c>
      <c r="B145" t="n">
        <v>135</v>
      </c>
      <c r="C145" t="inlineStr">
        <is>
          <t xml:space="preserve">CONCLUIDO	</t>
        </is>
      </c>
      <c r="D145" t="n">
        <v>4.8417</v>
      </c>
      <c r="E145" t="n">
        <v>20.65</v>
      </c>
      <c r="F145" t="n">
        <v>17.45</v>
      </c>
      <c r="G145" t="n">
        <v>149.55</v>
      </c>
      <c r="H145" t="n">
        <v>1.93</v>
      </c>
      <c r="I145" t="n">
        <v>7</v>
      </c>
      <c r="J145" t="n">
        <v>338.79</v>
      </c>
      <c r="K145" t="n">
        <v>59.89</v>
      </c>
      <c r="L145" t="n">
        <v>36.75</v>
      </c>
      <c r="M145" t="n">
        <v>5</v>
      </c>
      <c r="N145" t="n">
        <v>107.16</v>
      </c>
      <c r="O145" t="n">
        <v>42018.86</v>
      </c>
      <c r="P145" t="n">
        <v>279.16</v>
      </c>
      <c r="Q145" t="n">
        <v>444.55</v>
      </c>
      <c r="R145" t="n">
        <v>66.13</v>
      </c>
      <c r="S145" t="n">
        <v>48.21</v>
      </c>
      <c r="T145" t="n">
        <v>3037.46</v>
      </c>
      <c r="U145" t="n">
        <v>0.73</v>
      </c>
      <c r="V145" t="n">
        <v>0.78</v>
      </c>
      <c r="W145" t="n">
        <v>0.18</v>
      </c>
      <c r="X145" t="n">
        <v>0.17</v>
      </c>
      <c r="Y145" t="n">
        <v>1</v>
      </c>
      <c r="Z145" t="n">
        <v>10</v>
      </c>
      <c r="AA145" t="n">
        <v>450.215412779908</v>
      </c>
      <c r="AB145" t="n">
        <v>616.0045898676861</v>
      </c>
      <c r="AC145" t="n">
        <v>557.2139763785852</v>
      </c>
      <c r="AD145" t="n">
        <v>450215.412779908</v>
      </c>
      <c r="AE145" t="n">
        <v>616004.5898676862</v>
      </c>
      <c r="AF145" t="n">
        <v>5.817089013416641e-06</v>
      </c>
      <c r="AG145" t="n">
        <v>24</v>
      </c>
      <c r="AH145" t="n">
        <v>557213.9763785852</v>
      </c>
    </row>
    <row r="146">
      <c r="A146" t="n">
        <v>144</v>
      </c>
      <c r="B146" t="n">
        <v>135</v>
      </c>
      <c r="C146" t="inlineStr">
        <is>
          <t xml:space="preserve">CONCLUIDO	</t>
        </is>
      </c>
      <c r="D146" t="n">
        <v>4.842</v>
      </c>
      <c r="E146" t="n">
        <v>20.65</v>
      </c>
      <c r="F146" t="n">
        <v>17.45</v>
      </c>
      <c r="G146" t="n">
        <v>149.53</v>
      </c>
      <c r="H146" t="n">
        <v>1.94</v>
      </c>
      <c r="I146" t="n">
        <v>7</v>
      </c>
      <c r="J146" t="n">
        <v>339.4</v>
      </c>
      <c r="K146" t="n">
        <v>59.89</v>
      </c>
      <c r="L146" t="n">
        <v>37</v>
      </c>
      <c r="M146" t="n">
        <v>5</v>
      </c>
      <c r="N146" t="n">
        <v>107.51</v>
      </c>
      <c r="O146" t="n">
        <v>42093.75</v>
      </c>
      <c r="P146" t="n">
        <v>279.14</v>
      </c>
      <c r="Q146" t="n">
        <v>444.55</v>
      </c>
      <c r="R146" t="n">
        <v>66.15000000000001</v>
      </c>
      <c r="S146" t="n">
        <v>48.21</v>
      </c>
      <c r="T146" t="n">
        <v>3047.19</v>
      </c>
      <c r="U146" t="n">
        <v>0.73</v>
      </c>
      <c r="V146" t="n">
        <v>0.78</v>
      </c>
      <c r="W146" t="n">
        <v>0.17</v>
      </c>
      <c r="X146" t="n">
        <v>0.17</v>
      </c>
      <c r="Y146" t="n">
        <v>1</v>
      </c>
      <c r="Z146" t="n">
        <v>10</v>
      </c>
      <c r="AA146" t="n">
        <v>450.1925268535562</v>
      </c>
      <c r="AB146" t="n">
        <v>615.9732763335957</v>
      </c>
      <c r="AC146" t="n">
        <v>557.1856513642397</v>
      </c>
      <c r="AD146" t="n">
        <v>450192.5268535562</v>
      </c>
      <c r="AE146" t="n">
        <v>615973.2763335956</v>
      </c>
      <c r="AF146" t="n">
        <v>5.817449450185549e-06</v>
      </c>
      <c r="AG146" t="n">
        <v>24</v>
      </c>
      <c r="AH146" t="n">
        <v>557185.6513642396</v>
      </c>
    </row>
    <row r="147">
      <c r="A147" t="n">
        <v>145</v>
      </c>
      <c r="B147" t="n">
        <v>135</v>
      </c>
      <c r="C147" t="inlineStr">
        <is>
          <t xml:space="preserve">CONCLUIDO	</t>
        </is>
      </c>
      <c r="D147" t="n">
        <v>4.8412</v>
      </c>
      <c r="E147" t="n">
        <v>20.66</v>
      </c>
      <c r="F147" t="n">
        <v>17.45</v>
      </c>
      <c r="G147" t="n">
        <v>149.56</v>
      </c>
      <c r="H147" t="n">
        <v>1.95</v>
      </c>
      <c r="I147" t="n">
        <v>7</v>
      </c>
      <c r="J147" t="n">
        <v>340.01</v>
      </c>
      <c r="K147" t="n">
        <v>59.89</v>
      </c>
      <c r="L147" t="n">
        <v>37.25</v>
      </c>
      <c r="M147" t="n">
        <v>5</v>
      </c>
      <c r="N147" t="n">
        <v>107.87</v>
      </c>
      <c r="O147" t="n">
        <v>42168.82</v>
      </c>
      <c r="P147" t="n">
        <v>278.95</v>
      </c>
      <c r="Q147" t="n">
        <v>444.55</v>
      </c>
      <c r="R147" t="n">
        <v>66.27</v>
      </c>
      <c r="S147" t="n">
        <v>48.21</v>
      </c>
      <c r="T147" t="n">
        <v>3104.17</v>
      </c>
      <c r="U147" t="n">
        <v>0.73</v>
      </c>
      <c r="V147" t="n">
        <v>0.78</v>
      </c>
      <c r="W147" t="n">
        <v>0.17</v>
      </c>
      <c r="X147" t="n">
        <v>0.17</v>
      </c>
      <c r="Y147" t="n">
        <v>1</v>
      </c>
      <c r="Z147" t="n">
        <v>10</v>
      </c>
      <c r="AA147" t="n">
        <v>450.131993727678</v>
      </c>
      <c r="AB147" t="n">
        <v>615.8904522402361</v>
      </c>
      <c r="AC147" t="n">
        <v>557.1107318861059</v>
      </c>
      <c r="AD147" t="n">
        <v>450131.993727678</v>
      </c>
      <c r="AE147" t="n">
        <v>615890.4522402361</v>
      </c>
      <c r="AF147" t="n">
        <v>5.816488285468459e-06</v>
      </c>
      <c r="AG147" t="n">
        <v>24</v>
      </c>
      <c r="AH147" t="n">
        <v>557110.7318861058</v>
      </c>
    </row>
    <row r="148">
      <c r="A148" t="n">
        <v>146</v>
      </c>
      <c r="B148" t="n">
        <v>135</v>
      </c>
      <c r="C148" t="inlineStr">
        <is>
          <t xml:space="preserve">CONCLUIDO	</t>
        </is>
      </c>
      <c r="D148" t="n">
        <v>4.8381</v>
      </c>
      <c r="E148" t="n">
        <v>20.67</v>
      </c>
      <c r="F148" t="n">
        <v>17.46</v>
      </c>
      <c r="G148" t="n">
        <v>149.68</v>
      </c>
      <c r="H148" t="n">
        <v>1.96</v>
      </c>
      <c r="I148" t="n">
        <v>7</v>
      </c>
      <c r="J148" t="n">
        <v>340.62</v>
      </c>
      <c r="K148" t="n">
        <v>59.89</v>
      </c>
      <c r="L148" t="n">
        <v>37.5</v>
      </c>
      <c r="M148" t="n">
        <v>5</v>
      </c>
      <c r="N148" t="n">
        <v>108.23</v>
      </c>
      <c r="O148" t="n">
        <v>42244.08</v>
      </c>
      <c r="P148" t="n">
        <v>279.51</v>
      </c>
      <c r="Q148" t="n">
        <v>444.55</v>
      </c>
      <c r="R148" t="n">
        <v>66.73</v>
      </c>
      <c r="S148" t="n">
        <v>48.21</v>
      </c>
      <c r="T148" t="n">
        <v>3335.42</v>
      </c>
      <c r="U148" t="n">
        <v>0.72</v>
      </c>
      <c r="V148" t="n">
        <v>0.78</v>
      </c>
      <c r="W148" t="n">
        <v>0.17</v>
      </c>
      <c r="X148" t="n">
        <v>0.19</v>
      </c>
      <c r="Y148" t="n">
        <v>1</v>
      </c>
      <c r="Z148" t="n">
        <v>10</v>
      </c>
      <c r="AA148" t="n">
        <v>450.5846450753995</v>
      </c>
      <c r="AB148" t="n">
        <v>616.5097897837567</v>
      </c>
      <c r="AC148" t="n">
        <v>557.6709607237187</v>
      </c>
      <c r="AD148" t="n">
        <v>450584.6450753995</v>
      </c>
      <c r="AE148" t="n">
        <v>616509.7897837567</v>
      </c>
      <c r="AF148" t="n">
        <v>5.812763772189736e-06</v>
      </c>
      <c r="AG148" t="n">
        <v>24</v>
      </c>
      <c r="AH148" t="n">
        <v>557670.9607237187</v>
      </c>
    </row>
    <row r="149">
      <c r="A149" t="n">
        <v>147</v>
      </c>
      <c r="B149" t="n">
        <v>135</v>
      </c>
      <c r="C149" t="inlineStr">
        <is>
          <t xml:space="preserve">CONCLUIDO	</t>
        </is>
      </c>
      <c r="D149" t="n">
        <v>4.8406</v>
      </c>
      <c r="E149" t="n">
        <v>20.66</v>
      </c>
      <c r="F149" t="n">
        <v>17.45</v>
      </c>
      <c r="G149" t="n">
        <v>149.59</v>
      </c>
      <c r="H149" t="n">
        <v>1.97</v>
      </c>
      <c r="I149" t="n">
        <v>7</v>
      </c>
      <c r="J149" t="n">
        <v>341.23</v>
      </c>
      <c r="K149" t="n">
        <v>59.89</v>
      </c>
      <c r="L149" t="n">
        <v>37.75</v>
      </c>
      <c r="M149" t="n">
        <v>5</v>
      </c>
      <c r="N149" t="n">
        <v>108.59</v>
      </c>
      <c r="O149" t="n">
        <v>42319.51</v>
      </c>
      <c r="P149" t="n">
        <v>279.55</v>
      </c>
      <c r="Q149" t="n">
        <v>444.6</v>
      </c>
      <c r="R149" t="n">
        <v>66.3</v>
      </c>
      <c r="S149" t="n">
        <v>48.21</v>
      </c>
      <c r="T149" t="n">
        <v>3121.27</v>
      </c>
      <c r="U149" t="n">
        <v>0.73</v>
      </c>
      <c r="V149" t="n">
        <v>0.78</v>
      </c>
      <c r="W149" t="n">
        <v>0.18</v>
      </c>
      <c r="X149" t="n">
        <v>0.17</v>
      </c>
      <c r="Y149" t="n">
        <v>1</v>
      </c>
      <c r="Z149" t="n">
        <v>10</v>
      </c>
      <c r="AA149" t="n">
        <v>450.4575773909573</v>
      </c>
      <c r="AB149" t="n">
        <v>616.3359301720723</v>
      </c>
      <c r="AC149" t="n">
        <v>557.5136940293598</v>
      </c>
      <c r="AD149" t="n">
        <v>450457.5773909573</v>
      </c>
      <c r="AE149" t="n">
        <v>616335.9301720723</v>
      </c>
      <c r="AF149" t="n">
        <v>5.815767411930642e-06</v>
      </c>
      <c r="AG149" t="n">
        <v>24</v>
      </c>
      <c r="AH149" t="n">
        <v>557513.6940293598</v>
      </c>
    </row>
    <row r="150">
      <c r="A150" t="n">
        <v>148</v>
      </c>
      <c r="B150" t="n">
        <v>135</v>
      </c>
      <c r="C150" t="inlineStr">
        <is>
          <t xml:space="preserve">CONCLUIDO	</t>
        </is>
      </c>
      <c r="D150" t="n">
        <v>4.8416</v>
      </c>
      <c r="E150" t="n">
        <v>20.65</v>
      </c>
      <c r="F150" t="n">
        <v>17.45</v>
      </c>
      <c r="G150" t="n">
        <v>149.55</v>
      </c>
      <c r="H150" t="n">
        <v>1.98</v>
      </c>
      <c r="I150" t="n">
        <v>7</v>
      </c>
      <c r="J150" t="n">
        <v>341.84</v>
      </c>
      <c r="K150" t="n">
        <v>59.89</v>
      </c>
      <c r="L150" t="n">
        <v>38</v>
      </c>
      <c r="M150" t="n">
        <v>5</v>
      </c>
      <c r="N150" t="n">
        <v>108.96</v>
      </c>
      <c r="O150" t="n">
        <v>42395.13</v>
      </c>
      <c r="P150" t="n">
        <v>279.52</v>
      </c>
      <c r="Q150" t="n">
        <v>444.57</v>
      </c>
      <c r="R150" t="n">
        <v>66.16</v>
      </c>
      <c r="S150" t="n">
        <v>48.21</v>
      </c>
      <c r="T150" t="n">
        <v>3050.24</v>
      </c>
      <c r="U150" t="n">
        <v>0.73</v>
      </c>
      <c r="V150" t="n">
        <v>0.78</v>
      </c>
      <c r="W150" t="n">
        <v>0.18</v>
      </c>
      <c r="X150" t="n">
        <v>0.17</v>
      </c>
      <c r="Y150" t="n">
        <v>1</v>
      </c>
      <c r="Z150" t="n">
        <v>10</v>
      </c>
      <c r="AA150" t="n">
        <v>450.3995516873281</v>
      </c>
      <c r="AB150" t="n">
        <v>616.2565368444535</v>
      </c>
      <c r="AC150" t="n">
        <v>557.4418778894999</v>
      </c>
      <c r="AD150" t="n">
        <v>450399.5516873281</v>
      </c>
      <c r="AE150" t="n">
        <v>616256.5368444535</v>
      </c>
      <c r="AF150" t="n">
        <v>5.816968867827003e-06</v>
      </c>
      <c r="AG150" t="n">
        <v>24</v>
      </c>
      <c r="AH150" t="n">
        <v>557441.8778894999</v>
      </c>
    </row>
    <row r="151">
      <c r="A151" t="n">
        <v>149</v>
      </c>
      <c r="B151" t="n">
        <v>135</v>
      </c>
      <c r="C151" t="inlineStr">
        <is>
          <t xml:space="preserve">CONCLUIDO	</t>
        </is>
      </c>
      <c r="D151" t="n">
        <v>4.8384</v>
      </c>
      <c r="E151" t="n">
        <v>20.67</v>
      </c>
      <c r="F151" t="n">
        <v>17.46</v>
      </c>
      <c r="G151" t="n">
        <v>149.67</v>
      </c>
      <c r="H151" t="n">
        <v>1.99</v>
      </c>
      <c r="I151" t="n">
        <v>7</v>
      </c>
      <c r="J151" t="n">
        <v>342.46</v>
      </c>
      <c r="K151" t="n">
        <v>59.89</v>
      </c>
      <c r="L151" t="n">
        <v>38.25</v>
      </c>
      <c r="M151" t="n">
        <v>5</v>
      </c>
      <c r="N151" t="n">
        <v>109.32</v>
      </c>
      <c r="O151" t="n">
        <v>42470.94</v>
      </c>
      <c r="P151" t="n">
        <v>279.36</v>
      </c>
      <c r="Q151" t="n">
        <v>444.55</v>
      </c>
      <c r="R151" t="n">
        <v>66.70999999999999</v>
      </c>
      <c r="S151" t="n">
        <v>48.21</v>
      </c>
      <c r="T151" t="n">
        <v>3324.46</v>
      </c>
      <c r="U151" t="n">
        <v>0.72</v>
      </c>
      <c r="V151" t="n">
        <v>0.78</v>
      </c>
      <c r="W151" t="n">
        <v>0.17</v>
      </c>
      <c r="X151" t="n">
        <v>0.18</v>
      </c>
      <c r="Y151" t="n">
        <v>1</v>
      </c>
      <c r="Z151" t="n">
        <v>10</v>
      </c>
      <c r="AA151" t="n">
        <v>450.49673405154</v>
      </c>
      <c r="AB151" t="n">
        <v>616.3895060425516</v>
      </c>
      <c r="AC151" t="n">
        <v>557.562156693955</v>
      </c>
      <c r="AD151" t="n">
        <v>450496.73405154</v>
      </c>
      <c r="AE151" t="n">
        <v>616389.5060425516</v>
      </c>
      <c r="AF151" t="n">
        <v>5.813124208958646e-06</v>
      </c>
      <c r="AG151" t="n">
        <v>24</v>
      </c>
      <c r="AH151" t="n">
        <v>557562.156693955</v>
      </c>
    </row>
    <row r="152">
      <c r="A152" t="n">
        <v>150</v>
      </c>
      <c r="B152" t="n">
        <v>135</v>
      </c>
      <c r="C152" t="inlineStr">
        <is>
          <t xml:space="preserve">CONCLUIDO	</t>
        </is>
      </c>
      <c r="D152" t="n">
        <v>4.8412</v>
      </c>
      <c r="E152" t="n">
        <v>20.66</v>
      </c>
      <c r="F152" t="n">
        <v>17.45</v>
      </c>
      <c r="G152" t="n">
        <v>149.56</v>
      </c>
      <c r="H152" t="n">
        <v>2</v>
      </c>
      <c r="I152" t="n">
        <v>7</v>
      </c>
      <c r="J152" t="n">
        <v>343.08</v>
      </c>
      <c r="K152" t="n">
        <v>59.89</v>
      </c>
      <c r="L152" t="n">
        <v>38.5</v>
      </c>
      <c r="M152" t="n">
        <v>5</v>
      </c>
      <c r="N152" t="n">
        <v>109.69</v>
      </c>
      <c r="O152" t="n">
        <v>42546.93</v>
      </c>
      <c r="P152" t="n">
        <v>279.19</v>
      </c>
      <c r="Q152" t="n">
        <v>444.55</v>
      </c>
      <c r="R152" t="n">
        <v>66.20999999999999</v>
      </c>
      <c r="S152" t="n">
        <v>48.21</v>
      </c>
      <c r="T152" t="n">
        <v>3076.53</v>
      </c>
      <c r="U152" t="n">
        <v>0.73</v>
      </c>
      <c r="V152" t="n">
        <v>0.78</v>
      </c>
      <c r="W152" t="n">
        <v>0.18</v>
      </c>
      <c r="X152" t="n">
        <v>0.17</v>
      </c>
      <c r="Y152" t="n">
        <v>1</v>
      </c>
      <c r="Z152" t="n">
        <v>10</v>
      </c>
      <c r="AA152" t="n">
        <v>450.2518969707738</v>
      </c>
      <c r="AB152" t="n">
        <v>616.0545091471975</v>
      </c>
      <c r="AC152" t="n">
        <v>557.2591314321223</v>
      </c>
      <c r="AD152" t="n">
        <v>450251.8969707738</v>
      </c>
      <c r="AE152" t="n">
        <v>616054.5091471975</v>
      </c>
      <c r="AF152" t="n">
        <v>5.816488285468459e-06</v>
      </c>
      <c r="AG152" t="n">
        <v>24</v>
      </c>
      <c r="AH152" t="n">
        <v>557259.1314321223</v>
      </c>
    </row>
    <row r="153">
      <c r="A153" t="n">
        <v>151</v>
      </c>
      <c r="B153" t="n">
        <v>135</v>
      </c>
      <c r="C153" t="inlineStr">
        <is>
          <t xml:space="preserve">CONCLUIDO	</t>
        </is>
      </c>
      <c r="D153" t="n">
        <v>4.8448</v>
      </c>
      <c r="E153" t="n">
        <v>20.64</v>
      </c>
      <c r="F153" t="n">
        <v>17.43</v>
      </c>
      <c r="G153" t="n">
        <v>149.43</v>
      </c>
      <c r="H153" t="n">
        <v>2.01</v>
      </c>
      <c r="I153" t="n">
        <v>7</v>
      </c>
      <c r="J153" t="n">
        <v>343.69</v>
      </c>
      <c r="K153" t="n">
        <v>59.89</v>
      </c>
      <c r="L153" t="n">
        <v>38.75</v>
      </c>
      <c r="M153" t="n">
        <v>5</v>
      </c>
      <c r="N153" t="n">
        <v>110.06</v>
      </c>
      <c r="O153" t="n">
        <v>42623.24</v>
      </c>
      <c r="P153" t="n">
        <v>278.65</v>
      </c>
      <c r="Q153" t="n">
        <v>444.56</v>
      </c>
      <c r="R153" t="n">
        <v>65.64</v>
      </c>
      <c r="S153" t="n">
        <v>48.21</v>
      </c>
      <c r="T153" t="n">
        <v>2791.45</v>
      </c>
      <c r="U153" t="n">
        <v>0.73</v>
      </c>
      <c r="V153" t="n">
        <v>0.78</v>
      </c>
      <c r="W153" t="n">
        <v>0.18</v>
      </c>
      <c r="X153" t="n">
        <v>0.16</v>
      </c>
      <c r="Y153" t="n">
        <v>1</v>
      </c>
      <c r="Z153" t="n">
        <v>10</v>
      </c>
      <c r="AA153" t="n">
        <v>449.7489608586262</v>
      </c>
      <c r="AB153" t="n">
        <v>615.3663697705819</v>
      </c>
      <c r="AC153" t="n">
        <v>556.6366671118012</v>
      </c>
      <c r="AD153" t="n">
        <v>449748.9608586262</v>
      </c>
      <c r="AE153" t="n">
        <v>615366.3697705818</v>
      </c>
      <c r="AF153" t="n">
        <v>5.820813526695364e-06</v>
      </c>
      <c r="AG153" t="n">
        <v>24</v>
      </c>
      <c r="AH153" t="n">
        <v>556636.6671118012</v>
      </c>
    </row>
    <row r="154">
      <c r="A154" t="n">
        <v>152</v>
      </c>
      <c r="B154" t="n">
        <v>135</v>
      </c>
      <c r="C154" t="inlineStr">
        <is>
          <t xml:space="preserve">CONCLUIDO	</t>
        </is>
      </c>
      <c r="D154" t="n">
        <v>4.844</v>
      </c>
      <c r="E154" t="n">
        <v>20.64</v>
      </c>
      <c r="F154" t="n">
        <v>17.44</v>
      </c>
      <c r="G154" t="n">
        <v>149.46</v>
      </c>
      <c r="H154" t="n">
        <v>2.02</v>
      </c>
      <c r="I154" t="n">
        <v>7</v>
      </c>
      <c r="J154" t="n">
        <v>344.31</v>
      </c>
      <c r="K154" t="n">
        <v>59.89</v>
      </c>
      <c r="L154" t="n">
        <v>39</v>
      </c>
      <c r="M154" t="n">
        <v>5</v>
      </c>
      <c r="N154" t="n">
        <v>110.43</v>
      </c>
      <c r="O154" t="n">
        <v>42699.62</v>
      </c>
      <c r="P154" t="n">
        <v>278.21</v>
      </c>
      <c r="Q154" t="n">
        <v>444.55</v>
      </c>
      <c r="R154" t="n">
        <v>65.79000000000001</v>
      </c>
      <c r="S154" t="n">
        <v>48.21</v>
      </c>
      <c r="T154" t="n">
        <v>2864.05</v>
      </c>
      <c r="U154" t="n">
        <v>0.73</v>
      </c>
      <c r="V154" t="n">
        <v>0.78</v>
      </c>
      <c r="W154" t="n">
        <v>0.18</v>
      </c>
      <c r="X154" t="n">
        <v>0.16</v>
      </c>
      <c r="Y154" t="n">
        <v>1</v>
      </c>
      <c r="Z154" t="n">
        <v>10</v>
      </c>
      <c r="AA154" t="n">
        <v>449.6029034084938</v>
      </c>
      <c r="AB154" t="n">
        <v>615.1665275237109</v>
      </c>
      <c r="AC154" t="n">
        <v>556.4558975284912</v>
      </c>
      <c r="AD154" t="n">
        <v>449602.9034084938</v>
      </c>
      <c r="AE154" t="n">
        <v>615166.5275237109</v>
      </c>
      <c r="AF154" t="n">
        <v>5.819852361978273e-06</v>
      </c>
      <c r="AG154" t="n">
        <v>24</v>
      </c>
      <c r="AH154" t="n">
        <v>556455.8975284912</v>
      </c>
    </row>
    <row r="155">
      <c r="A155" t="n">
        <v>153</v>
      </c>
      <c r="B155" t="n">
        <v>135</v>
      </c>
      <c r="C155" t="inlineStr">
        <is>
          <t xml:space="preserve">CONCLUIDO	</t>
        </is>
      </c>
      <c r="D155" t="n">
        <v>4.8474</v>
      </c>
      <c r="E155" t="n">
        <v>20.63</v>
      </c>
      <c r="F155" t="n">
        <v>17.42</v>
      </c>
      <c r="G155" t="n">
        <v>149.34</v>
      </c>
      <c r="H155" t="n">
        <v>2.03</v>
      </c>
      <c r="I155" t="n">
        <v>7</v>
      </c>
      <c r="J155" t="n">
        <v>344.93</v>
      </c>
      <c r="K155" t="n">
        <v>59.89</v>
      </c>
      <c r="L155" t="n">
        <v>39.25</v>
      </c>
      <c r="M155" t="n">
        <v>5</v>
      </c>
      <c r="N155" t="n">
        <v>110.8</v>
      </c>
      <c r="O155" t="n">
        <v>42776.18</v>
      </c>
      <c r="P155" t="n">
        <v>276.9</v>
      </c>
      <c r="Q155" t="n">
        <v>444.55</v>
      </c>
      <c r="R155" t="n">
        <v>65.29000000000001</v>
      </c>
      <c r="S155" t="n">
        <v>48.21</v>
      </c>
      <c r="T155" t="n">
        <v>2617.07</v>
      </c>
      <c r="U155" t="n">
        <v>0.74</v>
      </c>
      <c r="V155" t="n">
        <v>0.78</v>
      </c>
      <c r="W155" t="n">
        <v>0.18</v>
      </c>
      <c r="X155" t="n">
        <v>0.15</v>
      </c>
      <c r="Y155" t="n">
        <v>1</v>
      </c>
      <c r="Z155" t="n">
        <v>10</v>
      </c>
      <c r="AA155" t="n">
        <v>448.7250837467568</v>
      </c>
      <c r="AB155" t="n">
        <v>613.9654559358519</v>
      </c>
      <c r="AC155" t="n">
        <v>555.3694545272629</v>
      </c>
      <c r="AD155" t="n">
        <v>448725.0837467568</v>
      </c>
      <c r="AE155" t="n">
        <v>613965.4559358519</v>
      </c>
      <c r="AF155" t="n">
        <v>5.823937312025905e-06</v>
      </c>
      <c r="AG155" t="n">
        <v>24</v>
      </c>
      <c r="AH155" t="n">
        <v>555369.4545272628</v>
      </c>
    </row>
    <row r="156">
      <c r="A156" t="n">
        <v>154</v>
      </c>
      <c r="B156" t="n">
        <v>135</v>
      </c>
      <c r="C156" t="inlineStr">
        <is>
          <t xml:space="preserve">CONCLUIDO	</t>
        </is>
      </c>
      <c r="D156" t="n">
        <v>4.8693</v>
      </c>
      <c r="E156" t="n">
        <v>20.54</v>
      </c>
      <c r="F156" t="n">
        <v>17.38</v>
      </c>
      <c r="G156" t="n">
        <v>173.8</v>
      </c>
      <c r="H156" t="n">
        <v>2.04</v>
      </c>
      <c r="I156" t="n">
        <v>6</v>
      </c>
      <c r="J156" t="n">
        <v>345.56</v>
      </c>
      <c r="K156" t="n">
        <v>59.89</v>
      </c>
      <c r="L156" t="n">
        <v>39.5</v>
      </c>
      <c r="M156" t="n">
        <v>4</v>
      </c>
      <c r="N156" t="n">
        <v>111.17</v>
      </c>
      <c r="O156" t="n">
        <v>42852.94</v>
      </c>
      <c r="P156" t="n">
        <v>276.03</v>
      </c>
      <c r="Q156" t="n">
        <v>444.55</v>
      </c>
      <c r="R156" t="n">
        <v>63.88</v>
      </c>
      <c r="S156" t="n">
        <v>48.21</v>
      </c>
      <c r="T156" t="n">
        <v>1914.39</v>
      </c>
      <c r="U156" t="n">
        <v>0.75</v>
      </c>
      <c r="V156" t="n">
        <v>0.78</v>
      </c>
      <c r="W156" t="n">
        <v>0.17</v>
      </c>
      <c r="X156" t="n">
        <v>0.1</v>
      </c>
      <c r="Y156" t="n">
        <v>1</v>
      </c>
      <c r="Z156" t="n">
        <v>10</v>
      </c>
      <c r="AA156" t="n">
        <v>447.206995611954</v>
      </c>
      <c r="AB156" t="n">
        <v>611.888340776493</v>
      </c>
      <c r="AC156" t="n">
        <v>553.4905763234639</v>
      </c>
      <c r="AD156" t="n">
        <v>447206.995611954</v>
      </c>
      <c r="AE156" t="n">
        <v>611888.340776493</v>
      </c>
      <c r="AF156" t="n">
        <v>5.850249196156236e-06</v>
      </c>
      <c r="AG156" t="n">
        <v>24</v>
      </c>
      <c r="AH156" t="n">
        <v>553490.5763234638</v>
      </c>
    </row>
    <row r="157">
      <c r="A157" t="n">
        <v>155</v>
      </c>
      <c r="B157" t="n">
        <v>135</v>
      </c>
      <c r="C157" t="inlineStr">
        <is>
          <t xml:space="preserve">CONCLUIDO	</t>
        </is>
      </c>
      <c r="D157" t="n">
        <v>4.8661</v>
      </c>
      <c r="E157" t="n">
        <v>20.55</v>
      </c>
      <c r="F157" t="n">
        <v>17.39</v>
      </c>
      <c r="G157" t="n">
        <v>173.94</v>
      </c>
      <c r="H157" t="n">
        <v>2.05</v>
      </c>
      <c r="I157" t="n">
        <v>6</v>
      </c>
      <c r="J157" t="n">
        <v>346.18</v>
      </c>
      <c r="K157" t="n">
        <v>59.89</v>
      </c>
      <c r="L157" t="n">
        <v>39.75</v>
      </c>
      <c r="M157" t="n">
        <v>4</v>
      </c>
      <c r="N157" t="n">
        <v>111.54</v>
      </c>
      <c r="O157" t="n">
        <v>42929.9</v>
      </c>
      <c r="P157" t="n">
        <v>276.84</v>
      </c>
      <c r="Q157" t="n">
        <v>444.55</v>
      </c>
      <c r="R157" t="n">
        <v>64.45</v>
      </c>
      <c r="S157" t="n">
        <v>48.21</v>
      </c>
      <c r="T157" t="n">
        <v>2199.97</v>
      </c>
      <c r="U157" t="n">
        <v>0.75</v>
      </c>
      <c r="V157" t="n">
        <v>0.78</v>
      </c>
      <c r="W157" t="n">
        <v>0.17</v>
      </c>
      <c r="X157" t="n">
        <v>0.12</v>
      </c>
      <c r="Y157" t="n">
        <v>1</v>
      </c>
      <c r="Z157" t="n">
        <v>10</v>
      </c>
      <c r="AA157" t="n">
        <v>447.7836544919572</v>
      </c>
      <c r="AB157" t="n">
        <v>612.6773508965076</v>
      </c>
      <c r="AC157" t="n">
        <v>554.2042844250068</v>
      </c>
      <c r="AD157" t="n">
        <v>447783.6544919572</v>
      </c>
      <c r="AE157" t="n">
        <v>612677.3508965076</v>
      </c>
      <c r="AF157" t="n">
        <v>5.846404537287877e-06</v>
      </c>
      <c r="AG157" t="n">
        <v>24</v>
      </c>
      <c r="AH157" t="n">
        <v>554204.2844250068</v>
      </c>
    </row>
    <row r="158">
      <c r="A158" t="n">
        <v>156</v>
      </c>
      <c r="B158" t="n">
        <v>135</v>
      </c>
      <c r="C158" t="inlineStr">
        <is>
          <t xml:space="preserve">CONCLUIDO	</t>
        </is>
      </c>
      <c r="D158" t="n">
        <v>4.8604</v>
      </c>
      <c r="E158" t="n">
        <v>20.57</v>
      </c>
      <c r="F158" t="n">
        <v>17.42</v>
      </c>
      <c r="G158" t="n">
        <v>174.18</v>
      </c>
      <c r="H158" t="n">
        <v>2.06</v>
      </c>
      <c r="I158" t="n">
        <v>6</v>
      </c>
      <c r="J158" t="n">
        <v>346.81</v>
      </c>
      <c r="K158" t="n">
        <v>59.89</v>
      </c>
      <c r="L158" t="n">
        <v>40</v>
      </c>
      <c r="M158" t="n">
        <v>4</v>
      </c>
      <c r="N158" t="n">
        <v>111.92</v>
      </c>
      <c r="O158" t="n">
        <v>43007.05</v>
      </c>
      <c r="P158" t="n">
        <v>277.4</v>
      </c>
      <c r="Q158" t="n">
        <v>444.55</v>
      </c>
      <c r="R158" t="n">
        <v>65.29000000000001</v>
      </c>
      <c r="S158" t="n">
        <v>48.21</v>
      </c>
      <c r="T158" t="n">
        <v>2619.59</v>
      </c>
      <c r="U158" t="n">
        <v>0.74</v>
      </c>
      <c r="V158" t="n">
        <v>0.78</v>
      </c>
      <c r="W158" t="n">
        <v>0.17</v>
      </c>
      <c r="X158" t="n">
        <v>0.14</v>
      </c>
      <c r="Y158" t="n">
        <v>1</v>
      </c>
      <c r="Z158" t="n">
        <v>10</v>
      </c>
      <c r="AA158" t="n">
        <v>448.4211859512378</v>
      </c>
      <c r="AB158" t="n">
        <v>613.5496495649983</v>
      </c>
      <c r="AC158" t="n">
        <v>554.9933321328557</v>
      </c>
      <c r="AD158" t="n">
        <v>448421.1859512378</v>
      </c>
      <c r="AE158" t="n">
        <v>613549.6495649982</v>
      </c>
      <c r="AF158" t="n">
        <v>5.839556238678613e-06</v>
      </c>
      <c r="AG158" t="n">
        <v>24</v>
      </c>
      <c r="AH158" t="n">
        <v>554993.3321328557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3.0885</v>
      </c>
      <c r="E2" t="n">
        <v>32.38</v>
      </c>
      <c r="F2" t="n">
        <v>23.38</v>
      </c>
      <c r="G2" t="n">
        <v>6.78</v>
      </c>
      <c r="H2" t="n">
        <v>0.11</v>
      </c>
      <c r="I2" t="n">
        <v>207</v>
      </c>
      <c r="J2" t="n">
        <v>159.12</v>
      </c>
      <c r="K2" t="n">
        <v>50.28</v>
      </c>
      <c r="L2" t="n">
        <v>1</v>
      </c>
      <c r="M2" t="n">
        <v>205</v>
      </c>
      <c r="N2" t="n">
        <v>27.84</v>
      </c>
      <c r="O2" t="n">
        <v>19859.16</v>
      </c>
      <c r="P2" t="n">
        <v>284.81</v>
      </c>
      <c r="Q2" t="n">
        <v>444.86</v>
      </c>
      <c r="R2" t="n">
        <v>260.16</v>
      </c>
      <c r="S2" t="n">
        <v>48.21</v>
      </c>
      <c r="T2" t="n">
        <v>99047.57000000001</v>
      </c>
      <c r="U2" t="n">
        <v>0.19</v>
      </c>
      <c r="V2" t="n">
        <v>0.58</v>
      </c>
      <c r="W2" t="n">
        <v>0.49</v>
      </c>
      <c r="X2" t="n">
        <v>6.1</v>
      </c>
      <c r="Y2" t="n">
        <v>1</v>
      </c>
      <c r="Z2" t="n">
        <v>10</v>
      </c>
      <c r="AA2" t="n">
        <v>712.3983434315334</v>
      </c>
      <c r="AB2" t="n">
        <v>974.7348422798036</v>
      </c>
      <c r="AC2" t="n">
        <v>881.7075169815618</v>
      </c>
      <c r="AD2" t="n">
        <v>712398.3434315333</v>
      </c>
      <c r="AE2" t="n">
        <v>974734.8422798036</v>
      </c>
      <c r="AF2" t="n">
        <v>4.582667110981524e-06</v>
      </c>
      <c r="AG2" t="n">
        <v>38</v>
      </c>
      <c r="AH2" t="n">
        <v>881707.5169815618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3.4535</v>
      </c>
      <c r="E3" t="n">
        <v>28.96</v>
      </c>
      <c r="F3" t="n">
        <v>21.7</v>
      </c>
      <c r="G3" t="n">
        <v>8.51</v>
      </c>
      <c r="H3" t="n">
        <v>0.14</v>
      </c>
      <c r="I3" t="n">
        <v>153</v>
      </c>
      <c r="J3" t="n">
        <v>159.48</v>
      </c>
      <c r="K3" t="n">
        <v>50.28</v>
      </c>
      <c r="L3" t="n">
        <v>1.25</v>
      </c>
      <c r="M3" t="n">
        <v>151</v>
      </c>
      <c r="N3" t="n">
        <v>27.95</v>
      </c>
      <c r="O3" t="n">
        <v>19902.91</v>
      </c>
      <c r="P3" t="n">
        <v>263.66</v>
      </c>
      <c r="Q3" t="n">
        <v>444.65</v>
      </c>
      <c r="R3" t="n">
        <v>205.23</v>
      </c>
      <c r="S3" t="n">
        <v>48.21</v>
      </c>
      <c r="T3" t="n">
        <v>71855.96000000001</v>
      </c>
      <c r="U3" t="n">
        <v>0.23</v>
      </c>
      <c r="V3" t="n">
        <v>0.63</v>
      </c>
      <c r="W3" t="n">
        <v>0.4</v>
      </c>
      <c r="X3" t="n">
        <v>4.42</v>
      </c>
      <c r="Y3" t="n">
        <v>1</v>
      </c>
      <c r="Z3" t="n">
        <v>10</v>
      </c>
      <c r="AA3" t="n">
        <v>615.036775746874</v>
      </c>
      <c r="AB3" t="n">
        <v>841.5204500844327</v>
      </c>
      <c r="AC3" t="n">
        <v>761.2069194097434</v>
      </c>
      <c r="AD3" t="n">
        <v>615036.775746874</v>
      </c>
      <c r="AE3" t="n">
        <v>841520.4500844327</v>
      </c>
      <c r="AF3" t="n">
        <v>5.12424829780628e-06</v>
      </c>
      <c r="AG3" t="n">
        <v>34</v>
      </c>
      <c r="AH3" t="n">
        <v>761206.9194097434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3.6978</v>
      </c>
      <c r="E4" t="n">
        <v>27.04</v>
      </c>
      <c r="F4" t="n">
        <v>20.79</v>
      </c>
      <c r="G4" t="n">
        <v>10.22</v>
      </c>
      <c r="H4" t="n">
        <v>0.17</v>
      </c>
      <c r="I4" t="n">
        <v>122</v>
      </c>
      <c r="J4" t="n">
        <v>159.83</v>
      </c>
      <c r="K4" t="n">
        <v>50.28</v>
      </c>
      <c r="L4" t="n">
        <v>1.5</v>
      </c>
      <c r="M4" t="n">
        <v>120</v>
      </c>
      <c r="N4" t="n">
        <v>28.05</v>
      </c>
      <c r="O4" t="n">
        <v>19946.71</v>
      </c>
      <c r="P4" t="n">
        <v>252</v>
      </c>
      <c r="Q4" t="n">
        <v>444.63</v>
      </c>
      <c r="R4" t="n">
        <v>174.93</v>
      </c>
      <c r="S4" t="n">
        <v>48.21</v>
      </c>
      <c r="T4" t="n">
        <v>56857.66</v>
      </c>
      <c r="U4" t="n">
        <v>0.28</v>
      </c>
      <c r="V4" t="n">
        <v>0.66</v>
      </c>
      <c r="W4" t="n">
        <v>0.36</v>
      </c>
      <c r="X4" t="n">
        <v>3.51</v>
      </c>
      <c r="Y4" t="n">
        <v>1</v>
      </c>
      <c r="Z4" t="n">
        <v>10</v>
      </c>
      <c r="AA4" t="n">
        <v>565.4457302617141</v>
      </c>
      <c r="AB4" t="n">
        <v>773.6677938491176</v>
      </c>
      <c r="AC4" t="n">
        <v>699.8300254537256</v>
      </c>
      <c r="AD4" t="n">
        <v>565445.7302617141</v>
      </c>
      <c r="AE4" t="n">
        <v>773667.7938491176</v>
      </c>
      <c r="AF4" t="n">
        <v>5.486736746960493e-06</v>
      </c>
      <c r="AG4" t="n">
        <v>32</v>
      </c>
      <c r="AH4" t="n">
        <v>699830.0254537256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3.8769</v>
      </c>
      <c r="E5" t="n">
        <v>25.79</v>
      </c>
      <c r="F5" t="n">
        <v>20.18</v>
      </c>
      <c r="G5" t="n">
        <v>11.87</v>
      </c>
      <c r="H5" t="n">
        <v>0.19</v>
      </c>
      <c r="I5" t="n">
        <v>102</v>
      </c>
      <c r="J5" t="n">
        <v>160.19</v>
      </c>
      <c r="K5" t="n">
        <v>50.28</v>
      </c>
      <c r="L5" t="n">
        <v>1.75</v>
      </c>
      <c r="M5" t="n">
        <v>100</v>
      </c>
      <c r="N5" t="n">
        <v>28.16</v>
      </c>
      <c r="O5" t="n">
        <v>19990.53</v>
      </c>
      <c r="P5" t="n">
        <v>244.11</v>
      </c>
      <c r="Q5" t="n">
        <v>444.64</v>
      </c>
      <c r="R5" t="n">
        <v>155.32</v>
      </c>
      <c r="S5" t="n">
        <v>48.21</v>
      </c>
      <c r="T5" t="n">
        <v>47154.74</v>
      </c>
      <c r="U5" t="n">
        <v>0.31</v>
      </c>
      <c r="V5" t="n">
        <v>0.68</v>
      </c>
      <c r="W5" t="n">
        <v>0.33</v>
      </c>
      <c r="X5" t="n">
        <v>2.9</v>
      </c>
      <c r="Y5" t="n">
        <v>1</v>
      </c>
      <c r="Z5" t="n">
        <v>10</v>
      </c>
      <c r="AA5" t="n">
        <v>526.9112033059099</v>
      </c>
      <c r="AB5" t="n">
        <v>720.9431540448387</v>
      </c>
      <c r="AC5" t="n">
        <v>652.1373512728703</v>
      </c>
      <c r="AD5" t="n">
        <v>526911.2033059099</v>
      </c>
      <c r="AE5" t="n">
        <v>720943.1540448387</v>
      </c>
      <c r="AF5" t="n">
        <v>5.752482474522996e-06</v>
      </c>
      <c r="AG5" t="n">
        <v>30</v>
      </c>
      <c r="AH5" t="n">
        <v>652137.3512728703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4.0208</v>
      </c>
      <c r="E6" t="n">
        <v>24.87</v>
      </c>
      <c r="F6" t="n">
        <v>19.74</v>
      </c>
      <c r="G6" t="n">
        <v>13.62</v>
      </c>
      <c r="H6" t="n">
        <v>0.22</v>
      </c>
      <c r="I6" t="n">
        <v>87</v>
      </c>
      <c r="J6" t="n">
        <v>160.54</v>
      </c>
      <c r="K6" t="n">
        <v>50.28</v>
      </c>
      <c r="L6" t="n">
        <v>2</v>
      </c>
      <c r="M6" t="n">
        <v>85</v>
      </c>
      <c r="N6" t="n">
        <v>28.26</v>
      </c>
      <c r="O6" t="n">
        <v>20034.4</v>
      </c>
      <c r="P6" t="n">
        <v>238.25</v>
      </c>
      <c r="Q6" t="n">
        <v>444.63</v>
      </c>
      <c r="R6" t="n">
        <v>141</v>
      </c>
      <c r="S6" t="n">
        <v>48.21</v>
      </c>
      <c r="T6" t="n">
        <v>40068.88</v>
      </c>
      <c r="U6" t="n">
        <v>0.34</v>
      </c>
      <c r="V6" t="n">
        <v>0.6899999999999999</v>
      </c>
      <c r="W6" t="n">
        <v>0.3</v>
      </c>
      <c r="X6" t="n">
        <v>2.46</v>
      </c>
      <c r="Y6" t="n">
        <v>1</v>
      </c>
      <c r="Z6" t="n">
        <v>10</v>
      </c>
      <c r="AA6" t="n">
        <v>503.5917137228631</v>
      </c>
      <c r="AB6" t="n">
        <v>689.0363996140418</v>
      </c>
      <c r="AC6" t="n">
        <v>623.2757327035374</v>
      </c>
      <c r="AD6" t="n">
        <v>503591.7137228631</v>
      </c>
      <c r="AE6" t="n">
        <v>689036.3996140418</v>
      </c>
      <c r="AF6" t="n">
        <v>5.965999002698564e-06</v>
      </c>
      <c r="AG6" t="n">
        <v>29</v>
      </c>
      <c r="AH6" t="n">
        <v>623275.7327035374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4.1329</v>
      </c>
      <c r="E7" t="n">
        <v>24.2</v>
      </c>
      <c r="F7" t="n">
        <v>19.42</v>
      </c>
      <c r="G7" t="n">
        <v>15.33</v>
      </c>
      <c r="H7" t="n">
        <v>0.25</v>
      </c>
      <c r="I7" t="n">
        <v>76</v>
      </c>
      <c r="J7" t="n">
        <v>160.9</v>
      </c>
      <c r="K7" t="n">
        <v>50.28</v>
      </c>
      <c r="L7" t="n">
        <v>2.25</v>
      </c>
      <c r="M7" t="n">
        <v>74</v>
      </c>
      <c r="N7" t="n">
        <v>28.37</v>
      </c>
      <c r="O7" t="n">
        <v>20078.3</v>
      </c>
      <c r="P7" t="n">
        <v>233.92</v>
      </c>
      <c r="Q7" t="n">
        <v>444.58</v>
      </c>
      <c r="R7" t="n">
        <v>130.71</v>
      </c>
      <c r="S7" t="n">
        <v>48.21</v>
      </c>
      <c r="T7" t="n">
        <v>34978.7</v>
      </c>
      <c r="U7" t="n">
        <v>0.37</v>
      </c>
      <c r="V7" t="n">
        <v>0.7</v>
      </c>
      <c r="W7" t="n">
        <v>0.28</v>
      </c>
      <c r="X7" t="n">
        <v>2.15</v>
      </c>
      <c r="Y7" t="n">
        <v>1</v>
      </c>
      <c r="Z7" t="n">
        <v>10</v>
      </c>
      <c r="AA7" t="n">
        <v>493.9208853066405</v>
      </c>
      <c r="AB7" t="n">
        <v>675.8043455281273</v>
      </c>
      <c r="AC7" t="n">
        <v>611.3065272882781</v>
      </c>
      <c r="AD7" t="n">
        <v>493920.8853066405</v>
      </c>
      <c r="AE7" t="n">
        <v>675804.3455281273</v>
      </c>
      <c r="AF7" t="n">
        <v>6.13233119733707e-06</v>
      </c>
      <c r="AG7" t="n">
        <v>29</v>
      </c>
      <c r="AH7" t="n">
        <v>611306.5272882781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4.2346</v>
      </c>
      <c r="E8" t="n">
        <v>23.62</v>
      </c>
      <c r="F8" t="n">
        <v>19.13</v>
      </c>
      <c r="G8" t="n">
        <v>17.13</v>
      </c>
      <c r="H8" t="n">
        <v>0.27</v>
      </c>
      <c r="I8" t="n">
        <v>67</v>
      </c>
      <c r="J8" t="n">
        <v>161.26</v>
      </c>
      <c r="K8" t="n">
        <v>50.28</v>
      </c>
      <c r="L8" t="n">
        <v>2.5</v>
      </c>
      <c r="M8" t="n">
        <v>65</v>
      </c>
      <c r="N8" t="n">
        <v>28.48</v>
      </c>
      <c r="O8" t="n">
        <v>20122.23</v>
      </c>
      <c r="P8" t="n">
        <v>229.95</v>
      </c>
      <c r="Q8" t="n">
        <v>444.57</v>
      </c>
      <c r="R8" t="n">
        <v>120.89</v>
      </c>
      <c r="S8" t="n">
        <v>48.21</v>
      </c>
      <c r="T8" t="n">
        <v>30117.24</v>
      </c>
      <c r="U8" t="n">
        <v>0.4</v>
      </c>
      <c r="V8" t="n">
        <v>0.71</v>
      </c>
      <c r="W8" t="n">
        <v>0.27</v>
      </c>
      <c r="X8" t="n">
        <v>1.85</v>
      </c>
      <c r="Y8" t="n">
        <v>1</v>
      </c>
      <c r="Z8" t="n">
        <v>10</v>
      </c>
      <c r="AA8" t="n">
        <v>475.7865209006468</v>
      </c>
      <c r="AB8" t="n">
        <v>650.9921081161527</v>
      </c>
      <c r="AC8" t="n">
        <v>588.8623349907084</v>
      </c>
      <c r="AD8" t="n">
        <v>475786.5209006468</v>
      </c>
      <c r="AE8" t="n">
        <v>650992.1081161527</v>
      </c>
      <c r="AF8" t="n">
        <v>6.283232037611256e-06</v>
      </c>
      <c r="AG8" t="n">
        <v>28</v>
      </c>
      <c r="AH8" t="n">
        <v>588862.3349907084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4.3031</v>
      </c>
      <c r="E9" t="n">
        <v>23.24</v>
      </c>
      <c r="F9" t="n">
        <v>18.95</v>
      </c>
      <c r="G9" t="n">
        <v>18.64</v>
      </c>
      <c r="H9" t="n">
        <v>0.3</v>
      </c>
      <c r="I9" t="n">
        <v>61</v>
      </c>
      <c r="J9" t="n">
        <v>161.61</v>
      </c>
      <c r="K9" t="n">
        <v>50.28</v>
      </c>
      <c r="L9" t="n">
        <v>2.75</v>
      </c>
      <c r="M9" t="n">
        <v>59</v>
      </c>
      <c r="N9" t="n">
        <v>28.58</v>
      </c>
      <c r="O9" t="n">
        <v>20166.2</v>
      </c>
      <c r="P9" t="n">
        <v>227.22</v>
      </c>
      <c r="Q9" t="n">
        <v>444.59</v>
      </c>
      <c r="R9" t="n">
        <v>114.84</v>
      </c>
      <c r="S9" t="n">
        <v>48.21</v>
      </c>
      <c r="T9" t="n">
        <v>27119.24</v>
      </c>
      <c r="U9" t="n">
        <v>0.42</v>
      </c>
      <c r="V9" t="n">
        <v>0.72</v>
      </c>
      <c r="W9" t="n">
        <v>0.26</v>
      </c>
      <c r="X9" t="n">
        <v>1.67</v>
      </c>
      <c r="Y9" t="n">
        <v>1</v>
      </c>
      <c r="Z9" t="n">
        <v>10</v>
      </c>
      <c r="AA9" t="n">
        <v>460.6251376128566</v>
      </c>
      <c r="AB9" t="n">
        <v>630.2476346287741</v>
      </c>
      <c r="AC9" t="n">
        <v>570.0976849379139</v>
      </c>
      <c r="AD9" t="n">
        <v>460625.1376128566</v>
      </c>
      <c r="AE9" t="n">
        <v>630247.6346287741</v>
      </c>
      <c r="AF9" t="n">
        <v>6.384871246645491e-06</v>
      </c>
      <c r="AG9" t="n">
        <v>27</v>
      </c>
      <c r="AH9" t="n">
        <v>570097.6849379139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4.4208</v>
      </c>
      <c r="E10" t="n">
        <v>22.62</v>
      </c>
      <c r="F10" t="n">
        <v>18.56</v>
      </c>
      <c r="G10" t="n">
        <v>20.62</v>
      </c>
      <c r="H10" t="n">
        <v>0.33</v>
      </c>
      <c r="I10" t="n">
        <v>54</v>
      </c>
      <c r="J10" t="n">
        <v>161.97</v>
      </c>
      <c r="K10" t="n">
        <v>50.28</v>
      </c>
      <c r="L10" t="n">
        <v>3</v>
      </c>
      <c r="M10" t="n">
        <v>52</v>
      </c>
      <c r="N10" t="n">
        <v>28.69</v>
      </c>
      <c r="O10" t="n">
        <v>20210.21</v>
      </c>
      <c r="P10" t="n">
        <v>221.88</v>
      </c>
      <c r="Q10" t="n">
        <v>444.56</v>
      </c>
      <c r="R10" t="n">
        <v>101.62</v>
      </c>
      <c r="S10" t="n">
        <v>48.21</v>
      </c>
      <c r="T10" t="n">
        <v>20542.77</v>
      </c>
      <c r="U10" t="n">
        <v>0.47</v>
      </c>
      <c r="V10" t="n">
        <v>0.74</v>
      </c>
      <c r="W10" t="n">
        <v>0.25</v>
      </c>
      <c r="X10" t="n">
        <v>1.28</v>
      </c>
      <c r="Y10" t="n">
        <v>1</v>
      </c>
      <c r="Z10" t="n">
        <v>10</v>
      </c>
      <c r="AA10" t="n">
        <v>451.1328188285713</v>
      </c>
      <c r="AB10" t="n">
        <v>617.2598252965656</v>
      </c>
      <c r="AC10" t="n">
        <v>558.3494138998664</v>
      </c>
      <c r="AD10" t="n">
        <v>451132.8188285712</v>
      </c>
      <c r="AE10" t="n">
        <v>617259.8252965657</v>
      </c>
      <c r="AF10" t="n">
        <v>6.559512632095555e-06</v>
      </c>
      <c r="AG10" t="n">
        <v>27</v>
      </c>
      <c r="AH10" t="n">
        <v>558349.4138998664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4.376</v>
      </c>
      <c r="E11" t="n">
        <v>22.85</v>
      </c>
      <c r="F11" t="n">
        <v>18.88</v>
      </c>
      <c r="G11" t="n">
        <v>22.22</v>
      </c>
      <c r="H11" t="n">
        <v>0.35</v>
      </c>
      <c r="I11" t="n">
        <v>51</v>
      </c>
      <c r="J11" t="n">
        <v>162.33</v>
      </c>
      <c r="K11" t="n">
        <v>50.28</v>
      </c>
      <c r="L11" t="n">
        <v>3.25</v>
      </c>
      <c r="M11" t="n">
        <v>49</v>
      </c>
      <c r="N11" t="n">
        <v>28.8</v>
      </c>
      <c r="O11" t="n">
        <v>20254.26</v>
      </c>
      <c r="P11" t="n">
        <v>225.57</v>
      </c>
      <c r="Q11" t="n">
        <v>444.59</v>
      </c>
      <c r="R11" t="n">
        <v>114.76</v>
      </c>
      <c r="S11" t="n">
        <v>48.21</v>
      </c>
      <c r="T11" t="n">
        <v>27130.89</v>
      </c>
      <c r="U11" t="n">
        <v>0.42</v>
      </c>
      <c r="V11" t="n">
        <v>0.72</v>
      </c>
      <c r="W11" t="n">
        <v>0.21</v>
      </c>
      <c r="X11" t="n">
        <v>1.61</v>
      </c>
      <c r="Y11" t="n">
        <v>1</v>
      </c>
      <c r="Z11" t="n">
        <v>10</v>
      </c>
      <c r="AA11" t="n">
        <v>456.2066982825957</v>
      </c>
      <c r="AB11" t="n">
        <v>624.2021310093252</v>
      </c>
      <c r="AC11" t="n">
        <v>564.6291556989876</v>
      </c>
      <c r="AD11" t="n">
        <v>456206.6982825957</v>
      </c>
      <c r="AE11" t="n">
        <v>624202.1310093252</v>
      </c>
      <c r="AF11" t="n">
        <v>6.493039105603093e-06</v>
      </c>
      <c r="AG11" t="n">
        <v>27</v>
      </c>
      <c r="AH11" t="n">
        <v>564629.1556989875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4.4434</v>
      </c>
      <c r="E12" t="n">
        <v>22.51</v>
      </c>
      <c r="F12" t="n">
        <v>18.67</v>
      </c>
      <c r="G12" t="n">
        <v>23.83</v>
      </c>
      <c r="H12" t="n">
        <v>0.38</v>
      </c>
      <c r="I12" t="n">
        <v>47</v>
      </c>
      <c r="J12" t="n">
        <v>162.68</v>
      </c>
      <c r="K12" t="n">
        <v>50.28</v>
      </c>
      <c r="L12" t="n">
        <v>3.5</v>
      </c>
      <c r="M12" t="n">
        <v>45</v>
      </c>
      <c r="N12" t="n">
        <v>28.9</v>
      </c>
      <c r="O12" t="n">
        <v>20298.34</v>
      </c>
      <c r="P12" t="n">
        <v>222.43</v>
      </c>
      <c r="Q12" t="n">
        <v>444.58</v>
      </c>
      <c r="R12" t="n">
        <v>106.35</v>
      </c>
      <c r="S12" t="n">
        <v>48.21</v>
      </c>
      <c r="T12" t="n">
        <v>22944.26</v>
      </c>
      <c r="U12" t="n">
        <v>0.45</v>
      </c>
      <c r="V12" t="n">
        <v>0.73</v>
      </c>
      <c r="W12" t="n">
        <v>0.23</v>
      </c>
      <c r="X12" t="n">
        <v>1.39</v>
      </c>
      <c r="Y12" t="n">
        <v>1</v>
      </c>
      <c r="Z12" t="n">
        <v>10</v>
      </c>
      <c r="AA12" t="n">
        <v>450.867272983386</v>
      </c>
      <c r="AB12" t="n">
        <v>616.8964937561273</v>
      </c>
      <c r="AC12" t="n">
        <v>558.0207582117087</v>
      </c>
      <c r="AD12" t="n">
        <v>450867.2729833861</v>
      </c>
      <c r="AE12" t="n">
        <v>616896.4937561273</v>
      </c>
      <c r="AF12" t="n">
        <v>6.593046152156484e-06</v>
      </c>
      <c r="AG12" t="n">
        <v>27</v>
      </c>
      <c r="AH12" t="n">
        <v>558020.7582117086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4.4864</v>
      </c>
      <c r="E13" t="n">
        <v>22.29</v>
      </c>
      <c r="F13" t="n">
        <v>18.55</v>
      </c>
      <c r="G13" t="n">
        <v>25.29</v>
      </c>
      <c r="H13" t="n">
        <v>0.41</v>
      </c>
      <c r="I13" t="n">
        <v>44</v>
      </c>
      <c r="J13" t="n">
        <v>163.04</v>
      </c>
      <c r="K13" t="n">
        <v>50.28</v>
      </c>
      <c r="L13" t="n">
        <v>3.75</v>
      </c>
      <c r="M13" t="n">
        <v>42</v>
      </c>
      <c r="N13" t="n">
        <v>29.01</v>
      </c>
      <c r="O13" t="n">
        <v>20342.46</v>
      </c>
      <c r="P13" t="n">
        <v>220.7</v>
      </c>
      <c r="Q13" t="n">
        <v>444.57</v>
      </c>
      <c r="R13" t="n">
        <v>102.09</v>
      </c>
      <c r="S13" t="n">
        <v>48.21</v>
      </c>
      <c r="T13" t="n">
        <v>20829.67</v>
      </c>
      <c r="U13" t="n">
        <v>0.47</v>
      </c>
      <c r="V13" t="n">
        <v>0.74</v>
      </c>
      <c r="W13" t="n">
        <v>0.24</v>
      </c>
      <c r="X13" t="n">
        <v>1.27</v>
      </c>
      <c r="Y13" t="n">
        <v>1</v>
      </c>
      <c r="Z13" t="n">
        <v>10</v>
      </c>
      <c r="AA13" t="n">
        <v>437.9590055377072</v>
      </c>
      <c r="AB13" t="n">
        <v>599.2348327643811</v>
      </c>
      <c r="AC13" t="n">
        <v>542.0447013567177</v>
      </c>
      <c r="AD13" t="n">
        <v>437959.0055377072</v>
      </c>
      <c r="AE13" t="n">
        <v>599234.8327643811</v>
      </c>
      <c r="AF13" t="n">
        <v>6.656848867316662e-06</v>
      </c>
      <c r="AG13" t="n">
        <v>26</v>
      </c>
      <c r="AH13" t="n">
        <v>542044.7013567177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4.5271</v>
      </c>
      <c r="E14" t="n">
        <v>22.09</v>
      </c>
      <c r="F14" t="n">
        <v>18.44</v>
      </c>
      <c r="G14" t="n">
        <v>26.99</v>
      </c>
      <c r="H14" t="n">
        <v>0.43</v>
      </c>
      <c r="I14" t="n">
        <v>41</v>
      </c>
      <c r="J14" t="n">
        <v>163.4</v>
      </c>
      <c r="K14" t="n">
        <v>50.28</v>
      </c>
      <c r="L14" t="n">
        <v>4</v>
      </c>
      <c r="M14" t="n">
        <v>39</v>
      </c>
      <c r="N14" t="n">
        <v>29.12</v>
      </c>
      <c r="O14" t="n">
        <v>20386.62</v>
      </c>
      <c r="P14" t="n">
        <v>218.71</v>
      </c>
      <c r="Q14" t="n">
        <v>444.57</v>
      </c>
      <c r="R14" t="n">
        <v>98.65000000000001</v>
      </c>
      <c r="S14" t="n">
        <v>48.21</v>
      </c>
      <c r="T14" t="n">
        <v>19122.69</v>
      </c>
      <c r="U14" t="n">
        <v>0.49</v>
      </c>
      <c r="V14" t="n">
        <v>0.74</v>
      </c>
      <c r="W14" t="n">
        <v>0.23</v>
      </c>
      <c r="X14" t="n">
        <v>1.17</v>
      </c>
      <c r="Y14" t="n">
        <v>1</v>
      </c>
      <c r="Z14" t="n">
        <v>10</v>
      </c>
      <c r="AA14" t="n">
        <v>434.8776205518972</v>
      </c>
      <c r="AB14" t="n">
        <v>595.0187458856847</v>
      </c>
      <c r="AC14" t="n">
        <v>538.2309918924091</v>
      </c>
      <c r="AD14" t="n">
        <v>434877.6205518972</v>
      </c>
      <c r="AE14" t="n">
        <v>595018.7458856846</v>
      </c>
      <c r="AF14" t="n">
        <v>6.717238879107806e-06</v>
      </c>
      <c r="AG14" t="n">
        <v>26</v>
      </c>
      <c r="AH14" t="n">
        <v>538230.991892409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4.5678</v>
      </c>
      <c r="E15" t="n">
        <v>21.89</v>
      </c>
      <c r="F15" t="n">
        <v>18.34</v>
      </c>
      <c r="G15" t="n">
        <v>28.96</v>
      </c>
      <c r="H15" t="n">
        <v>0.46</v>
      </c>
      <c r="I15" t="n">
        <v>38</v>
      </c>
      <c r="J15" t="n">
        <v>163.76</v>
      </c>
      <c r="K15" t="n">
        <v>50.28</v>
      </c>
      <c r="L15" t="n">
        <v>4.25</v>
      </c>
      <c r="M15" t="n">
        <v>36</v>
      </c>
      <c r="N15" t="n">
        <v>29.23</v>
      </c>
      <c r="O15" t="n">
        <v>20430.81</v>
      </c>
      <c r="P15" t="n">
        <v>217.24</v>
      </c>
      <c r="Q15" t="n">
        <v>444.55</v>
      </c>
      <c r="R15" t="n">
        <v>95.37</v>
      </c>
      <c r="S15" t="n">
        <v>48.21</v>
      </c>
      <c r="T15" t="n">
        <v>17499.28</v>
      </c>
      <c r="U15" t="n">
        <v>0.51</v>
      </c>
      <c r="V15" t="n">
        <v>0.74</v>
      </c>
      <c r="W15" t="n">
        <v>0.23</v>
      </c>
      <c r="X15" t="n">
        <v>1.07</v>
      </c>
      <c r="Y15" t="n">
        <v>1</v>
      </c>
      <c r="Z15" t="n">
        <v>10</v>
      </c>
      <c r="AA15" t="n">
        <v>432.1602683666742</v>
      </c>
      <c r="AB15" t="n">
        <v>591.3007447447449</v>
      </c>
      <c r="AC15" t="n">
        <v>534.8678315621131</v>
      </c>
      <c r="AD15" t="n">
        <v>432160.2683666742</v>
      </c>
      <c r="AE15" t="n">
        <v>591300.7447447449</v>
      </c>
      <c r="AF15" t="n">
        <v>6.77762889089895e-06</v>
      </c>
      <c r="AG15" t="n">
        <v>26</v>
      </c>
      <c r="AH15" t="n">
        <v>534867.8315621131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4.5933</v>
      </c>
      <c r="E16" t="n">
        <v>21.77</v>
      </c>
      <c r="F16" t="n">
        <v>18.29</v>
      </c>
      <c r="G16" t="n">
        <v>30.48</v>
      </c>
      <c r="H16" t="n">
        <v>0.49</v>
      </c>
      <c r="I16" t="n">
        <v>36</v>
      </c>
      <c r="J16" t="n">
        <v>164.12</v>
      </c>
      <c r="K16" t="n">
        <v>50.28</v>
      </c>
      <c r="L16" t="n">
        <v>4.5</v>
      </c>
      <c r="M16" t="n">
        <v>34</v>
      </c>
      <c r="N16" t="n">
        <v>29.34</v>
      </c>
      <c r="O16" t="n">
        <v>20475.04</v>
      </c>
      <c r="P16" t="n">
        <v>216</v>
      </c>
      <c r="Q16" t="n">
        <v>444.55</v>
      </c>
      <c r="R16" t="n">
        <v>93.45999999999999</v>
      </c>
      <c r="S16" t="n">
        <v>48.21</v>
      </c>
      <c r="T16" t="n">
        <v>16557.14</v>
      </c>
      <c r="U16" t="n">
        <v>0.52</v>
      </c>
      <c r="V16" t="n">
        <v>0.75</v>
      </c>
      <c r="W16" t="n">
        <v>0.22</v>
      </c>
      <c r="X16" t="n">
        <v>1.01</v>
      </c>
      <c r="Y16" t="n">
        <v>1</v>
      </c>
      <c r="Z16" t="n">
        <v>10</v>
      </c>
      <c r="AA16" t="n">
        <v>430.3568271775035</v>
      </c>
      <c r="AB16" t="n">
        <v>588.8331969475113</v>
      </c>
      <c r="AC16" t="n">
        <v>532.6357830634225</v>
      </c>
      <c r="AD16" t="n">
        <v>430356.8271775035</v>
      </c>
      <c r="AE16" t="n">
        <v>588833.1969475113</v>
      </c>
      <c r="AF16" t="n">
        <v>6.815465384773009e-06</v>
      </c>
      <c r="AG16" t="n">
        <v>26</v>
      </c>
      <c r="AH16" t="n">
        <v>532635.7830634225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4.6191</v>
      </c>
      <c r="E17" t="n">
        <v>21.65</v>
      </c>
      <c r="F17" t="n">
        <v>18.23</v>
      </c>
      <c r="G17" t="n">
        <v>32.17</v>
      </c>
      <c r="H17" t="n">
        <v>0.51</v>
      </c>
      <c r="I17" t="n">
        <v>34</v>
      </c>
      <c r="J17" t="n">
        <v>164.48</v>
      </c>
      <c r="K17" t="n">
        <v>50.28</v>
      </c>
      <c r="L17" t="n">
        <v>4.75</v>
      </c>
      <c r="M17" t="n">
        <v>32</v>
      </c>
      <c r="N17" t="n">
        <v>29.45</v>
      </c>
      <c r="O17" t="n">
        <v>20519.3</v>
      </c>
      <c r="P17" t="n">
        <v>214.96</v>
      </c>
      <c r="Q17" t="n">
        <v>444.56</v>
      </c>
      <c r="R17" t="n">
        <v>91.67</v>
      </c>
      <c r="S17" t="n">
        <v>48.21</v>
      </c>
      <c r="T17" t="n">
        <v>15668.74</v>
      </c>
      <c r="U17" t="n">
        <v>0.53</v>
      </c>
      <c r="V17" t="n">
        <v>0.75</v>
      </c>
      <c r="W17" t="n">
        <v>0.22</v>
      </c>
      <c r="X17" t="n">
        <v>0.95</v>
      </c>
      <c r="Y17" t="n">
        <v>1</v>
      </c>
      <c r="Z17" t="n">
        <v>10</v>
      </c>
      <c r="AA17" t="n">
        <v>428.6333550043136</v>
      </c>
      <c r="AB17" t="n">
        <v>586.475066285927</v>
      </c>
      <c r="AC17" t="n">
        <v>530.5027090825226</v>
      </c>
      <c r="AD17" t="n">
        <v>428633.3550043136</v>
      </c>
      <c r="AE17" t="n">
        <v>586475.0662859271</v>
      </c>
      <c r="AF17" t="n">
        <v>6.853747013869115e-06</v>
      </c>
      <c r="AG17" t="n">
        <v>26</v>
      </c>
      <c r="AH17" t="n">
        <v>530502.7090825227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4.6509</v>
      </c>
      <c r="E18" t="n">
        <v>21.5</v>
      </c>
      <c r="F18" t="n">
        <v>18.15</v>
      </c>
      <c r="G18" t="n">
        <v>34.02</v>
      </c>
      <c r="H18" t="n">
        <v>0.54</v>
      </c>
      <c r="I18" t="n">
        <v>32</v>
      </c>
      <c r="J18" t="n">
        <v>164.83</v>
      </c>
      <c r="K18" t="n">
        <v>50.28</v>
      </c>
      <c r="L18" t="n">
        <v>5</v>
      </c>
      <c r="M18" t="n">
        <v>30</v>
      </c>
      <c r="N18" t="n">
        <v>29.55</v>
      </c>
      <c r="O18" t="n">
        <v>20563.61</v>
      </c>
      <c r="P18" t="n">
        <v>213.52</v>
      </c>
      <c r="Q18" t="n">
        <v>444.55</v>
      </c>
      <c r="R18" t="n">
        <v>89.01000000000001</v>
      </c>
      <c r="S18" t="n">
        <v>48.21</v>
      </c>
      <c r="T18" t="n">
        <v>14347.9</v>
      </c>
      <c r="U18" t="n">
        <v>0.54</v>
      </c>
      <c r="V18" t="n">
        <v>0.75</v>
      </c>
      <c r="W18" t="n">
        <v>0.21</v>
      </c>
      <c r="X18" t="n">
        <v>0.87</v>
      </c>
      <c r="Y18" t="n">
        <v>1</v>
      </c>
      <c r="Z18" t="n">
        <v>10</v>
      </c>
      <c r="AA18" t="n">
        <v>416.6520608117385</v>
      </c>
      <c r="AB18" t="n">
        <v>570.0817309942511</v>
      </c>
      <c r="AC18" t="n">
        <v>515.6739307028937</v>
      </c>
      <c r="AD18" t="n">
        <v>416652.0608117385</v>
      </c>
      <c r="AE18" t="n">
        <v>570081.7309942511</v>
      </c>
      <c r="AF18" t="n">
        <v>6.900931347406175e-06</v>
      </c>
      <c r="AG18" t="n">
        <v>25</v>
      </c>
      <c r="AH18" t="n">
        <v>515673.9307028936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4.6764</v>
      </c>
      <c r="E19" t="n">
        <v>21.38</v>
      </c>
      <c r="F19" t="n">
        <v>18.09</v>
      </c>
      <c r="G19" t="n">
        <v>36.19</v>
      </c>
      <c r="H19" t="n">
        <v>0.5600000000000001</v>
      </c>
      <c r="I19" t="n">
        <v>30</v>
      </c>
      <c r="J19" t="n">
        <v>165.19</v>
      </c>
      <c r="K19" t="n">
        <v>50.28</v>
      </c>
      <c r="L19" t="n">
        <v>5.25</v>
      </c>
      <c r="M19" t="n">
        <v>28</v>
      </c>
      <c r="N19" t="n">
        <v>29.66</v>
      </c>
      <c r="O19" t="n">
        <v>20607.95</v>
      </c>
      <c r="P19" t="n">
        <v>212.27</v>
      </c>
      <c r="Q19" t="n">
        <v>444.57</v>
      </c>
      <c r="R19" t="n">
        <v>87.25</v>
      </c>
      <c r="S19" t="n">
        <v>48.21</v>
      </c>
      <c r="T19" t="n">
        <v>13478.33</v>
      </c>
      <c r="U19" t="n">
        <v>0.55</v>
      </c>
      <c r="V19" t="n">
        <v>0.75</v>
      </c>
      <c r="W19" t="n">
        <v>0.21</v>
      </c>
      <c r="X19" t="n">
        <v>0.82</v>
      </c>
      <c r="Y19" t="n">
        <v>1</v>
      </c>
      <c r="Z19" t="n">
        <v>10</v>
      </c>
      <c r="AA19" t="n">
        <v>414.8737277142545</v>
      </c>
      <c r="AB19" t="n">
        <v>567.6485371957542</v>
      </c>
      <c r="AC19" t="n">
        <v>513.4729575055163</v>
      </c>
      <c r="AD19" t="n">
        <v>414873.7277142545</v>
      </c>
      <c r="AE19" t="n">
        <v>567648.5371957542</v>
      </c>
      <c r="AF19" t="n">
        <v>6.938767841280233e-06</v>
      </c>
      <c r="AG19" t="n">
        <v>25</v>
      </c>
      <c r="AH19" t="n">
        <v>513472.9575055164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4.6912</v>
      </c>
      <c r="E20" t="n">
        <v>21.32</v>
      </c>
      <c r="F20" t="n">
        <v>18.06</v>
      </c>
      <c r="G20" t="n">
        <v>37.36</v>
      </c>
      <c r="H20" t="n">
        <v>0.59</v>
      </c>
      <c r="I20" t="n">
        <v>29</v>
      </c>
      <c r="J20" t="n">
        <v>165.55</v>
      </c>
      <c r="K20" t="n">
        <v>50.28</v>
      </c>
      <c r="L20" t="n">
        <v>5.5</v>
      </c>
      <c r="M20" t="n">
        <v>27</v>
      </c>
      <c r="N20" t="n">
        <v>29.77</v>
      </c>
      <c r="O20" t="n">
        <v>20652.33</v>
      </c>
      <c r="P20" t="n">
        <v>211.4</v>
      </c>
      <c r="Q20" t="n">
        <v>444.55</v>
      </c>
      <c r="R20" t="n">
        <v>85.98999999999999</v>
      </c>
      <c r="S20" t="n">
        <v>48.21</v>
      </c>
      <c r="T20" t="n">
        <v>12855.65</v>
      </c>
      <c r="U20" t="n">
        <v>0.5600000000000001</v>
      </c>
      <c r="V20" t="n">
        <v>0.76</v>
      </c>
      <c r="W20" t="n">
        <v>0.21</v>
      </c>
      <c r="X20" t="n">
        <v>0.78</v>
      </c>
      <c r="Y20" t="n">
        <v>1</v>
      </c>
      <c r="Z20" t="n">
        <v>10</v>
      </c>
      <c r="AA20" t="n">
        <v>413.7918245811189</v>
      </c>
      <c r="AB20" t="n">
        <v>566.1682295988005</v>
      </c>
      <c r="AC20" t="n">
        <v>512.1339283879913</v>
      </c>
      <c r="AD20" t="n">
        <v>413791.8245811189</v>
      </c>
      <c r="AE20" t="n">
        <v>566168.2295988005</v>
      </c>
      <c r="AF20" t="n">
        <v>6.960727845567923e-06</v>
      </c>
      <c r="AG20" t="n">
        <v>25</v>
      </c>
      <c r="AH20" t="n">
        <v>512133.9283879913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4.7174</v>
      </c>
      <c r="E21" t="n">
        <v>21.2</v>
      </c>
      <c r="F21" t="n">
        <v>17.97</v>
      </c>
      <c r="G21" t="n">
        <v>38.51</v>
      </c>
      <c r="H21" t="n">
        <v>0.61</v>
      </c>
      <c r="I21" t="n">
        <v>28</v>
      </c>
      <c r="J21" t="n">
        <v>165.91</v>
      </c>
      <c r="K21" t="n">
        <v>50.28</v>
      </c>
      <c r="L21" t="n">
        <v>5.75</v>
      </c>
      <c r="M21" t="n">
        <v>26</v>
      </c>
      <c r="N21" t="n">
        <v>29.88</v>
      </c>
      <c r="O21" t="n">
        <v>20696.74</v>
      </c>
      <c r="P21" t="n">
        <v>209.96</v>
      </c>
      <c r="Q21" t="n">
        <v>444.58</v>
      </c>
      <c r="R21" t="n">
        <v>82.90000000000001</v>
      </c>
      <c r="S21" t="n">
        <v>48.21</v>
      </c>
      <c r="T21" t="n">
        <v>11313.24</v>
      </c>
      <c r="U21" t="n">
        <v>0.58</v>
      </c>
      <c r="V21" t="n">
        <v>0.76</v>
      </c>
      <c r="W21" t="n">
        <v>0.21</v>
      </c>
      <c r="X21" t="n">
        <v>0.6899999999999999</v>
      </c>
      <c r="Y21" t="n">
        <v>1</v>
      </c>
      <c r="Z21" t="n">
        <v>10</v>
      </c>
      <c r="AA21" t="n">
        <v>411.8238754796464</v>
      </c>
      <c r="AB21" t="n">
        <v>563.4755948183788</v>
      </c>
      <c r="AC21" t="n">
        <v>509.6982748918763</v>
      </c>
      <c r="AD21" t="n">
        <v>411823.8754796464</v>
      </c>
      <c r="AE21" t="n">
        <v>563475.5948183788</v>
      </c>
      <c r="AF21" t="n">
        <v>6.999602988293424e-06</v>
      </c>
      <c r="AG21" t="n">
        <v>25</v>
      </c>
      <c r="AH21" t="n">
        <v>509698.2748918763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4.7396</v>
      </c>
      <c r="E22" t="n">
        <v>21.1</v>
      </c>
      <c r="F22" t="n">
        <v>17.94</v>
      </c>
      <c r="G22" t="n">
        <v>41.39</v>
      </c>
      <c r="H22" t="n">
        <v>0.64</v>
      </c>
      <c r="I22" t="n">
        <v>26</v>
      </c>
      <c r="J22" t="n">
        <v>166.27</v>
      </c>
      <c r="K22" t="n">
        <v>50.28</v>
      </c>
      <c r="L22" t="n">
        <v>6</v>
      </c>
      <c r="M22" t="n">
        <v>24</v>
      </c>
      <c r="N22" t="n">
        <v>29.99</v>
      </c>
      <c r="O22" t="n">
        <v>20741.2</v>
      </c>
      <c r="P22" t="n">
        <v>209.16</v>
      </c>
      <c r="Q22" t="n">
        <v>444.57</v>
      </c>
      <c r="R22" t="n">
        <v>82.48999999999999</v>
      </c>
      <c r="S22" t="n">
        <v>48.21</v>
      </c>
      <c r="T22" t="n">
        <v>11118.81</v>
      </c>
      <c r="U22" t="n">
        <v>0.58</v>
      </c>
      <c r="V22" t="n">
        <v>0.76</v>
      </c>
      <c r="W22" t="n">
        <v>0.19</v>
      </c>
      <c r="X22" t="n">
        <v>0.66</v>
      </c>
      <c r="Y22" t="n">
        <v>1</v>
      </c>
      <c r="Z22" t="n">
        <v>10</v>
      </c>
      <c r="AA22" t="n">
        <v>410.5384186723376</v>
      </c>
      <c r="AB22" t="n">
        <v>561.716776104267</v>
      </c>
      <c r="AC22" t="n">
        <v>508.1073153673217</v>
      </c>
      <c r="AD22" t="n">
        <v>410538.4186723375</v>
      </c>
      <c r="AE22" t="n">
        <v>561716.776104267</v>
      </c>
      <c r="AF22" t="n">
        <v>7.032542994724958e-06</v>
      </c>
      <c r="AG22" t="n">
        <v>25</v>
      </c>
      <c r="AH22" t="n">
        <v>508107.3153673217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4.7302</v>
      </c>
      <c r="E23" t="n">
        <v>21.14</v>
      </c>
      <c r="F23" t="n">
        <v>18.01</v>
      </c>
      <c r="G23" t="n">
        <v>43.23</v>
      </c>
      <c r="H23" t="n">
        <v>0.66</v>
      </c>
      <c r="I23" t="n">
        <v>25</v>
      </c>
      <c r="J23" t="n">
        <v>166.64</v>
      </c>
      <c r="K23" t="n">
        <v>50.28</v>
      </c>
      <c r="L23" t="n">
        <v>6.25</v>
      </c>
      <c r="M23" t="n">
        <v>23</v>
      </c>
      <c r="N23" t="n">
        <v>30.11</v>
      </c>
      <c r="O23" t="n">
        <v>20785.69</v>
      </c>
      <c r="P23" t="n">
        <v>209.44</v>
      </c>
      <c r="Q23" t="n">
        <v>444.56</v>
      </c>
      <c r="R23" t="n">
        <v>84.58</v>
      </c>
      <c r="S23" t="n">
        <v>48.21</v>
      </c>
      <c r="T23" t="n">
        <v>12172.36</v>
      </c>
      <c r="U23" t="n">
        <v>0.57</v>
      </c>
      <c r="V23" t="n">
        <v>0.76</v>
      </c>
      <c r="W23" t="n">
        <v>0.21</v>
      </c>
      <c r="X23" t="n">
        <v>0.73</v>
      </c>
      <c r="Y23" t="n">
        <v>1</v>
      </c>
      <c r="Z23" t="n">
        <v>10</v>
      </c>
      <c r="AA23" t="n">
        <v>411.2381175716304</v>
      </c>
      <c r="AB23" t="n">
        <v>562.6741350068164</v>
      </c>
      <c r="AC23" t="n">
        <v>508.9733052798733</v>
      </c>
      <c r="AD23" t="n">
        <v>411238.1175716304</v>
      </c>
      <c r="AE23" t="n">
        <v>562674.1350068164</v>
      </c>
      <c r="AF23" t="n">
        <v>7.018595424434128e-06</v>
      </c>
      <c r="AG23" t="n">
        <v>25</v>
      </c>
      <c r="AH23" t="n">
        <v>508973.3052798733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4.754</v>
      </c>
      <c r="E24" t="n">
        <v>21.03</v>
      </c>
      <c r="F24" t="n">
        <v>17.94</v>
      </c>
      <c r="G24" t="n">
        <v>44.84</v>
      </c>
      <c r="H24" t="n">
        <v>0.6899999999999999</v>
      </c>
      <c r="I24" t="n">
        <v>24</v>
      </c>
      <c r="J24" t="n">
        <v>167</v>
      </c>
      <c r="K24" t="n">
        <v>50.28</v>
      </c>
      <c r="L24" t="n">
        <v>6.5</v>
      </c>
      <c r="M24" t="n">
        <v>22</v>
      </c>
      <c r="N24" t="n">
        <v>30.22</v>
      </c>
      <c r="O24" t="n">
        <v>20830.22</v>
      </c>
      <c r="P24" t="n">
        <v>208.2</v>
      </c>
      <c r="Q24" t="n">
        <v>444.55</v>
      </c>
      <c r="R24" t="n">
        <v>82.2</v>
      </c>
      <c r="S24" t="n">
        <v>48.21</v>
      </c>
      <c r="T24" t="n">
        <v>10987.06</v>
      </c>
      <c r="U24" t="n">
        <v>0.59</v>
      </c>
      <c r="V24" t="n">
        <v>0.76</v>
      </c>
      <c r="W24" t="n">
        <v>0.2</v>
      </c>
      <c r="X24" t="n">
        <v>0.66</v>
      </c>
      <c r="Y24" t="n">
        <v>1</v>
      </c>
      <c r="Z24" t="n">
        <v>10</v>
      </c>
      <c r="AA24" t="n">
        <v>409.5497857380858</v>
      </c>
      <c r="AB24" t="n">
        <v>560.3640849082169</v>
      </c>
      <c r="AC24" t="n">
        <v>506.8837231205086</v>
      </c>
      <c r="AD24" t="n">
        <v>409549.7857380858</v>
      </c>
      <c r="AE24" t="n">
        <v>560364.084908217</v>
      </c>
      <c r="AF24" t="n">
        <v>7.053909485383249e-06</v>
      </c>
      <c r="AG24" t="n">
        <v>25</v>
      </c>
      <c r="AH24" t="n">
        <v>506883.7231205086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4.7674</v>
      </c>
      <c r="E25" t="n">
        <v>20.98</v>
      </c>
      <c r="F25" t="n">
        <v>17.91</v>
      </c>
      <c r="G25" t="n">
        <v>46.72</v>
      </c>
      <c r="H25" t="n">
        <v>0.71</v>
      </c>
      <c r="I25" t="n">
        <v>23</v>
      </c>
      <c r="J25" t="n">
        <v>167.36</v>
      </c>
      <c r="K25" t="n">
        <v>50.28</v>
      </c>
      <c r="L25" t="n">
        <v>6.75</v>
      </c>
      <c r="M25" t="n">
        <v>21</v>
      </c>
      <c r="N25" t="n">
        <v>30.33</v>
      </c>
      <c r="O25" t="n">
        <v>20874.78</v>
      </c>
      <c r="P25" t="n">
        <v>207.09</v>
      </c>
      <c r="Q25" t="n">
        <v>444.56</v>
      </c>
      <c r="R25" t="n">
        <v>81.20999999999999</v>
      </c>
      <c r="S25" t="n">
        <v>48.21</v>
      </c>
      <c r="T25" t="n">
        <v>10495.63</v>
      </c>
      <c r="U25" t="n">
        <v>0.59</v>
      </c>
      <c r="V25" t="n">
        <v>0.76</v>
      </c>
      <c r="W25" t="n">
        <v>0.2</v>
      </c>
      <c r="X25" t="n">
        <v>0.63</v>
      </c>
      <c r="Y25" t="n">
        <v>1</v>
      </c>
      <c r="Z25" t="n">
        <v>10</v>
      </c>
      <c r="AA25" t="n">
        <v>408.4281493834241</v>
      </c>
      <c r="AB25" t="n">
        <v>558.8294125646652</v>
      </c>
      <c r="AC25" t="n">
        <v>505.4955177514993</v>
      </c>
      <c r="AD25" t="n">
        <v>408428.1493834241</v>
      </c>
      <c r="AE25" t="n">
        <v>558829.4125646652</v>
      </c>
      <c r="AF25" t="n">
        <v>7.073792191968049e-06</v>
      </c>
      <c r="AG25" t="n">
        <v>25</v>
      </c>
      <c r="AH25" t="n">
        <v>505495.5177514993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4.7671</v>
      </c>
      <c r="E26" t="n">
        <v>20.98</v>
      </c>
      <c r="F26" t="n">
        <v>17.91</v>
      </c>
      <c r="G26" t="n">
        <v>46.73</v>
      </c>
      <c r="H26" t="n">
        <v>0.74</v>
      </c>
      <c r="I26" t="n">
        <v>23</v>
      </c>
      <c r="J26" t="n">
        <v>167.72</v>
      </c>
      <c r="K26" t="n">
        <v>50.28</v>
      </c>
      <c r="L26" t="n">
        <v>7</v>
      </c>
      <c r="M26" t="n">
        <v>21</v>
      </c>
      <c r="N26" t="n">
        <v>30.44</v>
      </c>
      <c r="O26" t="n">
        <v>20919.39</v>
      </c>
      <c r="P26" t="n">
        <v>206.98</v>
      </c>
      <c r="Q26" t="n">
        <v>444.55</v>
      </c>
      <c r="R26" t="n">
        <v>81.34</v>
      </c>
      <c r="S26" t="n">
        <v>48.21</v>
      </c>
      <c r="T26" t="n">
        <v>10561.48</v>
      </c>
      <c r="U26" t="n">
        <v>0.59</v>
      </c>
      <c r="V26" t="n">
        <v>0.76</v>
      </c>
      <c r="W26" t="n">
        <v>0.2</v>
      </c>
      <c r="X26" t="n">
        <v>0.63</v>
      </c>
      <c r="Y26" t="n">
        <v>1</v>
      </c>
      <c r="Z26" t="n">
        <v>10</v>
      </c>
      <c r="AA26" t="n">
        <v>408.3825993634929</v>
      </c>
      <c r="AB26" t="n">
        <v>558.7670890178703</v>
      </c>
      <c r="AC26" t="n">
        <v>505.4391422765389</v>
      </c>
      <c r="AD26" t="n">
        <v>408382.5993634929</v>
      </c>
      <c r="AE26" t="n">
        <v>558767.0890178703</v>
      </c>
      <c r="AF26" t="n">
        <v>7.073347056746002e-06</v>
      </c>
      <c r="AG26" t="n">
        <v>25</v>
      </c>
      <c r="AH26" t="n">
        <v>505439.1422765389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4.7811</v>
      </c>
      <c r="E27" t="n">
        <v>20.92</v>
      </c>
      <c r="F27" t="n">
        <v>17.88</v>
      </c>
      <c r="G27" t="n">
        <v>48.77</v>
      </c>
      <c r="H27" t="n">
        <v>0.76</v>
      </c>
      <c r="I27" t="n">
        <v>22</v>
      </c>
      <c r="J27" t="n">
        <v>168.08</v>
      </c>
      <c r="K27" t="n">
        <v>50.28</v>
      </c>
      <c r="L27" t="n">
        <v>7.25</v>
      </c>
      <c r="M27" t="n">
        <v>20</v>
      </c>
      <c r="N27" t="n">
        <v>30.55</v>
      </c>
      <c r="O27" t="n">
        <v>20964.03</v>
      </c>
      <c r="P27" t="n">
        <v>206.37</v>
      </c>
      <c r="Q27" t="n">
        <v>444.57</v>
      </c>
      <c r="R27" t="n">
        <v>80.38</v>
      </c>
      <c r="S27" t="n">
        <v>48.21</v>
      </c>
      <c r="T27" t="n">
        <v>10082.82</v>
      </c>
      <c r="U27" t="n">
        <v>0.6</v>
      </c>
      <c r="V27" t="n">
        <v>0.76</v>
      </c>
      <c r="W27" t="n">
        <v>0.2</v>
      </c>
      <c r="X27" t="n">
        <v>0.6</v>
      </c>
      <c r="Y27" t="n">
        <v>1</v>
      </c>
      <c r="Z27" t="n">
        <v>10</v>
      </c>
      <c r="AA27" t="n">
        <v>407.4999328183047</v>
      </c>
      <c r="AB27" t="n">
        <v>557.5593857102442</v>
      </c>
      <c r="AC27" t="n">
        <v>504.3467004775704</v>
      </c>
      <c r="AD27" t="n">
        <v>407499.9328183047</v>
      </c>
      <c r="AE27" t="n">
        <v>557559.3857102442</v>
      </c>
      <c r="AF27" t="n">
        <v>7.094120033774897e-06</v>
      </c>
      <c r="AG27" t="n">
        <v>25</v>
      </c>
      <c r="AH27" t="n">
        <v>504346.7004775704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4.796</v>
      </c>
      <c r="E28" t="n">
        <v>20.85</v>
      </c>
      <c r="F28" t="n">
        <v>17.85</v>
      </c>
      <c r="G28" t="n">
        <v>51</v>
      </c>
      <c r="H28" t="n">
        <v>0.79</v>
      </c>
      <c r="I28" t="n">
        <v>21</v>
      </c>
      <c r="J28" t="n">
        <v>168.44</v>
      </c>
      <c r="K28" t="n">
        <v>50.28</v>
      </c>
      <c r="L28" t="n">
        <v>7.5</v>
      </c>
      <c r="M28" t="n">
        <v>19</v>
      </c>
      <c r="N28" t="n">
        <v>30.66</v>
      </c>
      <c r="O28" t="n">
        <v>21008.71</v>
      </c>
      <c r="P28" t="n">
        <v>205.27</v>
      </c>
      <c r="Q28" t="n">
        <v>444.6</v>
      </c>
      <c r="R28" t="n">
        <v>79.34</v>
      </c>
      <c r="S28" t="n">
        <v>48.21</v>
      </c>
      <c r="T28" t="n">
        <v>9571.690000000001</v>
      </c>
      <c r="U28" t="n">
        <v>0.61</v>
      </c>
      <c r="V28" t="n">
        <v>0.76</v>
      </c>
      <c r="W28" t="n">
        <v>0.2</v>
      </c>
      <c r="X28" t="n">
        <v>0.57</v>
      </c>
      <c r="Y28" t="n">
        <v>1</v>
      </c>
      <c r="Z28" t="n">
        <v>10</v>
      </c>
      <c r="AA28" t="n">
        <v>406.3450555540765</v>
      </c>
      <c r="AB28" t="n">
        <v>555.9792316877379</v>
      </c>
      <c r="AC28" t="n">
        <v>502.917354137212</v>
      </c>
      <c r="AD28" t="n">
        <v>406345.0555540764</v>
      </c>
      <c r="AE28" t="n">
        <v>555979.2316877379</v>
      </c>
      <c r="AF28" t="n">
        <v>7.116228416469935e-06</v>
      </c>
      <c r="AG28" t="n">
        <v>25</v>
      </c>
      <c r="AH28" t="n">
        <v>502917.354137212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4.8132</v>
      </c>
      <c r="E29" t="n">
        <v>20.78</v>
      </c>
      <c r="F29" t="n">
        <v>17.81</v>
      </c>
      <c r="G29" t="n">
        <v>53.42</v>
      </c>
      <c r="H29" t="n">
        <v>0.8100000000000001</v>
      </c>
      <c r="I29" t="n">
        <v>20</v>
      </c>
      <c r="J29" t="n">
        <v>168.81</v>
      </c>
      <c r="K29" t="n">
        <v>50.28</v>
      </c>
      <c r="L29" t="n">
        <v>7.75</v>
      </c>
      <c r="M29" t="n">
        <v>18</v>
      </c>
      <c r="N29" t="n">
        <v>30.78</v>
      </c>
      <c r="O29" t="n">
        <v>21053.43</v>
      </c>
      <c r="P29" t="n">
        <v>204.47</v>
      </c>
      <c r="Q29" t="n">
        <v>444.55</v>
      </c>
      <c r="R29" t="n">
        <v>77.92</v>
      </c>
      <c r="S29" t="n">
        <v>48.21</v>
      </c>
      <c r="T29" t="n">
        <v>8865.75</v>
      </c>
      <c r="U29" t="n">
        <v>0.62</v>
      </c>
      <c r="V29" t="n">
        <v>0.77</v>
      </c>
      <c r="W29" t="n">
        <v>0.19</v>
      </c>
      <c r="X29" t="n">
        <v>0.53</v>
      </c>
      <c r="Y29" t="n">
        <v>1</v>
      </c>
      <c r="Z29" t="n">
        <v>10</v>
      </c>
      <c r="AA29" t="n">
        <v>405.2396619517662</v>
      </c>
      <c r="AB29" t="n">
        <v>554.4667833945331</v>
      </c>
      <c r="AC29" t="n">
        <v>501.5492517863761</v>
      </c>
      <c r="AD29" t="n">
        <v>405239.6619517662</v>
      </c>
      <c r="AE29" t="n">
        <v>554466.7833945331</v>
      </c>
      <c r="AF29" t="n">
        <v>7.141749502534005e-06</v>
      </c>
      <c r="AG29" t="n">
        <v>25</v>
      </c>
      <c r="AH29" t="n">
        <v>501549.2517863761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4.8108</v>
      </c>
      <c r="E30" t="n">
        <v>20.79</v>
      </c>
      <c r="F30" t="n">
        <v>17.82</v>
      </c>
      <c r="G30" t="n">
        <v>53.45</v>
      </c>
      <c r="H30" t="n">
        <v>0.84</v>
      </c>
      <c r="I30" t="n">
        <v>20</v>
      </c>
      <c r="J30" t="n">
        <v>169.17</v>
      </c>
      <c r="K30" t="n">
        <v>50.28</v>
      </c>
      <c r="L30" t="n">
        <v>8</v>
      </c>
      <c r="M30" t="n">
        <v>18</v>
      </c>
      <c r="N30" t="n">
        <v>30.89</v>
      </c>
      <c r="O30" t="n">
        <v>21098.19</v>
      </c>
      <c r="P30" t="n">
        <v>204.27</v>
      </c>
      <c r="Q30" t="n">
        <v>444.55</v>
      </c>
      <c r="R30" t="n">
        <v>78.3</v>
      </c>
      <c r="S30" t="n">
        <v>48.21</v>
      </c>
      <c r="T30" t="n">
        <v>9056.52</v>
      </c>
      <c r="U30" t="n">
        <v>0.62</v>
      </c>
      <c r="V30" t="n">
        <v>0.77</v>
      </c>
      <c r="W30" t="n">
        <v>0.19</v>
      </c>
      <c r="X30" t="n">
        <v>0.54</v>
      </c>
      <c r="Y30" t="n">
        <v>1</v>
      </c>
      <c r="Z30" t="n">
        <v>10</v>
      </c>
      <c r="AA30" t="n">
        <v>405.2509290256502</v>
      </c>
      <c r="AB30" t="n">
        <v>554.4821995020895</v>
      </c>
      <c r="AC30" t="n">
        <v>501.563196602264</v>
      </c>
      <c r="AD30" t="n">
        <v>405250.9290256503</v>
      </c>
      <c r="AE30" t="n">
        <v>554482.1995020895</v>
      </c>
      <c r="AF30" t="n">
        <v>7.138188420757623e-06</v>
      </c>
      <c r="AG30" t="n">
        <v>25</v>
      </c>
      <c r="AH30" t="n">
        <v>501563.1966022641</v>
      </c>
    </row>
    <row r="31">
      <c r="A31" t="n">
        <v>29</v>
      </c>
      <c r="B31" t="n">
        <v>80</v>
      </c>
      <c r="C31" t="inlineStr">
        <is>
          <t xml:space="preserve">CONCLUIDO	</t>
        </is>
      </c>
      <c r="D31" t="n">
        <v>4.8275</v>
      </c>
      <c r="E31" t="n">
        <v>20.71</v>
      </c>
      <c r="F31" t="n">
        <v>17.78</v>
      </c>
      <c r="G31" t="n">
        <v>56.14</v>
      </c>
      <c r="H31" t="n">
        <v>0.86</v>
      </c>
      <c r="I31" t="n">
        <v>19</v>
      </c>
      <c r="J31" t="n">
        <v>169.53</v>
      </c>
      <c r="K31" t="n">
        <v>50.28</v>
      </c>
      <c r="L31" t="n">
        <v>8.25</v>
      </c>
      <c r="M31" t="n">
        <v>17</v>
      </c>
      <c r="N31" t="n">
        <v>31</v>
      </c>
      <c r="O31" t="n">
        <v>21142.98</v>
      </c>
      <c r="P31" t="n">
        <v>203.34</v>
      </c>
      <c r="Q31" t="n">
        <v>444.55</v>
      </c>
      <c r="R31" t="n">
        <v>76.84</v>
      </c>
      <c r="S31" t="n">
        <v>48.21</v>
      </c>
      <c r="T31" t="n">
        <v>8330.4</v>
      </c>
      <c r="U31" t="n">
        <v>0.63</v>
      </c>
      <c r="V31" t="n">
        <v>0.77</v>
      </c>
      <c r="W31" t="n">
        <v>0.2</v>
      </c>
      <c r="X31" t="n">
        <v>0.5</v>
      </c>
      <c r="Y31" t="n">
        <v>1</v>
      </c>
      <c r="Z31" t="n">
        <v>10</v>
      </c>
      <c r="AA31" t="n">
        <v>394.3231096049392</v>
      </c>
      <c r="AB31" t="n">
        <v>539.5302748693047</v>
      </c>
      <c r="AC31" t="n">
        <v>488.0382626712741</v>
      </c>
      <c r="AD31" t="n">
        <v>394323.1096049392</v>
      </c>
      <c r="AE31" t="n">
        <v>539530.2748693046</v>
      </c>
      <c r="AF31" t="n">
        <v>7.162967614784947e-06</v>
      </c>
      <c r="AG31" t="n">
        <v>24</v>
      </c>
      <c r="AH31" t="n">
        <v>488038.2626712741</v>
      </c>
    </row>
    <row r="32">
      <c r="A32" t="n">
        <v>30</v>
      </c>
      <c r="B32" t="n">
        <v>80</v>
      </c>
      <c r="C32" t="inlineStr">
        <is>
          <t xml:space="preserve">CONCLUIDO	</t>
        </is>
      </c>
      <c r="D32" t="n">
        <v>4.8606</v>
      </c>
      <c r="E32" t="n">
        <v>20.57</v>
      </c>
      <c r="F32" t="n">
        <v>17.67</v>
      </c>
      <c r="G32" t="n">
        <v>58.9</v>
      </c>
      <c r="H32" t="n">
        <v>0.89</v>
      </c>
      <c r="I32" t="n">
        <v>18</v>
      </c>
      <c r="J32" t="n">
        <v>169.9</v>
      </c>
      <c r="K32" t="n">
        <v>50.28</v>
      </c>
      <c r="L32" t="n">
        <v>8.5</v>
      </c>
      <c r="M32" t="n">
        <v>16</v>
      </c>
      <c r="N32" t="n">
        <v>31.12</v>
      </c>
      <c r="O32" t="n">
        <v>21187.82</v>
      </c>
      <c r="P32" t="n">
        <v>201.19</v>
      </c>
      <c r="Q32" t="n">
        <v>444.55</v>
      </c>
      <c r="R32" t="n">
        <v>73.16</v>
      </c>
      <c r="S32" t="n">
        <v>48.21</v>
      </c>
      <c r="T32" t="n">
        <v>6493.73</v>
      </c>
      <c r="U32" t="n">
        <v>0.66</v>
      </c>
      <c r="V32" t="n">
        <v>0.77</v>
      </c>
      <c r="W32" t="n">
        <v>0.19</v>
      </c>
      <c r="X32" t="n">
        <v>0.39</v>
      </c>
      <c r="Y32" t="n">
        <v>1</v>
      </c>
      <c r="Z32" t="n">
        <v>10</v>
      </c>
      <c r="AA32" t="n">
        <v>391.8232680033681</v>
      </c>
      <c r="AB32" t="n">
        <v>536.1098813048071</v>
      </c>
      <c r="AC32" t="n">
        <v>484.9443066680199</v>
      </c>
      <c r="AD32" t="n">
        <v>391823.2680033681</v>
      </c>
      <c r="AE32" t="n">
        <v>536109.8813048071</v>
      </c>
      <c r="AF32" t="n">
        <v>7.212080867617548e-06</v>
      </c>
      <c r="AG32" t="n">
        <v>24</v>
      </c>
      <c r="AH32" t="n">
        <v>484944.3066680199</v>
      </c>
    </row>
    <row r="33">
      <c r="A33" t="n">
        <v>31</v>
      </c>
      <c r="B33" t="n">
        <v>80</v>
      </c>
      <c r="C33" t="inlineStr">
        <is>
          <t xml:space="preserve">CONCLUIDO	</t>
        </is>
      </c>
      <c r="D33" t="n">
        <v>4.8244</v>
      </c>
      <c r="E33" t="n">
        <v>20.73</v>
      </c>
      <c r="F33" t="n">
        <v>17.82</v>
      </c>
      <c r="G33" t="n">
        <v>59.41</v>
      </c>
      <c r="H33" t="n">
        <v>0.91</v>
      </c>
      <c r="I33" t="n">
        <v>18</v>
      </c>
      <c r="J33" t="n">
        <v>170.26</v>
      </c>
      <c r="K33" t="n">
        <v>50.28</v>
      </c>
      <c r="L33" t="n">
        <v>8.75</v>
      </c>
      <c r="M33" t="n">
        <v>16</v>
      </c>
      <c r="N33" t="n">
        <v>31.23</v>
      </c>
      <c r="O33" t="n">
        <v>21232.69</v>
      </c>
      <c r="P33" t="n">
        <v>202.69</v>
      </c>
      <c r="Q33" t="n">
        <v>444.55</v>
      </c>
      <c r="R33" t="n">
        <v>79.06999999999999</v>
      </c>
      <c r="S33" t="n">
        <v>48.21</v>
      </c>
      <c r="T33" t="n">
        <v>9451.16</v>
      </c>
      <c r="U33" t="n">
        <v>0.61</v>
      </c>
      <c r="V33" t="n">
        <v>0.77</v>
      </c>
      <c r="W33" t="n">
        <v>0.18</v>
      </c>
      <c r="X33" t="n">
        <v>0.55</v>
      </c>
      <c r="Y33" t="n">
        <v>1</v>
      </c>
      <c r="Z33" t="n">
        <v>10</v>
      </c>
      <c r="AA33" t="n">
        <v>394.227160745418</v>
      </c>
      <c r="AB33" t="n">
        <v>539.3989934067428</v>
      </c>
      <c r="AC33" t="n">
        <v>487.9195105272445</v>
      </c>
      <c r="AD33" t="n">
        <v>394227.160745418</v>
      </c>
      <c r="AE33" t="n">
        <v>539398.9934067428</v>
      </c>
      <c r="AF33" t="n">
        <v>7.15836788415712e-06</v>
      </c>
      <c r="AG33" t="n">
        <v>24</v>
      </c>
      <c r="AH33" t="n">
        <v>487919.5105272445</v>
      </c>
    </row>
    <row r="34">
      <c r="A34" t="n">
        <v>32</v>
      </c>
      <c r="B34" t="n">
        <v>80</v>
      </c>
      <c r="C34" t="inlineStr">
        <is>
          <t xml:space="preserve">CONCLUIDO	</t>
        </is>
      </c>
      <c r="D34" t="n">
        <v>4.8485</v>
      </c>
      <c r="E34" t="n">
        <v>20.62</v>
      </c>
      <c r="F34" t="n">
        <v>17.75</v>
      </c>
      <c r="G34" t="n">
        <v>62.66</v>
      </c>
      <c r="H34" t="n">
        <v>0.9399999999999999</v>
      </c>
      <c r="I34" t="n">
        <v>17</v>
      </c>
      <c r="J34" t="n">
        <v>170.62</v>
      </c>
      <c r="K34" t="n">
        <v>50.28</v>
      </c>
      <c r="L34" t="n">
        <v>9</v>
      </c>
      <c r="M34" t="n">
        <v>15</v>
      </c>
      <c r="N34" t="n">
        <v>31.34</v>
      </c>
      <c r="O34" t="n">
        <v>21277.6</v>
      </c>
      <c r="P34" t="n">
        <v>201.16</v>
      </c>
      <c r="Q34" t="n">
        <v>444.55</v>
      </c>
      <c r="R34" t="n">
        <v>76.13</v>
      </c>
      <c r="S34" t="n">
        <v>48.21</v>
      </c>
      <c r="T34" t="n">
        <v>7984.94</v>
      </c>
      <c r="U34" t="n">
        <v>0.63</v>
      </c>
      <c r="V34" t="n">
        <v>0.77</v>
      </c>
      <c r="W34" t="n">
        <v>0.19</v>
      </c>
      <c r="X34" t="n">
        <v>0.48</v>
      </c>
      <c r="Y34" t="n">
        <v>1</v>
      </c>
      <c r="Z34" t="n">
        <v>10</v>
      </c>
      <c r="AA34" t="n">
        <v>392.4527461984344</v>
      </c>
      <c r="AB34" t="n">
        <v>536.9711611419149</v>
      </c>
      <c r="AC34" t="n">
        <v>485.7233871662878</v>
      </c>
      <c r="AD34" t="n">
        <v>392452.7461984344</v>
      </c>
      <c r="AE34" t="n">
        <v>536971.1611419149</v>
      </c>
      <c r="AF34" t="n">
        <v>7.194127080328288e-06</v>
      </c>
      <c r="AG34" t="n">
        <v>24</v>
      </c>
      <c r="AH34" t="n">
        <v>485723.3871662878</v>
      </c>
    </row>
    <row r="35">
      <c r="A35" t="n">
        <v>33</v>
      </c>
      <c r="B35" t="n">
        <v>80</v>
      </c>
      <c r="C35" t="inlineStr">
        <is>
          <t xml:space="preserve">CONCLUIDO	</t>
        </is>
      </c>
      <c r="D35" t="n">
        <v>4.8493</v>
      </c>
      <c r="E35" t="n">
        <v>20.62</v>
      </c>
      <c r="F35" t="n">
        <v>17.75</v>
      </c>
      <c r="G35" t="n">
        <v>62.65</v>
      </c>
      <c r="H35" t="n">
        <v>0.96</v>
      </c>
      <c r="I35" t="n">
        <v>17</v>
      </c>
      <c r="J35" t="n">
        <v>170.99</v>
      </c>
      <c r="K35" t="n">
        <v>50.28</v>
      </c>
      <c r="L35" t="n">
        <v>9.25</v>
      </c>
      <c r="M35" t="n">
        <v>15</v>
      </c>
      <c r="N35" t="n">
        <v>31.46</v>
      </c>
      <c r="O35" t="n">
        <v>21322.55</v>
      </c>
      <c r="P35" t="n">
        <v>201.36</v>
      </c>
      <c r="Q35" t="n">
        <v>444.55</v>
      </c>
      <c r="R35" t="n">
        <v>76.08</v>
      </c>
      <c r="S35" t="n">
        <v>48.21</v>
      </c>
      <c r="T35" t="n">
        <v>7960.96</v>
      </c>
      <c r="U35" t="n">
        <v>0.63</v>
      </c>
      <c r="V35" t="n">
        <v>0.77</v>
      </c>
      <c r="W35" t="n">
        <v>0.19</v>
      </c>
      <c r="X35" t="n">
        <v>0.47</v>
      </c>
      <c r="Y35" t="n">
        <v>1</v>
      </c>
      <c r="Z35" t="n">
        <v>10</v>
      </c>
      <c r="AA35" t="n">
        <v>392.5266246964425</v>
      </c>
      <c r="AB35" t="n">
        <v>537.0722449621788</v>
      </c>
      <c r="AC35" t="n">
        <v>485.8148236886179</v>
      </c>
      <c r="AD35" t="n">
        <v>392526.6246964425</v>
      </c>
      <c r="AE35" t="n">
        <v>537072.2449621789</v>
      </c>
      <c r="AF35" t="n">
        <v>7.195314107587084e-06</v>
      </c>
      <c r="AG35" t="n">
        <v>24</v>
      </c>
      <c r="AH35" t="n">
        <v>485814.8236886179</v>
      </c>
    </row>
    <row r="36">
      <c r="A36" t="n">
        <v>34</v>
      </c>
      <c r="B36" t="n">
        <v>80</v>
      </c>
      <c r="C36" t="inlineStr">
        <is>
          <t xml:space="preserve">CONCLUIDO	</t>
        </is>
      </c>
      <c r="D36" t="n">
        <v>4.8489</v>
      </c>
      <c r="E36" t="n">
        <v>20.62</v>
      </c>
      <c r="F36" t="n">
        <v>17.75</v>
      </c>
      <c r="G36" t="n">
        <v>62.65</v>
      </c>
      <c r="H36" t="n">
        <v>0.98</v>
      </c>
      <c r="I36" t="n">
        <v>17</v>
      </c>
      <c r="J36" t="n">
        <v>171.35</v>
      </c>
      <c r="K36" t="n">
        <v>50.28</v>
      </c>
      <c r="L36" t="n">
        <v>9.5</v>
      </c>
      <c r="M36" t="n">
        <v>15</v>
      </c>
      <c r="N36" t="n">
        <v>31.57</v>
      </c>
      <c r="O36" t="n">
        <v>21367.54</v>
      </c>
      <c r="P36" t="n">
        <v>200.55</v>
      </c>
      <c r="Q36" t="n">
        <v>444.56</v>
      </c>
      <c r="R36" t="n">
        <v>76.16</v>
      </c>
      <c r="S36" t="n">
        <v>48.21</v>
      </c>
      <c r="T36" t="n">
        <v>8001.68</v>
      </c>
      <c r="U36" t="n">
        <v>0.63</v>
      </c>
      <c r="V36" t="n">
        <v>0.77</v>
      </c>
      <c r="W36" t="n">
        <v>0.19</v>
      </c>
      <c r="X36" t="n">
        <v>0.47</v>
      </c>
      <c r="Y36" t="n">
        <v>1</v>
      </c>
      <c r="Z36" t="n">
        <v>10</v>
      </c>
      <c r="AA36" t="n">
        <v>392.1355380154008</v>
      </c>
      <c r="AB36" t="n">
        <v>536.5371429116509</v>
      </c>
      <c r="AC36" t="n">
        <v>485.3307910267719</v>
      </c>
      <c r="AD36" t="n">
        <v>392135.5380154008</v>
      </c>
      <c r="AE36" t="n">
        <v>536537.1429116509</v>
      </c>
      <c r="AF36" t="n">
        <v>7.194720593957687e-06</v>
      </c>
      <c r="AG36" t="n">
        <v>24</v>
      </c>
      <c r="AH36" t="n">
        <v>485330.7910267719</v>
      </c>
    </row>
    <row r="37">
      <c r="A37" t="n">
        <v>35</v>
      </c>
      <c r="B37" t="n">
        <v>80</v>
      </c>
      <c r="C37" t="inlineStr">
        <is>
          <t xml:space="preserve">CONCLUIDO	</t>
        </is>
      </c>
      <c r="D37" t="n">
        <v>4.868</v>
      </c>
      <c r="E37" t="n">
        <v>20.54</v>
      </c>
      <c r="F37" t="n">
        <v>17.7</v>
      </c>
      <c r="G37" t="n">
        <v>66.38</v>
      </c>
      <c r="H37" t="n">
        <v>1.01</v>
      </c>
      <c r="I37" t="n">
        <v>16</v>
      </c>
      <c r="J37" t="n">
        <v>171.72</v>
      </c>
      <c r="K37" t="n">
        <v>50.28</v>
      </c>
      <c r="L37" t="n">
        <v>9.75</v>
      </c>
      <c r="M37" t="n">
        <v>14</v>
      </c>
      <c r="N37" t="n">
        <v>31.69</v>
      </c>
      <c r="O37" t="n">
        <v>21412.57</v>
      </c>
      <c r="P37" t="n">
        <v>199.46</v>
      </c>
      <c r="Q37" t="n">
        <v>444.56</v>
      </c>
      <c r="R37" t="n">
        <v>74.45</v>
      </c>
      <c r="S37" t="n">
        <v>48.21</v>
      </c>
      <c r="T37" t="n">
        <v>7150.53</v>
      </c>
      <c r="U37" t="n">
        <v>0.65</v>
      </c>
      <c r="V37" t="n">
        <v>0.77</v>
      </c>
      <c r="W37" t="n">
        <v>0.19</v>
      </c>
      <c r="X37" t="n">
        <v>0.42</v>
      </c>
      <c r="Y37" t="n">
        <v>1</v>
      </c>
      <c r="Z37" t="n">
        <v>10</v>
      </c>
      <c r="AA37" t="n">
        <v>390.8213605964456</v>
      </c>
      <c r="AB37" t="n">
        <v>534.7390273896206</v>
      </c>
      <c r="AC37" t="n">
        <v>483.704285126493</v>
      </c>
      <c r="AD37" t="n">
        <v>390821.3605964456</v>
      </c>
      <c r="AE37" t="n">
        <v>534739.0273896205</v>
      </c>
      <c r="AF37" t="n">
        <v>7.223060869761393e-06</v>
      </c>
      <c r="AG37" t="n">
        <v>24</v>
      </c>
      <c r="AH37" t="n">
        <v>483704.285126493</v>
      </c>
    </row>
    <row r="38">
      <c r="A38" t="n">
        <v>36</v>
      </c>
      <c r="B38" t="n">
        <v>80</v>
      </c>
      <c r="C38" t="inlineStr">
        <is>
          <t xml:space="preserve">CONCLUIDO	</t>
        </is>
      </c>
      <c r="D38" t="n">
        <v>4.8674</v>
      </c>
      <c r="E38" t="n">
        <v>20.54</v>
      </c>
      <c r="F38" t="n">
        <v>17.7</v>
      </c>
      <c r="G38" t="n">
        <v>66.39</v>
      </c>
      <c r="H38" t="n">
        <v>1.03</v>
      </c>
      <c r="I38" t="n">
        <v>16</v>
      </c>
      <c r="J38" t="n">
        <v>172.08</v>
      </c>
      <c r="K38" t="n">
        <v>50.28</v>
      </c>
      <c r="L38" t="n">
        <v>10</v>
      </c>
      <c r="M38" t="n">
        <v>14</v>
      </c>
      <c r="N38" t="n">
        <v>31.8</v>
      </c>
      <c r="O38" t="n">
        <v>21457.64</v>
      </c>
      <c r="P38" t="n">
        <v>199.13</v>
      </c>
      <c r="Q38" t="n">
        <v>444.56</v>
      </c>
      <c r="R38" t="n">
        <v>74.54000000000001</v>
      </c>
      <c r="S38" t="n">
        <v>48.21</v>
      </c>
      <c r="T38" t="n">
        <v>7192.96</v>
      </c>
      <c r="U38" t="n">
        <v>0.65</v>
      </c>
      <c r="V38" t="n">
        <v>0.77</v>
      </c>
      <c r="W38" t="n">
        <v>0.19</v>
      </c>
      <c r="X38" t="n">
        <v>0.43</v>
      </c>
      <c r="Y38" t="n">
        <v>1</v>
      </c>
      <c r="Z38" t="n">
        <v>10</v>
      </c>
      <c r="AA38" t="n">
        <v>390.6765132925439</v>
      </c>
      <c r="AB38" t="n">
        <v>534.5408409182103</v>
      </c>
      <c r="AC38" t="n">
        <v>483.5250132937577</v>
      </c>
      <c r="AD38" t="n">
        <v>390676.5132925439</v>
      </c>
      <c r="AE38" t="n">
        <v>534540.8409182103</v>
      </c>
      <c r="AF38" t="n">
        <v>7.222170599317297e-06</v>
      </c>
      <c r="AG38" t="n">
        <v>24</v>
      </c>
      <c r="AH38" t="n">
        <v>483525.0132937577</v>
      </c>
    </row>
    <row r="39">
      <c r="A39" t="n">
        <v>37</v>
      </c>
      <c r="B39" t="n">
        <v>80</v>
      </c>
      <c r="C39" t="inlineStr">
        <is>
          <t xml:space="preserve">CONCLUIDO	</t>
        </is>
      </c>
      <c r="D39" t="n">
        <v>4.8835</v>
      </c>
      <c r="E39" t="n">
        <v>20.48</v>
      </c>
      <c r="F39" t="n">
        <v>17.67</v>
      </c>
      <c r="G39" t="n">
        <v>70.68000000000001</v>
      </c>
      <c r="H39" t="n">
        <v>1.05</v>
      </c>
      <c r="I39" t="n">
        <v>15</v>
      </c>
      <c r="J39" t="n">
        <v>172.45</v>
      </c>
      <c r="K39" t="n">
        <v>50.28</v>
      </c>
      <c r="L39" t="n">
        <v>10.25</v>
      </c>
      <c r="M39" t="n">
        <v>13</v>
      </c>
      <c r="N39" t="n">
        <v>31.92</v>
      </c>
      <c r="O39" t="n">
        <v>21502.75</v>
      </c>
      <c r="P39" t="n">
        <v>198.45</v>
      </c>
      <c r="Q39" t="n">
        <v>444.56</v>
      </c>
      <c r="R39" t="n">
        <v>73.40000000000001</v>
      </c>
      <c r="S39" t="n">
        <v>48.21</v>
      </c>
      <c r="T39" t="n">
        <v>6632.31</v>
      </c>
      <c r="U39" t="n">
        <v>0.66</v>
      </c>
      <c r="V39" t="n">
        <v>0.77</v>
      </c>
      <c r="W39" t="n">
        <v>0.19</v>
      </c>
      <c r="X39" t="n">
        <v>0.39</v>
      </c>
      <c r="Y39" t="n">
        <v>1</v>
      </c>
      <c r="Z39" t="n">
        <v>10</v>
      </c>
      <c r="AA39" t="n">
        <v>389.7337259707746</v>
      </c>
      <c r="AB39" t="n">
        <v>533.2508777117242</v>
      </c>
      <c r="AC39" t="n">
        <v>482.358162365224</v>
      </c>
      <c r="AD39" t="n">
        <v>389733.7259707746</v>
      </c>
      <c r="AE39" t="n">
        <v>533250.8777117243</v>
      </c>
      <c r="AF39" t="n">
        <v>7.246059522900525e-06</v>
      </c>
      <c r="AG39" t="n">
        <v>24</v>
      </c>
      <c r="AH39" t="n">
        <v>482358.162365224</v>
      </c>
    </row>
    <row r="40">
      <c r="A40" t="n">
        <v>38</v>
      </c>
      <c r="B40" t="n">
        <v>80</v>
      </c>
      <c r="C40" t="inlineStr">
        <is>
          <t xml:space="preserve">CONCLUIDO	</t>
        </is>
      </c>
      <c r="D40" t="n">
        <v>4.8824</v>
      </c>
      <c r="E40" t="n">
        <v>20.48</v>
      </c>
      <c r="F40" t="n">
        <v>17.67</v>
      </c>
      <c r="G40" t="n">
        <v>70.7</v>
      </c>
      <c r="H40" t="n">
        <v>1.08</v>
      </c>
      <c r="I40" t="n">
        <v>15</v>
      </c>
      <c r="J40" t="n">
        <v>172.82</v>
      </c>
      <c r="K40" t="n">
        <v>50.28</v>
      </c>
      <c r="L40" t="n">
        <v>10.5</v>
      </c>
      <c r="M40" t="n">
        <v>13</v>
      </c>
      <c r="N40" t="n">
        <v>32.04</v>
      </c>
      <c r="O40" t="n">
        <v>21547.89</v>
      </c>
      <c r="P40" t="n">
        <v>197.86</v>
      </c>
      <c r="Q40" t="n">
        <v>444.55</v>
      </c>
      <c r="R40" t="n">
        <v>73.59</v>
      </c>
      <c r="S40" t="n">
        <v>48.21</v>
      </c>
      <c r="T40" t="n">
        <v>6722.92</v>
      </c>
      <c r="U40" t="n">
        <v>0.66</v>
      </c>
      <c r="V40" t="n">
        <v>0.77</v>
      </c>
      <c r="W40" t="n">
        <v>0.19</v>
      </c>
      <c r="X40" t="n">
        <v>0.4</v>
      </c>
      <c r="Y40" t="n">
        <v>1</v>
      </c>
      <c r="Z40" t="n">
        <v>10</v>
      </c>
      <c r="AA40" t="n">
        <v>389.4761741013739</v>
      </c>
      <c r="AB40" t="n">
        <v>532.8984838816237</v>
      </c>
      <c r="AC40" t="n">
        <v>482.0394005076804</v>
      </c>
      <c r="AD40" t="n">
        <v>389476.1741013739</v>
      </c>
      <c r="AE40" t="n">
        <v>532898.4838816237</v>
      </c>
      <c r="AF40" t="n">
        <v>7.244427360419684e-06</v>
      </c>
      <c r="AG40" t="n">
        <v>24</v>
      </c>
      <c r="AH40" t="n">
        <v>482039.4005076804</v>
      </c>
    </row>
    <row r="41">
      <c r="A41" t="n">
        <v>39</v>
      </c>
      <c r="B41" t="n">
        <v>80</v>
      </c>
      <c r="C41" t="inlineStr">
        <is>
          <t xml:space="preserve">CONCLUIDO	</t>
        </is>
      </c>
      <c r="D41" t="n">
        <v>4.8825</v>
      </c>
      <c r="E41" t="n">
        <v>20.48</v>
      </c>
      <c r="F41" t="n">
        <v>17.67</v>
      </c>
      <c r="G41" t="n">
        <v>70.69</v>
      </c>
      <c r="H41" t="n">
        <v>1.1</v>
      </c>
      <c r="I41" t="n">
        <v>15</v>
      </c>
      <c r="J41" t="n">
        <v>173.18</v>
      </c>
      <c r="K41" t="n">
        <v>50.28</v>
      </c>
      <c r="L41" t="n">
        <v>10.75</v>
      </c>
      <c r="M41" t="n">
        <v>13</v>
      </c>
      <c r="N41" t="n">
        <v>32.15</v>
      </c>
      <c r="O41" t="n">
        <v>21593.08</v>
      </c>
      <c r="P41" t="n">
        <v>197.57</v>
      </c>
      <c r="Q41" t="n">
        <v>444.56</v>
      </c>
      <c r="R41" t="n">
        <v>73.52</v>
      </c>
      <c r="S41" t="n">
        <v>48.21</v>
      </c>
      <c r="T41" t="n">
        <v>6690.6</v>
      </c>
      <c r="U41" t="n">
        <v>0.66</v>
      </c>
      <c r="V41" t="n">
        <v>0.77</v>
      </c>
      <c r="W41" t="n">
        <v>0.19</v>
      </c>
      <c r="X41" t="n">
        <v>0.4</v>
      </c>
      <c r="Y41" t="n">
        <v>1</v>
      </c>
      <c r="Z41" t="n">
        <v>10</v>
      </c>
      <c r="AA41" t="n">
        <v>389.3293652601828</v>
      </c>
      <c r="AB41" t="n">
        <v>532.697613548357</v>
      </c>
      <c r="AC41" t="n">
        <v>481.8577009570973</v>
      </c>
      <c r="AD41" t="n">
        <v>389329.3652601828</v>
      </c>
      <c r="AE41" t="n">
        <v>532697.613548357</v>
      </c>
      <c r="AF41" t="n">
        <v>7.244575738827034e-06</v>
      </c>
      <c r="AG41" t="n">
        <v>24</v>
      </c>
      <c r="AH41" t="n">
        <v>481857.7009570973</v>
      </c>
    </row>
    <row r="42">
      <c r="A42" t="n">
        <v>40</v>
      </c>
      <c r="B42" t="n">
        <v>80</v>
      </c>
      <c r="C42" t="inlineStr">
        <is>
          <t xml:space="preserve">CONCLUIDO	</t>
        </is>
      </c>
      <c r="D42" t="n">
        <v>4.9097</v>
      </c>
      <c r="E42" t="n">
        <v>20.37</v>
      </c>
      <c r="F42" t="n">
        <v>17.59</v>
      </c>
      <c r="G42" t="n">
        <v>75.40000000000001</v>
      </c>
      <c r="H42" t="n">
        <v>1.12</v>
      </c>
      <c r="I42" t="n">
        <v>14</v>
      </c>
      <c r="J42" t="n">
        <v>173.55</v>
      </c>
      <c r="K42" t="n">
        <v>50.28</v>
      </c>
      <c r="L42" t="n">
        <v>11</v>
      </c>
      <c r="M42" t="n">
        <v>12</v>
      </c>
      <c r="N42" t="n">
        <v>32.27</v>
      </c>
      <c r="O42" t="n">
        <v>21638.31</v>
      </c>
      <c r="P42" t="n">
        <v>196.56</v>
      </c>
      <c r="Q42" t="n">
        <v>444.55</v>
      </c>
      <c r="R42" t="n">
        <v>70.66</v>
      </c>
      <c r="S42" t="n">
        <v>48.21</v>
      </c>
      <c r="T42" t="n">
        <v>5262.69</v>
      </c>
      <c r="U42" t="n">
        <v>0.68</v>
      </c>
      <c r="V42" t="n">
        <v>0.78</v>
      </c>
      <c r="W42" t="n">
        <v>0.19</v>
      </c>
      <c r="X42" t="n">
        <v>0.32</v>
      </c>
      <c r="Y42" t="n">
        <v>1</v>
      </c>
      <c r="Z42" t="n">
        <v>10</v>
      </c>
      <c r="AA42" t="n">
        <v>387.728791201822</v>
      </c>
      <c r="AB42" t="n">
        <v>530.5076375093639</v>
      </c>
      <c r="AC42" t="n">
        <v>479.8767331576151</v>
      </c>
      <c r="AD42" t="n">
        <v>387728.791201822</v>
      </c>
      <c r="AE42" t="n">
        <v>530507.6375093639</v>
      </c>
      <c r="AF42" t="n">
        <v>7.284934665626029e-06</v>
      </c>
      <c r="AG42" t="n">
        <v>24</v>
      </c>
      <c r="AH42" t="n">
        <v>479876.7331576152</v>
      </c>
    </row>
    <row r="43">
      <c r="A43" t="n">
        <v>41</v>
      </c>
      <c r="B43" t="n">
        <v>80</v>
      </c>
      <c r="C43" t="inlineStr">
        <is>
          <t xml:space="preserve">CONCLUIDO	</t>
        </is>
      </c>
      <c r="D43" t="n">
        <v>4.8996</v>
      </c>
      <c r="E43" t="n">
        <v>20.41</v>
      </c>
      <c r="F43" t="n">
        <v>17.63</v>
      </c>
      <c r="G43" t="n">
        <v>75.58</v>
      </c>
      <c r="H43" t="n">
        <v>1.15</v>
      </c>
      <c r="I43" t="n">
        <v>14</v>
      </c>
      <c r="J43" t="n">
        <v>173.92</v>
      </c>
      <c r="K43" t="n">
        <v>50.28</v>
      </c>
      <c r="L43" t="n">
        <v>11.25</v>
      </c>
      <c r="M43" t="n">
        <v>12</v>
      </c>
      <c r="N43" t="n">
        <v>32.39</v>
      </c>
      <c r="O43" t="n">
        <v>21683.57</v>
      </c>
      <c r="P43" t="n">
        <v>196.41</v>
      </c>
      <c r="Q43" t="n">
        <v>444.58</v>
      </c>
      <c r="R43" t="n">
        <v>72.5</v>
      </c>
      <c r="S43" t="n">
        <v>48.21</v>
      </c>
      <c r="T43" t="n">
        <v>6183.93</v>
      </c>
      <c r="U43" t="n">
        <v>0.66</v>
      </c>
      <c r="V43" t="n">
        <v>0.77</v>
      </c>
      <c r="W43" t="n">
        <v>0.18</v>
      </c>
      <c r="X43" t="n">
        <v>0.36</v>
      </c>
      <c r="Y43" t="n">
        <v>1</v>
      </c>
      <c r="Z43" t="n">
        <v>10</v>
      </c>
      <c r="AA43" t="n">
        <v>388.0942876839102</v>
      </c>
      <c r="AB43" t="n">
        <v>531.0077259207237</v>
      </c>
      <c r="AC43" t="n">
        <v>480.3290938328733</v>
      </c>
      <c r="AD43" t="n">
        <v>388094.2876839102</v>
      </c>
      <c r="AE43" t="n">
        <v>531007.7259207238</v>
      </c>
      <c r="AF43" t="n">
        <v>7.269948446483755e-06</v>
      </c>
      <c r="AG43" t="n">
        <v>24</v>
      </c>
      <c r="AH43" t="n">
        <v>480329.0938328733</v>
      </c>
    </row>
    <row r="44">
      <c r="A44" t="n">
        <v>42</v>
      </c>
      <c r="B44" t="n">
        <v>80</v>
      </c>
      <c r="C44" t="inlineStr">
        <is>
          <t xml:space="preserve">CONCLUIDO	</t>
        </is>
      </c>
      <c r="D44" t="n">
        <v>4.891</v>
      </c>
      <c r="E44" t="n">
        <v>20.45</v>
      </c>
      <c r="F44" t="n">
        <v>17.67</v>
      </c>
      <c r="G44" t="n">
        <v>75.73</v>
      </c>
      <c r="H44" t="n">
        <v>1.17</v>
      </c>
      <c r="I44" t="n">
        <v>14</v>
      </c>
      <c r="J44" t="n">
        <v>174.28</v>
      </c>
      <c r="K44" t="n">
        <v>50.28</v>
      </c>
      <c r="L44" t="n">
        <v>11.5</v>
      </c>
      <c r="M44" t="n">
        <v>12</v>
      </c>
      <c r="N44" t="n">
        <v>32.5</v>
      </c>
      <c r="O44" t="n">
        <v>21728.87</v>
      </c>
      <c r="P44" t="n">
        <v>195.5</v>
      </c>
      <c r="Q44" t="n">
        <v>444.56</v>
      </c>
      <c r="R44" t="n">
        <v>73.55</v>
      </c>
      <c r="S44" t="n">
        <v>48.21</v>
      </c>
      <c r="T44" t="n">
        <v>6712.07</v>
      </c>
      <c r="U44" t="n">
        <v>0.66</v>
      </c>
      <c r="V44" t="n">
        <v>0.77</v>
      </c>
      <c r="W44" t="n">
        <v>0.18</v>
      </c>
      <c r="X44" t="n">
        <v>0.39</v>
      </c>
      <c r="Y44" t="n">
        <v>1</v>
      </c>
      <c r="Z44" t="n">
        <v>10</v>
      </c>
      <c r="AA44" t="n">
        <v>388.0385906128846</v>
      </c>
      <c r="AB44" t="n">
        <v>530.9315187309652</v>
      </c>
      <c r="AC44" t="n">
        <v>480.2601597503478</v>
      </c>
      <c r="AD44" t="n">
        <v>388038.5906128846</v>
      </c>
      <c r="AE44" t="n">
        <v>530931.5187309652</v>
      </c>
      <c r="AF44" t="n">
        <v>7.25718790345172e-06</v>
      </c>
      <c r="AG44" t="n">
        <v>24</v>
      </c>
      <c r="AH44" t="n">
        <v>480260.1597503478</v>
      </c>
    </row>
    <row r="45">
      <c r="A45" t="n">
        <v>43</v>
      </c>
      <c r="B45" t="n">
        <v>80</v>
      </c>
      <c r="C45" t="inlineStr">
        <is>
          <t xml:space="preserve">CONCLUIDO	</t>
        </is>
      </c>
      <c r="D45" t="n">
        <v>4.9086</v>
      </c>
      <c r="E45" t="n">
        <v>20.37</v>
      </c>
      <c r="F45" t="n">
        <v>17.63</v>
      </c>
      <c r="G45" t="n">
        <v>81.36</v>
      </c>
      <c r="H45" t="n">
        <v>1.19</v>
      </c>
      <c r="I45" t="n">
        <v>13</v>
      </c>
      <c r="J45" t="n">
        <v>174.65</v>
      </c>
      <c r="K45" t="n">
        <v>50.28</v>
      </c>
      <c r="L45" t="n">
        <v>11.75</v>
      </c>
      <c r="M45" t="n">
        <v>11</v>
      </c>
      <c r="N45" t="n">
        <v>32.62</v>
      </c>
      <c r="O45" t="n">
        <v>21774.22</v>
      </c>
      <c r="P45" t="n">
        <v>194.76</v>
      </c>
      <c r="Q45" t="n">
        <v>444.55</v>
      </c>
      <c r="R45" t="n">
        <v>72.14</v>
      </c>
      <c r="S45" t="n">
        <v>48.21</v>
      </c>
      <c r="T45" t="n">
        <v>6009.03</v>
      </c>
      <c r="U45" t="n">
        <v>0.67</v>
      </c>
      <c r="V45" t="n">
        <v>0.77</v>
      </c>
      <c r="W45" t="n">
        <v>0.18</v>
      </c>
      <c r="X45" t="n">
        <v>0.35</v>
      </c>
      <c r="Y45" t="n">
        <v>1</v>
      </c>
      <c r="Z45" t="n">
        <v>10</v>
      </c>
      <c r="AA45" t="n">
        <v>387.0016974745428</v>
      </c>
      <c r="AB45" t="n">
        <v>529.5127957945892</v>
      </c>
      <c r="AC45" t="n">
        <v>478.9768377398293</v>
      </c>
      <c r="AD45" t="n">
        <v>387001.6974745428</v>
      </c>
      <c r="AE45" t="n">
        <v>529512.7957945892</v>
      </c>
      <c r="AF45" t="n">
        <v>7.283302503145186e-06</v>
      </c>
      <c r="AG45" t="n">
        <v>24</v>
      </c>
      <c r="AH45" t="n">
        <v>478976.8377398293</v>
      </c>
    </row>
    <row r="46">
      <c r="A46" t="n">
        <v>44</v>
      </c>
      <c r="B46" t="n">
        <v>80</v>
      </c>
      <c r="C46" t="inlineStr">
        <is>
          <t xml:space="preserve">CONCLUIDO	</t>
        </is>
      </c>
      <c r="D46" t="n">
        <v>4.9092</v>
      </c>
      <c r="E46" t="n">
        <v>20.37</v>
      </c>
      <c r="F46" t="n">
        <v>17.63</v>
      </c>
      <c r="G46" t="n">
        <v>81.34999999999999</v>
      </c>
      <c r="H46" t="n">
        <v>1.22</v>
      </c>
      <c r="I46" t="n">
        <v>13</v>
      </c>
      <c r="J46" t="n">
        <v>175.02</v>
      </c>
      <c r="K46" t="n">
        <v>50.28</v>
      </c>
      <c r="L46" t="n">
        <v>12</v>
      </c>
      <c r="M46" t="n">
        <v>11</v>
      </c>
      <c r="N46" t="n">
        <v>32.74</v>
      </c>
      <c r="O46" t="n">
        <v>21819.6</v>
      </c>
      <c r="P46" t="n">
        <v>194.49</v>
      </c>
      <c r="Q46" t="n">
        <v>444.59</v>
      </c>
      <c r="R46" t="n">
        <v>72.02</v>
      </c>
      <c r="S46" t="n">
        <v>48.21</v>
      </c>
      <c r="T46" t="n">
        <v>5950.26</v>
      </c>
      <c r="U46" t="n">
        <v>0.67</v>
      </c>
      <c r="V46" t="n">
        <v>0.77</v>
      </c>
      <c r="W46" t="n">
        <v>0.18</v>
      </c>
      <c r="X46" t="n">
        <v>0.35</v>
      </c>
      <c r="Y46" t="n">
        <v>1</v>
      </c>
      <c r="Z46" t="n">
        <v>10</v>
      </c>
      <c r="AA46" t="n">
        <v>386.8501723001142</v>
      </c>
      <c r="AB46" t="n">
        <v>529.3054723661171</v>
      </c>
      <c r="AC46" t="n">
        <v>478.7893009683903</v>
      </c>
      <c r="AD46" t="n">
        <v>386850.1723001142</v>
      </c>
      <c r="AE46" t="n">
        <v>529305.4723661171</v>
      </c>
      <c r="AF46" t="n">
        <v>7.284192773589283e-06</v>
      </c>
      <c r="AG46" t="n">
        <v>24</v>
      </c>
      <c r="AH46" t="n">
        <v>478789.3009683903</v>
      </c>
    </row>
    <row r="47">
      <c r="A47" t="n">
        <v>45</v>
      </c>
      <c r="B47" t="n">
        <v>80</v>
      </c>
      <c r="C47" t="inlineStr">
        <is>
          <t xml:space="preserve">CONCLUIDO	</t>
        </is>
      </c>
      <c r="D47" t="n">
        <v>4.907</v>
      </c>
      <c r="E47" t="n">
        <v>20.38</v>
      </c>
      <c r="F47" t="n">
        <v>17.64</v>
      </c>
      <c r="G47" t="n">
        <v>81.40000000000001</v>
      </c>
      <c r="H47" t="n">
        <v>1.24</v>
      </c>
      <c r="I47" t="n">
        <v>13</v>
      </c>
      <c r="J47" t="n">
        <v>175.39</v>
      </c>
      <c r="K47" t="n">
        <v>50.28</v>
      </c>
      <c r="L47" t="n">
        <v>12.25</v>
      </c>
      <c r="M47" t="n">
        <v>11</v>
      </c>
      <c r="N47" t="n">
        <v>32.86</v>
      </c>
      <c r="O47" t="n">
        <v>21865.03</v>
      </c>
      <c r="P47" t="n">
        <v>194.34</v>
      </c>
      <c r="Q47" t="n">
        <v>444.55</v>
      </c>
      <c r="R47" t="n">
        <v>72.37</v>
      </c>
      <c r="S47" t="n">
        <v>48.21</v>
      </c>
      <c r="T47" t="n">
        <v>6122.62</v>
      </c>
      <c r="U47" t="n">
        <v>0.67</v>
      </c>
      <c r="V47" t="n">
        <v>0.77</v>
      </c>
      <c r="W47" t="n">
        <v>0.19</v>
      </c>
      <c r="X47" t="n">
        <v>0.36</v>
      </c>
      <c r="Y47" t="n">
        <v>1</v>
      </c>
      <c r="Z47" t="n">
        <v>10</v>
      </c>
      <c r="AA47" t="n">
        <v>386.87548890594</v>
      </c>
      <c r="AB47" t="n">
        <v>529.3401116630978</v>
      </c>
      <c r="AC47" t="n">
        <v>478.8206343394838</v>
      </c>
      <c r="AD47" t="n">
        <v>386875.48890594</v>
      </c>
      <c r="AE47" t="n">
        <v>529340.1116630977</v>
      </c>
      <c r="AF47" t="n">
        <v>7.280928448627599e-06</v>
      </c>
      <c r="AG47" t="n">
        <v>24</v>
      </c>
      <c r="AH47" t="n">
        <v>478820.6343394838</v>
      </c>
    </row>
    <row r="48">
      <c r="A48" t="n">
        <v>46</v>
      </c>
      <c r="B48" t="n">
        <v>80</v>
      </c>
      <c r="C48" t="inlineStr">
        <is>
          <t xml:space="preserve">CONCLUIDO	</t>
        </is>
      </c>
      <c r="D48" t="n">
        <v>4.9285</v>
      </c>
      <c r="E48" t="n">
        <v>20.29</v>
      </c>
      <c r="F48" t="n">
        <v>17.58</v>
      </c>
      <c r="G48" t="n">
        <v>87.90000000000001</v>
      </c>
      <c r="H48" t="n">
        <v>1.26</v>
      </c>
      <c r="I48" t="n">
        <v>12</v>
      </c>
      <c r="J48" t="n">
        <v>175.76</v>
      </c>
      <c r="K48" t="n">
        <v>50.28</v>
      </c>
      <c r="L48" t="n">
        <v>12.5</v>
      </c>
      <c r="M48" t="n">
        <v>10</v>
      </c>
      <c r="N48" t="n">
        <v>32.98</v>
      </c>
      <c r="O48" t="n">
        <v>21910.49</v>
      </c>
      <c r="P48" t="n">
        <v>191.94</v>
      </c>
      <c r="Q48" t="n">
        <v>444.56</v>
      </c>
      <c r="R48" t="n">
        <v>70.39</v>
      </c>
      <c r="S48" t="n">
        <v>48.21</v>
      </c>
      <c r="T48" t="n">
        <v>5142.25</v>
      </c>
      <c r="U48" t="n">
        <v>0.68</v>
      </c>
      <c r="V48" t="n">
        <v>0.78</v>
      </c>
      <c r="W48" t="n">
        <v>0.18</v>
      </c>
      <c r="X48" t="n">
        <v>0.3</v>
      </c>
      <c r="Y48" t="n">
        <v>1</v>
      </c>
      <c r="Z48" t="n">
        <v>10</v>
      </c>
      <c r="AA48" t="n">
        <v>384.8499818190496</v>
      </c>
      <c r="AB48" t="n">
        <v>526.5687235077484</v>
      </c>
      <c r="AC48" t="n">
        <v>476.3137435800132</v>
      </c>
      <c r="AD48" t="n">
        <v>384849.9818190496</v>
      </c>
      <c r="AE48" t="n">
        <v>526568.7235077483</v>
      </c>
      <c r="AF48" t="n">
        <v>7.312829806207687e-06</v>
      </c>
      <c r="AG48" t="n">
        <v>24</v>
      </c>
      <c r="AH48" t="n">
        <v>476313.7435800132</v>
      </c>
    </row>
    <row r="49">
      <c r="A49" t="n">
        <v>47</v>
      </c>
      <c r="B49" t="n">
        <v>80</v>
      </c>
      <c r="C49" t="inlineStr">
        <is>
          <t xml:space="preserve">CONCLUIDO	</t>
        </is>
      </c>
      <c r="D49" t="n">
        <v>4.9263</v>
      </c>
      <c r="E49" t="n">
        <v>20.3</v>
      </c>
      <c r="F49" t="n">
        <v>17.59</v>
      </c>
      <c r="G49" t="n">
        <v>87.94</v>
      </c>
      <c r="H49" t="n">
        <v>1.28</v>
      </c>
      <c r="I49" t="n">
        <v>12</v>
      </c>
      <c r="J49" t="n">
        <v>176.12</v>
      </c>
      <c r="K49" t="n">
        <v>50.28</v>
      </c>
      <c r="L49" t="n">
        <v>12.75</v>
      </c>
      <c r="M49" t="n">
        <v>10</v>
      </c>
      <c r="N49" t="n">
        <v>33.09</v>
      </c>
      <c r="O49" t="n">
        <v>21956</v>
      </c>
      <c r="P49" t="n">
        <v>192.43</v>
      </c>
      <c r="Q49" t="n">
        <v>444.55</v>
      </c>
      <c r="R49" t="n">
        <v>70.72</v>
      </c>
      <c r="S49" t="n">
        <v>48.21</v>
      </c>
      <c r="T49" t="n">
        <v>5305.52</v>
      </c>
      <c r="U49" t="n">
        <v>0.68</v>
      </c>
      <c r="V49" t="n">
        <v>0.78</v>
      </c>
      <c r="W49" t="n">
        <v>0.18</v>
      </c>
      <c r="X49" t="n">
        <v>0.31</v>
      </c>
      <c r="Y49" t="n">
        <v>1</v>
      </c>
      <c r="Z49" t="n">
        <v>10</v>
      </c>
      <c r="AA49" t="n">
        <v>385.1885245482778</v>
      </c>
      <c r="AB49" t="n">
        <v>527.0319326053294</v>
      </c>
      <c r="AC49" t="n">
        <v>476.7327446514392</v>
      </c>
      <c r="AD49" t="n">
        <v>385188.5245482778</v>
      </c>
      <c r="AE49" t="n">
        <v>527031.9326053294</v>
      </c>
      <c r="AF49" t="n">
        <v>7.309565481246005e-06</v>
      </c>
      <c r="AG49" t="n">
        <v>24</v>
      </c>
      <c r="AH49" t="n">
        <v>476732.7446514393</v>
      </c>
    </row>
    <row r="50">
      <c r="A50" t="n">
        <v>48</v>
      </c>
      <c r="B50" t="n">
        <v>80</v>
      </c>
      <c r="C50" t="inlineStr">
        <is>
          <t xml:space="preserve">CONCLUIDO	</t>
        </is>
      </c>
      <c r="D50" t="n">
        <v>4.9261</v>
      </c>
      <c r="E50" t="n">
        <v>20.3</v>
      </c>
      <c r="F50" t="n">
        <v>17.59</v>
      </c>
      <c r="G50" t="n">
        <v>87.94</v>
      </c>
      <c r="H50" t="n">
        <v>1.31</v>
      </c>
      <c r="I50" t="n">
        <v>12</v>
      </c>
      <c r="J50" t="n">
        <v>176.49</v>
      </c>
      <c r="K50" t="n">
        <v>50.28</v>
      </c>
      <c r="L50" t="n">
        <v>13</v>
      </c>
      <c r="M50" t="n">
        <v>10</v>
      </c>
      <c r="N50" t="n">
        <v>33.21</v>
      </c>
      <c r="O50" t="n">
        <v>22001.54</v>
      </c>
      <c r="P50" t="n">
        <v>192.28</v>
      </c>
      <c r="Q50" t="n">
        <v>444.55</v>
      </c>
      <c r="R50" t="n">
        <v>70.73</v>
      </c>
      <c r="S50" t="n">
        <v>48.21</v>
      </c>
      <c r="T50" t="n">
        <v>5312.35</v>
      </c>
      <c r="U50" t="n">
        <v>0.68</v>
      </c>
      <c r="V50" t="n">
        <v>0.78</v>
      </c>
      <c r="W50" t="n">
        <v>0.18</v>
      </c>
      <c r="X50" t="n">
        <v>0.31</v>
      </c>
      <c r="Y50" t="n">
        <v>1</v>
      </c>
      <c r="Z50" t="n">
        <v>10</v>
      </c>
      <c r="AA50" t="n">
        <v>385.1209493022159</v>
      </c>
      <c r="AB50" t="n">
        <v>526.9394731724581</v>
      </c>
      <c r="AC50" t="n">
        <v>476.6491094170734</v>
      </c>
      <c r="AD50" t="n">
        <v>385120.9493022159</v>
      </c>
      <c r="AE50" t="n">
        <v>526939.4731724581</v>
      </c>
      <c r="AF50" t="n">
        <v>7.309268724431306e-06</v>
      </c>
      <c r="AG50" t="n">
        <v>24</v>
      </c>
      <c r="AH50" t="n">
        <v>476649.1094170734</v>
      </c>
    </row>
    <row r="51">
      <c r="A51" t="n">
        <v>49</v>
      </c>
      <c r="B51" t="n">
        <v>80</v>
      </c>
      <c r="C51" t="inlineStr">
        <is>
          <t xml:space="preserve">CONCLUIDO	</t>
        </is>
      </c>
      <c r="D51" t="n">
        <v>4.9299</v>
      </c>
      <c r="E51" t="n">
        <v>20.28</v>
      </c>
      <c r="F51" t="n">
        <v>17.57</v>
      </c>
      <c r="G51" t="n">
        <v>87.87</v>
      </c>
      <c r="H51" t="n">
        <v>1.33</v>
      </c>
      <c r="I51" t="n">
        <v>12</v>
      </c>
      <c r="J51" t="n">
        <v>176.86</v>
      </c>
      <c r="K51" t="n">
        <v>50.28</v>
      </c>
      <c r="L51" t="n">
        <v>13.25</v>
      </c>
      <c r="M51" t="n">
        <v>10</v>
      </c>
      <c r="N51" t="n">
        <v>33.33</v>
      </c>
      <c r="O51" t="n">
        <v>22047.13</v>
      </c>
      <c r="P51" t="n">
        <v>192.24</v>
      </c>
      <c r="Q51" t="n">
        <v>444.55</v>
      </c>
      <c r="R51" t="n">
        <v>70.13</v>
      </c>
      <c r="S51" t="n">
        <v>48.21</v>
      </c>
      <c r="T51" t="n">
        <v>5008.88</v>
      </c>
      <c r="U51" t="n">
        <v>0.6899999999999999</v>
      </c>
      <c r="V51" t="n">
        <v>0.78</v>
      </c>
      <c r="W51" t="n">
        <v>0.18</v>
      </c>
      <c r="X51" t="n">
        <v>0.3</v>
      </c>
      <c r="Y51" t="n">
        <v>1</v>
      </c>
      <c r="Z51" t="n">
        <v>10</v>
      </c>
      <c r="AA51" t="n">
        <v>384.9234838192059</v>
      </c>
      <c r="AB51" t="n">
        <v>526.6692921870414</v>
      </c>
      <c r="AC51" t="n">
        <v>476.4047141257036</v>
      </c>
      <c r="AD51" t="n">
        <v>384923.4838192059</v>
      </c>
      <c r="AE51" t="n">
        <v>526669.2921870414</v>
      </c>
      <c r="AF51" t="n">
        <v>7.314907103910577e-06</v>
      </c>
      <c r="AG51" t="n">
        <v>24</v>
      </c>
      <c r="AH51" t="n">
        <v>476404.7141257036</v>
      </c>
    </row>
    <row r="52">
      <c r="A52" t="n">
        <v>50</v>
      </c>
      <c r="B52" t="n">
        <v>80</v>
      </c>
      <c r="C52" t="inlineStr">
        <is>
          <t xml:space="preserve">CONCLUIDO	</t>
        </is>
      </c>
      <c r="D52" t="n">
        <v>4.942</v>
      </c>
      <c r="E52" t="n">
        <v>20.23</v>
      </c>
      <c r="F52" t="n">
        <v>17.52</v>
      </c>
      <c r="G52" t="n">
        <v>87.62</v>
      </c>
      <c r="H52" t="n">
        <v>1.35</v>
      </c>
      <c r="I52" t="n">
        <v>12</v>
      </c>
      <c r="J52" t="n">
        <v>177.23</v>
      </c>
      <c r="K52" t="n">
        <v>50.28</v>
      </c>
      <c r="L52" t="n">
        <v>13.5</v>
      </c>
      <c r="M52" t="n">
        <v>10</v>
      </c>
      <c r="N52" t="n">
        <v>33.45</v>
      </c>
      <c r="O52" t="n">
        <v>22092.76</v>
      </c>
      <c r="P52" t="n">
        <v>189.86</v>
      </c>
      <c r="Q52" t="n">
        <v>444.55</v>
      </c>
      <c r="R52" t="n">
        <v>68.48</v>
      </c>
      <c r="S52" t="n">
        <v>48.21</v>
      </c>
      <c r="T52" t="n">
        <v>4187.15</v>
      </c>
      <c r="U52" t="n">
        <v>0.7</v>
      </c>
      <c r="V52" t="n">
        <v>0.78</v>
      </c>
      <c r="W52" t="n">
        <v>0.18</v>
      </c>
      <c r="X52" t="n">
        <v>0.25</v>
      </c>
      <c r="Y52" t="n">
        <v>1</v>
      </c>
      <c r="Z52" t="n">
        <v>10</v>
      </c>
      <c r="AA52" t="n">
        <v>383.2370090449263</v>
      </c>
      <c r="AB52" t="n">
        <v>524.3617829988561</v>
      </c>
      <c r="AC52" t="n">
        <v>474.3174303758293</v>
      </c>
      <c r="AD52" t="n">
        <v>383237.0090449263</v>
      </c>
      <c r="AE52" t="n">
        <v>524361.7829988562</v>
      </c>
      <c r="AF52" t="n">
        <v>7.332860891199836e-06</v>
      </c>
      <c r="AG52" t="n">
        <v>24</v>
      </c>
      <c r="AH52" t="n">
        <v>474317.4303758293</v>
      </c>
    </row>
    <row r="53">
      <c r="A53" t="n">
        <v>51</v>
      </c>
      <c r="B53" t="n">
        <v>80</v>
      </c>
      <c r="C53" t="inlineStr">
        <is>
          <t xml:space="preserve">CONCLUIDO	</t>
        </is>
      </c>
      <c r="D53" t="n">
        <v>4.9295</v>
      </c>
      <c r="E53" t="n">
        <v>20.29</v>
      </c>
      <c r="F53" t="n">
        <v>17.61</v>
      </c>
      <c r="G53" t="n">
        <v>96.04000000000001</v>
      </c>
      <c r="H53" t="n">
        <v>1.37</v>
      </c>
      <c r="I53" t="n">
        <v>11</v>
      </c>
      <c r="J53" t="n">
        <v>177.6</v>
      </c>
      <c r="K53" t="n">
        <v>50.28</v>
      </c>
      <c r="L53" t="n">
        <v>13.75</v>
      </c>
      <c r="M53" t="n">
        <v>9</v>
      </c>
      <c r="N53" t="n">
        <v>33.57</v>
      </c>
      <c r="O53" t="n">
        <v>22138.42</v>
      </c>
      <c r="P53" t="n">
        <v>190.33</v>
      </c>
      <c r="Q53" t="n">
        <v>444.55</v>
      </c>
      <c r="R53" t="n">
        <v>71.65000000000001</v>
      </c>
      <c r="S53" t="n">
        <v>48.21</v>
      </c>
      <c r="T53" t="n">
        <v>5773.86</v>
      </c>
      <c r="U53" t="n">
        <v>0.67</v>
      </c>
      <c r="V53" t="n">
        <v>0.77</v>
      </c>
      <c r="W53" t="n">
        <v>0.18</v>
      </c>
      <c r="X53" t="n">
        <v>0.33</v>
      </c>
      <c r="Y53" t="n">
        <v>1</v>
      </c>
      <c r="Z53" t="n">
        <v>10</v>
      </c>
      <c r="AA53" t="n">
        <v>384.1236733413377</v>
      </c>
      <c r="AB53" t="n">
        <v>525.5749562060743</v>
      </c>
      <c r="AC53" t="n">
        <v>475.4148200348497</v>
      </c>
      <c r="AD53" t="n">
        <v>384123.6733413377</v>
      </c>
      <c r="AE53" t="n">
        <v>525574.9562060742</v>
      </c>
      <c r="AF53" t="n">
        <v>7.31431359028118e-06</v>
      </c>
      <c r="AG53" t="n">
        <v>24</v>
      </c>
      <c r="AH53" t="n">
        <v>475414.8200348497</v>
      </c>
    </row>
    <row r="54">
      <c r="A54" t="n">
        <v>52</v>
      </c>
      <c r="B54" t="n">
        <v>80</v>
      </c>
      <c r="C54" t="inlineStr">
        <is>
          <t xml:space="preserve">CONCLUIDO	</t>
        </is>
      </c>
      <c r="D54" t="n">
        <v>4.9374</v>
      </c>
      <c r="E54" t="n">
        <v>20.25</v>
      </c>
      <c r="F54" t="n">
        <v>17.57</v>
      </c>
      <c r="G54" t="n">
        <v>95.86</v>
      </c>
      <c r="H54" t="n">
        <v>1.4</v>
      </c>
      <c r="I54" t="n">
        <v>11</v>
      </c>
      <c r="J54" t="n">
        <v>177.97</v>
      </c>
      <c r="K54" t="n">
        <v>50.28</v>
      </c>
      <c r="L54" t="n">
        <v>14</v>
      </c>
      <c r="M54" t="n">
        <v>9</v>
      </c>
      <c r="N54" t="n">
        <v>33.69</v>
      </c>
      <c r="O54" t="n">
        <v>22184.13</v>
      </c>
      <c r="P54" t="n">
        <v>189.74</v>
      </c>
      <c r="Q54" t="n">
        <v>444.55</v>
      </c>
      <c r="R54" t="n">
        <v>70.36</v>
      </c>
      <c r="S54" t="n">
        <v>48.21</v>
      </c>
      <c r="T54" t="n">
        <v>5129.89</v>
      </c>
      <c r="U54" t="n">
        <v>0.6899999999999999</v>
      </c>
      <c r="V54" t="n">
        <v>0.78</v>
      </c>
      <c r="W54" t="n">
        <v>0.18</v>
      </c>
      <c r="X54" t="n">
        <v>0.3</v>
      </c>
      <c r="Y54" t="n">
        <v>1</v>
      </c>
      <c r="Z54" t="n">
        <v>10</v>
      </c>
      <c r="AA54" t="n">
        <v>383.4720238390723</v>
      </c>
      <c r="AB54" t="n">
        <v>524.6833406083276</v>
      </c>
      <c r="AC54" t="n">
        <v>474.6082989783617</v>
      </c>
      <c r="AD54" t="n">
        <v>383472.0238390723</v>
      </c>
      <c r="AE54" t="n">
        <v>524683.3406083276</v>
      </c>
      <c r="AF54" t="n">
        <v>7.32603548446177e-06</v>
      </c>
      <c r="AG54" t="n">
        <v>24</v>
      </c>
      <c r="AH54" t="n">
        <v>474608.2989783617</v>
      </c>
    </row>
    <row r="55">
      <c r="A55" t="n">
        <v>53</v>
      </c>
      <c r="B55" t="n">
        <v>80</v>
      </c>
      <c r="C55" t="inlineStr">
        <is>
          <t xml:space="preserve">CONCLUIDO	</t>
        </is>
      </c>
      <c r="D55" t="n">
        <v>4.9394</v>
      </c>
      <c r="E55" t="n">
        <v>20.25</v>
      </c>
      <c r="F55" t="n">
        <v>17.57</v>
      </c>
      <c r="G55" t="n">
        <v>95.81999999999999</v>
      </c>
      <c r="H55" t="n">
        <v>1.42</v>
      </c>
      <c r="I55" t="n">
        <v>11</v>
      </c>
      <c r="J55" t="n">
        <v>178.34</v>
      </c>
      <c r="K55" t="n">
        <v>50.28</v>
      </c>
      <c r="L55" t="n">
        <v>14.25</v>
      </c>
      <c r="M55" t="n">
        <v>9</v>
      </c>
      <c r="N55" t="n">
        <v>33.82</v>
      </c>
      <c r="O55" t="n">
        <v>22229.88</v>
      </c>
      <c r="P55" t="n">
        <v>189.64</v>
      </c>
      <c r="Q55" t="n">
        <v>444.55</v>
      </c>
      <c r="R55" t="n">
        <v>70.08</v>
      </c>
      <c r="S55" t="n">
        <v>48.21</v>
      </c>
      <c r="T55" t="n">
        <v>4991.92</v>
      </c>
      <c r="U55" t="n">
        <v>0.6899999999999999</v>
      </c>
      <c r="V55" t="n">
        <v>0.78</v>
      </c>
      <c r="W55" t="n">
        <v>0.18</v>
      </c>
      <c r="X55" t="n">
        <v>0.29</v>
      </c>
      <c r="Y55" t="n">
        <v>1</v>
      </c>
      <c r="Z55" t="n">
        <v>10</v>
      </c>
      <c r="AA55" t="n">
        <v>383.3631887567761</v>
      </c>
      <c r="AB55" t="n">
        <v>524.5344276472651</v>
      </c>
      <c r="AC55" t="n">
        <v>474.4735980613024</v>
      </c>
      <c r="AD55" t="n">
        <v>383363.1887567762</v>
      </c>
      <c r="AE55" t="n">
        <v>524534.4276472651</v>
      </c>
      <c r="AF55" t="n">
        <v>7.329003052608756e-06</v>
      </c>
      <c r="AG55" t="n">
        <v>24</v>
      </c>
      <c r="AH55" t="n">
        <v>474473.5980613024</v>
      </c>
    </row>
    <row r="56">
      <c r="A56" t="n">
        <v>54</v>
      </c>
      <c r="B56" t="n">
        <v>80</v>
      </c>
      <c r="C56" t="inlineStr">
        <is>
          <t xml:space="preserve">CONCLUIDO	</t>
        </is>
      </c>
      <c r="D56" t="n">
        <v>4.9379</v>
      </c>
      <c r="E56" t="n">
        <v>20.25</v>
      </c>
      <c r="F56" t="n">
        <v>17.57</v>
      </c>
      <c r="G56" t="n">
        <v>95.84999999999999</v>
      </c>
      <c r="H56" t="n">
        <v>1.44</v>
      </c>
      <c r="I56" t="n">
        <v>11</v>
      </c>
      <c r="J56" t="n">
        <v>178.72</v>
      </c>
      <c r="K56" t="n">
        <v>50.28</v>
      </c>
      <c r="L56" t="n">
        <v>14.5</v>
      </c>
      <c r="M56" t="n">
        <v>9</v>
      </c>
      <c r="N56" t="n">
        <v>33.94</v>
      </c>
      <c r="O56" t="n">
        <v>22275.67</v>
      </c>
      <c r="P56" t="n">
        <v>189.57</v>
      </c>
      <c r="Q56" t="n">
        <v>444.56</v>
      </c>
      <c r="R56" t="n">
        <v>70.3</v>
      </c>
      <c r="S56" t="n">
        <v>48.21</v>
      </c>
      <c r="T56" t="n">
        <v>5099.56</v>
      </c>
      <c r="U56" t="n">
        <v>0.6899999999999999</v>
      </c>
      <c r="V56" t="n">
        <v>0.78</v>
      </c>
      <c r="W56" t="n">
        <v>0.18</v>
      </c>
      <c r="X56" t="n">
        <v>0.3</v>
      </c>
      <c r="Y56" t="n">
        <v>1</v>
      </c>
      <c r="Z56" t="n">
        <v>10</v>
      </c>
      <c r="AA56" t="n">
        <v>383.3737838994399</v>
      </c>
      <c r="AB56" t="n">
        <v>524.5489243888825</v>
      </c>
      <c r="AC56" t="n">
        <v>474.486711254246</v>
      </c>
      <c r="AD56" t="n">
        <v>383373.7838994399</v>
      </c>
      <c r="AE56" t="n">
        <v>524548.9243888825</v>
      </c>
      <c r="AF56" t="n">
        <v>7.326777376498517e-06</v>
      </c>
      <c r="AG56" t="n">
        <v>24</v>
      </c>
      <c r="AH56" t="n">
        <v>474486.711254246</v>
      </c>
    </row>
    <row r="57">
      <c r="A57" t="n">
        <v>55</v>
      </c>
      <c r="B57" t="n">
        <v>80</v>
      </c>
      <c r="C57" t="inlineStr">
        <is>
          <t xml:space="preserve">CONCLUIDO	</t>
        </is>
      </c>
      <c r="D57" t="n">
        <v>4.9344</v>
      </c>
      <c r="E57" t="n">
        <v>20.27</v>
      </c>
      <c r="F57" t="n">
        <v>17.59</v>
      </c>
      <c r="G57" t="n">
        <v>95.93000000000001</v>
      </c>
      <c r="H57" t="n">
        <v>1.46</v>
      </c>
      <c r="I57" t="n">
        <v>11</v>
      </c>
      <c r="J57" t="n">
        <v>179.09</v>
      </c>
      <c r="K57" t="n">
        <v>50.28</v>
      </c>
      <c r="L57" t="n">
        <v>14.75</v>
      </c>
      <c r="M57" t="n">
        <v>9</v>
      </c>
      <c r="N57" t="n">
        <v>34.06</v>
      </c>
      <c r="O57" t="n">
        <v>22321.5</v>
      </c>
      <c r="P57" t="n">
        <v>188.31</v>
      </c>
      <c r="Q57" t="n">
        <v>444.55</v>
      </c>
      <c r="R57" t="n">
        <v>70.84</v>
      </c>
      <c r="S57" t="n">
        <v>48.21</v>
      </c>
      <c r="T57" t="n">
        <v>5371.53</v>
      </c>
      <c r="U57" t="n">
        <v>0.68</v>
      </c>
      <c r="V57" t="n">
        <v>0.78</v>
      </c>
      <c r="W57" t="n">
        <v>0.18</v>
      </c>
      <c r="X57" t="n">
        <v>0.31</v>
      </c>
      <c r="Y57" t="n">
        <v>1</v>
      </c>
      <c r="Z57" t="n">
        <v>10</v>
      </c>
      <c r="AA57" t="n">
        <v>382.9235316546932</v>
      </c>
      <c r="AB57" t="n">
        <v>523.9328694038929</v>
      </c>
      <c r="AC57" t="n">
        <v>473.9294516923853</v>
      </c>
      <c r="AD57" t="n">
        <v>382923.5316546932</v>
      </c>
      <c r="AE57" t="n">
        <v>523932.8694038929</v>
      </c>
      <c r="AF57" t="n">
        <v>7.321584132241293e-06</v>
      </c>
      <c r="AG57" t="n">
        <v>24</v>
      </c>
      <c r="AH57" t="n">
        <v>473929.4516923852</v>
      </c>
    </row>
    <row r="58">
      <c r="A58" t="n">
        <v>56</v>
      </c>
      <c r="B58" t="n">
        <v>80</v>
      </c>
      <c r="C58" t="inlineStr">
        <is>
          <t xml:space="preserve">CONCLUIDO	</t>
        </is>
      </c>
      <c r="D58" t="n">
        <v>4.9614</v>
      </c>
      <c r="E58" t="n">
        <v>20.16</v>
      </c>
      <c r="F58" t="n">
        <v>17.51</v>
      </c>
      <c r="G58" t="n">
        <v>105.05</v>
      </c>
      <c r="H58" t="n">
        <v>1.48</v>
      </c>
      <c r="I58" t="n">
        <v>10</v>
      </c>
      <c r="J58" t="n">
        <v>179.46</v>
      </c>
      <c r="K58" t="n">
        <v>50.28</v>
      </c>
      <c r="L58" t="n">
        <v>15</v>
      </c>
      <c r="M58" t="n">
        <v>8</v>
      </c>
      <c r="N58" t="n">
        <v>34.18</v>
      </c>
      <c r="O58" t="n">
        <v>22367.38</v>
      </c>
      <c r="P58" t="n">
        <v>187.22</v>
      </c>
      <c r="Q58" t="n">
        <v>444.55</v>
      </c>
      <c r="R58" t="n">
        <v>68.09</v>
      </c>
      <c r="S58" t="n">
        <v>48.21</v>
      </c>
      <c r="T58" t="n">
        <v>3998.91</v>
      </c>
      <c r="U58" t="n">
        <v>0.71</v>
      </c>
      <c r="V58" t="n">
        <v>0.78</v>
      </c>
      <c r="W58" t="n">
        <v>0.18</v>
      </c>
      <c r="X58" t="n">
        <v>0.23</v>
      </c>
      <c r="Y58" t="n">
        <v>1</v>
      </c>
      <c r="Z58" t="n">
        <v>10</v>
      </c>
      <c r="AA58" t="n">
        <v>381.3416939030847</v>
      </c>
      <c r="AB58" t="n">
        <v>521.7685292063858</v>
      </c>
      <c r="AC58" t="n">
        <v>471.9716730856577</v>
      </c>
      <c r="AD58" t="n">
        <v>381341.6939030847</v>
      </c>
      <c r="AE58" t="n">
        <v>521768.5292063858</v>
      </c>
      <c r="AF58" t="n">
        <v>7.361646302225591e-06</v>
      </c>
      <c r="AG58" t="n">
        <v>24</v>
      </c>
      <c r="AH58" t="n">
        <v>471971.6730856577</v>
      </c>
    </row>
    <row r="59">
      <c r="A59" t="n">
        <v>57</v>
      </c>
      <c r="B59" t="n">
        <v>80</v>
      </c>
      <c r="C59" t="inlineStr">
        <is>
          <t xml:space="preserve">CONCLUIDO	</t>
        </is>
      </c>
      <c r="D59" t="n">
        <v>4.9577</v>
      </c>
      <c r="E59" t="n">
        <v>20.17</v>
      </c>
      <c r="F59" t="n">
        <v>17.52</v>
      </c>
      <c r="G59" t="n">
        <v>105.14</v>
      </c>
      <c r="H59" t="n">
        <v>1.5</v>
      </c>
      <c r="I59" t="n">
        <v>10</v>
      </c>
      <c r="J59" t="n">
        <v>179.83</v>
      </c>
      <c r="K59" t="n">
        <v>50.28</v>
      </c>
      <c r="L59" t="n">
        <v>15.25</v>
      </c>
      <c r="M59" t="n">
        <v>8</v>
      </c>
      <c r="N59" t="n">
        <v>34.3</v>
      </c>
      <c r="O59" t="n">
        <v>22413.29</v>
      </c>
      <c r="P59" t="n">
        <v>187.49</v>
      </c>
      <c r="Q59" t="n">
        <v>444.55</v>
      </c>
      <c r="R59" t="n">
        <v>68.58</v>
      </c>
      <c r="S59" t="n">
        <v>48.21</v>
      </c>
      <c r="T59" t="n">
        <v>4247.02</v>
      </c>
      <c r="U59" t="n">
        <v>0.7</v>
      </c>
      <c r="V59" t="n">
        <v>0.78</v>
      </c>
      <c r="W59" t="n">
        <v>0.18</v>
      </c>
      <c r="X59" t="n">
        <v>0.25</v>
      </c>
      <c r="Y59" t="n">
        <v>1</v>
      </c>
      <c r="Z59" t="n">
        <v>10</v>
      </c>
      <c r="AA59" t="n">
        <v>381.6132982939239</v>
      </c>
      <c r="AB59" t="n">
        <v>522.1401503162721</v>
      </c>
      <c r="AC59" t="n">
        <v>472.3078271983899</v>
      </c>
      <c r="AD59" t="n">
        <v>381613.298293924</v>
      </c>
      <c r="AE59" t="n">
        <v>522140.150316272</v>
      </c>
      <c r="AF59" t="n">
        <v>7.356156301153668e-06</v>
      </c>
      <c r="AG59" t="n">
        <v>24</v>
      </c>
      <c r="AH59" t="n">
        <v>472307.8271983899</v>
      </c>
    </row>
    <row r="60">
      <c r="A60" t="n">
        <v>58</v>
      </c>
      <c r="B60" t="n">
        <v>80</v>
      </c>
      <c r="C60" t="inlineStr">
        <is>
          <t xml:space="preserve">CONCLUIDO	</t>
        </is>
      </c>
      <c r="D60" t="n">
        <v>4.9628</v>
      </c>
      <c r="E60" t="n">
        <v>20.15</v>
      </c>
      <c r="F60" t="n">
        <v>17.5</v>
      </c>
      <c r="G60" t="n">
        <v>105.02</v>
      </c>
      <c r="H60" t="n">
        <v>1.53</v>
      </c>
      <c r="I60" t="n">
        <v>10</v>
      </c>
      <c r="J60" t="n">
        <v>180.2</v>
      </c>
      <c r="K60" t="n">
        <v>50.28</v>
      </c>
      <c r="L60" t="n">
        <v>15.5</v>
      </c>
      <c r="M60" t="n">
        <v>8</v>
      </c>
      <c r="N60" t="n">
        <v>34.43</v>
      </c>
      <c r="O60" t="n">
        <v>22459.24</v>
      </c>
      <c r="P60" t="n">
        <v>186.54</v>
      </c>
      <c r="Q60" t="n">
        <v>444.55</v>
      </c>
      <c r="R60" t="n">
        <v>67.78</v>
      </c>
      <c r="S60" t="n">
        <v>48.21</v>
      </c>
      <c r="T60" t="n">
        <v>3845.53</v>
      </c>
      <c r="U60" t="n">
        <v>0.71</v>
      </c>
      <c r="V60" t="n">
        <v>0.78</v>
      </c>
      <c r="W60" t="n">
        <v>0.18</v>
      </c>
      <c r="X60" t="n">
        <v>0.23</v>
      </c>
      <c r="Y60" t="n">
        <v>1</v>
      </c>
      <c r="Z60" t="n">
        <v>10</v>
      </c>
      <c r="AA60" t="n">
        <v>380.938089854304</v>
      </c>
      <c r="AB60" t="n">
        <v>521.21630034109</v>
      </c>
      <c r="AC60" t="n">
        <v>471.4721481682076</v>
      </c>
      <c r="AD60" t="n">
        <v>380938.089854304</v>
      </c>
      <c r="AE60" t="n">
        <v>521216.30034109</v>
      </c>
      <c r="AF60" t="n">
        <v>7.363723599928479e-06</v>
      </c>
      <c r="AG60" t="n">
        <v>24</v>
      </c>
      <c r="AH60" t="n">
        <v>471472.1481682076</v>
      </c>
    </row>
    <row r="61">
      <c r="A61" t="n">
        <v>59</v>
      </c>
      <c r="B61" t="n">
        <v>80</v>
      </c>
      <c r="C61" t="inlineStr">
        <is>
          <t xml:space="preserve">CONCLUIDO	</t>
        </is>
      </c>
      <c r="D61" t="n">
        <v>4.9698</v>
      </c>
      <c r="E61" t="n">
        <v>20.12</v>
      </c>
      <c r="F61" t="n">
        <v>17.48</v>
      </c>
      <c r="G61" t="n">
        <v>104.85</v>
      </c>
      <c r="H61" t="n">
        <v>1.55</v>
      </c>
      <c r="I61" t="n">
        <v>10</v>
      </c>
      <c r="J61" t="n">
        <v>180.58</v>
      </c>
      <c r="K61" t="n">
        <v>50.28</v>
      </c>
      <c r="L61" t="n">
        <v>15.75</v>
      </c>
      <c r="M61" t="n">
        <v>8</v>
      </c>
      <c r="N61" t="n">
        <v>34.55</v>
      </c>
      <c r="O61" t="n">
        <v>22505.24</v>
      </c>
      <c r="P61" t="n">
        <v>185.7</v>
      </c>
      <c r="Q61" t="n">
        <v>444.55</v>
      </c>
      <c r="R61" t="n">
        <v>67</v>
      </c>
      <c r="S61" t="n">
        <v>48.21</v>
      </c>
      <c r="T61" t="n">
        <v>3455.28</v>
      </c>
      <c r="U61" t="n">
        <v>0.72</v>
      </c>
      <c r="V61" t="n">
        <v>0.78</v>
      </c>
      <c r="W61" t="n">
        <v>0.18</v>
      </c>
      <c r="X61" t="n">
        <v>0.2</v>
      </c>
      <c r="Y61" t="n">
        <v>1</v>
      </c>
      <c r="Z61" t="n">
        <v>10</v>
      </c>
      <c r="AA61" t="n">
        <v>380.2625003899201</v>
      </c>
      <c r="AB61" t="n">
        <v>520.2919290310161</v>
      </c>
      <c r="AC61" t="n">
        <v>470.635997558604</v>
      </c>
      <c r="AD61" t="n">
        <v>380262.5003899201</v>
      </c>
      <c r="AE61" t="n">
        <v>520291.9290310162</v>
      </c>
      <c r="AF61" t="n">
        <v>7.374110088442928e-06</v>
      </c>
      <c r="AG61" t="n">
        <v>24</v>
      </c>
      <c r="AH61" t="n">
        <v>470635.997558604</v>
      </c>
    </row>
    <row r="62">
      <c r="A62" t="n">
        <v>60</v>
      </c>
      <c r="B62" t="n">
        <v>80</v>
      </c>
      <c r="C62" t="inlineStr">
        <is>
          <t xml:space="preserve">CONCLUIDO	</t>
        </is>
      </c>
      <c r="D62" t="n">
        <v>4.9445</v>
      </c>
      <c r="E62" t="n">
        <v>20.22</v>
      </c>
      <c r="F62" t="n">
        <v>17.58</v>
      </c>
      <c r="G62" t="n">
        <v>105.47</v>
      </c>
      <c r="H62" t="n">
        <v>1.57</v>
      </c>
      <c r="I62" t="n">
        <v>10</v>
      </c>
      <c r="J62" t="n">
        <v>180.95</v>
      </c>
      <c r="K62" t="n">
        <v>50.28</v>
      </c>
      <c r="L62" t="n">
        <v>16</v>
      </c>
      <c r="M62" t="n">
        <v>8</v>
      </c>
      <c r="N62" t="n">
        <v>34.67</v>
      </c>
      <c r="O62" t="n">
        <v>22551.28</v>
      </c>
      <c r="P62" t="n">
        <v>185.89</v>
      </c>
      <c r="Q62" t="n">
        <v>444.56</v>
      </c>
      <c r="R62" t="n">
        <v>70.69</v>
      </c>
      <c r="S62" t="n">
        <v>48.21</v>
      </c>
      <c r="T62" t="n">
        <v>5299.32</v>
      </c>
      <c r="U62" t="n">
        <v>0.68</v>
      </c>
      <c r="V62" t="n">
        <v>0.78</v>
      </c>
      <c r="W62" t="n">
        <v>0.18</v>
      </c>
      <c r="X62" t="n">
        <v>0.3</v>
      </c>
      <c r="Y62" t="n">
        <v>1</v>
      </c>
      <c r="Z62" t="n">
        <v>10</v>
      </c>
      <c r="AA62" t="n">
        <v>381.4076538395717</v>
      </c>
      <c r="AB62" t="n">
        <v>521.8587785014342</v>
      </c>
      <c r="AC62" t="n">
        <v>472.0533091146523</v>
      </c>
      <c r="AD62" t="n">
        <v>381407.6538395716</v>
      </c>
      <c r="AE62" t="n">
        <v>521858.7785014342</v>
      </c>
      <c r="AF62" t="n">
        <v>7.336570351383566e-06</v>
      </c>
      <c r="AG62" t="n">
        <v>24</v>
      </c>
      <c r="AH62" t="n">
        <v>472053.3091146523</v>
      </c>
    </row>
    <row r="63">
      <c r="A63" t="n">
        <v>61</v>
      </c>
      <c r="B63" t="n">
        <v>80</v>
      </c>
      <c r="C63" t="inlineStr">
        <is>
          <t xml:space="preserve">CONCLUIDO	</t>
        </is>
      </c>
      <c r="D63" t="n">
        <v>4.9495</v>
      </c>
      <c r="E63" t="n">
        <v>20.2</v>
      </c>
      <c r="F63" t="n">
        <v>17.56</v>
      </c>
      <c r="G63" t="n">
        <v>105.34</v>
      </c>
      <c r="H63" t="n">
        <v>1.59</v>
      </c>
      <c r="I63" t="n">
        <v>10</v>
      </c>
      <c r="J63" t="n">
        <v>181.32</v>
      </c>
      <c r="K63" t="n">
        <v>50.28</v>
      </c>
      <c r="L63" t="n">
        <v>16.25</v>
      </c>
      <c r="M63" t="n">
        <v>8</v>
      </c>
      <c r="N63" t="n">
        <v>34.79</v>
      </c>
      <c r="O63" t="n">
        <v>22597.36</v>
      </c>
      <c r="P63" t="n">
        <v>184.48</v>
      </c>
      <c r="Q63" t="n">
        <v>444.55</v>
      </c>
      <c r="R63" t="n">
        <v>69.84</v>
      </c>
      <c r="S63" t="n">
        <v>48.21</v>
      </c>
      <c r="T63" t="n">
        <v>4873.9</v>
      </c>
      <c r="U63" t="n">
        <v>0.6899999999999999</v>
      </c>
      <c r="V63" t="n">
        <v>0.78</v>
      </c>
      <c r="W63" t="n">
        <v>0.18</v>
      </c>
      <c r="X63" t="n">
        <v>0.28</v>
      </c>
      <c r="Y63" t="n">
        <v>1</v>
      </c>
      <c r="Z63" t="n">
        <v>10</v>
      </c>
      <c r="AA63" t="n">
        <v>380.5090025553358</v>
      </c>
      <c r="AB63" t="n">
        <v>520.6292041686461</v>
      </c>
      <c r="AC63" t="n">
        <v>470.9410836304671</v>
      </c>
      <c r="AD63" t="n">
        <v>380509.0025553358</v>
      </c>
      <c r="AE63" t="n">
        <v>520629.2041686461</v>
      </c>
      <c r="AF63" t="n">
        <v>7.343989271751029e-06</v>
      </c>
      <c r="AG63" t="n">
        <v>24</v>
      </c>
      <c r="AH63" t="n">
        <v>470941.0836304671</v>
      </c>
    </row>
    <row r="64">
      <c r="A64" t="n">
        <v>62</v>
      </c>
      <c r="B64" t="n">
        <v>80</v>
      </c>
      <c r="C64" t="inlineStr">
        <is>
          <t xml:space="preserve">CONCLUIDO	</t>
        </is>
      </c>
      <c r="D64" t="n">
        <v>4.9716</v>
      </c>
      <c r="E64" t="n">
        <v>20.11</v>
      </c>
      <c r="F64" t="n">
        <v>17.5</v>
      </c>
      <c r="G64" t="n">
        <v>116.66</v>
      </c>
      <c r="H64" t="n">
        <v>1.61</v>
      </c>
      <c r="I64" t="n">
        <v>9</v>
      </c>
      <c r="J64" t="n">
        <v>181.7</v>
      </c>
      <c r="K64" t="n">
        <v>50.28</v>
      </c>
      <c r="L64" t="n">
        <v>16.5</v>
      </c>
      <c r="M64" t="n">
        <v>7</v>
      </c>
      <c r="N64" t="n">
        <v>34.92</v>
      </c>
      <c r="O64" t="n">
        <v>22643.61</v>
      </c>
      <c r="P64" t="n">
        <v>182.87</v>
      </c>
      <c r="Q64" t="n">
        <v>444.55</v>
      </c>
      <c r="R64" t="n">
        <v>67.87</v>
      </c>
      <c r="S64" t="n">
        <v>48.21</v>
      </c>
      <c r="T64" t="n">
        <v>3895</v>
      </c>
      <c r="U64" t="n">
        <v>0.71</v>
      </c>
      <c r="V64" t="n">
        <v>0.78</v>
      </c>
      <c r="W64" t="n">
        <v>0.18</v>
      </c>
      <c r="X64" t="n">
        <v>0.22</v>
      </c>
      <c r="Y64" t="n">
        <v>1</v>
      </c>
      <c r="Z64" t="n">
        <v>10</v>
      </c>
      <c r="AA64" t="n">
        <v>378.8954300950707</v>
      </c>
      <c r="AB64" t="n">
        <v>518.4214431427183</v>
      </c>
      <c r="AC64" t="n">
        <v>468.9440282182419</v>
      </c>
      <c r="AD64" t="n">
        <v>378895.4300950706</v>
      </c>
      <c r="AE64" t="n">
        <v>518421.4431427183</v>
      </c>
      <c r="AF64" t="n">
        <v>7.376780899775213e-06</v>
      </c>
      <c r="AG64" t="n">
        <v>24</v>
      </c>
      <c r="AH64" t="n">
        <v>468944.0282182419</v>
      </c>
    </row>
    <row r="65">
      <c r="A65" t="n">
        <v>63</v>
      </c>
      <c r="B65" t="n">
        <v>80</v>
      </c>
      <c r="C65" t="inlineStr">
        <is>
          <t xml:space="preserve">CONCLUIDO	</t>
        </is>
      </c>
      <c r="D65" t="n">
        <v>4.9688</v>
      </c>
      <c r="E65" t="n">
        <v>20.13</v>
      </c>
      <c r="F65" t="n">
        <v>17.51</v>
      </c>
      <c r="G65" t="n">
        <v>116.74</v>
      </c>
      <c r="H65" t="n">
        <v>1.63</v>
      </c>
      <c r="I65" t="n">
        <v>9</v>
      </c>
      <c r="J65" t="n">
        <v>182.07</v>
      </c>
      <c r="K65" t="n">
        <v>50.28</v>
      </c>
      <c r="L65" t="n">
        <v>16.75</v>
      </c>
      <c r="M65" t="n">
        <v>7</v>
      </c>
      <c r="N65" t="n">
        <v>35.04</v>
      </c>
      <c r="O65" t="n">
        <v>22689.77</v>
      </c>
      <c r="P65" t="n">
        <v>182.91</v>
      </c>
      <c r="Q65" t="n">
        <v>444.55</v>
      </c>
      <c r="R65" t="n">
        <v>68.29000000000001</v>
      </c>
      <c r="S65" t="n">
        <v>48.21</v>
      </c>
      <c r="T65" t="n">
        <v>4103.29</v>
      </c>
      <c r="U65" t="n">
        <v>0.71</v>
      </c>
      <c r="V65" t="n">
        <v>0.78</v>
      </c>
      <c r="W65" t="n">
        <v>0.18</v>
      </c>
      <c r="X65" t="n">
        <v>0.23</v>
      </c>
      <c r="Y65" t="n">
        <v>1</v>
      </c>
      <c r="Z65" t="n">
        <v>10</v>
      </c>
      <c r="AA65" t="n">
        <v>379.0266971852443</v>
      </c>
      <c r="AB65" t="n">
        <v>518.6010485665893</v>
      </c>
      <c r="AC65" t="n">
        <v>469.1064923525363</v>
      </c>
      <c r="AD65" t="n">
        <v>379026.6971852443</v>
      </c>
      <c r="AE65" t="n">
        <v>518601.0485665892</v>
      </c>
      <c r="AF65" t="n">
        <v>7.372626304369434e-06</v>
      </c>
      <c r="AG65" t="n">
        <v>24</v>
      </c>
      <c r="AH65" t="n">
        <v>469106.4923525364</v>
      </c>
    </row>
    <row r="66">
      <c r="A66" t="n">
        <v>64</v>
      </c>
      <c r="B66" t="n">
        <v>80</v>
      </c>
      <c r="C66" t="inlineStr">
        <is>
          <t xml:space="preserve">CONCLUIDO	</t>
        </is>
      </c>
      <c r="D66" t="n">
        <v>4.975</v>
      </c>
      <c r="E66" t="n">
        <v>20.1</v>
      </c>
      <c r="F66" t="n">
        <v>17.49</v>
      </c>
      <c r="G66" t="n">
        <v>116.57</v>
      </c>
      <c r="H66" t="n">
        <v>1.65</v>
      </c>
      <c r="I66" t="n">
        <v>9</v>
      </c>
      <c r="J66" t="n">
        <v>182.45</v>
      </c>
      <c r="K66" t="n">
        <v>50.28</v>
      </c>
      <c r="L66" t="n">
        <v>17</v>
      </c>
      <c r="M66" t="n">
        <v>7</v>
      </c>
      <c r="N66" t="n">
        <v>35.17</v>
      </c>
      <c r="O66" t="n">
        <v>22735.98</v>
      </c>
      <c r="P66" t="n">
        <v>182.87</v>
      </c>
      <c r="Q66" t="n">
        <v>444.55</v>
      </c>
      <c r="R66" t="n">
        <v>67.34999999999999</v>
      </c>
      <c r="S66" t="n">
        <v>48.21</v>
      </c>
      <c r="T66" t="n">
        <v>3636.56</v>
      </c>
      <c r="U66" t="n">
        <v>0.72</v>
      </c>
      <c r="V66" t="n">
        <v>0.78</v>
      </c>
      <c r="W66" t="n">
        <v>0.18</v>
      </c>
      <c r="X66" t="n">
        <v>0.21</v>
      </c>
      <c r="Y66" t="n">
        <v>1</v>
      </c>
      <c r="Z66" t="n">
        <v>10</v>
      </c>
      <c r="AA66" t="n">
        <v>378.7664928919716</v>
      </c>
      <c r="AB66" t="n">
        <v>518.2450255731303</v>
      </c>
      <c r="AC66" t="n">
        <v>468.7844476938917</v>
      </c>
      <c r="AD66" t="n">
        <v>378766.4928919716</v>
      </c>
      <c r="AE66" t="n">
        <v>518245.0255731303</v>
      </c>
      <c r="AF66" t="n">
        <v>7.381825765625087e-06</v>
      </c>
      <c r="AG66" t="n">
        <v>24</v>
      </c>
      <c r="AH66" t="n">
        <v>468784.4476938917</v>
      </c>
    </row>
    <row r="67">
      <c r="A67" t="n">
        <v>65</v>
      </c>
      <c r="B67" t="n">
        <v>80</v>
      </c>
      <c r="C67" t="inlineStr">
        <is>
          <t xml:space="preserve">CONCLUIDO	</t>
        </is>
      </c>
      <c r="D67" t="n">
        <v>4.9694</v>
      </c>
      <c r="E67" t="n">
        <v>20.12</v>
      </c>
      <c r="F67" t="n">
        <v>17.51</v>
      </c>
      <c r="G67" t="n">
        <v>116.72</v>
      </c>
      <c r="H67" t="n">
        <v>1.67</v>
      </c>
      <c r="I67" t="n">
        <v>9</v>
      </c>
      <c r="J67" t="n">
        <v>182.82</v>
      </c>
      <c r="K67" t="n">
        <v>50.28</v>
      </c>
      <c r="L67" t="n">
        <v>17.25</v>
      </c>
      <c r="M67" t="n">
        <v>7</v>
      </c>
      <c r="N67" t="n">
        <v>35.29</v>
      </c>
      <c r="O67" t="n">
        <v>22782.23</v>
      </c>
      <c r="P67" t="n">
        <v>182.85</v>
      </c>
      <c r="Q67" t="n">
        <v>444.55</v>
      </c>
      <c r="R67" t="n">
        <v>68.19</v>
      </c>
      <c r="S67" t="n">
        <v>48.21</v>
      </c>
      <c r="T67" t="n">
        <v>4055.41</v>
      </c>
      <c r="U67" t="n">
        <v>0.71</v>
      </c>
      <c r="V67" t="n">
        <v>0.78</v>
      </c>
      <c r="W67" t="n">
        <v>0.18</v>
      </c>
      <c r="X67" t="n">
        <v>0.23</v>
      </c>
      <c r="Y67" t="n">
        <v>1</v>
      </c>
      <c r="Z67" t="n">
        <v>10</v>
      </c>
      <c r="AA67" t="n">
        <v>378.9801792448057</v>
      </c>
      <c r="AB67" t="n">
        <v>518.5374006682546</v>
      </c>
      <c r="AC67" t="n">
        <v>469.0489189202883</v>
      </c>
      <c r="AD67" t="n">
        <v>378980.1792448057</v>
      </c>
      <c r="AE67" t="n">
        <v>518537.4006682545</v>
      </c>
      <c r="AF67" t="n">
        <v>7.373516574813531e-06</v>
      </c>
      <c r="AG67" t="n">
        <v>24</v>
      </c>
      <c r="AH67" t="n">
        <v>469048.9189202883</v>
      </c>
    </row>
    <row r="68">
      <c r="A68" t="n">
        <v>66</v>
      </c>
      <c r="B68" t="n">
        <v>80</v>
      </c>
      <c r="C68" t="inlineStr">
        <is>
          <t xml:space="preserve">CONCLUIDO	</t>
        </is>
      </c>
      <c r="D68" t="n">
        <v>4.9709</v>
      </c>
      <c r="E68" t="n">
        <v>20.12</v>
      </c>
      <c r="F68" t="n">
        <v>17.5</v>
      </c>
      <c r="G68" t="n">
        <v>116.69</v>
      </c>
      <c r="H68" t="n">
        <v>1.69</v>
      </c>
      <c r="I68" t="n">
        <v>9</v>
      </c>
      <c r="J68" t="n">
        <v>183.2</v>
      </c>
      <c r="K68" t="n">
        <v>50.28</v>
      </c>
      <c r="L68" t="n">
        <v>17.5</v>
      </c>
      <c r="M68" t="n">
        <v>7</v>
      </c>
      <c r="N68" t="n">
        <v>35.42</v>
      </c>
      <c r="O68" t="n">
        <v>22828.53</v>
      </c>
      <c r="P68" t="n">
        <v>182.66</v>
      </c>
      <c r="Q68" t="n">
        <v>444.55</v>
      </c>
      <c r="R68" t="n">
        <v>67.95</v>
      </c>
      <c r="S68" t="n">
        <v>48.21</v>
      </c>
      <c r="T68" t="n">
        <v>3933.23</v>
      </c>
      <c r="U68" t="n">
        <v>0.71</v>
      </c>
      <c r="V68" t="n">
        <v>0.78</v>
      </c>
      <c r="W68" t="n">
        <v>0.18</v>
      </c>
      <c r="X68" t="n">
        <v>0.23</v>
      </c>
      <c r="Y68" t="n">
        <v>1</v>
      </c>
      <c r="Z68" t="n">
        <v>10</v>
      </c>
      <c r="AA68" t="n">
        <v>378.8134289613858</v>
      </c>
      <c r="AB68" t="n">
        <v>518.3092455739761</v>
      </c>
      <c r="AC68" t="n">
        <v>468.8425386279901</v>
      </c>
      <c r="AD68" t="n">
        <v>378813.4289613858</v>
      </c>
      <c r="AE68" t="n">
        <v>518309.2455739761</v>
      </c>
      <c r="AF68" t="n">
        <v>7.375742250923769e-06</v>
      </c>
      <c r="AG68" t="n">
        <v>24</v>
      </c>
      <c r="AH68" t="n">
        <v>468842.5386279901</v>
      </c>
    </row>
    <row r="69">
      <c r="A69" t="n">
        <v>67</v>
      </c>
      <c r="B69" t="n">
        <v>80</v>
      </c>
      <c r="C69" t="inlineStr">
        <is>
          <t xml:space="preserve">CONCLUIDO	</t>
        </is>
      </c>
      <c r="D69" t="n">
        <v>4.977</v>
      </c>
      <c r="E69" t="n">
        <v>20.09</v>
      </c>
      <c r="F69" t="n">
        <v>17.48</v>
      </c>
      <c r="G69" t="n">
        <v>116.52</v>
      </c>
      <c r="H69" t="n">
        <v>1.72</v>
      </c>
      <c r="I69" t="n">
        <v>9</v>
      </c>
      <c r="J69" t="n">
        <v>183.57</v>
      </c>
      <c r="K69" t="n">
        <v>50.28</v>
      </c>
      <c r="L69" t="n">
        <v>17.75</v>
      </c>
      <c r="M69" t="n">
        <v>7</v>
      </c>
      <c r="N69" t="n">
        <v>35.54</v>
      </c>
      <c r="O69" t="n">
        <v>22874.86</v>
      </c>
      <c r="P69" t="n">
        <v>181.32</v>
      </c>
      <c r="Q69" t="n">
        <v>444.55</v>
      </c>
      <c r="R69" t="n">
        <v>67.15000000000001</v>
      </c>
      <c r="S69" t="n">
        <v>48.21</v>
      </c>
      <c r="T69" t="n">
        <v>3535</v>
      </c>
      <c r="U69" t="n">
        <v>0.72</v>
      </c>
      <c r="V69" t="n">
        <v>0.78</v>
      </c>
      <c r="W69" t="n">
        <v>0.18</v>
      </c>
      <c r="X69" t="n">
        <v>0.2</v>
      </c>
      <c r="Y69" t="n">
        <v>1</v>
      </c>
      <c r="Z69" t="n">
        <v>10</v>
      </c>
      <c r="AA69" t="n">
        <v>377.9247175038627</v>
      </c>
      <c r="AB69" t="n">
        <v>517.0932713506105</v>
      </c>
      <c r="AC69" t="n">
        <v>467.7426152778721</v>
      </c>
      <c r="AD69" t="n">
        <v>377924.7175038627</v>
      </c>
      <c r="AE69" t="n">
        <v>517093.2713506105</v>
      </c>
      <c r="AF69" t="n">
        <v>7.384793333772073e-06</v>
      </c>
      <c r="AG69" t="n">
        <v>24</v>
      </c>
      <c r="AH69" t="n">
        <v>467742.6152778721</v>
      </c>
    </row>
    <row r="70">
      <c r="A70" t="n">
        <v>68</v>
      </c>
      <c r="B70" t="n">
        <v>80</v>
      </c>
      <c r="C70" t="inlineStr">
        <is>
          <t xml:space="preserve">CONCLUIDO	</t>
        </is>
      </c>
      <c r="D70" t="n">
        <v>4.9775</v>
      </c>
      <c r="E70" t="n">
        <v>20.09</v>
      </c>
      <c r="F70" t="n">
        <v>17.48</v>
      </c>
      <c r="G70" t="n">
        <v>116.51</v>
      </c>
      <c r="H70" t="n">
        <v>1.74</v>
      </c>
      <c r="I70" t="n">
        <v>9</v>
      </c>
      <c r="J70" t="n">
        <v>183.95</v>
      </c>
      <c r="K70" t="n">
        <v>50.28</v>
      </c>
      <c r="L70" t="n">
        <v>18</v>
      </c>
      <c r="M70" t="n">
        <v>7</v>
      </c>
      <c r="N70" t="n">
        <v>35.67</v>
      </c>
      <c r="O70" t="n">
        <v>22921.24</v>
      </c>
      <c r="P70" t="n">
        <v>180.86</v>
      </c>
      <c r="Q70" t="n">
        <v>444.55</v>
      </c>
      <c r="R70" t="n">
        <v>67.16</v>
      </c>
      <c r="S70" t="n">
        <v>48.21</v>
      </c>
      <c r="T70" t="n">
        <v>3541.66</v>
      </c>
      <c r="U70" t="n">
        <v>0.72</v>
      </c>
      <c r="V70" t="n">
        <v>0.78</v>
      </c>
      <c r="W70" t="n">
        <v>0.17</v>
      </c>
      <c r="X70" t="n">
        <v>0.2</v>
      </c>
      <c r="Y70" t="n">
        <v>1</v>
      </c>
      <c r="Z70" t="n">
        <v>10</v>
      </c>
      <c r="AA70" t="n">
        <v>377.6869006605041</v>
      </c>
      <c r="AB70" t="n">
        <v>516.7678798537886</v>
      </c>
      <c r="AC70" t="n">
        <v>467.4482786888169</v>
      </c>
      <c r="AD70" t="n">
        <v>377686.9006605041</v>
      </c>
      <c r="AE70" t="n">
        <v>516767.8798537886</v>
      </c>
      <c r="AF70" t="n">
        <v>7.38553522580882e-06</v>
      </c>
      <c r="AG70" t="n">
        <v>24</v>
      </c>
      <c r="AH70" t="n">
        <v>467448.2786888169</v>
      </c>
    </row>
    <row r="71">
      <c r="A71" t="n">
        <v>69</v>
      </c>
      <c r="B71" t="n">
        <v>80</v>
      </c>
      <c r="C71" t="inlineStr">
        <is>
          <t xml:space="preserve">CONCLUIDO	</t>
        </is>
      </c>
      <c r="D71" t="n">
        <v>4.957</v>
      </c>
      <c r="E71" t="n">
        <v>20.17</v>
      </c>
      <c r="F71" t="n">
        <v>17.56</v>
      </c>
      <c r="G71" t="n">
        <v>117.06</v>
      </c>
      <c r="H71" t="n">
        <v>1.76</v>
      </c>
      <c r="I71" t="n">
        <v>9</v>
      </c>
      <c r="J71" t="n">
        <v>184.33</v>
      </c>
      <c r="K71" t="n">
        <v>50.28</v>
      </c>
      <c r="L71" t="n">
        <v>18.25</v>
      </c>
      <c r="M71" t="n">
        <v>7</v>
      </c>
      <c r="N71" t="n">
        <v>35.8</v>
      </c>
      <c r="O71" t="n">
        <v>22967.66</v>
      </c>
      <c r="P71" t="n">
        <v>180.92</v>
      </c>
      <c r="Q71" t="n">
        <v>444.55</v>
      </c>
      <c r="R71" t="n">
        <v>70.06</v>
      </c>
      <c r="S71" t="n">
        <v>48.21</v>
      </c>
      <c r="T71" t="n">
        <v>4989.99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378.5527594559747</v>
      </c>
      <c r="AB71" t="n">
        <v>517.9525860567456</v>
      </c>
      <c r="AC71" t="n">
        <v>468.5199181945093</v>
      </c>
      <c r="AD71" t="n">
        <v>378552.7594559747</v>
      </c>
      <c r="AE71" t="n">
        <v>517952.5860567456</v>
      </c>
      <c r="AF71" t="n">
        <v>7.355117652302223e-06</v>
      </c>
      <c r="AG71" t="n">
        <v>24</v>
      </c>
      <c r="AH71" t="n">
        <v>468519.9181945093</v>
      </c>
    </row>
    <row r="72">
      <c r="A72" t="n">
        <v>70</v>
      </c>
      <c r="B72" t="n">
        <v>80</v>
      </c>
      <c r="C72" t="inlineStr">
        <is>
          <t xml:space="preserve">CONCLUIDO	</t>
        </is>
      </c>
      <c r="D72" t="n">
        <v>4.9886</v>
      </c>
      <c r="E72" t="n">
        <v>20.05</v>
      </c>
      <c r="F72" t="n">
        <v>17.46</v>
      </c>
      <c r="G72" t="n">
        <v>130.97</v>
      </c>
      <c r="H72" t="n">
        <v>1.78</v>
      </c>
      <c r="I72" t="n">
        <v>8</v>
      </c>
      <c r="J72" t="n">
        <v>184.7</v>
      </c>
      <c r="K72" t="n">
        <v>50.28</v>
      </c>
      <c r="L72" t="n">
        <v>18.5</v>
      </c>
      <c r="M72" t="n">
        <v>6</v>
      </c>
      <c r="N72" t="n">
        <v>35.92</v>
      </c>
      <c r="O72" t="n">
        <v>23014.13</v>
      </c>
      <c r="P72" t="n">
        <v>179.57</v>
      </c>
      <c r="Q72" t="n">
        <v>444.55</v>
      </c>
      <c r="R72" t="n">
        <v>66.76000000000001</v>
      </c>
      <c r="S72" t="n">
        <v>48.21</v>
      </c>
      <c r="T72" t="n">
        <v>3342.52</v>
      </c>
      <c r="U72" t="n">
        <v>0.72</v>
      </c>
      <c r="V72" t="n">
        <v>0.78</v>
      </c>
      <c r="W72" t="n">
        <v>0.17</v>
      </c>
      <c r="X72" t="n">
        <v>0.19</v>
      </c>
      <c r="Y72" t="n">
        <v>1</v>
      </c>
      <c r="Z72" t="n">
        <v>10</v>
      </c>
      <c r="AA72" t="n">
        <v>376.6834778517595</v>
      </c>
      <c r="AB72" t="n">
        <v>515.3949524989742</v>
      </c>
      <c r="AC72" t="n">
        <v>466.2063815938304</v>
      </c>
      <c r="AD72" t="n">
        <v>376683.4778517595</v>
      </c>
      <c r="AE72" t="n">
        <v>515394.9524989743</v>
      </c>
      <c r="AF72" t="n">
        <v>7.402005229024586e-06</v>
      </c>
      <c r="AG72" t="n">
        <v>24</v>
      </c>
      <c r="AH72" t="n">
        <v>466206.3815938304</v>
      </c>
    </row>
    <row r="73">
      <c r="A73" t="n">
        <v>71</v>
      </c>
      <c r="B73" t="n">
        <v>80</v>
      </c>
      <c r="C73" t="inlineStr">
        <is>
          <t xml:space="preserve">CONCLUIDO	</t>
        </is>
      </c>
      <c r="D73" t="n">
        <v>4.9831</v>
      </c>
      <c r="E73" t="n">
        <v>20.07</v>
      </c>
      <c r="F73" t="n">
        <v>17.49</v>
      </c>
      <c r="G73" t="n">
        <v>131.14</v>
      </c>
      <c r="H73" t="n">
        <v>1.8</v>
      </c>
      <c r="I73" t="n">
        <v>8</v>
      </c>
      <c r="J73" t="n">
        <v>185.08</v>
      </c>
      <c r="K73" t="n">
        <v>50.28</v>
      </c>
      <c r="L73" t="n">
        <v>18.75</v>
      </c>
      <c r="M73" t="n">
        <v>6</v>
      </c>
      <c r="N73" t="n">
        <v>36.05</v>
      </c>
      <c r="O73" t="n">
        <v>23060.64</v>
      </c>
      <c r="P73" t="n">
        <v>179.21</v>
      </c>
      <c r="Q73" t="n">
        <v>444.55</v>
      </c>
      <c r="R73" t="n">
        <v>67.52</v>
      </c>
      <c r="S73" t="n">
        <v>48.21</v>
      </c>
      <c r="T73" t="n">
        <v>3724.86</v>
      </c>
      <c r="U73" t="n">
        <v>0.71</v>
      </c>
      <c r="V73" t="n">
        <v>0.78</v>
      </c>
      <c r="W73" t="n">
        <v>0.18</v>
      </c>
      <c r="X73" t="n">
        <v>0.21</v>
      </c>
      <c r="Y73" t="n">
        <v>1</v>
      </c>
      <c r="Z73" t="n">
        <v>10</v>
      </c>
      <c r="AA73" t="n">
        <v>376.757345116134</v>
      </c>
      <c r="AB73" t="n">
        <v>515.4960209488852</v>
      </c>
      <c r="AC73" t="n">
        <v>466.2978042127323</v>
      </c>
      <c r="AD73" t="n">
        <v>376757.345116134</v>
      </c>
      <c r="AE73" t="n">
        <v>515496.0209488852</v>
      </c>
      <c r="AF73" t="n">
        <v>7.393844416620378e-06</v>
      </c>
      <c r="AG73" t="n">
        <v>24</v>
      </c>
      <c r="AH73" t="n">
        <v>466297.8042127324</v>
      </c>
    </row>
    <row r="74">
      <c r="A74" t="n">
        <v>72</v>
      </c>
      <c r="B74" t="n">
        <v>80</v>
      </c>
      <c r="C74" t="inlineStr">
        <is>
          <t xml:space="preserve">CONCLUIDO	</t>
        </is>
      </c>
      <c r="D74" t="n">
        <v>4.9856</v>
      </c>
      <c r="E74" t="n">
        <v>20.06</v>
      </c>
      <c r="F74" t="n">
        <v>17.48</v>
      </c>
      <c r="G74" t="n">
        <v>131.07</v>
      </c>
      <c r="H74" t="n">
        <v>1.82</v>
      </c>
      <c r="I74" t="n">
        <v>8</v>
      </c>
      <c r="J74" t="n">
        <v>185.46</v>
      </c>
      <c r="K74" t="n">
        <v>50.28</v>
      </c>
      <c r="L74" t="n">
        <v>19</v>
      </c>
      <c r="M74" t="n">
        <v>6</v>
      </c>
      <c r="N74" t="n">
        <v>36.18</v>
      </c>
      <c r="O74" t="n">
        <v>23107.19</v>
      </c>
      <c r="P74" t="n">
        <v>178.31</v>
      </c>
      <c r="Q74" t="n">
        <v>444.55</v>
      </c>
      <c r="R74" t="n">
        <v>67.15000000000001</v>
      </c>
      <c r="S74" t="n">
        <v>48.21</v>
      </c>
      <c r="T74" t="n">
        <v>3539</v>
      </c>
      <c r="U74" t="n">
        <v>0.72</v>
      </c>
      <c r="V74" t="n">
        <v>0.78</v>
      </c>
      <c r="W74" t="n">
        <v>0.18</v>
      </c>
      <c r="X74" t="n">
        <v>0.2</v>
      </c>
      <c r="Y74" t="n">
        <v>1</v>
      </c>
      <c r="Z74" t="n">
        <v>10</v>
      </c>
      <c r="AA74" t="n">
        <v>376.2190051163365</v>
      </c>
      <c r="AB74" t="n">
        <v>514.7594404112776</v>
      </c>
      <c r="AC74" t="n">
        <v>465.6315218878367</v>
      </c>
      <c r="AD74" t="n">
        <v>376219.0051163365</v>
      </c>
      <c r="AE74" t="n">
        <v>514759.4404112776</v>
      </c>
      <c r="AF74" t="n">
        <v>7.397553876804108e-06</v>
      </c>
      <c r="AG74" t="n">
        <v>24</v>
      </c>
      <c r="AH74" t="n">
        <v>465631.5218878367</v>
      </c>
    </row>
    <row r="75">
      <c r="A75" t="n">
        <v>73</v>
      </c>
      <c r="B75" t="n">
        <v>80</v>
      </c>
      <c r="C75" t="inlineStr">
        <is>
          <t xml:space="preserve">CONCLUIDO	</t>
        </is>
      </c>
      <c r="D75" t="n">
        <v>4.9853</v>
      </c>
      <c r="E75" t="n">
        <v>20.06</v>
      </c>
      <c r="F75" t="n">
        <v>17.48</v>
      </c>
      <c r="G75" t="n">
        <v>131.08</v>
      </c>
      <c r="H75" t="n">
        <v>1.84</v>
      </c>
      <c r="I75" t="n">
        <v>8</v>
      </c>
      <c r="J75" t="n">
        <v>185.84</v>
      </c>
      <c r="K75" t="n">
        <v>50.28</v>
      </c>
      <c r="L75" t="n">
        <v>19.25</v>
      </c>
      <c r="M75" t="n">
        <v>6</v>
      </c>
      <c r="N75" t="n">
        <v>36.31</v>
      </c>
      <c r="O75" t="n">
        <v>23153.78</v>
      </c>
      <c r="P75" t="n">
        <v>177.69</v>
      </c>
      <c r="Q75" t="n">
        <v>444.55</v>
      </c>
      <c r="R75" t="n">
        <v>67.15000000000001</v>
      </c>
      <c r="S75" t="n">
        <v>48.21</v>
      </c>
      <c r="T75" t="n">
        <v>3539.77</v>
      </c>
      <c r="U75" t="n">
        <v>0.72</v>
      </c>
      <c r="V75" t="n">
        <v>0.78</v>
      </c>
      <c r="W75" t="n">
        <v>0.18</v>
      </c>
      <c r="X75" t="n">
        <v>0.2</v>
      </c>
      <c r="Y75" t="n">
        <v>1</v>
      </c>
      <c r="Z75" t="n">
        <v>10</v>
      </c>
      <c r="AA75" t="n">
        <v>375.9266695407842</v>
      </c>
      <c r="AB75" t="n">
        <v>514.3594539798715</v>
      </c>
      <c r="AC75" t="n">
        <v>465.2697096000596</v>
      </c>
      <c r="AD75" t="n">
        <v>375926.6695407842</v>
      </c>
      <c r="AE75" t="n">
        <v>514359.4539798716</v>
      </c>
      <c r="AF75" t="n">
        <v>7.39710874158206e-06</v>
      </c>
      <c r="AG75" t="n">
        <v>24</v>
      </c>
      <c r="AH75" t="n">
        <v>465269.7096000596</v>
      </c>
    </row>
    <row r="76">
      <c r="A76" t="n">
        <v>74</v>
      </c>
      <c r="B76" t="n">
        <v>80</v>
      </c>
      <c r="C76" t="inlineStr">
        <is>
          <t xml:space="preserve">CONCLUIDO	</t>
        </is>
      </c>
      <c r="D76" t="n">
        <v>4.992</v>
      </c>
      <c r="E76" t="n">
        <v>20.03</v>
      </c>
      <c r="F76" t="n">
        <v>17.45</v>
      </c>
      <c r="G76" t="n">
        <v>130.88</v>
      </c>
      <c r="H76" t="n">
        <v>1.86</v>
      </c>
      <c r="I76" t="n">
        <v>8</v>
      </c>
      <c r="J76" t="n">
        <v>186.21</v>
      </c>
      <c r="K76" t="n">
        <v>50.28</v>
      </c>
      <c r="L76" t="n">
        <v>19.5</v>
      </c>
      <c r="M76" t="n">
        <v>6</v>
      </c>
      <c r="N76" t="n">
        <v>36.43</v>
      </c>
      <c r="O76" t="n">
        <v>23200.42</v>
      </c>
      <c r="P76" t="n">
        <v>176.73</v>
      </c>
      <c r="Q76" t="n">
        <v>444.58</v>
      </c>
      <c r="R76" t="n">
        <v>66.05</v>
      </c>
      <c r="S76" t="n">
        <v>48.21</v>
      </c>
      <c r="T76" t="n">
        <v>2990.45</v>
      </c>
      <c r="U76" t="n">
        <v>0.73</v>
      </c>
      <c r="V76" t="n">
        <v>0.78</v>
      </c>
      <c r="W76" t="n">
        <v>0.18</v>
      </c>
      <c r="X76" t="n">
        <v>0.17</v>
      </c>
      <c r="Y76" t="n">
        <v>1</v>
      </c>
      <c r="Z76" t="n">
        <v>10</v>
      </c>
      <c r="AA76" t="n">
        <v>375.1804924784786</v>
      </c>
      <c r="AB76" t="n">
        <v>513.3385016042164</v>
      </c>
      <c r="AC76" t="n">
        <v>464.3461954862213</v>
      </c>
      <c r="AD76" t="n">
        <v>375180.4924784786</v>
      </c>
      <c r="AE76" t="n">
        <v>513338.5016042164</v>
      </c>
      <c r="AF76" t="n">
        <v>7.407050094874459e-06</v>
      </c>
      <c r="AG76" t="n">
        <v>24</v>
      </c>
      <c r="AH76" t="n">
        <v>464346.1954862213</v>
      </c>
    </row>
    <row r="77">
      <c r="A77" t="n">
        <v>75</v>
      </c>
      <c r="B77" t="n">
        <v>80</v>
      </c>
      <c r="C77" t="inlineStr">
        <is>
          <t xml:space="preserve">CONCLUIDO	</t>
        </is>
      </c>
      <c r="D77" t="n">
        <v>4.9941</v>
      </c>
      <c r="E77" t="n">
        <v>20.02</v>
      </c>
      <c r="F77" t="n">
        <v>17.44</v>
      </c>
      <c r="G77" t="n">
        <v>130.81</v>
      </c>
      <c r="H77" t="n">
        <v>1.88</v>
      </c>
      <c r="I77" t="n">
        <v>8</v>
      </c>
      <c r="J77" t="n">
        <v>186.59</v>
      </c>
      <c r="K77" t="n">
        <v>50.28</v>
      </c>
      <c r="L77" t="n">
        <v>19.75</v>
      </c>
      <c r="M77" t="n">
        <v>6</v>
      </c>
      <c r="N77" t="n">
        <v>36.56</v>
      </c>
      <c r="O77" t="n">
        <v>23247.1</v>
      </c>
      <c r="P77" t="n">
        <v>175.79</v>
      </c>
      <c r="Q77" t="n">
        <v>444.55</v>
      </c>
      <c r="R77" t="n">
        <v>65.84999999999999</v>
      </c>
      <c r="S77" t="n">
        <v>48.21</v>
      </c>
      <c r="T77" t="n">
        <v>2888.34</v>
      </c>
      <c r="U77" t="n">
        <v>0.73</v>
      </c>
      <c r="V77" t="n">
        <v>0.78</v>
      </c>
      <c r="W77" t="n">
        <v>0.18</v>
      </c>
      <c r="X77" t="n">
        <v>0.16</v>
      </c>
      <c r="Y77" t="n">
        <v>1</v>
      </c>
      <c r="Z77" t="n">
        <v>10</v>
      </c>
      <c r="AA77" t="n">
        <v>374.6356645259024</v>
      </c>
      <c r="AB77" t="n">
        <v>512.5930439633887</v>
      </c>
      <c r="AC77" t="n">
        <v>463.6718832763778</v>
      </c>
      <c r="AD77" t="n">
        <v>374635.6645259024</v>
      </c>
      <c r="AE77" t="n">
        <v>512593.0439633887</v>
      </c>
      <c r="AF77" t="n">
        <v>7.410166041428795e-06</v>
      </c>
      <c r="AG77" t="n">
        <v>24</v>
      </c>
      <c r="AH77" t="n">
        <v>463671.8832763778</v>
      </c>
    </row>
    <row r="78">
      <c r="A78" t="n">
        <v>76</v>
      </c>
      <c r="B78" t="n">
        <v>80</v>
      </c>
      <c r="C78" t="inlineStr">
        <is>
          <t xml:space="preserve">CONCLUIDO	</t>
        </is>
      </c>
      <c r="D78" t="n">
        <v>4.9897</v>
      </c>
      <c r="E78" t="n">
        <v>20.04</v>
      </c>
      <c r="F78" t="n">
        <v>17.46</v>
      </c>
      <c r="G78" t="n">
        <v>130.94</v>
      </c>
      <c r="H78" t="n">
        <v>1.9</v>
      </c>
      <c r="I78" t="n">
        <v>8</v>
      </c>
      <c r="J78" t="n">
        <v>186.97</v>
      </c>
      <c r="K78" t="n">
        <v>50.28</v>
      </c>
      <c r="L78" t="n">
        <v>20</v>
      </c>
      <c r="M78" t="n">
        <v>6</v>
      </c>
      <c r="N78" t="n">
        <v>36.69</v>
      </c>
      <c r="O78" t="n">
        <v>23293.82</v>
      </c>
      <c r="P78" t="n">
        <v>175.89</v>
      </c>
      <c r="Q78" t="n">
        <v>444.55</v>
      </c>
      <c r="R78" t="n">
        <v>66.67</v>
      </c>
      <c r="S78" t="n">
        <v>48.21</v>
      </c>
      <c r="T78" t="n">
        <v>3297.63</v>
      </c>
      <c r="U78" t="n">
        <v>0.72</v>
      </c>
      <c r="V78" t="n">
        <v>0.78</v>
      </c>
      <c r="W78" t="n">
        <v>0.17</v>
      </c>
      <c r="X78" t="n">
        <v>0.18</v>
      </c>
      <c r="Y78" t="n">
        <v>1</v>
      </c>
      <c r="Z78" t="n">
        <v>10</v>
      </c>
      <c r="AA78" t="n">
        <v>374.8685788566559</v>
      </c>
      <c r="AB78" t="n">
        <v>512.9117276261807</v>
      </c>
      <c r="AC78" t="n">
        <v>463.9601522176682</v>
      </c>
      <c r="AD78" t="n">
        <v>374868.5788566559</v>
      </c>
      <c r="AE78" t="n">
        <v>512911.7276261807</v>
      </c>
      <c r="AF78" t="n">
        <v>7.403637391505427e-06</v>
      </c>
      <c r="AG78" t="n">
        <v>24</v>
      </c>
      <c r="AH78" t="n">
        <v>463960.1522176682</v>
      </c>
    </row>
    <row r="79">
      <c r="A79" t="n">
        <v>77</v>
      </c>
      <c r="B79" t="n">
        <v>80</v>
      </c>
      <c r="C79" t="inlineStr">
        <is>
          <t xml:space="preserve">CONCLUIDO	</t>
        </is>
      </c>
      <c r="D79" t="n">
        <v>4.9841</v>
      </c>
      <c r="E79" t="n">
        <v>20.06</v>
      </c>
      <c r="F79" t="n">
        <v>17.48</v>
      </c>
      <c r="G79" t="n">
        <v>131.11</v>
      </c>
      <c r="H79" t="n">
        <v>1.92</v>
      </c>
      <c r="I79" t="n">
        <v>8</v>
      </c>
      <c r="J79" t="n">
        <v>187.35</v>
      </c>
      <c r="K79" t="n">
        <v>50.28</v>
      </c>
      <c r="L79" t="n">
        <v>20.25</v>
      </c>
      <c r="M79" t="n">
        <v>6</v>
      </c>
      <c r="N79" t="n">
        <v>36.82</v>
      </c>
      <c r="O79" t="n">
        <v>23340.59</v>
      </c>
      <c r="P79" t="n">
        <v>173.96</v>
      </c>
      <c r="Q79" t="n">
        <v>444.55</v>
      </c>
      <c r="R79" t="n">
        <v>67.33</v>
      </c>
      <c r="S79" t="n">
        <v>48.21</v>
      </c>
      <c r="T79" t="n">
        <v>3630.42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374.150384294326</v>
      </c>
      <c r="AB79" t="n">
        <v>511.9290621414931</v>
      </c>
      <c r="AC79" t="n">
        <v>463.0712709476596</v>
      </c>
      <c r="AD79" t="n">
        <v>374150.384294326</v>
      </c>
      <c r="AE79" t="n">
        <v>511929.0621414931</v>
      </c>
      <c r="AF79" t="n">
        <v>7.395328200693869e-06</v>
      </c>
      <c r="AG79" t="n">
        <v>24</v>
      </c>
      <c r="AH79" t="n">
        <v>463071.2709476596</v>
      </c>
    </row>
    <row r="80">
      <c r="A80" t="n">
        <v>78</v>
      </c>
      <c r="B80" t="n">
        <v>80</v>
      </c>
      <c r="C80" t="inlineStr">
        <is>
          <t xml:space="preserve">CONCLUIDO	</t>
        </is>
      </c>
      <c r="D80" t="n">
        <v>4.9815</v>
      </c>
      <c r="E80" t="n">
        <v>20.07</v>
      </c>
      <c r="F80" t="n">
        <v>17.49</v>
      </c>
      <c r="G80" t="n">
        <v>131.19</v>
      </c>
      <c r="H80" t="n">
        <v>1.94</v>
      </c>
      <c r="I80" t="n">
        <v>8</v>
      </c>
      <c r="J80" t="n">
        <v>187.73</v>
      </c>
      <c r="K80" t="n">
        <v>50.28</v>
      </c>
      <c r="L80" t="n">
        <v>20.5</v>
      </c>
      <c r="M80" t="n">
        <v>6</v>
      </c>
      <c r="N80" t="n">
        <v>36.95</v>
      </c>
      <c r="O80" t="n">
        <v>23387.4</v>
      </c>
      <c r="P80" t="n">
        <v>172.76</v>
      </c>
      <c r="Q80" t="n">
        <v>444.55</v>
      </c>
      <c r="R80" t="n">
        <v>67.67</v>
      </c>
      <c r="S80" t="n">
        <v>48.21</v>
      </c>
      <c r="T80" t="n">
        <v>3798.31</v>
      </c>
      <c r="U80" t="n">
        <v>0.71</v>
      </c>
      <c r="V80" t="n">
        <v>0.78</v>
      </c>
      <c r="W80" t="n">
        <v>0.18</v>
      </c>
      <c r="X80" t="n">
        <v>0.22</v>
      </c>
      <c r="Y80" t="n">
        <v>1</v>
      </c>
      <c r="Z80" t="n">
        <v>10</v>
      </c>
      <c r="AA80" t="n">
        <v>373.6710352562521</v>
      </c>
      <c r="AB80" t="n">
        <v>511.2731956402133</v>
      </c>
      <c r="AC80" t="n">
        <v>462.4779994247476</v>
      </c>
      <c r="AD80" t="n">
        <v>373671.0352562521</v>
      </c>
      <c r="AE80" t="n">
        <v>511273.1956402133</v>
      </c>
      <c r="AF80" t="n">
        <v>7.391470362102788e-06</v>
      </c>
      <c r="AG80" t="n">
        <v>24</v>
      </c>
      <c r="AH80" t="n">
        <v>462477.9994247475</v>
      </c>
    </row>
    <row r="81">
      <c r="A81" t="n">
        <v>79</v>
      </c>
      <c r="B81" t="n">
        <v>80</v>
      </c>
      <c r="C81" t="inlineStr">
        <is>
          <t xml:space="preserve">CONCLUIDO	</t>
        </is>
      </c>
      <c r="D81" t="n">
        <v>5.0014</v>
      </c>
      <c r="E81" t="n">
        <v>19.99</v>
      </c>
      <c r="F81" t="n">
        <v>17.44</v>
      </c>
      <c r="G81" t="n">
        <v>149.52</v>
      </c>
      <c r="H81" t="n">
        <v>1.96</v>
      </c>
      <c r="I81" t="n">
        <v>7</v>
      </c>
      <c r="J81" t="n">
        <v>188.11</v>
      </c>
      <c r="K81" t="n">
        <v>50.28</v>
      </c>
      <c r="L81" t="n">
        <v>20.75</v>
      </c>
      <c r="M81" t="n">
        <v>5</v>
      </c>
      <c r="N81" t="n">
        <v>37.08</v>
      </c>
      <c r="O81" t="n">
        <v>23434.26</v>
      </c>
      <c r="P81" t="n">
        <v>172.76</v>
      </c>
      <c r="Q81" t="n">
        <v>444.55</v>
      </c>
      <c r="R81" t="n">
        <v>66.09999999999999</v>
      </c>
      <c r="S81" t="n">
        <v>48.21</v>
      </c>
      <c r="T81" t="n">
        <v>3019.23</v>
      </c>
      <c r="U81" t="n">
        <v>0.73</v>
      </c>
      <c r="V81" t="n">
        <v>0.78</v>
      </c>
      <c r="W81" t="n">
        <v>0.17</v>
      </c>
      <c r="X81" t="n">
        <v>0.17</v>
      </c>
      <c r="Y81" t="n">
        <v>1</v>
      </c>
      <c r="Z81" t="n">
        <v>10</v>
      </c>
      <c r="AA81" t="n">
        <v>372.9674597855106</v>
      </c>
      <c r="AB81" t="n">
        <v>510.3105326415858</v>
      </c>
      <c r="AC81" t="n">
        <v>461.6072116316031</v>
      </c>
      <c r="AD81" t="n">
        <v>372967.4597855107</v>
      </c>
      <c r="AE81" t="n">
        <v>510310.5326415858</v>
      </c>
      <c r="AF81" t="n">
        <v>7.42099766516529e-06</v>
      </c>
      <c r="AG81" t="n">
        <v>24</v>
      </c>
      <c r="AH81" t="n">
        <v>461607.2116316031</v>
      </c>
    </row>
    <row r="82">
      <c r="A82" t="n">
        <v>80</v>
      </c>
      <c r="B82" t="n">
        <v>80</v>
      </c>
      <c r="C82" t="inlineStr">
        <is>
          <t xml:space="preserve">CONCLUIDO	</t>
        </is>
      </c>
      <c r="D82" t="n">
        <v>5.0031</v>
      </c>
      <c r="E82" t="n">
        <v>19.99</v>
      </c>
      <c r="F82" t="n">
        <v>17.44</v>
      </c>
      <c r="G82" t="n">
        <v>149.46</v>
      </c>
      <c r="H82" t="n">
        <v>1.98</v>
      </c>
      <c r="I82" t="n">
        <v>7</v>
      </c>
      <c r="J82" t="n">
        <v>188.49</v>
      </c>
      <c r="K82" t="n">
        <v>50.28</v>
      </c>
      <c r="L82" t="n">
        <v>21</v>
      </c>
      <c r="M82" t="n">
        <v>4</v>
      </c>
      <c r="N82" t="n">
        <v>37.21</v>
      </c>
      <c r="O82" t="n">
        <v>23481.16</v>
      </c>
      <c r="P82" t="n">
        <v>172.76</v>
      </c>
      <c r="Q82" t="n">
        <v>444.55</v>
      </c>
      <c r="R82" t="n">
        <v>65.7</v>
      </c>
      <c r="S82" t="n">
        <v>48.21</v>
      </c>
      <c r="T82" t="n">
        <v>2821.97</v>
      </c>
      <c r="U82" t="n">
        <v>0.73</v>
      </c>
      <c r="V82" t="n">
        <v>0.78</v>
      </c>
      <c r="W82" t="n">
        <v>0.18</v>
      </c>
      <c r="X82" t="n">
        <v>0.16</v>
      </c>
      <c r="Y82" t="n">
        <v>1</v>
      </c>
      <c r="Z82" t="n">
        <v>10</v>
      </c>
      <c r="AA82" t="n">
        <v>372.9207886927163</v>
      </c>
      <c r="AB82" t="n">
        <v>510.2466751934412</v>
      </c>
      <c r="AC82" t="n">
        <v>461.5494486486849</v>
      </c>
      <c r="AD82" t="n">
        <v>372920.7886927163</v>
      </c>
      <c r="AE82" t="n">
        <v>510246.6751934412</v>
      </c>
      <c r="AF82" t="n">
        <v>7.423520098090227e-06</v>
      </c>
      <c r="AG82" t="n">
        <v>24</v>
      </c>
      <c r="AH82" t="n">
        <v>461549.4486486849</v>
      </c>
    </row>
    <row r="83">
      <c r="A83" t="n">
        <v>81</v>
      </c>
      <c r="B83" t="n">
        <v>80</v>
      </c>
      <c r="C83" t="inlineStr">
        <is>
          <t xml:space="preserve">CONCLUIDO	</t>
        </is>
      </c>
      <c r="D83" t="n">
        <v>5.0024</v>
      </c>
      <c r="E83" t="n">
        <v>19.99</v>
      </c>
      <c r="F83" t="n">
        <v>17.44</v>
      </c>
      <c r="G83" t="n">
        <v>149.49</v>
      </c>
      <c r="H83" t="n">
        <v>2</v>
      </c>
      <c r="I83" t="n">
        <v>7</v>
      </c>
      <c r="J83" t="n">
        <v>188.87</v>
      </c>
      <c r="K83" t="n">
        <v>50.28</v>
      </c>
      <c r="L83" t="n">
        <v>21.25</v>
      </c>
      <c r="M83" t="n">
        <v>5</v>
      </c>
      <c r="N83" t="n">
        <v>37.34</v>
      </c>
      <c r="O83" t="n">
        <v>23528.1</v>
      </c>
      <c r="P83" t="n">
        <v>172.73</v>
      </c>
      <c r="Q83" t="n">
        <v>444.55</v>
      </c>
      <c r="R83" t="n">
        <v>65.95999999999999</v>
      </c>
      <c r="S83" t="n">
        <v>48.21</v>
      </c>
      <c r="T83" t="n">
        <v>2949</v>
      </c>
      <c r="U83" t="n">
        <v>0.73</v>
      </c>
      <c r="V83" t="n">
        <v>0.78</v>
      </c>
      <c r="W83" t="n">
        <v>0.18</v>
      </c>
      <c r="X83" t="n">
        <v>0.16</v>
      </c>
      <c r="Y83" t="n">
        <v>1</v>
      </c>
      <c r="Z83" t="n">
        <v>10</v>
      </c>
      <c r="AA83" t="n">
        <v>372.9254974327093</v>
      </c>
      <c r="AB83" t="n">
        <v>510.2531178992347</v>
      </c>
      <c r="AC83" t="n">
        <v>461.5552764716798</v>
      </c>
      <c r="AD83" t="n">
        <v>372925.4974327093</v>
      </c>
      <c r="AE83" t="n">
        <v>510253.1178992346</v>
      </c>
      <c r="AF83" t="n">
        <v>7.422481449238782e-06</v>
      </c>
      <c r="AG83" t="n">
        <v>24</v>
      </c>
      <c r="AH83" t="n">
        <v>461555.2764716798</v>
      </c>
    </row>
    <row r="84">
      <c r="A84" t="n">
        <v>82</v>
      </c>
      <c r="B84" t="n">
        <v>80</v>
      </c>
      <c r="C84" t="inlineStr">
        <is>
          <t xml:space="preserve">CONCLUIDO	</t>
        </is>
      </c>
      <c r="D84" t="n">
        <v>5.0009</v>
      </c>
      <c r="E84" t="n">
        <v>20</v>
      </c>
      <c r="F84" t="n">
        <v>17.45</v>
      </c>
      <c r="G84" t="n">
        <v>149.54</v>
      </c>
      <c r="H84" t="n">
        <v>2.02</v>
      </c>
      <c r="I84" t="n">
        <v>7</v>
      </c>
      <c r="J84" t="n">
        <v>189.25</v>
      </c>
      <c r="K84" t="n">
        <v>50.28</v>
      </c>
      <c r="L84" t="n">
        <v>21.5</v>
      </c>
      <c r="M84" t="n">
        <v>4</v>
      </c>
      <c r="N84" t="n">
        <v>37.47</v>
      </c>
      <c r="O84" t="n">
        <v>23575.09</v>
      </c>
      <c r="P84" t="n">
        <v>172.94</v>
      </c>
      <c r="Q84" t="n">
        <v>444.55</v>
      </c>
      <c r="R84" t="n">
        <v>66.09999999999999</v>
      </c>
      <c r="S84" t="n">
        <v>48.21</v>
      </c>
      <c r="T84" t="n">
        <v>3022.22</v>
      </c>
      <c r="U84" t="n">
        <v>0.73</v>
      </c>
      <c r="V84" t="n">
        <v>0.78</v>
      </c>
      <c r="W84" t="n">
        <v>0.18</v>
      </c>
      <c r="X84" t="n">
        <v>0.17</v>
      </c>
      <c r="Y84" t="n">
        <v>1</v>
      </c>
      <c r="Z84" t="n">
        <v>10</v>
      </c>
      <c r="AA84" t="n">
        <v>373.0991041687316</v>
      </c>
      <c r="AB84" t="n">
        <v>510.4906542944489</v>
      </c>
      <c r="AC84" t="n">
        <v>461.7701427267193</v>
      </c>
      <c r="AD84" t="n">
        <v>373099.1041687316</v>
      </c>
      <c r="AE84" t="n">
        <v>510490.6542944489</v>
      </c>
      <c r="AF84" t="n">
        <v>7.420255773128543e-06</v>
      </c>
      <c r="AG84" t="n">
        <v>24</v>
      </c>
      <c r="AH84" t="n">
        <v>461770.1427267193</v>
      </c>
    </row>
    <row r="85">
      <c r="A85" t="n">
        <v>83</v>
      </c>
      <c r="B85" t="n">
        <v>80</v>
      </c>
      <c r="C85" t="inlineStr">
        <is>
          <t xml:space="preserve">CONCLUIDO	</t>
        </is>
      </c>
      <c r="D85" t="n">
        <v>5.0064</v>
      </c>
      <c r="E85" t="n">
        <v>19.97</v>
      </c>
      <c r="F85" t="n">
        <v>17.42</v>
      </c>
      <c r="G85" t="n">
        <v>149.35</v>
      </c>
      <c r="H85" t="n">
        <v>2.04</v>
      </c>
      <c r="I85" t="n">
        <v>7</v>
      </c>
      <c r="J85" t="n">
        <v>189.63</v>
      </c>
      <c r="K85" t="n">
        <v>50.28</v>
      </c>
      <c r="L85" t="n">
        <v>21.75</v>
      </c>
      <c r="M85" t="n">
        <v>2</v>
      </c>
      <c r="N85" t="n">
        <v>37.6</v>
      </c>
      <c r="O85" t="n">
        <v>23622.13</v>
      </c>
      <c r="P85" t="n">
        <v>172.18</v>
      </c>
      <c r="Q85" t="n">
        <v>444.55</v>
      </c>
      <c r="R85" t="n">
        <v>65.17</v>
      </c>
      <c r="S85" t="n">
        <v>48.21</v>
      </c>
      <c r="T85" t="n">
        <v>2553</v>
      </c>
      <c r="U85" t="n">
        <v>0.74</v>
      </c>
      <c r="V85" t="n">
        <v>0.78</v>
      </c>
      <c r="W85" t="n">
        <v>0.18</v>
      </c>
      <c r="X85" t="n">
        <v>0.15</v>
      </c>
      <c r="Y85" t="n">
        <v>1</v>
      </c>
      <c r="Z85" t="n">
        <v>10</v>
      </c>
      <c r="AA85" t="n">
        <v>372.4884338363435</v>
      </c>
      <c r="AB85" t="n">
        <v>509.6551082048019</v>
      </c>
      <c r="AC85" t="n">
        <v>461.0143399831719</v>
      </c>
      <c r="AD85" t="n">
        <v>372488.4338363435</v>
      </c>
      <c r="AE85" t="n">
        <v>509655.1082048019</v>
      </c>
      <c r="AF85" t="n">
        <v>7.428416585532752e-06</v>
      </c>
      <c r="AG85" t="n">
        <v>24</v>
      </c>
      <c r="AH85" t="n">
        <v>461014.3399831718</v>
      </c>
    </row>
    <row r="86">
      <c r="A86" t="n">
        <v>84</v>
      </c>
      <c r="B86" t="n">
        <v>80</v>
      </c>
      <c r="C86" t="inlineStr">
        <is>
          <t xml:space="preserve">CONCLUIDO	</t>
        </is>
      </c>
      <c r="D86" t="n">
        <v>5.0065</v>
      </c>
      <c r="E86" t="n">
        <v>19.97</v>
      </c>
      <c r="F86" t="n">
        <v>17.42</v>
      </c>
      <c r="G86" t="n">
        <v>149.35</v>
      </c>
      <c r="H86" t="n">
        <v>2.05</v>
      </c>
      <c r="I86" t="n">
        <v>7</v>
      </c>
      <c r="J86" t="n">
        <v>190.01</v>
      </c>
      <c r="K86" t="n">
        <v>50.28</v>
      </c>
      <c r="L86" t="n">
        <v>22</v>
      </c>
      <c r="M86" t="n">
        <v>1</v>
      </c>
      <c r="N86" t="n">
        <v>37.74</v>
      </c>
      <c r="O86" t="n">
        <v>23669.2</v>
      </c>
      <c r="P86" t="n">
        <v>172.29</v>
      </c>
      <c r="Q86" t="n">
        <v>444.55</v>
      </c>
      <c r="R86" t="n">
        <v>65.16</v>
      </c>
      <c r="S86" t="n">
        <v>48.21</v>
      </c>
      <c r="T86" t="n">
        <v>2548.16</v>
      </c>
      <c r="U86" t="n">
        <v>0.74</v>
      </c>
      <c r="V86" t="n">
        <v>0.78</v>
      </c>
      <c r="W86" t="n">
        <v>0.18</v>
      </c>
      <c r="X86" t="n">
        <v>0.15</v>
      </c>
      <c r="Y86" t="n">
        <v>1</v>
      </c>
      <c r="Z86" t="n">
        <v>10</v>
      </c>
      <c r="AA86" t="n">
        <v>372.5388410884565</v>
      </c>
      <c r="AB86" t="n">
        <v>509.7240776309538</v>
      </c>
      <c r="AC86" t="n">
        <v>461.076727064091</v>
      </c>
      <c r="AD86" t="n">
        <v>372538.8410884565</v>
      </c>
      <c r="AE86" t="n">
        <v>509724.0776309539</v>
      </c>
      <c r="AF86" t="n">
        <v>7.4285649639401e-06</v>
      </c>
      <c r="AG86" t="n">
        <v>24</v>
      </c>
      <c r="AH86" t="n">
        <v>461076.727064091</v>
      </c>
    </row>
    <row r="87">
      <c r="A87" t="n">
        <v>85</v>
      </c>
      <c r="B87" t="n">
        <v>80</v>
      </c>
      <c r="C87" t="inlineStr">
        <is>
          <t xml:space="preserve">CONCLUIDO	</t>
        </is>
      </c>
      <c r="D87" t="n">
        <v>5.0058</v>
      </c>
      <c r="E87" t="n">
        <v>19.98</v>
      </c>
      <c r="F87" t="n">
        <v>17.43</v>
      </c>
      <c r="G87" t="n">
        <v>149.37</v>
      </c>
      <c r="H87" t="n">
        <v>2.07</v>
      </c>
      <c r="I87" t="n">
        <v>7</v>
      </c>
      <c r="J87" t="n">
        <v>190.4</v>
      </c>
      <c r="K87" t="n">
        <v>50.28</v>
      </c>
      <c r="L87" t="n">
        <v>22.25</v>
      </c>
      <c r="M87" t="n">
        <v>0</v>
      </c>
      <c r="N87" t="n">
        <v>37.87</v>
      </c>
      <c r="O87" t="n">
        <v>23716.33</v>
      </c>
      <c r="P87" t="n">
        <v>172.62</v>
      </c>
      <c r="Q87" t="n">
        <v>444.55</v>
      </c>
      <c r="R87" t="n">
        <v>65.20999999999999</v>
      </c>
      <c r="S87" t="n">
        <v>48.21</v>
      </c>
      <c r="T87" t="n">
        <v>2573.97</v>
      </c>
      <c r="U87" t="n">
        <v>0.74</v>
      </c>
      <c r="V87" t="n">
        <v>0.78</v>
      </c>
      <c r="W87" t="n">
        <v>0.18</v>
      </c>
      <c r="X87" t="n">
        <v>0.15</v>
      </c>
      <c r="Y87" t="n">
        <v>1</v>
      </c>
      <c r="Z87" t="n">
        <v>10</v>
      </c>
      <c r="AA87" t="n">
        <v>372.748259803942</v>
      </c>
      <c r="AB87" t="n">
        <v>510.0106135563829</v>
      </c>
      <c r="AC87" t="n">
        <v>461.3359164029528</v>
      </c>
      <c r="AD87" t="n">
        <v>372748.259803942</v>
      </c>
      <c r="AE87" t="n">
        <v>510010.6135563828</v>
      </c>
      <c r="AF87" t="n">
        <v>7.427526315088656e-06</v>
      </c>
      <c r="AG87" t="n">
        <v>24</v>
      </c>
      <c r="AH87" t="n">
        <v>461335.9164029527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2.4448</v>
      </c>
      <c r="E2" t="n">
        <v>40.9</v>
      </c>
      <c r="F2" t="n">
        <v>25.78</v>
      </c>
      <c r="G2" t="n">
        <v>5.45</v>
      </c>
      <c r="H2" t="n">
        <v>0.08</v>
      </c>
      <c r="I2" t="n">
        <v>284</v>
      </c>
      <c r="J2" t="n">
        <v>222.93</v>
      </c>
      <c r="K2" t="n">
        <v>56.94</v>
      </c>
      <c r="L2" t="n">
        <v>1</v>
      </c>
      <c r="M2" t="n">
        <v>282</v>
      </c>
      <c r="N2" t="n">
        <v>49.99</v>
      </c>
      <c r="O2" t="n">
        <v>27728.69</v>
      </c>
      <c r="P2" t="n">
        <v>390.6</v>
      </c>
      <c r="Q2" t="n">
        <v>444.84</v>
      </c>
      <c r="R2" t="n">
        <v>338.54</v>
      </c>
      <c r="S2" t="n">
        <v>48.21</v>
      </c>
      <c r="T2" t="n">
        <v>137855.01</v>
      </c>
      <c r="U2" t="n">
        <v>0.14</v>
      </c>
      <c r="V2" t="n">
        <v>0.53</v>
      </c>
      <c r="W2" t="n">
        <v>0.62</v>
      </c>
      <c r="X2" t="n">
        <v>8.49</v>
      </c>
      <c r="Y2" t="n">
        <v>1</v>
      </c>
      <c r="Z2" t="n">
        <v>10</v>
      </c>
      <c r="AA2" t="n">
        <v>1053.820090457146</v>
      </c>
      <c r="AB2" t="n">
        <v>1441.88313902467</v>
      </c>
      <c r="AC2" t="n">
        <v>1304.27183593185</v>
      </c>
      <c r="AD2" t="n">
        <v>1053820.090457146</v>
      </c>
      <c r="AE2" t="n">
        <v>1441883.13902467</v>
      </c>
      <c r="AF2" t="n">
        <v>3.133574870987611e-06</v>
      </c>
      <c r="AG2" t="n">
        <v>48</v>
      </c>
      <c r="AH2" t="n">
        <v>1304271.83593185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2.8604</v>
      </c>
      <c r="E3" t="n">
        <v>34.96</v>
      </c>
      <c r="F3" t="n">
        <v>23.3</v>
      </c>
      <c r="G3" t="n">
        <v>6.82</v>
      </c>
      <c r="H3" t="n">
        <v>0.1</v>
      </c>
      <c r="I3" t="n">
        <v>205</v>
      </c>
      <c r="J3" t="n">
        <v>223.35</v>
      </c>
      <c r="K3" t="n">
        <v>56.94</v>
      </c>
      <c r="L3" t="n">
        <v>1.25</v>
      </c>
      <c r="M3" t="n">
        <v>203</v>
      </c>
      <c r="N3" t="n">
        <v>50.15</v>
      </c>
      <c r="O3" t="n">
        <v>27780.03</v>
      </c>
      <c r="P3" t="n">
        <v>352.56</v>
      </c>
      <c r="Q3" t="n">
        <v>444.72</v>
      </c>
      <c r="R3" t="n">
        <v>257.42</v>
      </c>
      <c r="S3" t="n">
        <v>48.21</v>
      </c>
      <c r="T3" t="n">
        <v>97691.12</v>
      </c>
      <c r="U3" t="n">
        <v>0.19</v>
      </c>
      <c r="V3" t="n">
        <v>0.59</v>
      </c>
      <c r="W3" t="n">
        <v>0.49</v>
      </c>
      <c r="X3" t="n">
        <v>6.02</v>
      </c>
      <c r="Y3" t="n">
        <v>1</v>
      </c>
      <c r="Z3" t="n">
        <v>10</v>
      </c>
      <c r="AA3" t="n">
        <v>852.9217946197205</v>
      </c>
      <c r="AB3" t="n">
        <v>1167.005227652612</v>
      </c>
      <c r="AC3" t="n">
        <v>1055.62788662757</v>
      </c>
      <c r="AD3" t="n">
        <v>852921.7946197204</v>
      </c>
      <c r="AE3" t="n">
        <v>1167005.227652612</v>
      </c>
      <c r="AF3" t="n">
        <v>3.666262091366559e-06</v>
      </c>
      <c r="AG3" t="n">
        <v>41</v>
      </c>
      <c r="AH3" t="n">
        <v>1055627.88662757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3.1529</v>
      </c>
      <c r="E4" t="n">
        <v>31.72</v>
      </c>
      <c r="F4" t="n">
        <v>21.99</v>
      </c>
      <c r="G4" t="n">
        <v>8.199999999999999</v>
      </c>
      <c r="H4" t="n">
        <v>0.12</v>
      </c>
      <c r="I4" t="n">
        <v>161</v>
      </c>
      <c r="J4" t="n">
        <v>223.76</v>
      </c>
      <c r="K4" t="n">
        <v>56.94</v>
      </c>
      <c r="L4" t="n">
        <v>1.5</v>
      </c>
      <c r="M4" t="n">
        <v>159</v>
      </c>
      <c r="N4" t="n">
        <v>50.32</v>
      </c>
      <c r="O4" t="n">
        <v>27831.42</v>
      </c>
      <c r="P4" t="n">
        <v>332.3</v>
      </c>
      <c r="Q4" t="n">
        <v>444.64</v>
      </c>
      <c r="R4" t="n">
        <v>214.83</v>
      </c>
      <c r="S4" t="n">
        <v>48.21</v>
      </c>
      <c r="T4" t="n">
        <v>76614.11</v>
      </c>
      <c r="U4" t="n">
        <v>0.22</v>
      </c>
      <c r="V4" t="n">
        <v>0.62</v>
      </c>
      <c r="W4" t="n">
        <v>0.42</v>
      </c>
      <c r="X4" t="n">
        <v>4.71</v>
      </c>
      <c r="Y4" t="n">
        <v>1</v>
      </c>
      <c r="Z4" t="n">
        <v>10</v>
      </c>
      <c r="AA4" t="n">
        <v>748.9555555538165</v>
      </c>
      <c r="AB4" t="n">
        <v>1024.754032695885</v>
      </c>
      <c r="AC4" t="n">
        <v>926.9529460667072</v>
      </c>
      <c r="AD4" t="n">
        <v>748955.5555538165</v>
      </c>
      <c r="AE4" t="n">
        <v>1024754.032695885</v>
      </c>
      <c r="AF4" t="n">
        <v>4.041168279915265e-06</v>
      </c>
      <c r="AG4" t="n">
        <v>37</v>
      </c>
      <c r="AH4" t="n">
        <v>926952.9460667073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3.3862</v>
      </c>
      <c r="E5" t="n">
        <v>29.53</v>
      </c>
      <c r="F5" t="n">
        <v>21.08</v>
      </c>
      <c r="G5" t="n">
        <v>9.58</v>
      </c>
      <c r="H5" t="n">
        <v>0.14</v>
      </c>
      <c r="I5" t="n">
        <v>132</v>
      </c>
      <c r="J5" t="n">
        <v>224.18</v>
      </c>
      <c r="K5" t="n">
        <v>56.94</v>
      </c>
      <c r="L5" t="n">
        <v>1.75</v>
      </c>
      <c r="M5" t="n">
        <v>130</v>
      </c>
      <c r="N5" t="n">
        <v>50.49</v>
      </c>
      <c r="O5" t="n">
        <v>27882.87</v>
      </c>
      <c r="P5" t="n">
        <v>318.17</v>
      </c>
      <c r="Q5" t="n">
        <v>444.61</v>
      </c>
      <c r="R5" t="n">
        <v>184.81</v>
      </c>
      <c r="S5" t="n">
        <v>48.21</v>
      </c>
      <c r="T5" t="n">
        <v>61750.33</v>
      </c>
      <c r="U5" t="n">
        <v>0.26</v>
      </c>
      <c r="V5" t="n">
        <v>0.65</v>
      </c>
      <c r="W5" t="n">
        <v>0.37</v>
      </c>
      <c r="X5" t="n">
        <v>3.8</v>
      </c>
      <c r="Y5" t="n">
        <v>1</v>
      </c>
      <c r="Z5" t="n">
        <v>10</v>
      </c>
      <c r="AA5" t="n">
        <v>687.9923571034562</v>
      </c>
      <c r="AB5" t="n">
        <v>941.3414950696027</v>
      </c>
      <c r="AC5" t="n">
        <v>851.5011839612453</v>
      </c>
      <c r="AD5" t="n">
        <v>687992.3571034563</v>
      </c>
      <c r="AE5" t="n">
        <v>941341.4950696027</v>
      </c>
      <c r="AF5" t="n">
        <v>4.340196019362831e-06</v>
      </c>
      <c r="AG5" t="n">
        <v>35</v>
      </c>
      <c r="AH5" t="n">
        <v>851501.1839612452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3.5539</v>
      </c>
      <c r="E6" t="n">
        <v>28.14</v>
      </c>
      <c r="F6" t="n">
        <v>20.52</v>
      </c>
      <c r="G6" t="n">
        <v>10.89</v>
      </c>
      <c r="H6" t="n">
        <v>0.16</v>
      </c>
      <c r="I6" t="n">
        <v>113</v>
      </c>
      <c r="J6" t="n">
        <v>224.6</v>
      </c>
      <c r="K6" t="n">
        <v>56.94</v>
      </c>
      <c r="L6" t="n">
        <v>2</v>
      </c>
      <c r="M6" t="n">
        <v>111</v>
      </c>
      <c r="N6" t="n">
        <v>50.65</v>
      </c>
      <c r="O6" t="n">
        <v>27934.37</v>
      </c>
      <c r="P6" t="n">
        <v>309.37</v>
      </c>
      <c r="Q6" t="n">
        <v>444.68</v>
      </c>
      <c r="R6" t="n">
        <v>166.22</v>
      </c>
      <c r="S6" t="n">
        <v>48.21</v>
      </c>
      <c r="T6" t="n">
        <v>52550.83</v>
      </c>
      <c r="U6" t="n">
        <v>0.29</v>
      </c>
      <c r="V6" t="n">
        <v>0.67</v>
      </c>
      <c r="W6" t="n">
        <v>0.34</v>
      </c>
      <c r="X6" t="n">
        <v>3.24</v>
      </c>
      <c r="Y6" t="n">
        <v>1</v>
      </c>
      <c r="Z6" t="n">
        <v>10</v>
      </c>
      <c r="AA6" t="n">
        <v>643.293974164131</v>
      </c>
      <c r="AB6" t="n">
        <v>880.1831955785362</v>
      </c>
      <c r="AC6" t="n">
        <v>796.1797467373935</v>
      </c>
      <c r="AD6" t="n">
        <v>643293.974164131</v>
      </c>
      <c r="AE6" t="n">
        <v>880183.1955785363</v>
      </c>
      <c r="AF6" t="n">
        <v>4.555142234130756e-06</v>
      </c>
      <c r="AG6" t="n">
        <v>33</v>
      </c>
      <c r="AH6" t="n">
        <v>796179.7467373936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3.6963</v>
      </c>
      <c r="E7" t="n">
        <v>27.05</v>
      </c>
      <c r="F7" t="n">
        <v>20.09</v>
      </c>
      <c r="G7" t="n">
        <v>12.3</v>
      </c>
      <c r="H7" t="n">
        <v>0.18</v>
      </c>
      <c r="I7" t="n">
        <v>98</v>
      </c>
      <c r="J7" t="n">
        <v>225.01</v>
      </c>
      <c r="K7" t="n">
        <v>56.94</v>
      </c>
      <c r="L7" t="n">
        <v>2.25</v>
      </c>
      <c r="M7" t="n">
        <v>96</v>
      </c>
      <c r="N7" t="n">
        <v>50.82</v>
      </c>
      <c r="O7" t="n">
        <v>27985.94</v>
      </c>
      <c r="P7" t="n">
        <v>302.64</v>
      </c>
      <c r="Q7" t="n">
        <v>444.6</v>
      </c>
      <c r="R7" t="n">
        <v>152.61</v>
      </c>
      <c r="S7" t="n">
        <v>48.21</v>
      </c>
      <c r="T7" t="n">
        <v>45820.74</v>
      </c>
      <c r="U7" t="n">
        <v>0.32</v>
      </c>
      <c r="V7" t="n">
        <v>0.68</v>
      </c>
      <c r="W7" t="n">
        <v>0.32</v>
      </c>
      <c r="X7" t="n">
        <v>2.81</v>
      </c>
      <c r="Y7" t="n">
        <v>1</v>
      </c>
      <c r="Z7" t="n">
        <v>10</v>
      </c>
      <c r="AA7" t="n">
        <v>614.7656471700992</v>
      </c>
      <c r="AB7" t="n">
        <v>841.1494800043409</v>
      </c>
      <c r="AC7" t="n">
        <v>760.8713541934358</v>
      </c>
      <c r="AD7" t="n">
        <v>614765.6471700992</v>
      </c>
      <c r="AE7" t="n">
        <v>841149.480004341</v>
      </c>
      <c r="AF7" t="n">
        <v>4.737660665752416e-06</v>
      </c>
      <c r="AG7" t="n">
        <v>32</v>
      </c>
      <c r="AH7" t="n">
        <v>760871.3541934357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3.8136</v>
      </c>
      <c r="E8" t="n">
        <v>26.22</v>
      </c>
      <c r="F8" t="n">
        <v>19.74</v>
      </c>
      <c r="G8" t="n">
        <v>13.62</v>
      </c>
      <c r="H8" t="n">
        <v>0.2</v>
      </c>
      <c r="I8" t="n">
        <v>87</v>
      </c>
      <c r="J8" t="n">
        <v>225.43</v>
      </c>
      <c r="K8" t="n">
        <v>56.94</v>
      </c>
      <c r="L8" t="n">
        <v>2.5</v>
      </c>
      <c r="M8" t="n">
        <v>85</v>
      </c>
      <c r="N8" t="n">
        <v>50.99</v>
      </c>
      <c r="O8" t="n">
        <v>28037.57</v>
      </c>
      <c r="P8" t="n">
        <v>297.07</v>
      </c>
      <c r="Q8" t="n">
        <v>444.58</v>
      </c>
      <c r="R8" t="n">
        <v>141.04</v>
      </c>
      <c r="S8" t="n">
        <v>48.21</v>
      </c>
      <c r="T8" t="n">
        <v>40089.13</v>
      </c>
      <c r="U8" t="n">
        <v>0.34</v>
      </c>
      <c r="V8" t="n">
        <v>0.6899999999999999</v>
      </c>
      <c r="W8" t="n">
        <v>0.3</v>
      </c>
      <c r="X8" t="n">
        <v>2.46</v>
      </c>
      <c r="Y8" t="n">
        <v>1</v>
      </c>
      <c r="Z8" t="n">
        <v>10</v>
      </c>
      <c r="AA8" t="n">
        <v>590.554486488103</v>
      </c>
      <c r="AB8" t="n">
        <v>808.0227018382086</v>
      </c>
      <c r="AC8" t="n">
        <v>730.9061492417541</v>
      </c>
      <c r="AD8" t="n">
        <v>590554.4864881029</v>
      </c>
      <c r="AE8" t="n">
        <v>808022.7018382086</v>
      </c>
      <c r="AF8" t="n">
        <v>4.888007660339641e-06</v>
      </c>
      <c r="AG8" t="n">
        <v>31</v>
      </c>
      <c r="AH8" t="n">
        <v>730906.1492417541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3.9138</v>
      </c>
      <c r="E9" t="n">
        <v>25.55</v>
      </c>
      <c r="F9" t="n">
        <v>19.47</v>
      </c>
      <c r="G9" t="n">
        <v>14.97</v>
      </c>
      <c r="H9" t="n">
        <v>0.22</v>
      </c>
      <c r="I9" t="n">
        <v>78</v>
      </c>
      <c r="J9" t="n">
        <v>225.85</v>
      </c>
      <c r="K9" t="n">
        <v>56.94</v>
      </c>
      <c r="L9" t="n">
        <v>2.75</v>
      </c>
      <c r="M9" t="n">
        <v>76</v>
      </c>
      <c r="N9" t="n">
        <v>51.16</v>
      </c>
      <c r="O9" t="n">
        <v>28089.25</v>
      </c>
      <c r="P9" t="n">
        <v>292.6</v>
      </c>
      <c r="Q9" t="n">
        <v>444.65</v>
      </c>
      <c r="R9" t="n">
        <v>131.88</v>
      </c>
      <c r="S9" t="n">
        <v>48.21</v>
      </c>
      <c r="T9" t="n">
        <v>35554.67</v>
      </c>
      <c r="U9" t="n">
        <v>0.37</v>
      </c>
      <c r="V9" t="n">
        <v>0.7</v>
      </c>
      <c r="W9" t="n">
        <v>0.29</v>
      </c>
      <c r="X9" t="n">
        <v>2.19</v>
      </c>
      <c r="Y9" t="n">
        <v>1</v>
      </c>
      <c r="Z9" t="n">
        <v>10</v>
      </c>
      <c r="AA9" t="n">
        <v>569.4072809879953</v>
      </c>
      <c r="AB9" t="n">
        <v>779.0881623240989</v>
      </c>
      <c r="AC9" t="n">
        <v>704.7330815689895</v>
      </c>
      <c r="AD9" t="n">
        <v>569407.2809879952</v>
      </c>
      <c r="AE9" t="n">
        <v>779088.1623240989</v>
      </c>
      <c r="AF9" t="n">
        <v>5.016437062365557e-06</v>
      </c>
      <c r="AG9" t="n">
        <v>30</v>
      </c>
      <c r="AH9" t="n">
        <v>704733.0815689896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3.9925</v>
      </c>
      <c r="E10" t="n">
        <v>25.05</v>
      </c>
      <c r="F10" t="n">
        <v>19.27</v>
      </c>
      <c r="G10" t="n">
        <v>16.28</v>
      </c>
      <c r="H10" t="n">
        <v>0.24</v>
      </c>
      <c r="I10" t="n">
        <v>71</v>
      </c>
      <c r="J10" t="n">
        <v>226.27</v>
      </c>
      <c r="K10" t="n">
        <v>56.94</v>
      </c>
      <c r="L10" t="n">
        <v>3</v>
      </c>
      <c r="M10" t="n">
        <v>69</v>
      </c>
      <c r="N10" t="n">
        <v>51.33</v>
      </c>
      <c r="O10" t="n">
        <v>28140.99</v>
      </c>
      <c r="P10" t="n">
        <v>289.41</v>
      </c>
      <c r="Q10" t="n">
        <v>444.62</v>
      </c>
      <c r="R10" t="n">
        <v>125.54</v>
      </c>
      <c r="S10" t="n">
        <v>48.21</v>
      </c>
      <c r="T10" t="n">
        <v>32419.38</v>
      </c>
      <c r="U10" t="n">
        <v>0.38</v>
      </c>
      <c r="V10" t="n">
        <v>0.71</v>
      </c>
      <c r="W10" t="n">
        <v>0.28</v>
      </c>
      <c r="X10" t="n">
        <v>1.99</v>
      </c>
      <c r="Y10" t="n">
        <v>1</v>
      </c>
      <c r="Z10" t="n">
        <v>10</v>
      </c>
      <c r="AA10" t="n">
        <v>551.3021809775752</v>
      </c>
      <c r="AB10" t="n">
        <v>754.315965749202</v>
      </c>
      <c r="AC10" t="n">
        <v>682.3251086672046</v>
      </c>
      <c r="AD10" t="n">
        <v>551302.1809775751</v>
      </c>
      <c r="AE10" t="n">
        <v>754315.9657492019</v>
      </c>
      <c r="AF10" t="n">
        <v>5.117309257369944e-06</v>
      </c>
      <c r="AG10" t="n">
        <v>29</v>
      </c>
      <c r="AH10" t="n">
        <v>682325.1086672046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4.0669</v>
      </c>
      <c r="E11" t="n">
        <v>24.59</v>
      </c>
      <c r="F11" t="n">
        <v>19.08</v>
      </c>
      <c r="G11" t="n">
        <v>17.61</v>
      </c>
      <c r="H11" t="n">
        <v>0.25</v>
      </c>
      <c r="I11" t="n">
        <v>65</v>
      </c>
      <c r="J11" t="n">
        <v>226.69</v>
      </c>
      <c r="K11" t="n">
        <v>56.94</v>
      </c>
      <c r="L11" t="n">
        <v>3.25</v>
      </c>
      <c r="M11" t="n">
        <v>63</v>
      </c>
      <c r="N11" t="n">
        <v>51.5</v>
      </c>
      <c r="O11" t="n">
        <v>28192.8</v>
      </c>
      <c r="P11" t="n">
        <v>286.19</v>
      </c>
      <c r="Q11" t="n">
        <v>444.59</v>
      </c>
      <c r="R11" t="n">
        <v>119.11</v>
      </c>
      <c r="S11" t="n">
        <v>48.21</v>
      </c>
      <c r="T11" t="n">
        <v>29233.96</v>
      </c>
      <c r="U11" t="n">
        <v>0.4</v>
      </c>
      <c r="V11" t="n">
        <v>0.72</v>
      </c>
      <c r="W11" t="n">
        <v>0.27</v>
      </c>
      <c r="X11" t="n">
        <v>1.8</v>
      </c>
      <c r="Y11" t="n">
        <v>1</v>
      </c>
      <c r="Z11" t="n">
        <v>10</v>
      </c>
      <c r="AA11" t="n">
        <v>543.7679974925946</v>
      </c>
      <c r="AB11" t="n">
        <v>744.0073635203347</v>
      </c>
      <c r="AC11" t="n">
        <v>673.0003449668463</v>
      </c>
      <c r="AD11" t="n">
        <v>543767.9974925946</v>
      </c>
      <c r="AE11" t="n">
        <v>744007.3635203347</v>
      </c>
      <c r="AF11" t="n">
        <v>5.212670010970026e-06</v>
      </c>
      <c r="AG11" t="n">
        <v>29</v>
      </c>
      <c r="AH11" t="n">
        <v>673000.3449668463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4.1449</v>
      </c>
      <c r="E12" t="n">
        <v>24.13</v>
      </c>
      <c r="F12" t="n">
        <v>18.88</v>
      </c>
      <c r="G12" t="n">
        <v>19.2</v>
      </c>
      <c r="H12" t="n">
        <v>0.27</v>
      </c>
      <c r="I12" t="n">
        <v>59</v>
      </c>
      <c r="J12" t="n">
        <v>227.11</v>
      </c>
      <c r="K12" t="n">
        <v>56.94</v>
      </c>
      <c r="L12" t="n">
        <v>3.5</v>
      </c>
      <c r="M12" t="n">
        <v>57</v>
      </c>
      <c r="N12" t="n">
        <v>51.67</v>
      </c>
      <c r="O12" t="n">
        <v>28244.66</v>
      </c>
      <c r="P12" t="n">
        <v>282.91</v>
      </c>
      <c r="Q12" t="n">
        <v>444.6</v>
      </c>
      <c r="R12" t="n">
        <v>112.56</v>
      </c>
      <c r="S12" t="n">
        <v>48.21</v>
      </c>
      <c r="T12" t="n">
        <v>25988.57</v>
      </c>
      <c r="U12" t="n">
        <v>0.43</v>
      </c>
      <c r="V12" t="n">
        <v>0.72</v>
      </c>
      <c r="W12" t="n">
        <v>0.26</v>
      </c>
      <c r="X12" t="n">
        <v>1.6</v>
      </c>
      <c r="Y12" t="n">
        <v>1</v>
      </c>
      <c r="Z12" t="n">
        <v>10</v>
      </c>
      <c r="AA12" t="n">
        <v>526.2503657399427</v>
      </c>
      <c r="AB12" t="n">
        <v>720.0389669329868</v>
      </c>
      <c r="AC12" t="n">
        <v>651.3194585099388</v>
      </c>
      <c r="AD12" t="n">
        <v>526250.3657399428</v>
      </c>
      <c r="AE12" t="n">
        <v>720038.9669329867</v>
      </c>
      <c r="AF12" t="n">
        <v>5.312644994583013e-06</v>
      </c>
      <c r="AG12" t="n">
        <v>28</v>
      </c>
      <c r="AH12" t="n">
        <v>651319.4585099388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4.2243</v>
      </c>
      <c r="E13" t="n">
        <v>23.67</v>
      </c>
      <c r="F13" t="n">
        <v>18.6</v>
      </c>
      <c r="G13" t="n">
        <v>20.29</v>
      </c>
      <c r="H13" t="n">
        <v>0.29</v>
      </c>
      <c r="I13" t="n">
        <v>55</v>
      </c>
      <c r="J13" t="n">
        <v>227.53</v>
      </c>
      <c r="K13" t="n">
        <v>56.94</v>
      </c>
      <c r="L13" t="n">
        <v>3.75</v>
      </c>
      <c r="M13" t="n">
        <v>53</v>
      </c>
      <c r="N13" t="n">
        <v>51.84</v>
      </c>
      <c r="O13" t="n">
        <v>28296.58</v>
      </c>
      <c r="P13" t="n">
        <v>278.34</v>
      </c>
      <c r="Q13" t="n">
        <v>444.57</v>
      </c>
      <c r="R13" t="n">
        <v>102.99</v>
      </c>
      <c r="S13" t="n">
        <v>48.21</v>
      </c>
      <c r="T13" t="n">
        <v>21224.44</v>
      </c>
      <c r="U13" t="n">
        <v>0.47</v>
      </c>
      <c r="V13" t="n">
        <v>0.73</v>
      </c>
      <c r="W13" t="n">
        <v>0.25</v>
      </c>
      <c r="X13" t="n">
        <v>1.32</v>
      </c>
      <c r="Y13" t="n">
        <v>1</v>
      </c>
      <c r="Z13" t="n">
        <v>10</v>
      </c>
      <c r="AA13" t="n">
        <v>517.8174432766172</v>
      </c>
      <c r="AB13" t="n">
        <v>708.5006703843825</v>
      </c>
      <c r="AC13" t="n">
        <v>640.8823607898324</v>
      </c>
      <c r="AD13" t="n">
        <v>517817.4432766172</v>
      </c>
      <c r="AE13" t="n">
        <v>708500.6703843825</v>
      </c>
      <c r="AF13" t="n">
        <v>5.414414400978799e-06</v>
      </c>
      <c r="AG13" t="n">
        <v>28</v>
      </c>
      <c r="AH13" t="n">
        <v>640882.3607898324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4.231</v>
      </c>
      <c r="E14" t="n">
        <v>23.64</v>
      </c>
      <c r="F14" t="n">
        <v>18.69</v>
      </c>
      <c r="G14" t="n">
        <v>21.57</v>
      </c>
      <c r="H14" t="n">
        <v>0.31</v>
      </c>
      <c r="I14" t="n">
        <v>52</v>
      </c>
      <c r="J14" t="n">
        <v>227.95</v>
      </c>
      <c r="K14" t="n">
        <v>56.94</v>
      </c>
      <c r="L14" t="n">
        <v>4</v>
      </c>
      <c r="M14" t="n">
        <v>50</v>
      </c>
      <c r="N14" t="n">
        <v>52.01</v>
      </c>
      <c r="O14" t="n">
        <v>28348.56</v>
      </c>
      <c r="P14" t="n">
        <v>279.55</v>
      </c>
      <c r="Q14" t="n">
        <v>444.57</v>
      </c>
      <c r="R14" t="n">
        <v>107.49</v>
      </c>
      <c r="S14" t="n">
        <v>48.21</v>
      </c>
      <c r="T14" t="n">
        <v>23489.63</v>
      </c>
      <c r="U14" t="n">
        <v>0.45</v>
      </c>
      <c r="V14" t="n">
        <v>0.73</v>
      </c>
      <c r="W14" t="n">
        <v>0.22</v>
      </c>
      <c r="X14" t="n">
        <v>1.41</v>
      </c>
      <c r="Y14" t="n">
        <v>1</v>
      </c>
      <c r="Z14" t="n">
        <v>10</v>
      </c>
      <c r="AA14" t="n">
        <v>518.5122033372043</v>
      </c>
      <c r="AB14" t="n">
        <v>709.4512717499283</v>
      </c>
      <c r="AC14" t="n">
        <v>641.7422380952281</v>
      </c>
      <c r="AD14" t="n">
        <v>518512.2033372043</v>
      </c>
      <c r="AE14" t="n">
        <v>709451.2717499284</v>
      </c>
      <c r="AF14" t="n">
        <v>5.423001995725043e-06</v>
      </c>
      <c r="AG14" t="n">
        <v>28</v>
      </c>
      <c r="AH14" t="n">
        <v>641742.2380952281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4.2296</v>
      </c>
      <c r="E15" t="n">
        <v>23.64</v>
      </c>
      <c r="F15" t="n">
        <v>18.83</v>
      </c>
      <c r="G15" t="n">
        <v>23.06</v>
      </c>
      <c r="H15" t="n">
        <v>0.33</v>
      </c>
      <c r="I15" t="n">
        <v>49</v>
      </c>
      <c r="J15" t="n">
        <v>228.38</v>
      </c>
      <c r="K15" t="n">
        <v>56.94</v>
      </c>
      <c r="L15" t="n">
        <v>4.25</v>
      </c>
      <c r="M15" t="n">
        <v>47</v>
      </c>
      <c r="N15" t="n">
        <v>52.18</v>
      </c>
      <c r="O15" t="n">
        <v>28400.61</v>
      </c>
      <c r="P15" t="n">
        <v>281.65</v>
      </c>
      <c r="Q15" t="n">
        <v>444.62</v>
      </c>
      <c r="R15" t="n">
        <v>112.13</v>
      </c>
      <c r="S15" t="n">
        <v>48.21</v>
      </c>
      <c r="T15" t="n">
        <v>25823.35</v>
      </c>
      <c r="U15" t="n">
        <v>0.43</v>
      </c>
      <c r="V15" t="n">
        <v>0.72</v>
      </c>
      <c r="W15" t="n">
        <v>0.24</v>
      </c>
      <c r="X15" t="n">
        <v>1.55</v>
      </c>
      <c r="Y15" t="n">
        <v>1</v>
      </c>
      <c r="Z15" t="n">
        <v>10</v>
      </c>
      <c r="AA15" t="n">
        <v>520.3833527168423</v>
      </c>
      <c r="AB15" t="n">
        <v>712.0114608804337</v>
      </c>
      <c r="AC15" t="n">
        <v>644.0580863683659</v>
      </c>
      <c r="AD15" t="n">
        <v>520383.3527168423</v>
      </c>
      <c r="AE15" t="n">
        <v>712011.4608804337</v>
      </c>
      <c r="AF15" t="n">
        <v>5.421207572942245e-06</v>
      </c>
      <c r="AG15" t="n">
        <v>28</v>
      </c>
      <c r="AH15" t="n">
        <v>644058.0863683659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4.2902</v>
      </c>
      <c r="E16" t="n">
        <v>23.31</v>
      </c>
      <c r="F16" t="n">
        <v>18.63</v>
      </c>
      <c r="G16" t="n">
        <v>24.3</v>
      </c>
      <c r="H16" t="n">
        <v>0.35</v>
      </c>
      <c r="I16" t="n">
        <v>46</v>
      </c>
      <c r="J16" t="n">
        <v>228.8</v>
      </c>
      <c r="K16" t="n">
        <v>56.94</v>
      </c>
      <c r="L16" t="n">
        <v>4.5</v>
      </c>
      <c r="M16" t="n">
        <v>44</v>
      </c>
      <c r="N16" t="n">
        <v>52.36</v>
      </c>
      <c r="O16" t="n">
        <v>28452.71</v>
      </c>
      <c r="P16" t="n">
        <v>278.19</v>
      </c>
      <c r="Q16" t="n">
        <v>444.57</v>
      </c>
      <c r="R16" t="n">
        <v>104.87</v>
      </c>
      <c r="S16" t="n">
        <v>48.21</v>
      </c>
      <c r="T16" t="n">
        <v>22208.06</v>
      </c>
      <c r="U16" t="n">
        <v>0.46</v>
      </c>
      <c r="V16" t="n">
        <v>0.73</v>
      </c>
      <c r="W16" t="n">
        <v>0.24</v>
      </c>
      <c r="X16" t="n">
        <v>1.35</v>
      </c>
      <c r="Y16" t="n">
        <v>1</v>
      </c>
      <c r="Z16" t="n">
        <v>10</v>
      </c>
      <c r="AA16" t="n">
        <v>504.2399399130411</v>
      </c>
      <c r="AB16" t="n">
        <v>689.9233312851642</v>
      </c>
      <c r="AC16" t="n">
        <v>624.0780168607845</v>
      </c>
      <c r="AD16" t="n">
        <v>504239.9399130411</v>
      </c>
      <c r="AE16" t="n">
        <v>689923.3312851642</v>
      </c>
      <c r="AF16" t="n">
        <v>5.498880444826182e-06</v>
      </c>
      <c r="AG16" t="n">
        <v>27</v>
      </c>
      <c r="AH16" t="n">
        <v>624078.0168607845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4.3388</v>
      </c>
      <c r="E17" t="n">
        <v>23.05</v>
      </c>
      <c r="F17" t="n">
        <v>18.5</v>
      </c>
      <c r="G17" t="n">
        <v>25.81</v>
      </c>
      <c r="H17" t="n">
        <v>0.37</v>
      </c>
      <c r="I17" t="n">
        <v>43</v>
      </c>
      <c r="J17" t="n">
        <v>229.22</v>
      </c>
      <c r="K17" t="n">
        <v>56.94</v>
      </c>
      <c r="L17" t="n">
        <v>4.75</v>
      </c>
      <c r="M17" t="n">
        <v>41</v>
      </c>
      <c r="N17" t="n">
        <v>52.53</v>
      </c>
      <c r="O17" t="n">
        <v>28504.87</v>
      </c>
      <c r="P17" t="n">
        <v>276.06</v>
      </c>
      <c r="Q17" t="n">
        <v>444.56</v>
      </c>
      <c r="R17" t="n">
        <v>100.58</v>
      </c>
      <c r="S17" t="n">
        <v>48.21</v>
      </c>
      <c r="T17" t="n">
        <v>20078.08</v>
      </c>
      <c r="U17" t="n">
        <v>0.48</v>
      </c>
      <c r="V17" t="n">
        <v>0.74</v>
      </c>
      <c r="W17" t="n">
        <v>0.23</v>
      </c>
      <c r="X17" t="n">
        <v>1.22</v>
      </c>
      <c r="Y17" t="n">
        <v>1</v>
      </c>
      <c r="Z17" t="n">
        <v>10</v>
      </c>
      <c r="AA17" t="n">
        <v>499.8917495109482</v>
      </c>
      <c r="AB17" t="n">
        <v>683.9739453483988</v>
      </c>
      <c r="AC17" t="n">
        <v>618.6964319678084</v>
      </c>
      <c r="AD17" t="n">
        <v>499891.7495109482</v>
      </c>
      <c r="AE17" t="n">
        <v>683973.9453483989</v>
      </c>
      <c r="AF17" t="n">
        <v>5.561172550000429e-06</v>
      </c>
      <c r="AG17" t="n">
        <v>27</v>
      </c>
      <c r="AH17" t="n">
        <v>618696.4319678084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4.3662</v>
      </c>
      <c r="E18" t="n">
        <v>22.9</v>
      </c>
      <c r="F18" t="n">
        <v>18.44</v>
      </c>
      <c r="G18" t="n">
        <v>26.99</v>
      </c>
      <c r="H18" t="n">
        <v>0.39</v>
      </c>
      <c r="I18" t="n">
        <v>41</v>
      </c>
      <c r="J18" t="n">
        <v>229.65</v>
      </c>
      <c r="K18" t="n">
        <v>56.94</v>
      </c>
      <c r="L18" t="n">
        <v>5</v>
      </c>
      <c r="M18" t="n">
        <v>39</v>
      </c>
      <c r="N18" t="n">
        <v>52.7</v>
      </c>
      <c r="O18" t="n">
        <v>28557.1</v>
      </c>
      <c r="P18" t="n">
        <v>274.83</v>
      </c>
      <c r="Q18" t="n">
        <v>444.57</v>
      </c>
      <c r="R18" t="n">
        <v>98.65000000000001</v>
      </c>
      <c r="S18" t="n">
        <v>48.21</v>
      </c>
      <c r="T18" t="n">
        <v>19125.56</v>
      </c>
      <c r="U18" t="n">
        <v>0.49</v>
      </c>
      <c r="V18" t="n">
        <v>0.74</v>
      </c>
      <c r="W18" t="n">
        <v>0.23</v>
      </c>
      <c r="X18" t="n">
        <v>1.17</v>
      </c>
      <c r="Y18" t="n">
        <v>1</v>
      </c>
      <c r="Z18" t="n">
        <v>10</v>
      </c>
      <c r="AA18" t="n">
        <v>497.5212135768839</v>
      </c>
      <c r="AB18" t="n">
        <v>680.7304735027477</v>
      </c>
      <c r="AC18" t="n">
        <v>615.7625125228649</v>
      </c>
      <c r="AD18" t="n">
        <v>497521.2135768839</v>
      </c>
      <c r="AE18" t="n">
        <v>680730.4735027477</v>
      </c>
      <c r="AF18" t="n">
        <v>5.596291967320889e-06</v>
      </c>
      <c r="AG18" t="n">
        <v>27</v>
      </c>
      <c r="AH18" t="n">
        <v>615762.5125228649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4.3941</v>
      </c>
      <c r="E19" t="n">
        <v>22.76</v>
      </c>
      <c r="F19" t="n">
        <v>18.39</v>
      </c>
      <c r="G19" t="n">
        <v>28.29</v>
      </c>
      <c r="H19" t="n">
        <v>0.41</v>
      </c>
      <c r="I19" t="n">
        <v>39</v>
      </c>
      <c r="J19" t="n">
        <v>230.07</v>
      </c>
      <c r="K19" t="n">
        <v>56.94</v>
      </c>
      <c r="L19" t="n">
        <v>5.25</v>
      </c>
      <c r="M19" t="n">
        <v>37</v>
      </c>
      <c r="N19" t="n">
        <v>52.88</v>
      </c>
      <c r="O19" t="n">
        <v>28609.38</v>
      </c>
      <c r="P19" t="n">
        <v>273.85</v>
      </c>
      <c r="Q19" t="n">
        <v>444.56</v>
      </c>
      <c r="R19" t="n">
        <v>96.93000000000001</v>
      </c>
      <c r="S19" t="n">
        <v>48.21</v>
      </c>
      <c r="T19" t="n">
        <v>18273.03</v>
      </c>
      <c r="U19" t="n">
        <v>0.5</v>
      </c>
      <c r="V19" t="n">
        <v>0.74</v>
      </c>
      <c r="W19" t="n">
        <v>0.22</v>
      </c>
      <c r="X19" t="n">
        <v>1.11</v>
      </c>
      <c r="Y19" t="n">
        <v>1</v>
      </c>
      <c r="Z19" t="n">
        <v>10</v>
      </c>
      <c r="AA19" t="n">
        <v>495.3328635095735</v>
      </c>
      <c r="AB19" t="n">
        <v>677.7362763974623</v>
      </c>
      <c r="AC19" t="n">
        <v>613.0540773869259</v>
      </c>
      <c r="AD19" t="n">
        <v>495332.8635095736</v>
      </c>
      <c r="AE19" t="n">
        <v>677736.2763974624</v>
      </c>
      <c r="AF19" t="n">
        <v>5.632052249920919e-06</v>
      </c>
      <c r="AG19" t="n">
        <v>27</v>
      </c>
      <c r="AH19" t="n">
        <v>613054.0773869259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4.4243</v>
      </c>
      <c r="E20" t="n">
        <v>22.6</v>
      </c>
      <c r="F20" t="n">
        <v>18.32</v>
      </c>
      <c r="G20" t="n">
        <v>29.7</v>
      </c>
      <c r="H20" t="n">
        <v>0.42</v>
      </c>
      <c r="I20" t="n">
        <v>37</v>
      </c>
      <c r="J20" t="n">
        <v>230.49</v>
      </c>
      <c r="K20" t="n">
        <v>56.94</v>
      </c>
      <c r="L20" t="n">
        <v>5.5</v>
      </c>
      <c r="M20" t="n">
        <v>35</v>
      </c>
      <c r="N20" t="n">
        <v>53.05</v>
      </c>
      <c r="O20" t="n">
        <v>28661.73</v>
      </c>
      <c r="P20" t="n">
        <v>272.49</v>
      </c>
      <c r="Q20" t="n">
        <v>444.56</v>
      </c>
      <c r="R20" t="n">
        <v>94.59999999999999</v>
      </c>
      <c r="S20" t="n">
        <v>48.21</v>
      </c>
      <c r="T20" t="n">
        <v>17117.53</v>
      </c>
      <c r="U20" t="n">
        <v>0.51</v>
      </c>
      <c r="V20" t="n">
        <v>0.74</v>
      </c>
      <c r="W20" t="n">
        <v>0.22</v>
      </c>
      <c r="X20" t="n">
        <v>1.04</v>
      </c>
      <c r="Y20" t="n">
        <v>1</v>
      </c>
      <c r="Z20" t="n">
        <v>10</v>
      </c>
      <c r="AA20" t="n">
        <v>492.7675388679848</v>
      </c>
      <c r="AB20" t="n">
        <v>674.2262860487048</v>
      </c>
      <c r="AC20" t="n">
        <v>609.8790755907513</v>
      </c>
      <c r="AD20" t="n">
        <v>492767.5388679848</v>
      </c>
      <c r="AE20" t="n">
        <v>674226.2860487048</v>
      </c>
      <c r="AF20" t="n">
        <v>5.670760512806973e-06</v>
      </c>
      <c r="AG20" t="n">
        <v>27</v>
      </c>
      <c r="AH20" t="n">
        <v>609879.0755907514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4.4519</v>
      </c>
      <c r="E21" t="n">
        <v>22.46</v>
      </c>
      <c r="F21" t="n">
        <v>18.27</v>
      </c>
      <c r="G21" t="n">
        <v>31.31</v>
      </c>
      <c r="H21" t="n">
        <v>0.44</v>
      </c>
      <c r="I21" t="n">
        <v>35</v>
      </c>
      <c r="J21" t="n">
        <v>230.92</v>
      </c>
      <c r="K21" t="n">
        <v>56.94</v>
      </c>
      <c r="L21" t="n">
        <v>5.75</v>
      </c>
      <c r="M21" t="n">
        <v>33</v>
      </c>
      <c r="N21" t="n">
        <v>53.23</v>
      </c>
      <c r="O21" t="n">
        <v>28714.14</v>
      </c>
      <c r="P21" t="n">
        <v>271.58</v>
      </c>
      <c r="Q21" t="n">
        <v>444.56</v>
      </c>
      <c r="R21" t="n">
        <v>92.84</v>
      </c>
      <c r="S21" t="n">
        <v>48.21</v>
      </c>
      <c r="T21" t="n">
        <v>16251.29</v>
      </c>
      <c r="U21" t="n">
        <v>0.52</v>
      </c>
      <c r="V21" t="n">
        <v>0.75</v>
      </c>
      <c r="W21" t="n">
        <v>0.22</v>
      </c>
      <c r="X21" t="n">
        <v>0.99</v>
      </c>
      <c r="Y21" t="n">
        <v>1</v>
      </c>
      <c r="Z21" t="n">
        <v>10</v>
      </c>
      <c r="AA21" t="n">
        <v>480.7287020779493</v>
      </c>
      <c r="AB21" t="n">
        <v>657.7542184365834</v>
      </c>
      <c r="AC21" t="n">
        <v>594.9790789928387</v>
      </c>
      <c r="AD21" t="n">
        <v>480728.7020779493</v>
      </c>
      <c r="AE21" t="n">
        <v>657754.2184365834</v>
      </c>
      <c r="AF21" t="n">
        <v>5.706136276239262e-06</v>
      </c>
      <c r="AG21" t="n">
        <v>26</v>
      </c>
      <c r="AH21" t="n">
        <v>594979.0789928387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4.4667</v>
      </c>
      <c r="E22" t="n">
        <v>22.39</v>
      </c>
      <c r="F22" t="n">
        <v>18.23</v>
      </c>
      <c r="G22" t="n">
        <v>32.18</v>
      </c>
      <c r="H22" t="n">
        <v>0.46</v>
      </c>
      <c r="I22" t="n">
        <v>34</v>
      </c>
      <c r="J22" t="n">
        <v>231.34</v>
      </c>
      <c r="K22" t="n">
        <v>56.94</v>
      </c>
      <c r="L22" t="n">
        <v>6</v>
      </c>
      <c r="M22" t="n">
        <v>32</v>
      </c>
      <c r="N22" t="n">
        <v>53.4</v>
      </c>
      <c r="O22" t="n">
        <v>28766.61</v>
      </c>
      <c r="P22" t="n">
        <v>270.9</v>
      </c>
      <c r="Q22" t="n">
        <v>444.58</v>
      </c>
      <c r="R22" t="n">
        <v>91.89</v>
      </c>
      <c r="S22" t="n">
        <v>48.21</v>
      </c>
      <c r="T22" t="n">
        <v>15782.48</v>
      </c>
      <c r="U22" t="n">
        <v>0.52</v>
      </c>
      <c r="V22" t="n">
        <v>0.75</v>
      </c>
      <c r="W22" t="n">
        <v>0.22</v>
      </c>
      <c r="X22" t="n">
        <v>0.96</v>
      </c>
      <c r="Y22" t="n">
        <v>1</v>
      </c>
      <c r="Z22" t="n">
        <v>10</v>
      </c>
      <c r="AA22" t="n">
        <v>479.4687467414814</v>
      </c>
      <c r="AB22" t="n">
        <v>656.0302919599217</v>
      </c>
      <c r="AC22" t="n">
        <v>593.4196816395636</v>
      </c>
      <c r="AD22" t="n">
        <v>479468.7467414814</v>
      </c>
      <c r="AE22" t="n">
        <v>656030.2919599217</v>
      </c>
      <c r="AF22" t="n">
        <v>5.725105888514547e-06</v>
      </c>
      <c r="AG22" t="n">
        <v>26</v>
      </c>
      <c r="AH22" t="n">
        <v>593419.6816395635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4.5</v>
      </c>
      <c r="E23" t="n">
        <v>22.22</v>
      </c>
      <c r="F23" t="n">
        <v>18.16</v>
      </c>
      <c r="G23" t="n">
        <v>34.04</v>
      </c>
      <c r="H23" t="n">
        <v>0.48</v>
      </c>
      <c r="I23" t="n">
        <v>32</v>
      </c>
      <c r="J23" t="n">
        <v>231.77</v>
      </c>
      <c r="K23" t="n">
        <v>56.94</v>
      </c>
      <c r="L23" t="n">
        <v>6.25</v>
      </c>
      <c r="M23" t="n">
        <v>30</v>
      </c>
      <c r="N23" t="n">
        <v>53.58</v>
      </c>
      <c r="O23" t="n">
        <v>28819.14</v>
      </c>
      <c r="P23" t="n">
        <v>269.47</v>
      </c>
      <c r="Q23" t="n">
        <v>444.55</v>
      </c>
      <c r="R23" t="n">
        <v>89.23999999999999</v>
      </c>
      <c r="S23" t="n">
        <v>48.21</v>
      </c>
      <c r="T23" t="n">
        <v>14466.34</v>
      </c>
      <c r="U23" t="n">
        <v>0.54</v>
      </c>
      <c r="V23" t="n">
        <v>0.75</v>
      </c>
      <c r="W23" t="n">
        <v>0.22</v>
      </c>
      <c r="X23" t="n">
        <v>0.88</v>
      </c>
      <c r="Y23" t="n">
        <v>1</v>
      </c>
      <c r="Z23" t="n">
        <v>10</v>
      </c>
      <c r="AA23" t="n">
        <v>476.7972890618488</v>
      </c>
      <c r="AB23" t="n">
        <v>652.3750857062533</v>
      </c>
      <c r="AC23" t="n">
        <v>590.1133231406312</v>
      </c>
      <c r="AD23" t="n">
        <v>476797.2890618488</v>
      </c>
      <c r="AE23" t="n">
        <v>652375.0857062533</v>
      </c>
      <c r="AF23" t="n">
        <v>5.767787516133938e-06</v>
      </c>
      <c r="AG23" t="n">
        <v>26</v>
      </c>
      <c r="AH23" t="n">
        <v>590113.3231406312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4.5163</v>
      </c>
      <c r="E24" t="n">
        <v>22.14</v>
      </c>
      <c r="F24" t="n">
        <v>18.12</v>
      </c>
      <c r="G24" t="n">
        <v>35.07</v>
      </c>
      <c r="H24" t="n">
        <v>0.5</v>
      </c>
      <c r="I24" t="n">
        <v>31</v>
      </c>
      <c r="J24" t="n">
        <v>232.2</v>
      </c>
      <c r="K24" t="n">
        <v>56.94</v>
      </c>
      <c r="L24" t="n">
        <v>6.5</v>
      </c>
      <c r="M24" t="n">
        <v>29</v>
      </c>
      <c r="N24" t="n">
        <v>53.75</v>
      </c>
      <c r="O24" t="n">
        <v>28871.74</v>
      </c>
      <c r="P24" t="n">
        <v>268.61</v>
      </c>
      <c r="Q24" t="n">
        <v>444.59</v>
      </c>
      <c r="R24" t="n">
        <v>88.09</v>
      </c>
      <c r="S24" t="n">
        <v>48.21</v>
      </c>
      <c r="T24" t="n">
        <v>13896.14</v>
      </c>
      <c r="U24" t="n">
        <v>0.55</v>
      </c>
      <c r="V24" t="n">
        <v>0.75</v>
      </c>
      <c r="W24" t="n">
        <v>0.21</v>
      </c>
      <c r="X24" t="n">
        <v>0.84</v>
      </c>
      <c r="Y24" t="n">
        <v>1</v>
      </c>
      <c r="Z24" t="n">
        <v>10</v>
      </c>
      <c r="AA24" t="n">
        <v>475.3956112619248</v>
      </c>
      <c r="AB24" t="n">
        <v>650.4572483027372</v>
      </c>
      <c r="AC24" t="n">
        <v>588.3785214472049</v>
      </c>
      <c r="AD24" t="n">
        <v>475395.6112619248</v>
      </c>
      <c r="AE24" t="n">
        <v>650457.2483027371</v>
      </c>
      <c r="AF24" t="n">
        <v>5.788679724247935e-06</v>
      </c>
      <c r="AG24" t="n">
        <v>26</v>
      </c>
      <c r="AH24" t="n">
        <v>588378.5214472049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4.5304</v>
      </c>
      <c r="E25" t="n">
        <v>22.07</v>
      </c>
      <c r="F25" t="n">
        <v>18.1</v>
      </c>
      <c r="G25" t="n">
        <v>36.19</v>
      </c>
      <c r="H25" t="n">
        <v>0.52</v>
      </c>
      <c r="I25" t="n">
        <v>30</v>
      </c>
      <c r="J25" t="n">
        <v>232.62</v>
      </c>
      <c r="K25" t="n">
        <v>56.94</v>
      </c>
      <c r="L25" t="n">
        <v>6.75</v>
      </c>
      <c r="M25" t="n">
        <v>28</v>
      </c>
      <c r="N25" t="n">
        <v>53.93</v>
      </c>
      <c r="O25" t="n">
        <v>28924.39</v>
      </c>
      <c r="P25" t="n">
        <v>268.13</v>
      </c>
      <c r="Q25" t="n">
        <v>444.56</v>
      </c>
      <c r="R25" t="n">
        <v>87.20999999999999</v>
      </c>
      <c r="S25" t="n">
        <v>48.21</v>
      </c>
      <c r="T25" t="n">
        <v>13459.53</v>
      </c>
      <c r="U25" t="n">
        <v>0.55</v>
      </c>
      <c r="V25" t="n">
        <v>0.75</v>
      </c>
      <c r="W25" t="n">
        <v>0.21</v>
      </c>
      <c r="X25" t="n">
        <v>0.82</v>
      </c>
      <c r="Y25" t="n">
        <v>1</v>
      </c>
      <c r="Z25" t="n">
        <v>10</v>
      </c>
      <c r="AA25" t="n">
        <v>474.3897278811118</v>
      </c>
      <c r="AB25" t="n">
        <v>649.0809542846659</v>
      </c>
      <c r="AC25" t="n">
        <v>587.1335789985776</v>
      </c>
      <c r="AD25" t="n">
        <v>474389.7278811118</v>
      </c>
      <c r="AE25" t="n">
        <v>649080.954284666</v>
      </c>
      <c r="AF25" t="n">
        <v>5.80675212513182e-06</v>
      </c>
      <c r="AG25" t="n">
        <v>26</v>
      </c>
      <c r="AH25" t="n">
        <v>587133.5789985775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4.5457</v>
      </c>
      <c r="E26" t="n">
        <v>22</v>
      </c>
      <c r="F26" t="n">
        <v>18.07</v>
      </c>
      <c r="G26" t="n">
        <v>37.38</v>
      </c>
      <c r="H26" t="n">
        <v>0.53</v>
      </c>
      <c r="I26" t="n">
        <v>29</v>
      </c>
      <c r="J26" t="n">
        <v>233.05</v>
      </c>
      <c r="K26" t="n">
        <v>56.94</v>
      </c>
      <c r="L26" t="n">
        <v>7</v>
      </c>
      <c r="M26" t="n">
        <v>27</v>
      </c>
      <c r="N26" t="n">
        <v>54.11</v>
      </c>
      <c r="O26" t="n">
        <v>28977.11</v>
      </c>
      <c r="P26" t="n">
        <v>267.26</v>
      </c>
      <c r="Q26" t="n">
        <v>444.55</v>
      </c>
      <c r="R26" t="n">
        <v>86.22</v>
      </c>
      <c r="S26" t="n">
        <v>48.21</v>
      </c>
      <c r="T26" t="n">
        <v>12968.55</v>
      </c>
      <c r="U26" t="n">
        <v>0.5600000000000001</v>
      </c>
      <c r="V26" t="n">
        <v>0.76</v>
      </c>
      <c r="W26" t="n">
        <v>0.21</v>
      </c>
      <c r="X26" t="n">
        <v>0.79</v>
      </c>
      <c r="Y26" t="n">
        <v>1</v>
      </c>
      <c r="Z26" t="n">
        <v>10</v>
      </c>
      <c r="AA26" t="n">
        <v>473.0869156052214</v>
      </c>
      <c r="AB26" t="n">
        <v>647.2983890527717</v>
      </c>
      <c r="AC26" t="n">
        <v>585.5211392905691</v>
      </c>
      <c r="AD26" t="n">
        <v>473086.9156052214</v>
      </c>
      <c r="AE26" t="n">
        <v>647298.3890527716</v>
      </c>
      <c r="AF26" t="n">
        <v>5.826362602686676e-06</v>
      </c>
      <c r="AG26" t="n">
        <v>26</v>
      </c>
      <c r="AH26" t="n">
        <v>585521.1392905691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4.57</v>
      </c>
      <c r="E27" t="n">
        <v>21.88</v>
      </c>
      <c r="F27" t="n">
        <v>17.99</v>
      </c>
      <c r="G27" t="n">
        <v>38.55</v>
      </c>
      <c r="H27" t="n">
        <v>0.55</v>
      </c>
      <c r="I27" t="n">
        <v>28</v>
      </c>
      <c r="J27" t="n">
        <v>233.48</v>
      </c>
      <c r="K27" t="n">
        <v>56.94</v>
      </c>
      <c r="L27" t="n">
        <v>7.25</v>
      </c>
      <c r="M27" t="n">
        <v>26</v>
      </c>
      <c r="N27" t="n">
        <v>54.29</v>
      </c>
      <c r="O27" t="n">
        <v>29029.89</v>
      </c>
      <c r="P27" t="n">
        <v>265.98</v>
      </c>
      <c r="Q27" t="n">
        <v>444.6</v>
      </c>
      <c r="R27" t="n">
        <v>83.59999999999999</v>
      </c>
      <c r="S27" t="n">
        <v>48.21</v>
      </c>
      <c r="T27" t="n">
        <v>11666.6</v>
      </c>
      <c r="U27" t="n">
        <v>0.58</v>
      </c>
      <c r="V27" t="n">
        <v>0.76</v>
      </c>
      <c r="W27" t="n">
        <v>0.21</v>
      </c>
      <c r="X27" t="n">
        <v>0.71</v>
      </c>
      <c r="Y27" t="n">
        <v>1</v>
      </c>
      <c r="Z27" t="n">
        <v>10</v>
      </c>
      <c r="AA27" t="n">
        <v>470.963070084715</v>
      </c>
      <c r="AB27" t="n">
        <v>644.3924499141632</v>
      </c>
      <c r="AC27" t="n">
        <v>582.8925389048384</v>
      </c>
      <c r="AD27" t="n">
        <v>470963.070084715</v>
      </c>
      <c r="AE27" t="n">
        <v>644392.4499141632</v>
      </c>
      <c r="AF27" t="n">
        <v>5.857508655273799e-06</v>
      </c>
      <c r="AG27" t="n">
        <v>26</v>
      </c>
      <c r="AH27" t="n">
        <v>582892.5389048384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4.6049</v>
      </c>
      <c r="E28" t="n">
        <v>21.72</v>
      </c>
      <c r="F28" t="n">
        <v>17.87</v>
      </c>
      <c r="G28" t="n">
        <v>39.71</v>
      </c>
      <c r="H28" t="n">
        <v>0.57</v>
      </c>
      <c r="I28" t="n">
        <v>27</v>
      </c>
      <c r="J28" t="n">
        <v>233.91</v>
      </c>
      <c r="K28" t="n">
        <v>56.94</v>
      </c>
      <c r="L28" t="n">
        <v>7.5</v>
      </c>
      <c r="M28" t="n">
        <v>25</v>
      </c>
      <c r="N28" t="n">
        <v>54.46</v>
      </c>
      <c r="O28" t="n">
        <v>29082.74</v>
      </c>
      <c r="P28" t="n">
        <v>263.77</v>
      </c>
      <c r="Q28" t="n">
        <v>444.58</v>
      </c>
      <c r="R28" t="n">
        <v>79.70999999999999</v>
      </c>
      <c r="S28" t="n">
        <v>48.21</v>
      </c>
      <c r="T28" t="n">
        <v>9724.48</v>
      </c>
      <c r="U28" t="n">
        <v>0.6</v>
      </c>
      <c r="V28" t="n">
        <v>0.76</v>
      </c>
      <c r="W28" t="n">
        <v>0.2</v>
      </c>
      <c r="X28" t="n">
        <v>0.59</v>
      </c>
      <c r="Y28" t="n">
        <v>1</v>
      </c>
      <c r="Z28" t="n">
        <v>10</v>
      </c>
      <c r="AA28" t="n">
        <v>467.7369916406941</v>
      </c>
      <c r="AB28" t="n">
        <v>639.9783870625174</v>
      </c>
      <c r="AC28" t="n">
        <v>578.8997480165776</v>
      </c>
      <c r="AD28" t="n">
        <v>467736.9916406941</v>
      </c>
      <c r="AE28" t="n">
        <v>639978.3870625175</v>
      </c>
      <c r="AF28" t="n">
        <v>5.902241051787815e-06</v>
      </c>
      <c r="AG28" t="n">
        <v>26</v>
      </c>
      <c r="AH28" t="n">
        <v>578899.7480165777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4.551</v>
      </c>
      <c r="E29" t="n">
        <v>21.97</v>
      </c>
      <c r="F29" t="n">
        <v>18.17</v>
      </c>
      <c r="G29" t="n">
        <v>41.93</v>
      </c>
      <c r="H29" t="n">
        <v>0.59</v>
      </c>
      <c r="I29" t="n">
        <v>26</v>
      </c>
      <c r="J29" t="n">
        <v>234.34</v>
      </c>
      <c r="K29" t="n">
        <v>56.94</v>
      </c>
      <c r="L29" t="n">
        <v>7.75</v>
      </c>
      <c r="M29" t="n">
        <v>24</v>
      </c>
      <c r="N29" t="n">
        <v>54.64</v>
      </c>
      <c r="O29" t="n">
        <v>29135.65</v>
      </c>
      <c r="P29" t="n">
        <v>268.26</v>
      </c>
      <c r="Q29" t="n">
        <v>444.58</v>
      </c>
      <c r="R29" t="n">
        <v>90.84999999999999</v>
      </c>
      <c r="S29" t="n">
        <v>48.21</v>
      </c>
      <c r="T29" t="n">
        <v>15299.78</v>
      </c>
      <c r="U29" t="n">
        <v>0.53</v>
      </c>
      <c r="V29" t="n">
        <v>0.75</v>
      </c>
      <c r="W29" t="n">
        <v>0.19</v>
      </c>
      <c r="X29" t="n">
        <v>0.89</v>
      </c>
      <c r="Y29" t="n">
        <v>1</v>
      </c>
      <c r="Z29" t="n">
        <v>10</v>
      </c>
      <c r="AA29" t="n">
        <v>473.7625802233628</v>
      </c>
      <c r="AB29" t="n">
        <v>648.2228631915317</v>
      </c>
      <c r="AC29" t="n">
        <v>586.3573829150338</v>
      </c>
      <c r="AD29" t="n">
        <v>473762.5802233628</v>
      </c>
      <c r="AE29" t="n">
        <v>648222.8631915317</v>
      </c>
      <c r="AF29" t="n">
        <v>5.833155774650123e-06</v>
      </c>
      <c r="AG29" t="n">
        <v>26</v>
      </c>
      <c r="AH29" t="n">
        <v>586357.3829150337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4.5973</v>
      </c>
      <c r="E30" t="n">
        <v>21.75</v>
      </c>
      <c r="F30" t="n">
        <v>17.99</v>
      </c>
      <c r="G30" t="n">
        <v>43.18</v>
      </c>
      <c r="H30" t="n">
        <v>0.61</v>
      </c>
      <c r="I30" t="n">
        <v>25</v>
      </c>
      <c r="J30" t="n">
        <v>234.77</v>
      </c>
      <c r="K30" t="n">
        <v>56.94</v>
      </c>
      <c r="L30" t="n">
        <v>8</v>
      </c>
      <c r="M30" t="n">
        <v>23</v>
      </c>
      <c r="N30" t="n">
        <v>54.82</v>
      </c>
      <c r="O30" t="n">
        <v>29188.62</v>
      </c>
      <c r="P30" t="n">
        <v>265.45</v>
      </c>
      <c r="Q30" t="n">
        <v>444.55</v>
      </c>
      <c r="R30" t="n">
        <v>84.17</v>
      </c>
      <c r="S30" t="n">
        <v>48.21</v>
      </c>
      <c r="T30" t="n">
        <v>11965.76</v>
      </c>
      <c r="U30" t="n">
        <v>0.57</v>
      </c>
      <c r="V30" t="n">
        <v>0.76</v>
      </c>
      <c r="W30" t="n">
        <v>0.2</v>
      </c>
      <c r="X30" t="n">
        <v>0.72</v>
      </c>
      <c r="Y30" t="n">
        <v>1</v>
      </c>
      <c r="Z30" t="n">
        <v>10</v>
      </c>
      <c r="AA30" t="n">
        <v>469.4307395523617</v>
      </c>
      <c r="AB30" t="n">
        <v>642.2958476781454</v>
      </c>
      <c r="AC30" t="n">
        <v>580.9960334436264</v>
      </c>
      <c r="AD30" t="n">
        <v>469430.7395523617</v>
      </c>
      <c r="AE30" t="n">
        <v>642295.8476781454</v>
      </c>
      <c r="AF30" t="n">
        <v>5.892499899538345e-06</v>
      </c>
      <c r="AG30" t="n">
        <v>26</v>
      </c>
      <c r="AH30" t="n">
        <v>580996.0334436264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4.6185</v>
      </c>
      <c r="E31" t="n">
        <v>21.65</v>
      </c>
      <c r="F31" t="n">
        <v>17.94</v>
      </c>
      <c r="G31" t="n">
        <v>44.84</v>
      </c>
      <c r="H31" t="n">
        <v>0.62</v>
      </c>
      <c r="I31" t="n">
        <v>24</v>
      </c>
      <c r="J31" t="n">
        <v>235.2</v>
      </c>
      <c r="K31" t="n">
        <v>56.94</v>
      </c>
      <c r="L31" t="n">
        <v>8.25</v>
      </c>
      <c r="M31" t="n">
        <v>22</v>
      </c>
      <c r="N31" t="n">
        <v>55</v>
      </c>
      <c r="O31" t="n">
        <v>29241.66</v>
      </c>
      <c r="P31" t="n">
        <v>264.17</v>
      </c>
      <c r="Q31" t="n">
        <v>444.55</v>
      </c>
      <c r="R31" t="n">
        <v>82.19</v>
      </c>
      <c r="S31" t="n">
        <v>48.21</v>
      </c>
      <c r="T31" t="n">
        <v>10978.33</v>
      </c>
      <c r="U31" t="n">
        <v>0.59</v>
      </c>
      <c r="V31" t="n">
        <v>0.76</v>
      </c>
      <c r="W31" t="n">
        <v>0.2</v>
      </c>
      <c r="X31" t="n">
        <v>0.66</v>
      </c>
      <c r="Y31" t="n">
        <v>1</v>
      </c>
      <c r="Z31" t="n">
        <v>10</v>
      </c>
      <c r="AA31" t="n">
        <v>467.6051230973823</v>
      </c>
      <c r="AB31" t="n">
        <v>639.7979587039289</v>
      </c>
      <c r="AC31" t="n">
        <v>578.7365394872998</v>
      </c>
      <c r="AD31" t="n">
        <v>467605.1230973823</v>
      </c>
      <c r="AE31" t="n">
        <v>639797.9587039289</v>
      </c>
      <c r="AF31" t="n">
        <v>5.919672587392132e-06</v>
      </c>
      <c r="AG31" t="n">
        <v>26</v>
      </c>
      <c r="AH31" t="n">
        <v>578736.5394872997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4.6149</v>
      </c>
      <c r="E32" t="n">
        <v>21.67</v>
      </c>
      <c r="F32" t="n">
        <v>17.95</v>
      </c>
      <c r="G32" t="n">
        <v>44.89</v>
      </c>
      <c r="H32" t="n">
        <v>0.64</v>
      </c>
      <c r="I32" t="n">
        <v>24</v>
      </c>
      <c r="J32" t="n">
        <v>235.63</v>
      </c>
      <c r="K32" t="n">
        <v>56.94</v>
      </c>
      <c r="L32" t="n">
        <v>8.5</v>
      </c>
      <c r="M32" t="n">
        <v>22</v>
      </c>
      <c r="N32" t="n">
        <v>55.18</v>
      </c>
      <c r="O32" t="n">
        <v>29294.76</v>
      </c>
      <c r="P32" t="n">
        <v>264.37</v>
      </c>
      <c r="Q32" t="n">
        <v>444.59</v>
      </c>
      <c r="R32" t="n">
        <v>82.75</v>
      </c>
      <c r="S32" t="n">
        <v>48.21</v>
      </c>
      <c r="T32" t="n">
        <v>11259.02</v>
      </c>
      <c r="U32" t="n">
        <v>0.58</v>
      </c>
      <c r="V32" t="n">
        <v>0.76</v>
      </c>
      <c r="W32" t="n">
        <v>0.2</v>
      </c>
      <c r="X32" t="n">
        <v>0.68</v>
      </c>
      <c r="Y32" t="n">
        <v>1</v>
      </c>
      <c r="Z32" t="n">
        <v>10</v>
      </c>
      <c r="AA32" t="n">
        <v>467.9106963136383</v>
      </c>
      <c r="AB32" t="n">
        <v>640.216057459349</v>
      </c>
      <c r="AC32" t="n">
        <v>579.1147354843081</v>
      </c>
      <c r="AD32" t="n">
        <v>467910.6963136382</v>
      </c>
      <c r="AE32" t="n">
        <v>640216.057459349</v>
      </c>
      <c r="AF32" t="n">
        <v>5.915058357379224e-06</v>
      </c>
      <c r="AG32" t="n">
        <v>26</v>
      </c>
      <c r="AH32" t="n">
        <v>579114.7354843081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4.6339</v>
      </c>
      <c r="E33" t="n">
        <v>21.58</v>
      </c>
      <c r="F33" t="n">
        <v>17.91</v>
      </c>
      <c r="G33" t="n">
        <v>46.72</v>
      </c>
      <c r="H33" t="n">
        <v>0.66</v>
      </c>
      <c r="I33" t="n">
        <v>23</v>
      </c>
      <c r="J33" t="n">
        <v>236.06</v>
      </c>
      <c r="K33" t="n">
        <v>56.94</v>
      </c>
      <c r="L33" t="n">
        <v>8.75</v>
      </c>
      <c r="M33" t="n">
        <v>21</v>
      </c>
      <c r="N33" t="n">
        <v>55.36</v>
      </c>
      <c r="O33" t="n">
        <v>29347.92</v>
      </c>
      <c r="P33" t="n">
        <v>263.47</v>
      </c>
      <c r="Q33" t="n">
        <v>444.55</v>
      </c>
      <c r="R33" t="n">
        <v>81.36</v>
      </c>
      <c r="S33" t="n">
        <v>48.21</v>
      </c>
      <c r="T33" t="n">
        <v>10569.54</v>
      </c>
      <c r="U33" t="n">
        <v>0.59</v>
      </c>
      <c r="V33" t="n">
        <v>0.76</v>
      </c>
      <c r="W33" t="n">
        <v>0.2</v>
      </c>
      <c r="X33" t="n">
        <v>0.63</v>
      </c>
      <c r="Y33" t="n">
        <v>1</v>
      </c>
      <c r="Z33" t="n">
        <v>10</v>
      </c>
      <c r="AA33" t="n">
        <v>456.4720149671647</v>
      </c>
      <c r="AB33" t="n">
        <v>624.5651490020987</v>
      </c>
      <c r="AC33" t="n">
        <v>564.9575277640296</v>
      </c>
      <c r="AD33" t="n">
        <v>456472.0149671647</v>
      </c>
      <c r="AE33" t="n">
        <v>624565.1490020987</v>
      </c>
      <c r="AF33" t="n">
        <v>5.939411238002901e-06</v>
      </c>
      <c r="AG33" t="n">
        <v>25</v>
      </c>
      <c r="AH33" t="n">
        <v>564957.5277640296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4.6499</v>
      </c>
      <c r="E34" t="n">
        <v>21.51</v>
      </c>
      <c r="F34" t="n">
        <v>17.88</v>
      </c>
      <c r="G34" t="n">
        <v>48.76</v>
      </c>
      <c r="H34" t="n">
        <v>0.68</v>
      </c>
      <c r="I34" t="n">
        <v>22</v>
      </c>
      <c r="J34" t="n">
        <v>236.49</v>
      </c>
      <c r="K34" t="n">
        <v>56.94</v>
      </c>
      <c r="L34" t="n">
        <v>9</v>
      </c>
      <c r="M34" t="n">
        <v>20</v>
      </c>
      <c r="N34" t="n">
        <v>55.55</v>
      </c>
      <c r="O34" t="n">
        <v>29401.15</v>
      </c>
      <c r="P34" t="n">
        <v>262.66</v>
      </c>
      <c r="Q34" t="n">
        <v>444.55</v>
      </c>
      <c r="R34" t="n">
        <v>80.16</v>
      </c>
      <c r="S34" t="n">
        <v>48.21</v>
      </c>
      <c r="T34" t="n">
        <v>9974.4</v>
      </c>
      <c r="U34" t="n">
        <v>0.6</v>
      </c>
      <c r="V34" t="n">
        <v>0.76</v>
      </c>
      <c r="W34" t="n">
        <v>0.2</v>
      </c>
      <c r="X34" t="n">
        <v>0.6</v>
      </c>
      <c r="Y34" t="n">
        <v>1</v>
      </c>
      <c r="Z34" t="n">
        <v>10</v>
      </c>
      <c r="AA34" t="n">
        <v>455.2246893201914</v>
      </c>
      <c r="AB34" t="n">
        <v>622.8585030237857</v>
      </c>
      <c r="AC34" t="n">
        <v>563.4137616825944</v>
      </c>
      <c r="AD34" t="n">
        <v>455224.6893201914</v>
      </c>
      <c r="AE34" t="n">
        <v>622858.5030237858</v>
      </c>
      <c r="AF34" t="n">
        <v>5.959918926949154e-06</v>
      </c>
      <c r="AG34" t="n">
        <v>25</v>
      </c>
      <c r="AH34" t="n">
        <v>563413.7616825944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4.6486</v>
      </c>
      <c r="E35" t="n">
        <v>21.51</v>
      </c>
      <c r="F35" t="n">
        <v>17.89</v>
      </c>
      <c r="G35" t="n">
        <v>48.78</v>
      </c>
      <c r="H35" t="n">
        <v>0.6899999999999999</v>
      </c>
      <c r="I35" t="n">
        <v>22</v>
      </c>
      <c r="J35" t="n">
        <v>236.92</v>
      </c>
      <c r="K35" t="n">
        <v>56.94</v>
      </c>
      <c r="L35" t="n">
        <v>9.25</v>
      </c>
      <c r="M35" t="n">
        <v>20</v>
      </c>
      <c r="N35" t="n">
        <v>55.73</v>
      </c>
      <c r="O35" t="n">
        <v>29454.44</v>
      </c>
      <c r="P35" t="n">
        <v>262.7</v>
      </c>
      <c r="Q35" t="n">
        <v>444.55</v>
      </c>
      <c r="R35" t="n">
        <v>80.47</v>
      </c>
      <c r="S35" t="n">
        <v>48.21</v>
      </c>
      <c r="T35" t="n">
        <v>10131.73</v>
      </c>
      <c r="U35" t="n">
        <v>0.6</v>
      </c>
      <c r="V35" t="n">
        <v>0.76</v>
      </c>
      <c r="W35" t="n">
        <v>0.2</v>
      </c>
      <c r="X35" t="n">
        <v>0.61</v>
      </c>
      <c r="Y35" t="n">
        <v>1</v>
      </c>
      <c r="Z35" t="n">
        <v>10</v>
      </c>
      <c r="AA35" t="n">
        <v>455.34134442751</v>
      </c>
      <c r="AB35" t="n">
        <v>623.0181156880795</v>
      </c>
      <c r="AC35" t="n">
        <v>563.5581411382256</v>
      </c>
      <c r="AD35" t="n">
        <v>455341.34442751</v>
      </c>
      <c r="AE35" t="n">
        <v>623018.1156880795</v>
      </c>
      <c r="AF35" t="n">
        <v>5.958252677222272e-06</v>
      </c>
      <c r="AG35" t="n">
        <v>25</v>
      </c>
      <c r="AH35" t="n">
        <v>563558.1411382256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4.6682</v>
      </c>
      <c r="E36" t="n">
        <v>21.42</v>
      </c>
      <c r="F36" t="n">
        <v>17.84</v>
      </c>
      <c r="G36" t="n">
        <v>50.97</v>
      </c>
      <c r="H36" t="n">
        <v>0.71</v>
      </c>
      <c r="I36" t="n">
        <v>21</v>
      </c>
      <c r="J36" t="n">
        <v>237.35</v>
      </c>
      <c r="K36" t="n">
        <v>56.94</v>
      </c>
      <c r="L36" t="n">
        <v>9.5</v>
      </c>
      <c r="M36" t="n">
        <v>19</v>
      </c>
      <c r="N36" t="n">
        <v>55.91</v>
      </c>
      <c r="O36" t="n">
        <v>29507.8</v>
      </c>
      <c r="P36" t="n">
        <v>261.4</v>
      </c>
      <c r="Q36" t="n">
        <v>444.55</v>
      </c>
      <c r="R36" t="n">
        <v>78.97</v>
      </c>
      <c r="S36" t="n">
        <v>48.21</v>
      </c>
      <c r="T36" t="n">
        <v>9385.059999999999</v>
      </c>
      <c r="U36" t="n">
        <v>0.61</v>
      </c>
      <c r="V36" t="n">
        <v>0.76</v>
      </c>
      <c r="W36" t="n">
        <v>0.2</v>
      </c>
      <c r="X36" t="n">
        <v>0.5600000000000001</v>
      </c>
      <c r="Y36" t="n">
        <v>1</v>
      </c>
      <c r="Z36" t="n">
        <v>10</v>
      </c>
      <c r="AA36" t="n">
        <v>453.6139566418461</v>
      </c>
      <c r="AB36" t="n">
        <v>620.6546275127635</v>
      </c>
      <c r="AC36" t="n">
        <v>561.4202209571852</v>
      </c>
      <c r="AD36" t="n">
        <v>453613.9566418461</v>
      </c>
      <c r="AE36" t="n">
        <v>620654.6275127635</v>
      </c>
      <c r="AF36" t="n">
        <v>5.983374596181433e-06</v>
      </c>
      <c r="AG36" t="n">
        <v>25</v>
      </c>
      <c r="AH36" t="n">
        <v>561420.2209571851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4.6656</v>
      </c>
      <c r="E37" t="n">
        <v>21.43</v>
      </c>
      <c r="F37" t="n">
        <v>17.85</v>
      </c>
      <c r="G37" t="n">
        <v>51</v>
      </c>
      <c r="H37" t="n">
        <v>0.73</v>
      </c>
      <c r="I37" t="n">
        <v>21</v>
      </c>
      <c r="J37" t="n">
        <v>237.79</v>
      </c>
      <c r="K37" t="n">
        <v>56.94</v>
      </c>
      <c r="L37" t="n">
        <v>9.75</v>
      </c>
      <c r="M37" t="n">
        <v>19</v>
      </c>
      <c r="N37" t="n">
        <v>56.09</v>
      </c>
      <c r="O37" t="n">
        <v>29561.22</v>
      </c>
      <c r="P37" t="n">
        <v>261.77</v>
      </c>
      <c r="Q37" t="n">
        <v>444.56</v>
      </c>
      <c r="R37" t="n">
        <v>79.41</v>
      </c>
      <c r="S37" t="n">
        <v>48.21</v>
      </c>
      <c r="T37" t="n">
        <v>9606.73</v>
      </c>
      <c r="U37" t="n">
        <v>0.61</v>
      </c>
      <c r="V37" t="n">
        <v>0.76</v>
      </c>
      <c r="W37" t="n">
        <v>0.2</v>
      </c>
      <c r="X37" t="n">
        <v>0.57</v>
      </c>
      <c r="Y37" t="n">
        <v>1</v>
      </c>
      <c r="Z37" t="n">
        <v>10</v>
      </c>
      <c r="AA37" t="n">
        <v>453.9575680928756</v>
      </c>
      <c r="AB37" t="n">
        <v>621.1247718591293</v>
      </c>
      <c r="AC37" t="n">
        <v>561.8454953869856</v>
      </c>
      <c r="AD37" t="n">
        <v>453957.5680928756</v>
      </c>
      <c r="AE37" t="n">
        <v>621124.7718591293</v>
      </c>
      <c r="AF37" t="n">
        <v>5.980042096727667e-06</v>
      </c>
      <c r="AG37" t="n">
        <v>25</v>
      </c>
      <c r="AH37" t="n">
        <v>561845.4953869856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4.6835</v>
      </c>
      <c r="E38" t="n">
        <v>21.35</v>
      </c>
      <c r="F38" t="n">
        <v>17.81</v>
      </c>
      <c r="G38" t="n">
        <v>53.44</v>
      </c>
      <c r="H38" t="n">
        <v>0.75</v>
      </c>
      <c r="I38" t="n">
        <v>20</v>
      </c>
      <c r="J38" t="n">
        <v>238.22</v>
      </c>
      <c r="K38" t="n">
        <v>56.94</v>
      </c>
      <c r="L38" t="n">
        <v>10</v>
      </c>
      <c r="M38" t="n">
        <v>18</v>
      </c>
      <c r="N38" t="n">
        <v>56.28</v>
      </c>
      <c r="O38" t="n">
        <v>29614.71</v>
      </c>
      <c r="P38" t="n">
        <v>261</v>
      </c>
      <c r="Q38" t="n">
        <v>444.57</v>
      </c>
      <c r="R38" t="n">
        <v>77.98</v>
      </c>
      <c r="S38" t="n">
        <v>48.21</v>
      </c>
      <c r="T38" t="n">
        <v>8895.559999999999</v>
      </c>
      <c r="U38" t="n">
        <v>0.62</v>
      </c>
      <c r="V38" t="n">
        <v>0.77</v>
      </c>
      <c r="W38" t="n">
        <v>0.2</v>
      </c>
      <c r="X38" t="n">
        <v>0.54</v>
      </c>
      <c r="Y38" t="n">
        <v>1</v>
      </c>
      <c r="Z38" t="n">
        <v>10</v>
      </c>
      <c r="AA38" t="n">
        <v>452.627520335371</v>
      </c>
      <c r="AB38" t="n">
        <v>619.3049418397458</v>
      </c>
      <c r="AC38" t="n">
        <v>560.1993473905045</v>
      </c>
      <c r="AD38" t="n">
        <v>452627.520335371</v>
      </c>
      <c r="AE38" t="n">
        <v>619304.9418397457</v>
      </c>
      <c r="AF38" t="n">
        <v>6.002985073736289e-06</v>
      </c>
      <c r="AG38" t="n">
        <v>25</v>
      </c>
      <c r="AH38" t="n">
        <v>560199.3473905046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4.682</v>
      </c>
      <c r="E39" t="n">
        <v>21.36</v>
      </c>
      <c r="F39" t="n">
        <v>17.82</v>
      </c>
      <c r="G39" t="n">
        <v>53.46</v>
      </c>
      <c r="H39" t="n">
        <v>0.76</v>
      </c>
      <c r="I39" t="n">
        <v>20</v>
      </c>
      <c r="J39" t="n">
        <v>238.66</v>
      </c>
      <c r="K39" t="n">
        <v>56.94</v>
      </c>
      <c r="L39" t="n">
        <v>10.25</v>
      </c>
      <c r="M39" t="n">
        <v>18</v>
      </c>
      <c r="N39" t="n">
        <v>56.46</v>
      </c>
      <c r="O39" t="n">
        <v>29668.27</v>
      </c>
      <c r="P39" t="n">
        <v>260.79</v>
      </c>
      <c r="Q39" t="n">
        <v>444.55</v>
      </c>
      <c r="R39" t="n">
        <v>78.25</v>
      </c>
      <c r="S39" t="n">
        <v>48.21</v>
      </c>
      <c r="T39" t="n">
        <v>9028.280000000001</v>
      </c>
      <c r="U39" t="n">
        <v>0.62</v>
      </c>
      <c r="V39" t="n">
        <v>0.77</v>
      </c>
      <c r="W39" t="n">
        <v>0.2</v>
      </c>
      <c r="X39" t="n">
        <v>0.54</v>
      </c>
      <c r="Y39" t="n">
        <v>1</v>
      </c>
      <c r="Z39" t="n">
        <v>10</v>
      </c>
      <c r="AA39" t="n">
        <v>452.622135321932</v>
      </c>
      <c r="AB39" t="n">
        <v>619.2975738267885</v>
      </c>
      <c r="AC39" t="n">
        <v>560.1926825703628</v>
      </c>
      <c r="AD39" t="n">
        <v>452622.135321932</v>
      </c>
      <c r="AE39" t="n">
        <v>619297.5738267885</v>
      </c>
      <c r="AF39" t="n">
        <v>6.001062477897578e-06</v>
      </c>
      <c r="AG39" t="n">
        <v>25</v>
      </c>
      <c r="AH39" t="n">
        <v>560192.6825703628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4.7017</v>
      </c>
      <c r="E40" t="n">
        <v>21.27</v>
      </c>
      <c r="F40" t="n">
        <v>17.77</v>
      </c>
      <c r="G40" t="n">
        <v>56.13</v>
      </c>
      <c r="H40" t="n">
        <v>0.78</v>
      </c>
      <c r="I40" t="n">
        <v>19</v>
      </c>
      <c r="J40" t="n">
        <v>239.09</v>
      </c>
      <c r="K40" t="n">
        <v>56.94</v>
      </c>
      <c r="L40" t="n">
        <v>10.5</v>
      </c>
      <c r="M40" t="n">
        <v>17</v>
      </c>
      <c r="N40" t="n">
        <v>56.65</v>
      </c>
      <c r="O40" t="n">
        <v>29721.89</v>
      </c>
      <c r="P40" t="n">
        <v>259.92</v>
      </c>
      <c r="Q40" t="n">
        <v>444.55</v>
      </c>
      <c r="R40" t="n">
        <v>76.79000000000001</v>
      </c>
      <c r="S40" t="n">
        <v>48.21</v>
      </c>
      <c r="T40" t="n">
        <v>8306.83</v>
      </c>
      <c r="U40" t="n">
        <v>0.63</v>
      </c>
      <c r="V40" t="n">
        <v>0.77</v>
      </c>
      <c r="W40" t="n">
        <v>0.19</v>
      </c>
      <c r="X40" t="n">
        <v>0.5</v>
      </c>
      <c r="Y40" t="n">
        <v>1</v>
      </c>
      <c r="Z40" t="n">
        <v>10</v>
      </c>
      <c r="AA40" t="n">
        <v>451.135280081349</v>
      </c>
      <c r="AB40" t="n">
        <v>617.2631928911989</v>
      </c>
      <c r="AC40" t="n">
        <v>558.3524600959944</v>
      </c>
      <c r="AD40" t="n">
        <v>451135.280081349</v>
      </c>
      <c r="AE40" t="n">
        <v>617263.1928911989</v>
      </c>
      <c r="AF40" t="n">
        <v>6.026312569912652e-06</v>
      </c>
      <c r="AG40" t="n">
        <v>25</v>
      </c>
      <c r="AH40" t="n">
        <v>558352.4600959944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4.7064</v>
      </c>
      <c r="E41" t="n">
        <v>21.25</v>
      </c>
      <c r="F41" t="n">
        <v>17.75</v>
      </c>
      <c r="G41" t="n">
        <v>56.06</v>
      </c>
      <c r="H41" t="n">
        <v>0.8</v>
      </c>
      <c r="I41" t="n">
        <v>19</v>
      </c>
      <c r="J41" t="n">
        <v>239.53</v>
      </c>
      <c r="K41" t="n">
        <v>56.94</v>
      </c>
      <c r="L41" t="n">
        <v>10.75</v>
      </c>
      <c r="M41" t="n">
        <v>17</v>
      </c>
      <c r="N41" t="n">
        <v>56.83</v>
      </c>
      <c r="O41" t="n">
        <v>29775.57</v>
      </c>
      <c r="P41" t="n">
        <v>259.09</v>
      </c>
      <c r="Q41" t="n">
        <v>444.56</v>
      </c>
      <c r="R41" t="n">
        <v>75.79000000000001</v>
      </c>
      <c r="S41" t="n">
        <v>48.21</v>
      </c>
      <c r="T41" t="n">
        <v>7806.64</v>
      </c>
      <c r="U41" t="n">
        <v>0.64</v>
      </c>
      <c r="V41" t="n">
        <v>0.77</v>
      </c>
      <c r="W41" t="n">
        <v>0.2</v>
      </c>
      <c r="X41" t="n">
        <v>0.48</v>
      </c>
      <c r="Y41" t="n">
        <v>1</v>
      </c>
      <c r="Z41" t="n">
        <v>10</v>
      </c>
      <c r="AA41" t="n">
        <v>450.4318792926663</v>
      </c>
      <c r="AB41" t="n">
        <v>616.3007689002706</v>
      </c>
      <c r="AC41" t="n">
        <v>557.4818884999897</v>
      </c>
      <c r="AD41" t="n">
        <v>450431.8792926663</v>
      </c>
      <c r="AE41" t="n">
        <v>616300.7689002706</v>
      </c>
      <c r="AF41" t="n">
        <v>6.032336703540615e-06</v>
      </c>
      <c r="AG41" t="n">
        <v>25</v>
      </c>
      <c r="AH41" t="n">
        <v>557481.8884999898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4.7399</v>
      </c>
      <c r="E42" t="n">
        <v>21.1</v>
      </c>
      <c r="F42" t="n">
        <v>17.65</v>
      </c>
      <c r="G42" t="n">
        <v>58.82</v>
      </c>
      <c r="H42" t="n">
        <v>0.82</v>
      </c>
      <c r="I42" t="n">
        <v>18</v>
      </c>
      <c r="J42" t="n">
        <v>239.96</v>
      </c>
      <c r="K42" t="n">
        <v>56.94</v>
      </c>
      <c r="L42" t="n">
        <v>11</v>
      </c>
      <c r="M42" t="n">
        <v>16</v>
      </c>
      <c r="N42" t="n">
        <v>57.02</v>
      </c>
      <c r="O42" t="n">
        <v>29829.32</v>
      </c>
      <c r="P42" t="n">
        <v>257.25</v>
      </c>
      <c r="Q42" t="n">
        <v>444.55</v>
      </c>
      <c r="R42" t="n">
        <v>72.55</v>
      </c>
      <c r="S42" t="n">
        <v>48.21</v>
      </c>
      <c r="T42" t="n">
        <v>6188.14</v>
      </c>
      <c r="U42" t="n">
        <v>0.66</v>
      </c>
      <c r="V42" t="n">
        <v>0.77</v>
      </c>
      <c r="W42" t="n">
        <v>0.19</v>
      </c>
      <c r="X42" t="n">
        <v>0.37</v>
      </c>
      <c r="Y42" t="n">
        <v>1</v>
      </c>
      <c r="Z42" t="n">
        <v>10</v>
      </c>
      <c r="AA42" t="n">
        <v>447.6989093013457</v>
      </c>
      <c r="AB42" t="n">
        <v>612.5613987880191</v>
      </c>
      <c r="AC42" t="n">
        <v>554.0993986230127</v>
      </c>
      <c r="AD42" t="n">
        <v>447698.9093013457</v>
      </c>
      <c r="AE42" t="n">
        <v>612561.3987880191</v>
      </c>
      <c r="AF42" t="n">
        <v>6.075274677271834e-06</v>
      </c>
      <c r="AG42" t="n">
        <v>25</v>
      </c>
      <c r="AH42" t="n">
        <v>554099.3986230127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4.6931</v>
      </c>
      <c r="E43" t="n">
        <v>21.31</v>
      </c>
      <c r="F43" t="n">
        <v>17.86</v>
      </c>
      <c r="G43" t="n">
        <v>59.52</v>
      </c>
      <c r="H43" t="n">
        <v>0.83</v>
      </c>
      <c r="I43" t="n">
        <v>18</v>
      </c>
      <c r="J43" t="n">
        <v>240.4</v>
      </c>
      <c r="K43" t="n">
        <v>56.94</v>
      </c>
      <c r="L43" t="n">
        <v>11.25</v>
      </c>
      <c r="M43" t="n">
        <v>16</v>
      </c>
      <c r="N43" t="n">
        <v>57.21</v>
      </c>
      <c r="O43" t="n">
        <v>29883.27</v>
      </c>
      <c r="P43" t="n">
        <v>260.12</v>
      </c>
      <c r="Q43" t="n">
        <v>444.55</v>
      </c>
      <c r="R43" t="n">
        <v>80.28</v>
      </c>
      <c r="S43" t="n">
        <v>48.21</v>
      </c>
      <c r="T43" t="n">
        <v>10053.92</v>
      </c>
      <c r="U43" t="n">
        <v>0.6</v>
      </c>
      <c r="V43" t="n">
        <v>0.76</v>
      </c>
      <c r="W43" t="n">
        <v>0.18</v>
      </c>
      <c r="X43" t="n">
        <v>0.58</v>
      </c>
      <c r="Y43" t="n">
        <v>1</v>
      </c>
      <c r="Z43" t="n">
        <v>10</v>
      </c>
      <c r="AA43" t="n">
        <v>451.9496519989067</v>
      </c>
      <c r="AB43" t="n">
        <v>618.3774524763547</v>
      </c>
      <c r="AC43" t="n">
        <v>559.360376310216</v>
      </c>
      <c r="AD43" t="n">
        <v>451949.6519989067</v>
      </c>
      <c r="AE43" t="n">
        <v>618377.4524763548</v>
      </c>
      <c r="AF43" t="n">
        <v>6.015289687104041e-06</v>
      </c>
      <c r="AG43" t="n">
        <v>25</v>
      </c>
      <c r="AH43" t="n">
        <v>559360.376310216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4.7061</v>
      </c>
      <c r="E44" t="n">
        <v>21.25</v>
      </c>
      <c r="F44" t="n">
        <v>17.8</v>
      </c>
      <c r="G44" t="n">
        <v>59.33</v>
      </c>
      <c r="H44" t="n">
        <v>0.85</v>
      </c>
      <c r="I44" t="n">
        <v>18</v>
      </c>
      <c r="J44" t="n">
        <v>240.84</v>
      </c>
      <c r="K44" t="n">
        <v>56.94</v>
      </c>
      <c r="L44" t="n">
        <v>11.5</v>
      </c>
      <c r="M44" t="n">
        <v>16</v>
      </c>
      <c r="N44" t="n">
        <v>57.39</v>
      </c>
      <c r="O44" t="n">
        <v>29937.16</v>
      </c>
      <c r="P44" t="n">
        <v>259.04</v>
      </c>
      <c r="Q44" t="n">
        <v>444.55</v>
      </c>
      <c r="R44" t="n">
        <v>77.73999999999999</v>
      </c>
      <c r="S44" t="n">
        <v>48.21</v>
      </c>
      <c r="T44" t="n">
        <v>8782.870000000001</v>
      </c>
      <c r="U44" t="n">
        <v>0.62</v>
      </c>
      <c r="V44" t="n">
        <v>0.77</v>
      </c>
      <c r="W44" t="n">
        <v>0.19</v>
      </c>
      <c r="X44" t="n">
        <v>0.52</v>
      </c>
      <c r="Y44" t="n">
        <v>1</v>
      </c>
      <c r="Z44" t="n">
        <v>10</v>
      </c>
      <c r="AA44" t="n">
        <v>450.6087529144881</v>
      </c>
      <c r="AB44" t="n">
        <v>616.5427751927606</v>
      </c>
      <c r="AC44" t="n">
        <v>557.7007980515824</v>
      </c>
      <c r="AD44" t="n">
        <v>450608.7529144881</v>
      </c>
      <c r="AE44" t="n">
        <v>616542.7751927606</v>
      </c>
      <c r="AF44" t="n">
        <v>6.031952184372873e-06</v>
      </c>
      <c r="AG44" t="n">
        <v>25</v>
      </c>
      <c r="AH44" t="n">
        <v>557700.7980515824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4.7264</v>
      </c>
      <c r="E45" t="n">
        <v>21.16</v>
      </c>
      <c r="F45" t="n">
        <v>17.75</v>
      </c>
      <c r="G45" t="n">
        <v>62.65</v>
      </c>
      <c r="H45" t="n">
        <v>0.87</v>
      </c>
      <c r="I45" t="n">
        <v>17</v>
      </c>
      <c r="J45" t="n">
        <v>241.27</v>
      </c>
      <c r="K45" t="n">
        <v>56.94</v>
      </c>
      <c r="L45" t="n">
        <v>11.75</v>
      </c>
      <c r="M45" t="n">
        <v>15</v>
      </c>
      <c r="N45" t="n">
        <v>57.58</v>
      </c>
      <c r="O45" t="n">
        <v>29991.11</v>
      </c>
      <c r="P45" t="n">
        <v>258.26</v>
      </c>
      <c r="Q45" t="n">
        <v>444.56</v>
      </c>
      <c r="R45" t="n">
        <v>76.09</v>
      </c>
      <c r="S45" t="n">
        <v>48.21</v>
      </c>
      <c r="T45" t="n">
        <v>7963.47</v>
      </c>
      <c r="U45" t="n">
        <v>0.63</v>
      </c>
      <c r="V45" t="n">
        <v>0.77</v>
      </c>
      <c r="W45" t="n">
        <v>0.19</v>
      </c>
      <c r="X45" t="n">
        <v>0.47</v>
      </c>
      <c r="Y45" t="n">
        <v>1</v>
      </c>
      <c r="Z45" t="n">
        <v>10</v>
      </c>
      <c r="AA45" t="n">
        <v>449.1586381333207</v>
      </c>
      <c r="AB45" t="n">
        <v>614.5586641746185</v>
      </c>
      <c r="AC45" t="n">
        <v>555.9060478042944</v>
      </c>
      <c r="AD45" t="n">
        <v>449158.6381333207</v>
      </c>
      <c r="AE45" t="n">
        <v>614558.6641746184</v>
      </c>
      <c r="AF45" t="n">
        <v>6.057971314723432e-06</v>
      </c>
      <c r="AG45" t="n">
        <v>25</v>
      </c>
      <c r="AH45" t="n">
        <v>555906.0478042944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4.7276</v>
      </c>
      <c r="E46" t="n">
        <v>21.15</v>
      </c>
      <c r="F46" t="n">
        <v>17.75</v>
      </c>
      <c r="G46" t="n">
        <v>62.63</v>
      </c>
      <c r="H46" t="n">
        <v>0.88</v>
      </c>
      <c r="I46" t="n">
        <v>17</v>
      </c>
      <c r="J46" t="n">
        <v>241.71</v>
      </c>
      <c r="K46" t="n">
        <v>56.94</v>
      </c>
      <c r="L46" t="n">
        <v>12</v>
      </c>
      <c r="M46" t="n">
        <v>15</v>
      </c>
      <c r="N46" t="n">
        <v>57.77</v>
      </c>
      <c r="O46" t="n">
        <v>30045.13</v>
      </c>
      <c r="P46" t="n">
        <v>258.05</v>
      </c>
      <c r="Q46" t="n">
        <v>444.6</v>
      </c>
      <c r="R46" t="n">
        <v>75.86</v>
      </c>
      <c r="S46" t="n">
        <v>48.21</v>
      </c>
      <c r="T46" t="n">
        <v>7848.7</v>
      </c>
      <c r="U46" t="n">
        <v>0.64</v>
      </c>
      <c r="V46" t="n">
        <v>0.77</v>
      </c>
      <c r="W46" t="n">
        <v>0.19</v>
      </c>
      <c r="X46" t="n">
        <v>0.47</v>
      </c>
      <c r="Y46" t="n">
        <v>1</v>
      </c>
      <c r="Z46" t="n">
        <v>10</v>
      </c>
      <c r="AA46" t="n">
        <v>449.0006276456508</v>
      </c>
      <c r="AB46" t="n">
        <v>614.3424672544577</v>
      </c>
      <c r="AC46" t="n">
        <v>555.7104844147595</v>
      </c>
      <c r="AD46" t="n">
        <v>449000.6276456508</v>
      </c>
      <c r="AE46" t="n">
        <v>614342.4672544576</v>
      </c>
      <c r="AF46" t="n">
        <v>6.059509391394401e-06</v>
      </c>
      <c r="AG46" t="n">
        <v>25</v>
      </c>
      <c r="AH46" t="n">
        <v>555710.4844147596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4.727</v>
      </c>
      <c r="E47" t="n">
        <v>21.16</v>
      </c>
      <c r="F47" t="n">
        <v>17.75</v>
      </c>
      <c r="G47" t="n">
        <v>62.64</v>
      </c>
      <c r="H47" t="n">
        <v>0.9</v>
      </c>
      <c r="I47" t="n">
        <v>17</v>
      </c>
      <c r="J47" t="n">
        <v>242.15</v>
      </c>
      <c r="K47" t="n">
        <v>56.94</v>
      </c>
      <c r="L47" t="n">
        <v>12.25</v>
      </c>
      <c r="M47" t="n">
        <v>15</v>
      </c>
      <c r="N47" t="n">
        <v>57.96</v>
      </c>
      <c r="O47" t="n">
        <v>30099.23</v>
      </c>
      <c r="P47" t="n">
        <v>257.73</v>
      </c>
      <c r="Q47" t="n">
        <v>444.55</v>
      </c>
      <c r="R47" t="n">
        <v>76.04000000000001</v>
      </c>
      <c r="S47" t="n">
        <v>48.21</v>
      </c>
      <c r="T47" t="n">
        <v>7937.95</v>
      </c>
      <c r="U47" t="n">
        <v>0.63</v>
      </c>
      <c r="V47" t="n">
        <v>0.77</v>
      </c>
      <c r="W47" t="n">
        <v>0.19</v>
      </c>
      <c r="X47" t="n">
        <v>0.47</v>
      </c>
      <c r="Y47" t="n">
        <v>1</v>
      </c>
      <c r="Z47" t="n">
        <v>10</v>
      </c>
      <c r="AA47" t="n">
        <v>448.8621645352994</v>
      </c>
      <c r="AB47" t="n">
        <v>614.1530159183135</v>
      </c>
      <c r="AC47" t="n">
        <v>555.5391140482404</v>
      </c>
      <c r="AD47" t="n">
        <v>448862.1645352994</v>
      </c>
      <c r="AE47" t="n">
        <v>614153.0159183135</v>
      </c>
      <c r="AF47" t="n">
        <v>6.058740353058917e-06</v>
      </c>
      <c r="AG47" t="n">
        <v>25</v>
      </c>
      <c r="AH47" t="n">
        <v>555539.1140482405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4.7467</v>
      </c>
      <c r="E48" t="n">
        <v>21.07</v>
      </c>
      <c r="F48" t="n">
        <v>17.7</v>
      </c>
      <c r="G48" t="n">
        <v>66.39</v>
      </c>
      <c r="H48" t="n">
        <v>0.92</v>
      </c>
      <c r="I48" t="n">
        <v>16</v>
      </c>
      <c r="J48" t="n">
        <v>242.59</v>
      </c>
      <c r="K48" t="n">
        <v>56.94</v>
      </c>
      <c r="L48" t="n">
        <v>12.5</v>
      </c>
      <c r="M48" t="n">
        <v>14</v>
      </c>
      <c r="N48" t="n">
        <v>58.15</v>
      </c>
      <c r="O48" t="n">
        <v>30153.38</v>
      </c>
      <c r="P48" t="n">
        <v>256.76</v>
      </c>
      <c r="Q48" t="n">
        <v>444.56</v>
      </c>
      <c r="R48" t="n">
        <v>74.54000000000001</v>
      </c>
      <c r="S48" t="n">
        <v>48.21</v>
      </c>
      <c r="T48" t="n">
        <v>7194.14</v>
      </c>
      <c r="U48" t="n">
        <v>0.65</v>
      </c>
      <c r="V48" t="n">
        <v>0.77</v>
      </c>
      <c r="W48" t="n">
        <v>0.19</v>
      </c>
      <c r="X48" t="n">
        <v>0.43</v>
      </c>
      <c r="Y48" t="n">
        <v>1</v>
      </c>
      <c r="Z48" t="n">
        <v>10</v>
      </c>
      <c r="AA48" t="n">
        <v>447.3540555995439</v>
      </c>
      <c r="AB48" t="n">
        <v>612.0895547393422</v>
      </c>
      <c r="AC48" t="n">
        <v>553.6725867081043</v>
      </c>
      <c r="AD48" t="n">
        <v>447354.0555995438</v>
      </c>
      <c r="AE48" t="n">
        <v>612089.5547393423</v>
      </c>
      <c r="AF48" t="n">
        <v>6.083990445073991e-06</v>
      </c>
      <c r="AG48" t="n">
        <v>25</v>
      </c>
      <c r="AH48" t="n">
        <v>553672.5867081042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4.7434</v>
      </c>
      <c r="E49" t="n">
        <v>21.08</v>
      </c>
      <c r="F49" t="n">
        <v>17.72</v>
      </c>
      <c r="G49" t="n">
        <v>66.45</v>
      </c>
      <c r="H49" t="n">
        <v>0.93</v>
      </c>
      <c r="I49" t="n">
        <v>16</v>
      </c>
      <c r="J49" t="n">
        <v>243.03</v>
      </c>
      <c r="K49" t="n">
        <v>56.94</v>
      </c>
      <c r="L49" t="n">
        <v>12.75</v>
      </c>
      <c r="M49" t="n">
        <v>14</v>
      </c>
      <c r="N49" t="n">
        <v>58.34</v>
      </c>
      <c r="O49" t="n">
        <v>30207.61</v>
      </c>
      <c r="P49" t="n">
        <v>257.09</v>
      </c>
      <c r="Q49" t="n">
        <v>444.56</v>
      </c>
      <c r="R49" t="n">
        <v>75.05</v>
      </c>
      <c r="S49" t="n">
        <v>48.21</v>
      </c>
      <c r="T49" t="n">
        <v>7452.39</v>
      </c>
      <c r="U49" t="n">
        <v>0.64</v>
      </c>
      <c r="V49" t="n">
        <v>0.77</v>
      </c>
      <c r="W49" t="n">
        <v>0.19</v>
      </c>
      <c r="X49" t="n">
        <v>0.44</v>
      </c>
      <c r="Y49" t="n">
        <v>1</v>
      </c>
      <c r="Z49" t="n">
        <v>10</v>
      </c>
      <c r="AA49" t="n">
        <v>447.7350002207698</v>
      </c>
      <c r="AB49" t="n">
        <v>612.6107799761943</v>
      </c>
      <c r="AC49" t="n">
        <v>554.1440669398953</v>
      </c>
      <c r="AD49" t="n">
        <v>447735.0002207698</v>
      </c>
      <c r="AE49" t="n">
        <v>612610.7799761943</v>
      </c>
      <c r="AF49" t="n">
        <v>6.079760734228828e-06</v>
      </c>
      <c r="AG49" t="n">
        <v>25</v>
      </c>
      <c r="AH49" t="n">
        <v>554144.0669398953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4.746</v>
      </c>
      <c r="E50" t="n">
        <v>21.07</v>
      </c>
      <c r="F50" t="n">
        <v>17.71</v>
      </c>
      <c r="G50" t="n">
        <v>66.40000000000001</v>
      </c>
      <c r="H50" t="n">
        <v>0.95</v>
      </c>
      <c r="I50" t="n">
        <v>16</v>
      </c>
      <c r="J50" t="n">
        <v>243.47</v>
      </c>
      <c r="K50" t="n">
        <v>56.94</v>
      </c>
      <c r="L50" t="n">
        <v>13</v>
      </c>
      <c r="M50" t="n">
        <v>14</v>
      </c>
      <c r="N50" t="n">
        <v>58.53</v>
      </c>
      <c r="O50" t="n">
        <v>30261.91</v>
      </c>
      <c r="P50" t="n">
        <v>256.26</v>
      </c>
      <c r="Q50" t="n">
        <v>444.55</v>
      </c>
      <c r="R50" t="n">
        <v>74.69</v>
      </c>
      <c r="S50" t="n">
        <v>48.21</v>
      </c>
      <c r="T50" t="n">
        <v>7270.87</v>
      </c>
      <c r="U50" t="n">
        <v>0.65</v>
      </c>
      <c r="V50" t="n">
        <v>0.77</v>
      </c>
      <c r="W50" t="n">
        <v>0.19</v>
      </c>
      <c r="X50" t="n">
        <v>0.43</v>
      </c>
      <c r="Y50" t="n">
        <v>1</v>
      </c>
      <c r="Z50" t="n">
        <v>10</v>
      </c>
      <c r="AA50" t="n">
        <v>447.1660060161471</v>
      </c>
      <c r="AB50" t="n">
        <v>611.8322570031768</v>
      </c>
      <c r="AC50" t="n">
        <v>553.4398451067586</v>
      </c>
      <c r="AD50" t="n">
        <v>447166.0060161471</v>
      </c>
      <c r="AE50" t="n">
        <v>611832.2570031767</v>
      </c>
      <c r="AF50" t="n">
        <v>6.083093233682594e-06</v>
      </c>
      <c r="AG50" t="n">
        <v>25</v>
      </c>
      <c r="AH50" t="n">
        <v>553439.8451067586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4.7644</v>
      </c>
      <c r="E51" t="n">
        <v>20.99</v>
      </c>
      <c r="F51" t="n">
        <v>17.67</v>
      </c>
      <c r="G51" t="n">
        <v>70.68000000000001</v>
      </c>
      <c r="H51" t="n">
        <v>0.97</v>
      </c>
      <c r="I51" t="n">
        <v>15</v>
      </c>
      <c r="J51" t="n">
        <v>243.91</v>
      </c>
      <c r="K51" t="n">
        <v>56.94</v>
      </c>
      <c r="L51" t="n">
        <v>13.25</v>
      </c>
      <c r="M51" t="n">
        <v>13</v>
      </c>
      <c r="N51" t="n">
        <v>58.72</v>
      </c>
      <c r="O51" t="n">
        <v>30316.27</v>
      </c>
      <c r="P51" t="n">
        <v>255.96</v>
      </c>
      <c r="Q51" t="n">
        <v>444.57</v>
      </c>
      <c r="R51" t="n">
        <v>73.33</v>
      </c>
      <c r="S51" t="n">
        <v>48.21</v>
      </c>
      <c r="T51" t="n">
        <v>6593.74</v>
      </c>
      <c r="U51" t="n">
        <v>0.66</v>
      </c>
      <c r="V51" t="n">
        <v>0.77</v>
      </c>
      <c r="W51" t="n">
        <v>0.19</v>
      </c>
      <c r="X51" t="n">
        <v>0.39</v>
      </c>
      <c r="Y51" t="n">
        <v>1</v>
      </c>
      <c r="Z51" t="n">
        <v>10</v>
      </c>
      <c r="AA51" t="n">
        <v>446.1019536023722</v>
      </c>
      <c r="AB51" t="n">
        <v>610.3763735479705</v>
      </c>
      <c r="AC51" t="n">
        <v>552.1229091251721</v>
      </c>
      <c r="AD51" t="n">
        <v>446101.9536023722</v>
      </c>
      <c r="AE51" t="n">
        <v>610376.3735479706</v>
      </c>
      <c r="AF51" t="n">
        <v>6.106677075970786e-06</v>
      </c>
      <c r="AG51" t="n">
        <v>25</v>
      </c>
      <c r="AH51" t="n">
        <v>552122.9091251721</v>
      </c>
    </row>
    <row r="52">
      <c r="A52" t="n">
        <v>50</v>
      </c>
      <c r="B52" t="n">
        <v>115</v>
      </c>
      <c r="C52" t="inlineStr">
        <is>
          <t xml:space="preserve">CONCLUIDO	</t>
        </is>
      </c>
      <c r="D52" t="n">
        <v>4.7633</v>
      </c>
      <c r="E52" t="n">
        <v>20.99</v>
      </c>
      <c r="F52" t="n">
        <v>17.67</v>
      </c>
      <c r="G52" t="n">
        <v>70.7</v>
      </c>
      <c r="H52" t="n">
        <v>0.98</v>
      </c>
      <c r="I52" t="n">
        <v>15</v>
      </c>
      <c r="J52" t="n">
        <v>244.35</v>
      </c>
      <c r="K52" t="n">
        <v>56.94</v>
      </c>
      <c r="L52" t="n">
        <v>13.5</v>
      </c>
      <c r="M52" t="n">
        <v>13</v>
      </c>
      <c r="N52" t="n">
        <v>58.91</v>
      </c>
      <c r="O52" t="n">
        <v>30370.7</v>
      </c>
      <c r="P52" t="n">
        <v>255.69</v>
      </c>
      <c r="Q52" t="n">
        <v>444.55</v>
      </c>
      <c r="R52" t="n">
        <v>73.61</v>
      </c>
      <c r="S52" t="n">
        <v>48.21</v>
      </c>
      <c r="T52" t="n">
        <v>6734.47</v>
      </c>
      <c r="U52" t="n">
        <v>0.65</v>
      </c>
      <c r="V52" t="n">
        <v>0.77</v>
      </c>
      <c r="W52" t="n">
        <v>0.19</v>
      </c>
      <c r="X52" t="n">
        <v>0.4</v>
      </c>
      <c r="Y52" t="n">
        <v>1</v>
      </c>
      <c r="Z52" t="n">
        <v>10</v>
      </c>
      <c r="AA52" t="n">
        <v>446.0101626899495</v>
      </c>
      <c r="AB52" t="n">
        <v>610.2507811720645</v>
      </c>
      <c r="AC52" t="n">
        <v>552.0093031093525</v>
      </c>
      <c r="AD52" t="n">
        <v>446010.1626899495</v>
      </c>
      <c r="AE52" t="n">
        <v>610250.7811720645</v>
      </c>
      <c r="AF52" t="n">
        <v>6.105267172355731e-06</v>
      </c>
      <c r="AG52" t="n">
        <v>25</v>
      </c>
      <c r="AH52" t="n">
        <v>552009.3031093525</v>
      </c>
    </row>
    <row r="53">
      <c r="A53" t="n">
        <v>51</v>
      </c>
      <c r="B53" t="n">
        <v>115</v>
      </c>
      <c r="C53" t="inlineStr">
        <is>
          <t xml:space="preserve">CONCLUIDO	</t>
        </is>
      </c>
      <c r="D53" t="n">
        <v>4.763</v>
      </c>
      <c r="E53" t="n">
        <v>21</v>
      </c>
      <c r="F53" t="n">
        <v>17.68</v>
      </c>
      <c r="G53" t="n">
        <v>70.7</v>
      </c>
      <c r="H53" t="n">
        <v>1</v>
      </c>
      <c r="I53" t="n">
        <v>15</v>
      </c>
      <c r="J53" t="n">
        <v>244.79</v>
      </c>
      <c r="K53" t="n">
        <v>56.94</v>
      </c>
      <c r="L53" t="n">
        <v>13.75</v>
      </c>
      <c r="M53" t="n">
        <v>13</v>
      </c>
      <c r="N53" t="n">
        <v>59.1</v>
      </c>
      <c r="O53" t="n">
        <v>30425.2</v>
      </c>
      <c r="P53" t="n">
        <v>255.57</v>
      </c>
      <c r="Q53" t="n">
        <v>444.55</v>
      </c>
      <c r="R53" t="n">
        <v>73.63</v>
      </c>
      <c r="S53" t="n">
        <v>48.21</v>
      </c>
      <c r="T53" t="n">
        <v>6743.48</v>
      </c>
      <c r="U53" t="n">
        <v>0.65</v>
      </c>
      <c r="V53" t="n">
        <v>0.77</v>
      </c>
      <c r="W53" t="n">
        <v>0.19</v>
      </c>
      <c r="X53" t="n">
        <v>0.4</v>
      </c>
      <c r="Y53" t="n">
        <v>1</v>
      </c>
      <c r="Z53" t="n">
        <v>10</v>
      </c>
      <c r="AA53" t="n">
        <v>445.9990821934617</v>
      </c>
      <c r="AB53" t="n">
        <v>610.2356203479329</v>
      </c>
      <c r="AC53" t="n">
        <v>551.9955892129977</v>
      </c>
      <c r="AD53" t="n">
        <v>445999.0821934617</v>
      </c>
      <c r="AE53" t="n">
        <v>610235.6203479329</v>
      </c>
      <c r="AF53" t="n">
        <v>6.104882653187988e-06</v>
      </c>
      <c r="AG53" t="n">
        <v>25</v>
      </c>
      <c r="AH53" t="n">
        <v>551995.5892129977</v>
      </c>
    </row>
    <row r="54">
      <c r="A54" t="n">
        <v>52</v>
      </c>
      <c r="B54" t="n">
        <v>115</v>
      </c>
      <c r="C54" t="inlineStr">
        <is>
          <t xml:space="preserve">CONCLUIDO	</t>
        </is>
      </c>
      <c r="D54" t="n">
        <v>4.7828</v>
      </c>
      <c r="E54" t="n">
        <v>20.91</v>
      </c>
      <c r="F54" t="n">
        <v>17.63</v>
      </c>
      <c r="G54" t="n">
        <v>75.56999999999999</v>
      </c>
      <c r="H54" t="n">
        <v>1.02</v>
      </c>
      <c r="I54" t="n">
        <v>14</v>
      </c>
      <c r="J54" t="n">
        <v>245.23</v>
      </c>
      <c r="K54" t="n">
        <v>56.94</v>
      </c>
      <c r="L54" t="n">
        <v>14</v>
      </c>
      <c r="M54" t="n">
        <v>12</v>
      </c>
      <c r="N54" t="n">
        <v>59.29</v>
      </c>
      <c r="O54" t="n">
        <v>30479.78</v>
      </c>
      <c r="P54" t="n">
        <v>254.15</v>
      </c>
      <c r="Q54" t="n">
        <v>444.58</v>
      </c>
      <c r="R54" t="n">
        <v>72.09999999999999</v>
      </c>
      <c r="S54" t="n">
        <v>48.21</v>
      </c>
      <c r="T54" t="n">
        <v>5985.82</v>
      </c>
      <c r="U54" t="n">
        <v>0.67</v>
      </c>
      <c r="V54" t="n">
        <v>0.77</v>
      </c>
      <c r="W54" t="n">
        <v>0.19</v>
      </c>
      <c r="X54" t="n">
        <v>0.36</v>
      </c>
      <c r="Y54" t="n">
        <v>1</v>
      </c>
      <c r="Z54" t="n">
        <v>10</v>
      </c>
      <c r="AA54" t="n">
        <v>444.2824855886004</v>
      </c>
      <c r="AB54" t="n">
        <v>607.8868971422643</v>
      </c>
      <c r="AC54" t="n">
        <v>549.8710248536244</v>
      </c>
      <c r="AD54" t="n">
        <v>444282.4855886004</v>
      </c>
      <c r="AE54" t="n">
        <v>607886.8971422643</v>
      </c>
      <c r="AF54" t="n">
        <v>6.130260918258978e-06</v>
      </c>
      <c r="AG54" t="n">
        <v>25</v>
      </c>
      <c r="AH54" t="n">
        <v>549871.0248536244</v>
      </c>
    </row>
    <row r="55">
      <c r="A55" t="n">
        <v>53</v>
      </c>
      <c r="B55" t="n">
        <v>115</v>
      </c>
      <c r="C55" t="inlineStr">
        <is>
          <t xml:space="preserve">CONCLUIDO	</t>
        </is>
      </c>
      <c r="D55" t="n">
        <v>4.7924</v>
      </c>
      <c r="E55" t="n">
        <v>20.87</v>
      </c>
      <c r="F55" t="n">
        <v>17.59</v>
      </c>
      <c r="G55" t="n">
        <v>75.39</v>
      </c>
      <c r="H55" t="n">
        <v>1.03</v>
      </c>
      <c r="I55" t="n">
        <v>14</v>
      </c>
      <c r="J55" t="n">
        <v>245.68</v>
      </c>
      <c r="K55" t="n">
        <v>56.94</v>
      </c>
      <c r="L55" t="n">
        <v>14.25</v>
      </c>
      <c r="M55" t="n">
        <v>12</v>
      </c>
      <c r="N55" t="n">
        <v>59.48</v>
      </c>
      <c r="O55" t="n">
        <v>30534.42</v>
      </c>
      <c r="P55" t="n">
        <v>254.23</v>
      </c>
      <c r="Q55" t="n">
        <v>444.55</v>
      </c>
      <c r="R55" t="n">
        <v>70.64</v>
      </c>
      <c r="S55" t="n">
        <v>48.21</v>
      </c>
      <c r="T55" t="n">
        <v>5255.6</v>
      </c>
      <c r="U55" t="n">
        <v>0.68</v>
      </c>
      <c r="V55" t="n">
        <v>0.78</v>
      </c>
      <c r="W55" t="n">
        <v>0.19</v>
      </c>
      <c r="X55" t="n">
        <v>0.31</v>
      </c>
      <c r="Y55" t="n">
        <v>1</v>
      </c>
      <c r="Z55" t="n">
        <v>10</v>
      </c>
      <c r="AA55" t="n">
        <v>443.7844093579113</v>
      </c>
      <c r="AB55" t="n">
        <v>607.2054072698629</v>
      </c>
      <c r="AC55" t="n">
        <v>549.254575418168</v>
      </c>
      <c r="AD55" t="n">
        <v>443784.4093579113</v>
      </c>
      <c r="AE55" t="n">
        <v>607205.4072698629</v>
      </c>
      <c r="AF55" t="n">
        <v>6.14256553162673e-06</v>
      </c>
      <c r="AG55" t="n">
        <v>25</v>
      </c>
      <c r="AH55" t="n">
        <v>549254.575418168</v>
      </c>
    </row>
    <row r="56">
      <c r="A56" t="n">
        <v>54</v>
      </c>
      <c r="B56" t="n">
        <v>115</v>
      </c>
      <c r="C56" t="inlineStr">
        <is>
          <t xml:space="preserve">CONCLUIDO	</t>
        </is>
      </c>
      <c r="D56" t="n">
        <v>4.7943</v>
      </c>
      <c r="E56" t="n">
        <v>20.86</v>
      </c>
      <c r="F56" t="n">
        <v>17.58</v>
      </c>
      <c r="G56" t="n">
        <v>75.34999999999999</v>
      </c>
      <c r="H56" t="n">
        <v>1.05</v>
      </c>
      <c r="I56" t="n">
        <v>14</v>
      </c>
      <c r="J56" t="n">
        <v>246.12</v>
      </c>
      <c r="K56" t="n">
        <v>56.94</v>
      </c>
      <c r="L56" t="n">
        <v>14.5</v>
      </c>
      <c r="M56" t="n">
        <v>12</v>
      </c>
      <c r="N56" t="n">
        <v>59.68</v>
      </c>
      <c r="O56" t="n">
        <v>30589.13</v>
      </c>
      <c r="P56" t="n">
        <v>253.73</v>
      </c>
      <c r="Q56" t="n">
        <v>444.56</v>
      </c>
      <c r="R56" t="n">
        <v>70.59999999999999</v>
      </c>
      <c r="S56" t="n">
        <v>48.21</v>
      </c>
      <c r="T56" t="n">
        <v>5232.73</v>
      </c>
      <c r="U56" t="n">
        <v>0.68</v>
      </c>
      <c r="V56" t="n">
        <v>0.78</v>
      </c>
      <c r="W56" t="n">
        <v>0.18</v>
      </c>
      <c r="X56" t="n">
        <v>0.31</v>
      </c>
      <c r="Y56" t="n">
        <v>1</v>
      </c>
      <c r="Z56" t="n">
        <v>10</v>
      </c>
      <c r="AA56" t="n">
        <v>443.4180761391153</v>
      </c>
      <c r="AB56" t="n">
        <v>606.7041739984254</v>
      </c>
      <c r="AC56" t="n">
        <v>548.801179146671</v>
      </c>
      <c r="AD56" t="n">
        <v>443418.0761391153</v>
      </c>
      <c r="AE56" t="n">
        <v>606704.1739984254</v>
      </c>
      <c r="AF56" t="n">
        <v>6.145000819689097e-06</v>
      </c>
      <c r="AG56" t="n">
        <v>25</v>
      </c>
      <c r="AH56" t="n">
        <v>548801.179146671</v>
      </c>
    </row>
    <row r="57">
      <c r="A57" t="n">
        <v>55</v>
      </c>
      <c r="B57" t="n">
        <v>115</v>
      </c>
      <c r="C57" t="inlineStr">
        <is>
          <t xml:space="preserve">CONCLUIDO	</t>
        </is>
      </c>
      <c r="D57" t="n">
        <v>4.7621</v>
      </c>
      <c r="E57" t="n">
        <v>21</v>
      </c>
      <c r="F57" t="n">
        <v>17.72</v>
      </c>
      <c r="G57" t="n">
        <v>75.95999999999999</v>
      </c>
      <c r="H57" t="n">
        <v>1.06</v>
      </c>
      <c r="I57" t="n">
        <v>14</v>
      </c>
      <c r="J57" t="n">
        <v>246.57</v>
      </c>
      <c r="K57" t="n">
        <v>56.94</v>
      </c>
      <c r="L57" t="n">
        <v>14.75</v>
      </c>
      <c r="M57" t="n">
        <v>12</v>
      </c>
      <c r="N57" t="n">
        <v>59.87</v>
      </c>
      <c r="O57" t="n">
        <v>30643.91</v>
      </c>
      <c r="P57" t="n">
        <v>255.53</v>
      </c>
      <c r="Q57" t="n">
        <v>444.55</v>
      </c>
      <c r="R57" t="n">
        <v>75.52</v>
      </c>
      <c r="S57" t="n">
        <v>48.21</v>
      </c>
      <c r="T57" t="n">
        <v>7697.37</v>
      </c>
      <c r="U57" t="n">
        <v>0.64</v>
      </c>
      <c r="V57" t="n">
        <v>0.77</v>
      </c>
      <c r="W57" t="n">
        <v>0.18</v>
      </c>
      <c r="X57" t="n">
        <v>0.45</v>
      </c>
      <c r="Y57" t="n">
        <v>1</v>
      </c>
      <c r="Z57" t="n">
        <v>10</v>
      </c>
      <c r="AA57" t="n">
        <v>446.1658700853216</v>
      </c>
      <c r="AB57" t="n">
        <v>610.463826899738</v>
      </c>
      <c r="AC57" t="n">
        <v>552.2020160517885</v>
      </c>
      <c r="AD57" t="n">
        <v>446165.8700853216</v>
      </c>
      <c r="AE57" t="n">
        <v>610463.8268997381</v>
      </c>
      <c r="AF57" t="n">
        <v>6.103729095684762e-06</v>
      </c>
      <c r="AG57" t="n">
        <v>25</v>
      </c>
      <c r="AH57" t="n">
        <v>552202.0160517885</v>
      </c>
    </row>
    <row r="58">
      <c r="A58" t="n">
        <v>56</v>
      </c>
      <c r="B58" t="n">
        <v>115</v>
      </c>
      <c r="C58" t="inlineStr">
        <is>
          <t xml:space="preserve">CONCLUIDO	</t>
        </is>
      </c>
      <c r="D58" t="n">
        <v>4.7745</v>
      </c>
      <c r="E58" t="n">
        <v>20.94</v>
      </c>
      <c r="F58" t="n">
        <v>17.67</v>
      </c>
      <c r="G58" t="n">
        <v>75.72</v>
      </c>
      <c r="H58" t="n">
        <v>1.08</v>
      </c>
      <c r="I58" t="n">
        <v>14</v>
      </c>
      <c r="J58" t="n">
        <v>247.01</v>
      </c>
      <c r="K58" t="n">
        <v>56.94</v>
      </c>
      <c r="L58" t="n">
        <v>15</v>
      </c>
      <c r="M58" t="n">
        <v>12</v>
      </c>
      <c r="N58" t="n">
        <v>60.07</v>
      </c>
      <c r="O58" t="n">
        <v>30698.76</v>
      </c>
      <c r="P58" t="n">
        <v>253.57</v>
      </c>
      <c r="Q58" t="n">
        <v>444.55</v>
      </c>
      <c r="R58" t="n">
        <v>73.5</v>
      </c>
      <c r="S58" t="n">
        <v>48.21</v>
      </c>
      <c r="T58" t="n">
        <v>6682.59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444.4762182581918</v>
      </c>
      <c r="AB58" t="n">
        <v>608.1519707276814</v>
      </c>
      <c r="AC58" t="n">
        <v>550.1108001880825</v>
      </c>
      <c r="AD58" t="n">
        <v>444476.2182581918</v>
      </c>
      <c r="AE58" t="n">
        <v>608151.9707276814</v>
      </c>
      <c r="AF58" t="n">
        <v>6.119622554618108e-06</v>
      </c>
      <c r="AG58" t="n">
        <v>25</v>
      </c>
      <c r="AH58" t="n">
        <v>550110.8001880825</v>
      </c>
    </row>
    <row r="59">
      <c r="A59" t="n">
        <v>57</v>
      </c>
      <c r="B59" t="n">
        <v>115</v>
      </c>
      <c r="C59" t="inlineStr">
        <is>
          <t xml:space="preserve">CONCLUIDO	</t>
        </is>
      </c>
      <c r="D59" t="n">
        <v>4.7951</v>
      </c>
      <c r="E59" t="n">
        <v>20.85</v>
      </c>
      <c r="F59" t="n">
        <v>17.62</v>
      </c>
      <c r="G59" t="n">
        <v>81.34</v>
      </c>
      <c r="H59" t="n">
        <v>1.1</v>
      </c>
      <c r="I59" t="n">
        <v>13</v>
      </c>
      <c r="J59" t="n">
        <v>247.46</v>
      </c>
      <c r="K59" t="n">
        <v>56.94</v>
      </c>
      <c r="L59" t="n">
        <v>15.25</v>
      </c>
      <c r="M59" t="n">
        <v>11</v>
      </c>
      <c r="N59" t="n">
        <v>60.26</v>
      </c>
      <c r="O59" t="n">
        <v>30753.68</v>
      </c>
      <c r="P59" t="n">
        <v>253.05</v>
      </c>
      <c r="Q59" t="n">
        <v>444.56</v>
      </c>
      <c r="R59" t="n">
        <v>71.95999999999999</v>
      </c>
      <c r="S59" t="n">
        <v>48.21</v>
      </c>
      <c r="T59" t="n">
        <v>5921.59</v>
      </c>
      <c r="U59" t="n">
        <v>0.67</v>
      </c>
      <c r="V59" t="n">
        <v>0.77</v>
      </c>
      <c r="W59" t="n">
        <v>0.18</v>
      </c>
      <c r="X59" t="n">
        <v>0.35</v>
      </c>
      <c r="Y59" t="n">
        <v>1</v>
      </c>
      <c r="Z59" t="n">
        <v>10</v>
      </c>
      <c r="AA59" t="n">
        <v>443.1918128570831</v>
      </c>
      <c r="AB59" t="n">
        <v>606.3945905939172</v>
      </c>
      <c r="AC59" t="n">
        <v>548.5211419477861</v>
      </c>
      <c r="AD59" t="n">
        <v>443191.812857083</v>
      </c>
      <c r="AE59" t="n">
        <v>606394.5905939172</v>
      </c>
      <c r="AF59" t="n">
        <v>6.14602620413641e-06</v>
      </c>
      <c r="AG59" t="n">
        <v>25</v>
      </c>
      <c r="AH59" t="n">
        <v>548521.1419477861</v>
      </c>
    </row>
    <row r="60">
      <c r="A60" t="n">
        <v>58</v>
      </c>
      <c r="B60" t="n">
        <v>115</v>
      </c>
      <c r="C60" t="inlineStr">
        <is>
          <t xml:space="preserve">CONCLUIDO	</t>
        </is>
      </c>
      <c r="D60" t="n">
        <v>4.7958</v>
      </c>
      <c r="E60" t="n">
        <v>20.85</v>
      </c>
      <c r="F60" t="n">
        <v>17.62</v>
      </c>
      <c r="G60" t="n">
        <v>81.31999999999999</v>
      </c>
      <c r="H60" t="n">
        <v>1.11</v>
      </c>
      <c r="I60" t="n">
        <v>13</v>
      </c>
      <c r="J60" t="n">
        <v>247.9</v>
      </c>
      <c r="K60" t="n">
        <v>56.94</v>
      </c>
      <c r="L60" t="n">
        <v>15.5</v>
      </c>
      <c r="M60" t="n">
        <v>11</v>
      </c>
      <c r="N60" t="n">
        <v>60.46</v>
      </c>
      <c r="O60" t="n">
        <v>30808.68</v>
      </c>
      <c r="P60" t="n">
        <v>253.14</v>
      </c>
      <c r="Q60" t="n">
        <v>444.6</v>
      </c>
      <c r="R60" t="n">
        <v>71.77</v>
      </c>
      <c r="S60" t="n">
        <v>48.21</v>
      </c>
      <c r="T60" t="n">
        <v>5824.9</v>
      </c>
      <c r="U60" t="n">
        <v>0.67</v>
      </c>
      <c r="V60" t="n">
        <v>0.77</v>
      </c>
      <c r="W60" t="n">
        <v>0.18</v>
      </c>
      <c r="X60" t="n">
        <v>0.34</v>
      </c>
      <c r="Y60" t="n">
        <v>1</v>
      </c>
      <c r="Z60" t="n">
        <v>10</v>
      </c>
      <c r="AA60" t="n">
        <v>443.2089911120894</v>
      </c>
      <c r="AB60" t="n">
        <v>606.418094640268</v>
      </c>
      <c r="AC60" t="n">
        <v>548.5424028009413</v>
      </c>
      <c r="AD60" t="n">
        <v>443208.9911120894</v>
      </c>
      <c r="AE60" t="n">
        <v>606418.094640268</v>
      </c>
      <c r="AF60" t="n">
        <v>6.146923415527809e-06</v>
      </c>
      <c r="AG60" t="n">
        <v>25</v>
      </c>
      <c r="AH60" t="n">
        <v>548542.4028009414</v>
      </c>
    </row>
    <row r="61">
      <c r="A61" t="n">
        <v>59</v>
      </c>
      <c r="B61" t="n">
        <v>115</v>
      </c>
      <c r="C61" t="inlineStr">
        <is>
          <t xml:space="preserve">CONCLUIDO	</t>
        </is>
      </c>
      <c r="D61" t="n">
        <v>4.7978</v>
      </c>
      <c r="E61" t="n">
        <v>20.84</v>
      </c>
      <c r="F61" t="n">
        <v>17.61</v>
      </c>
      <c r="G61" t="n">
        <v>81.28</v>
      </c>
      <c r="H61" t="n">
        <v>1.13</v>
      </c>
      <c r="I61" t="n">
        <v>13</v>
      </c>
      <c r="J61" t="n">
        <v>248.35</v>
      </c>
      <c r="K61" t="n">
        <v>56.94</v>
      </c>
      <c r="L61" t="n">
        <v>15.75</v>
      </c>
      <c r="M61" t="n">
        <v>11</v>
      </c>
      <c r="N61" t="n">
        <v>60.66</v>
      </c>
      <c r="O61" t="n">
        <v>30863.74</v>
      </c>
      <c r="P61" t="n">
        <v>252.86</v>
      </c>
      <c r="Q61" t="n">
        <v>444.55</v>
      </c>
      <c r="R61" t="n">
        <v>71.58</v>
      </c>
      <c r="S61" t="n">
        <v>48.21</v>
      </c>
      <c r="T61" t="n">
        <v>5728.55</v>
      </c>
      <c r="U61" t="n">
        <v>0.67</v>
      </c>
      <c r="V61" t="n">
        <v>0.77</v>
      </c>
      <c r="W61" t="n">
        <v>0.18</v>
      </c>
      <c r="X61" t="n">
        <v>0.33</v>
      </c>
      <c r="Y61" t="n">
        <v>1</v>
      </c>
      <c r="Z61" t="n">
        <v>10</v>
      </c>
      <c r="AA61" t="n">
        <v>442.9500297137852</v>
      </c>
      <c r="AB61" t="n">
        <v>606.0637722305376</v>
      </c>
      <c r="AC61" t="n">
        <v>548.2218964247011</v>
      </c>
      <c r="AD61" t="n">
        <v>442950.0297137852</v>
      </c>
      <c r="AE61" t="n">
        <v>606063.7722305376</v>
      </c>
      <c r="AF61" t="n">
        <v>6.14948687664609e-06</v>
      </c>
      <c r="AG61" t="n">
        <v>25</v>
      </c>
      <c r="AH61" t="n">
        <v>548221.8964247011</v>
      </c>
    </row>
    <row r="62">
      <c r="A62" t="n">
        <v>60</v>
      </c>
      <c r="B62" t="n">
        <v>115</v>
      </c>
      <c r="C62" t="inlineStr">
        <is>
          <t xml:space="preserve">CONCLUIDO	</t>
        </is>
      </c>
      <c r="D62" t="n">
        <v>4.7934</v>
      </c>
      <c r="E62" t="n">
        <v>20.86</v>
      </c>
      <c r="F62" t="n">
        <v>17.63</v>
      </c>
      <c r="G62" t="n">
        <v>81.37</v>
      </c>
      <c r="H62" t="n">
        <v>1.14</v>
      </c>
      <c r="I62" t="n">
        <v>13</v>
      </c>
      <c r="J62" t="n">
        <v>248.79</v>
      </c>
      <c r="K62" t="n">
        <v>56.94</v>
      </c>
      <c r="L62" t="n">
        <v>16</v>
      </c>
      <c r="M62" t="n">
        <v>11</v>
      </c>
      <c r="N62" t="n">
        <v>60.85</v>
      </c>
      <c r="O62" t="n">
        <v>30918.88</v>
      </c>
      <c r="P62" t="n">
        <v>252.99</v>
      </c>
      <c r="Q62" t="n">
        <v>444.55</v>
      </c>
      <c r="R62" t="n">
        <v>72.2</v>
      </c>
      <c r="S62" t="n">
        <v>48.21</v>
      </c>
      <c r="T62" t="n">
        <v>6040.6</v>
      </c>
      <c r="U62" t="n">
        <v>0.67</v>
      </c>
      <c r="V62" t="n">
        <v>0.77</v>
      </c>
      <c r="W62" t="n">
        <v>0.19</v>
      </c>
      <c r="X62" t="n">
        <v>0.35</v>
      </c>
      <c r="Y62" t="n">
        <v>1</v>
      </c>
      <c r="Z62" t="n">
        <v>10</v>
      </c>
      <c r="AA62" t="n">
        <v>443.2673514559971</v>
      </c>
      <c r="AB62" t="n">
        <v>606.4979458374793</v>
      </c>
      <c r="AC62" t="n">
        <v>548.6146331119626</v>
      </c>
      <c r="AD62" t="n">
        <v>443267.3514559972</v>
      </c>
      <c r="AE62" t="n">
        <v>606497.9458374793</v>
      </c>
      <c r="AF62" t="n">
        <v>6.143847262185871e-06</v>
      </c>
      <c r="AG62" t="n">
        <v>25</v>
      </c>
      <c r="AH62" t="n">
        <v>548614.6331119626</v>
      </c>
    </row>
    <row r="63">
      <c r="A63" t="n">
        <v>61</v>
      </c>
      <c r="B63" t="n">
        <v>115</v>
      </c>
      <c r="C63" t="inlineStr">
        <is>
          <t xml:space="preserve">CONCLUIDO	</t>
        </is>
      </c>
      <c r="D63" t="n">
        <v>4.7971</v>
      </c>
      <c r="E63" t="n">
        <v>20.85</v>
      </c>
      <c r="F63" t="n">
        <v>17.61</v>
      </c>
      <c r="G63" t="n">
        <v>81.3</v>
      </c>
      <c r="H63" t="n">
        <v>1.16</v>
      </c>
      <c r="I63" t="n">
        <v>13</v>
      </c>
      <c r="J63" t="n">
        <v>249.24</v>
      </c>
      <c r="K63" t="n">
        <v>56.94</v>
      </c>
      <c r="L63" t="n">
        <v>16.25</v>
      </c>
      <c r="M63" t="n">
        <v>11</v>
      </c>
      <c r="N63" t="n">
        <v>61.05</v>
      </c>
      <c r="O63" t="n">
        <v>30974.09</v>
      </c>
      <c r="P63" t="n">
        <v>251.73</v>
      </c>
      <c r="Q63" t="n">
        <v>444.55</v>
      </c>
      <c r="R63" t="n">
        <v>71.59999999999999</v>
      </c>
      <c r="S63" t="n">
        <v>48.21</v>
      </c>
      <c r="T63" t="n">
        <v>5740.35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442.4084635789076</v>
      </c>
      <c r="AB63" t="n">
        <v>605.3227775525866</v>
      </c>
      <c r="AC63" t="n">
        <v>547.551621238821</v>
      </c>
      <c r="AD63" t="n">
        <v>442408.4635789077</v>
      </c>
      <c r="AE63" t="n">
        <v>605322.7775525865</v>
      </c>
      <c r="AF63" t="n">
        <v>6.148589665254693e-06</v>
      </c>
      <c r="AG63" t="n">
        <v>25</v>
      </c>
      <c r="AH63" t="n">
        <v>547551.621238821</v>
      </c>
    </row>
    <row r="64">
      <c r="A64" t="n">
        <v>62</v>
      </c>
      <c r="B64" t="n">
        <v>115</v>
      </c>
      <c r="C64" t="inlineStr">
        <is>
          <t xml:space="preserve">CONCLUIDO	</t>
        </is>
      </c>
      <c r="D64" t="n">
        <v>4.8144</v>
      </c>
      <c r="E64" t="n">
        <v>20.77</v>
      </c>
      <c r="F64" t="n">
        <v>17.58</v>
      </c>
      <c r="G64" t="n">
        <v>87.92</v>
      </c>
      <c r="H64" t="n">
        <v>1.18</v>
      </c>
      <c r="I64" t="n">
        <v>12</v>
      </c>
      <c r="J64" t="n">
        <v>249.69</v>
      </c>
      <c r="K64" t="n">
        <v>56.94</v>
      </c>
      <c r="L64" t="n">
        <v>16.5</v>
      </c>
      <c r="M64" t="n">
        <v>10</v>
      </c>
      <c r="N64" t="n">
        <v>61.25</v>
      </c>
      <c r="O64" t="n">
        <v>31029.37</v>
      </c>
      <c r="P64" t="n">
        <v>251.06</v>
      </c>
      <c r="Q64" t="n">
        <v>444.56</v>
      </c>
      <c r="R64" t="n">
        <v>70.62</v>
      </c>
      <c r="S64" t="n">
        <v>48.21</v>
      </c>
      <c r="T64" t="n">
        <v>5254.84</v>
      </c>
      <c r="U64" t="n">
        <v>0.68</v>
      </c>
      <c r="V64" t="n">
        <v>0.78</v>
      </c>
      <c r="W64" t="n">
        <v>0.18</v>
      </c>
      <c r="X64" t="n">
        <v>0.31</v>
      </c>
      <c r="Y64" t="n">
        <v>1</v>
      </c>
      <c r="Z64" t="n">
        <v>10</v>
      </c>
      <c r="AA64" t="n">
        <v>441.2688500256593</v>
      </c>
      <c r="AB64" t="n">
        <v>603.7635080128304</v>
      </c>
      <c r="AC64" t="n">
        <v>546.1411661954907</v>
      </c>
      <c r="AD64" t="n">
        <v>441268.8500256593</v>
      </c>
      <c r="AE64" t="n">
        <v>603763.5080128304</v>
      </c>
      <c r="AF64" t="n">
        <v>6.170763603927829e-06</v>
      </c>
      <c r="AG64" t="n">
        <v>25</v>
      </c>
      <c r="AH64" t="n">
        <v>546141.1661954906</v>
      </c>
    </row>
    <row r="65">
      <c r="A65" t="n">
        <v>63</v>
      </c>
      <c r="B65" t="n">
        <v>115</v>
      </c>
      <c r="C65" t="inlineStr">
        <is>
          <t xml:space="preserve">CONCLUIDO	</t>
        </is>
      </c>
      <c r="D65" t="n">
        <v>4.8138</v>
      </c>
      <c r="E65" t="n">
        <v>20.77</v>
      </c>
      <c r="F65" t="n">
        <v>17.59</v>
      </c>
      <c r="G65" t="n">
        <v>87.93000000000001</v>
      </c>
      <c r="H65" t="n">
        <v>1.19</v>
      </c>
      <c r="I65" t="n">
        <v>12</v>
      </c>
      <c r="J65" t="n">
        <v>250.14</v>
      </c>
      <c r="K65" t="n">
        <v>56.94</v>
      </c>
      <c r="L65" t="n">
        <v>16.75</v>
      </c>
      <c r="M65" t="n">
        <v>10</v>
      </c>
      <c r="N65" t="n">
        <v>61.45</v>
      </c>
      <c r="O65" t="n">
        <v>31084.72</v>
      </c>
      <c r="P65" t="n">
        <v>251.38</v>
      </c>
      <c r="Q65" t="n">
        <v>444.55</v>
      </c>
      <c r="R65" t="n">
        <v>70.68000000000001</v>
      </c>
      <c r="S65" t="n">
        <v>48.21</v>
      </c>
      <c r="T65" t="n">
        <v>5287.4</v>
      </c>
      <c r="U65" t="n">
        <v>0.68</v>
      </c>
      <c r="V65" t="n">
        <v>0.78</v>
      </c>
      <c r="W65" t="n">
        <v>0.18</v>
      </c>
      <c r="X65" t="n">
        <v>0.31</v>
      </c>
      <c r="Y65" t="n">
        <v>1</v>
      </c>
      <c r="Z65" t="n">
        <v>10</v>
      </c>
      <c r="AA65" t="n">
        <v>441.4905902429548</v>
      </c>
      <c r="AB65" t="n">
        <v>604.066902760622</v>
      </c>
      <c r="AC65" t="n">
        <v>546.4156053743703</v>
      </c>
      <c r="AD65" t="n">
        <v>441490.5902429548</v>
      </c>
      <c r="AE65" t="n">
        <v>604066.9027606221</v>
      </c>
      <c r="AF65" t="n">
        <v>6.169994565592344e-06</v>
      </c>
      <c r="AG65" t="n">
        <v>25</v>
      </c>
      <c r="AH65" t="n">
        <v>546415.6053743704</v>
      </c>
    </row>
    <row r="66">
      <c r="A66" t="n">
        <v>64</v>
      </c>
      <c r="B66" t="n">
        <v>115</v>
      </c>
      <c r="C66" t="inlineStr">
        <is>
          <t xml:space="preserve">CONCLUIDO	</t>
        </is>
      </c>
      <c r="D66" t="n">
        <v>4.8129</v>
      </c>
      <c r="E66" t="n">
        <v>20.78</v>
      </c>
      <c r="F66" t="n">
        <v>17.59</v>
      </c>
      <c r="G66" t="n">
        <v>87.95</v>
      </c>
      <c r="H66" t="n">
        <v>1.21</v>
      </c>
      <c r="I66" t="n">
        <v>12</v>
      </c>
      <c r="J66" t="n">
        <v>250.59</v>
      </c>
      <c r="K66" t="n">
        <v>56.94</v>
      </c>
      <c r="L66" t="n">
        <v>17</v>
      </c>
      <c r="M66" t="n">
        <v>10</v>
      </c>
      <c r="N66" t="n">
        <v>61.65</v>
      </c>
      <c r="O66" t="n">
        <v>31140.15</v>
      </c>
      <c r="P66" t="n">
        <v>251.43</v>
      </c>
      <c r="Q66" t="n">
        <v>444.55</v>
      </c>
      <c r="R66" t="n">
        <v>70.86</v>
      </c>
      <c r="S66" t="n">
        <v>48.21</v>
      </c>
      <c r="T66" t="n">
        <v>5373.4</v>
      </c>
      <c r="U66" t="n">
        <v>0.68</v>
      </c>
      <c r="V66" t="n">
        <v>0.78</v>
      </c>
      <c r="W66" t="n">
        <v>0.18</v>
      </c>
      <c r="X66" t="n">
        <v>0.31</v>
      </c>
      <c r="Y66" t="n">
        <v>1</v>
      </c>
      <c r="Z66" t="n">
        <v>10</v>
      </c>
      <c r="AA66" t="n">
        <v>441.55154140669</v>
      </c>
      <c r="AB66" t="n">
        <v>604.1502988318204</v>
      </c>
      <c r="AC66" t="n">
        <v>546.4910422415805</v>
      </c>
      <c r="AD66" t="n">
        <v>441551.54140669</v>
      </c>
      <c r="AE66" t="n">
        <v>604150.2988318204</v>
      </c>
      <c r="AF66" t="n">
        <v>6.168841008089118e-06</v>
      </c>
      <c r="AG66" t="n">
        <v>25</v>
      </c>
      <c r="AH66" t="n">
        <v>546491.0422415806</v>
      </c>
    </row>
    <row r="67">
      <c r="A67" t="n">
        <v>65</v>
      </c>
      <c r="B67" t="n">
        <v>115</v>
      </c>
      <c r="C67" t="inlineStr">
        <is>
          <t xml:space="preserve">CONCLUIDO	</t>
        </is>
      </c>
      <c r="D67" t="n">
        <v>4.8136</v>
      </c>
      <c r="E67" t="n">
        <v>20.77</v>
      </c>
      <c r="F67" t="n">
        <v>17.59</v>
      </c>
      <c r="G67" t="n">
        <v>87.93000000000001</v>
      </c>
      <c r="H67" t="n">
        <v>1.22</v>
      </c>
      <c r="I67" t="n">
        <v>12</v>
      </c>
      <c r="J67" t="n">
        <v>251.04</v>
      </c>
      <c r="K67" t="n">
        <v>56.94</v>
      </c>
      <c r="L67" t="n">
        <v>17.25</v>
      </c>
      <c r="M67" t="n">
        <v>10</v>
      </c>
      <c r="N67" t="n">
        <v>61.85</v>
      </c>
      <c r="O67" t="n">
        <v>31195.65</v>
      </c>
      <c r="P67" t="n">
        <v>251.62</v>
      </c>
      <c r="Q67" t="n">
        <v>444.56</v>
      </c>
      <c r="R67" t="n">
        <v>70.70999999999999</v>
      </c>
      <c r="S67" t="n">
        <v>48.21</v>
      </c>
      <c r="T67" t="n">
        <v>5302.2</v>
      </c>
      <c r="U67" t="n">
        <v>0.68</v>
      </c>
      <c r="V67" t="n">
        <v>0.78</v>
      </c>
      <c r="W67" t="n">
        <v>0.18</v>
      </c>
      <c r="X67" t="n">
        <v>0.31</v>
      </c>
      <c r="Y67" t="n">
        <v>1</v>
      </c>
      <c r="Z67" t="n">
        <v>10</v>
      </c>
      <c r="AA67" t="n">
        <v>441.6191408105818</v>
      </c>
      <c r="AB67" t="n">
        <v>604.2427913185002</v>
      </c>
      <c r="AC67" t="n">
        <v>546.5747073751457</v>
      </c>
      <c r="AD67" t="n">
        <v>441619.1408105818</v>
      </c>
      <c r="AE67" t="n">
        <v>604242.7913185002</v>
      </c>
      <c r="AF67" t="n">
        <v>6.169738219480517e-06</v>
      </c>
      <c r="AG67" t="n">
        <v>25</v>
      </c>
      <c r="AH67" t="n">
        <v>546574.7073751458</v>
      </c>
    </row>
    <row r="68">
      <c r="A68" t="n">
        <v>66</v>
      </c>
      <c r="B68" t="n">
        <v>115</v>
      </c>
      <c r="C68" t="inlineStr">
        <is>
          <t xml:space="preserve">CONCLUIDO	</t>
        </is>
      </c>
      <c r="D68" t="n">
        <v>4.8214</v>
      </c>
      <c r="E68" t="n">
        <v>20.74</v>
      </c>
      <c r="F68" t="n">
        <v>17.55</v>
      </c>
      <c r="G68" t="n">
        <v>87.77</v>
      </c>
      <c r="H68" t="n">
        <v>1.24</v>
      </c>
      <c r="I68" t="n">
        <v>12</v>
      </c>
      <c r="J68" t="n">
        <v>251.49</v>
      </c>
      <c r="K68" t="n">
        <v>56.94</v>
      </c>
      <c r="L68" t="n">
        <v>17.5</v>
      </c>
      <c r="M68" t="n">
        <v>10</v>
      </c>
      <c r="N68" t="n">
        <v>62.05</v>
      </c>
      <c r="O68" t="n">
        <v>31251.22</v>
      </c>
      <c r="P68" t="n">
        <v>250.81</v>
      </c>
      <c r="Q68" t="n">
        <v>444.56</v>
      </c>
      <c r="R68" t="n">
        <v>69.39</v>
      </c>
      <c r="S68" t="n">
        <v>48.21</v>
      </c>
      <c r="T68" t="n">
        <v>4642.26</v>
      </c>
      <c r="U68" t="n">
        <v>0.6899999999999999</v>
      </c>
      <c r="V68" t="n">
        <v>0.78</v>
      </c>
      <c r="W68" t="n">
        <v>0.19</v>
      </c>
      <c r="X68" t="n">
        <v>0.28</v>
      </c>
      <c r="Y68" t="n">
        <v>1</v>
      </c>
      <c r="Z68" t="n">
        <v>10</v>
      </c>
      <c r="AA68" t="n">
        <v>440.7544668394028</v>
      </c>
      <c r="AB68" t="n">
        <v>603.0597062444098</v>
      </c>
      <c r="AC68" t="n">
        <v>545.5045342800561</v>
      </c>
      <c r="AD68" t="n">
        <v>440754.4668394028</v>
      </c>
      <c r="AE68" t="n">
        <v>603059.7062444098</v>
      </c>
      <c r="AF68" t="n">
        <v>6.179735717841815e-06</v>
      </c>
      <c r="AG68" t="n">
        <v>25</v>
      </c>
      <c r="AH68" t="n">
        <v>545504.5342800561</v>
      </c>
    </row>
    <row r="69">
      <c r="A69" t="n">
        <v>67</v>
      </c>
      <c r="B69" t="n">
        <v>115</v>
      </c>
      <c r="C69" t="inlineStr">
        <is>
          <t xml:space="preserve">CONCLUIDO	</t>
        </is>
      </c>
      <c r="D69" t="n">
        <v>4.8292</v>
      </c>
      <c r="E69" t="n">
        <v>20.71</v>
      </c>
      <c r="F69" t="n">
        <v>17.52</v>
      </c>
      <c r="G69" t="n">
        <v>87.59999999999999</v>
      </c>
      <c r="H69" t="n">
        <v>1.25</v>
      </c>
      <c r="I69" t="n">
        <v>12</v>
      </c>
      <c r="J69" t="n">
        <v>251.94</v>
      </c>
      <c r="K69" t="n">
        <v>56.94</v>
      </c>
      <c r="L69" t="n">
        <v>17.75</v>
      </c>
      <c r="M69" t="n">
        <v>10</v>
      </c>
      <c r="N69" t="n">
        <v>62.25</v>
      </c>
      <c r="O69" t="n">
        <v>31306.86</v>
      </c>
      <c r="P69" t="n">
        <v>248.98</v>
      </c>
      <c r="Q69" t="n">
        <v>444.55</v>
      </c>
      <c r="R69" t="n">
        <v>68.51000000000001</v>
      </c>
      <c r="S69" t="n">
        <v>48.21</v>
      </c>
      <c r="T69" t="n">
        <v>4200.54</v>
      </c>
      <c r="U69" t="n">
        <v>0.7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  <c r="AA69" t="n">
        <v>429.4569787639699</v>
      </c>
      <c r="AB69" t="n">
        <v>587.6019846496044</v>
      </c>
      <c r="AC69" t="n">
        <v>531.5220759392106</v>
      </c>
      <c r="AD69" t="n">
        <v>429456.9787639698</v>
      </c>
      <c r="AE69" t="n">
        <v>587601.9846496044</v>
      </c>
      <c r="AF69" t="n">
        <v>6.189733216203115e-06</v>
      </c>
      <c r="AG69" t="n">
        <v>24</v>
      </c>
      <c r="AH69" t="n">
        <v>531522.0759392106</v>
      </c>
    </row>
    <row r="70">
      <c r="A70" t="n">
        <v>68</v>
      </c>
      <c r="B70" t="n">
        <v>115</v>
      </c>
      <c r="C70" t="inlineStr">
        <is>
          <t xml:space="preserve">CONCLUIDO	</t>
        </is>
      </c>
      <c r="D70" t="n">
        <v>4.8254</v>
      </c>
      <c r="E70" t="n">
        <v>20.72</v>
      </c>
      <c r="F70" t="n">
        <v>17.58</v>
      </c>
      <c r="G70" t="n">
        <v>95.89</v>
      </c>
      <c r="H70" t="n">
        <v>1.27</v>
      </c>
      <c r="I70" t="n">
        <v>11</v>
      </c>
      <c r="J70" t="n">
        <v>252.39</v>
      </c>
      <c r="K70" t="n">
        <v>56.94</v>
      </c>
      <c r="L70" t="n">
        <v>18</v>
      </c>
      <c r="M70" t="n">
        <v>9</v>
      </c>
      <c r="N70" t="n">
        <v>62.45</v>
      </c>
      <c r="O70" t="n">
        <v>31362.58</v>
      </c>
      <c r="P70" t="n">
        <v>249.75</v>
      </c>
      <c r="Q70" t="n">
        <v>444.55</v>
      </c>
      <c r="R70" t="n">
        <v>70.8</v>
      </c>
      <c r="S70" t="n">
        <v>48.21</v>
      </c>
      <c r="T70" t="n">
        <v>5349.6</v>
      </c>
      <c r="U70" t="n">
        <v>0.68</v>
      </c>
      <c r="V70" t="n">
        <v>0.78</v>
      </c>
      <c r="W70" t="n">
        <v>0.18</v>
      </c>
      <c r="X70" t="n">
        <v>0.3</v>
      </c>
      <c r="Y70" t="n">
        <v>1</v>
      </c>
      <c r="Z70" t="n">
        <v>10</v>
      </c>
      <c r="AA70" t="n">
        <v>430.2142783561479</v>
      </c>
      <c r="AB70" t="n">
        <v>588.6381553613226</v>
      </c>
      <c r="AC70" t="n">
        <v>532.4593559724771</v>
      </c>
      <c r="AD70" t="n">
        <v>430214.2783561479</v>
      </c>
      <c r="AE70" t="n">
        <v>588638.1553613226</v>
      </c>
      <c r="AF70" t="n">
        <v>6.184862640078379e-06</v>
      </c>
      <c r="AG70" t="n">
        <v>24</v>
      </c>
      <c r="AH70" t="n">
        <v>532459.355972477</v>
      </c>
    </row>
    <row r="71">
      <c r="A71" t="n">
        <v>69</v>
      </c>
      <c r="B71" t="n">
        <v>115</v>
      </c>
      <c r="C71" t="inlineStr">
        <is>
          <t xml:space="preserve">CONCLUIDO	</t>
        </is>
      </c>
      <c r="D71" t="n">
        <v>4.8305</v>
      </c>
      <c r="E71" t="n">
        <v>20.7</v>
      </c>
      <c r="F71" t="n">
        <v>17.56</v>
      </c>
      <c r="G71" t="n">
        <v>95.77</v>
      </c>
      <c r="H71" t="n">
        <v>1.28</v>
      </c>
      <c r="I71" t="n">
        <v>11</v>
      </c>
      <c r="J71" t="n">
        <v>252.84</v>
      </c>
      <c r="K71" t="n">
        <v>56.94</v>
      </c>
      <c r="L71" t="n">
        <v>18.25</v>
      </c>
      <c r="M71" t="n">
        <v>9</v>
      </c>
      <c r="N71" t="n">
        <v>62.65</v>
      </c>
      <c r="O71" t="n">
        <v>31418.38</v>
      </c>
      <c r="P71" t="n">
        <v>249.3</v>
      </c>
      <c r="Q71" t="n">
        <v>444.56</v>
      </c>
      <c r="R71" t="n">
        <v>69.84999999999999</v>
      </c>
      <c r="S71" t="n">
        <v>48.21</v>
      </c>
      <c r="T71" t="n">
        <v>4873.33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429.7141239926868</v>
      </c>
      <c r="AB71" t="n">
        <v>587.953822095982</v>
      </c>
      <c r="AC71" t="n">
        <v>531.8403345135126</v>
      </c>
      <c r="AD71" t="n">
        <v>429714.1239926869</v>
      </c>
      <c r="AE71" t="n">
        <v>587953.822095982</v>
      </c>
      <c r="AF71" t="n">
        <v>6.191399465929997e-06</v>
      </c>
      <c r="AG71" t="n">
        <v>24</v>
      </c>
      <c r="AH71" t="n">
        <v>531840.3345135127</v>
      </c>
    </row>
    <row r="72">
      <c r="A72" t="n">
        <v>70</v>
      </c>
      <c r="B72" t="n">
        <v>115</v>
      </c>
      <c r="C72" t="inlineStr">
        <is>
          <t xml:space="preserve">CONCLUIDO	</t>
        </is>
      </c>
      <c r="D72" t="n">
        <v>4.8275</v>
      </c>
      <c r="E72" t="n">
        <v>20.71</v>
      </c>
      <c r="F72" t="n">
        <v>17.57</v>
      </c>
      <c r="G72" t="n">
        <v>95.84</v>
      </c>
      <c r="H72" t="n">
        <v>1.3</v>
      </c>
      <c r="I72" t="n">
        <v>11</v>
      </c>
      <c r="J72" t="n">
        <v>253.3</v>
      </c>
      <c r="K72" t="n">
        <v>56.94</v>
      </c>
      <c r="L72" t="n">
        <v>18.5</v>
      </c>
      <c r="M72" t="n">
        <v>9</v>
      </c>
      <c r="N72" t="n">
        <v>62.86</v>
      </c>
      <c r="O72" t="n">
        <v>31474.25</v>
      </c>
      <c r="P72" t="n">
        <v>249.44</v>
      </c>
      <c r="Q72" t="n">
        <v>444.55</v>
      </c>
      <c r="R72" t="n">
        <v>70.26000000000001</v>
      </c>
      <c r="S72" t="n">
        <v>48.21</v>
      </c>
      <c r="T72" t="n">
        <v>5081.13</v>
      </c>
      <c r="U72" t="n">
        <v>0.6899999999999999</v>
      </c>
      <c r="V72" t="n">
        <v>0.78</v>
      </c>
      <c r="W72" t="n">
        <v>0.18</v>
      </c>
      <c r="X72" t="n">
        <v>0.29</v>
      </c>
      <c r="Y72" t="n">
        <v>1</v>
      </c>
      <c r="Z72" t="n">
        <v>10</v>
      </c>
      <c r="AA72" t="n">
        <v>429.9391950288753</v>
      </c>
      <c r="AB72" t="n">
        <v>588.2617742171283</v>
      </c>
      <c r="AC72" t="n">
        <v>532.1188961164304</v>
      </c>
      <c r="AD72" t="n">
        <v>429939.1950288753</v>
      </c>
      <c r="AE72" t="n">
        <v>588261.7742171283</v>
      </c>
      <c r="AF72" t="n">
        <v>6.187554274252574e-06</v>
      </c>
      <c r="AG72" t="n">
        <v>24</v>
      </c>
      <c r="AH72" t="n">
        <v>532118.8961164304</v>
      </c>
    </row>
    <row r="73">
      <c r="A73" t="n">
        <v>71</v>
      </c>
      <c r="B73" t="n">
        <v>115</v>
      </c>
      <c r="C73" t="inlineStr">
        <is>
          <t xml:space="preserve">CONCLUIDO	</t>
        </is>
      </c>
      <c r="D73" t="n">
        <v>4.8278</v>
      </c>
      <c r="E73" t="n">
        <v>20.71</v>
      </c>
      <c r="F73" t="n">
        <v>17.57</v>
      </c>
      <c r="G73" t="n">
        <v>95.83</v>
      </c>
      <c r="H73" t="n">
        <v>1.31</v>
      </c>
      <c r="I73" t="n">
        <v>11</v>
      </c>
      <c r="J73" t="n">
        <v>253.75</v>
      </c>
      <c r="K73" t="n">
        <v>56.94</v>
      </c>
      <c r="L73" t="n">
        <v>18.75</v>
      </c>
      <c r="M73" t="n">
        <v>9</v>
      </c>
      <c r="N73" t="n">
        <v>63.06</v>
      </c>
      <c r="O73" t="n">
        <v>31530.19</v>
      </c>
      <c r="P73" t="n">
        <v>249.74</v>
      </c>
      <c r="Q73" t="n">
        <v>444.55</v>
      </c>
      <c r="R73" t="n">
        <v>70.19</v>
      </c>
      <c r="S73" t="n">
        <v>48.21</v>
      </c>
      <c r="T73" t="n">
        <v>5043.19</v>
      </c>
      <c r="U73" t="n">
        <v>0.6899999999999999</v>
      </c>
      <c r="V73" t="n">
        <v>0.78</v>
      </c>
      <c r="W73" t="n">
        <v>0.18</v>
      </c>
      <c r="X73" t="n">
        <v>0.29</v>
      </c>
      <c r="Y73" t="n">
        <v>1</v>
      </c>
      <c r="Z73" t="n">
        <v>10</v>
      </c>
      <c r="AA73" t="n">
        <v>430.0776842421166</v>
      </c>
      <c r="AB73" t="n">
        <v>588.4512612683981</v>
      </c>
      <c r="AC73" t="n">
        <v>532.2902987894737</v>
      </c>
      <c r="AD73" t="n">
        <v>430077.6842421166</v>
      </c>
      <c r="AE73" t="n">
        <v>588451.261268398</v>
      </c>
      <c r="AF73" t="n">
        <v>6.187938793420317e-06</v>
      </c>
      <c r="AG73" t="n">
        <v>24</v>
      </c>
      <c r="AH73" t="n">
        <v>532290.2987894737</v>
      </c>
    </row>
    <row r="74">
      <c r="A74" t="n">
        <v>72</v>
      </c>
      <c r="B74" t="n">
        <v>115</v>
      </c>
      <c r="C74" t="inlineStr">
        <is>
          <t xml:space="preserve">CONCLUIDO	</t>
        </is>
      </c>
      <c r="D74" t="n">
        <v>4.8282</v>
      </c>
      <c r="E74" t="n">
        <v>20.71</v>
      </c>
      <c r="F74" t="n">
        <v>17.57</v>
      </c>
      <c r="G74" t="n">
        <v>95.83</v>
      </c>
      <c r="H74" t="n">
        <v>1.33</v>
      </c>
      <c r="I74" t="n">
        <v>11</v>
      </c>
      <c r="J74" t="n">
        <v>254.21</v>
      </c>
      <c r="K74" t="n">
        <v>56.94</v>
      </c>
      <c r="L74" t="n">
        <v>19</v>
      </c>
      <c r="M74" t="n">
        <v>9</v>
      </c>
      <c r="N74" t="n">
        <v>63.26</v>
      </c>
      <c r="O74" t="n">
        <v>31586.21</v>
      </c>
      <c r="P74" t="n">
        <v>249.42</v>
      </c>
      <c r="Q74" t="n">
        <v>444.58</v>
      </c>
      <c r="R74" t="n">
        <v>70.14</v>
      </c>
      <c r="S74" t="n">
        <v>48.21</v>
      </c>
      <c r="T74" t="n">
        <v>5021.42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429.9016315022005</v>
      </c>
      <c r="AB74" t="n">
        <v>588.210378142746</v>
      </c>
      <c r="AC74" t="n">
        <v>532.0724052112523</v>
      </c>
      <c r="AD74" t="n">
        <v>429901.6315022005</v>
      </c>
      <c r="AE74" t="n">
        <v>588210.3781427459</v>
      </c>
      <c r="AF74" t="n">
        <v>6.188451485643973e-06</v>
      </c>
      <c r="AG74" t="n">
        <v>24</v>
      </c>
      <c r="AH74" t="n">
        <v>532072.4052112523</v>
      </c>
    </row>
    <row r="75">
      <c r="A75" t="n">
        <v>73</v>
      </c>
      <c r="B75" t="n">
        <v>115</v>
      </c>
      <c r="C75" t="inlineStr">
        <is>
          <t xml:space="preserve">CONCLUIDO	</t>
        </is>
      </c>
      <c r="D75" t="n">
        <v>4.8283</v>
      </c>
      <c r="E75" t="n">
        <v>20.71</v>
      </c>
      <c r="F75" t="n">
        <v>17.57</v>
      </c>
      <c r="G75" t="n">
        <v>95.81999999999999</v>
      </c>
      <c r="H75" t="n">
        <v>1.34</v>
      </c>
      <c r="I75" t="n">
        <v>11</v>
      </c>
      <c r="J75" t="n">
        <v>254.66</v>
      </c>
      <c r="K75" t="n">
        <v>56.94</v>
      </c>
      <c r="L75" t="n">
        <v>19.25</v>
      </c>
      <c r="M75" t="n">
        <v>9</v>
      </c>
      <c r="N75" t="n">
        <v>63.47</v>
      </c>
      <c r="O75" t="n">
        <v>31642.3</v>
      </c>
      <c r="P75" t="n">
        <v>249.23</v>
      </c>
      <c r="Q75" t="n">
        <v>444.55</v>
      </c>
      <c r="R75" t="n">
        <v>70.08</v>
      </c>
      <c r="S75" t="n">
        <v>48.21</v>
      </c>
      <c r="T75" t="n">
        <v>4989.95</v>
      </c>
      <c r="U75" t="n">
        <v>0.6899999999999999</v>
      </c>
      <c r="V75" t="n">
        <v>0.78</v>
      </c>
      <c r="W75" t="n">
        <v>0.18</v>
      </c>
      <c r="X75" t="n">
        <v>0.29</v>
      </c>
      <c r="Y75" t="n">
        <v>1</v>
      </c>
      <c r="Z75" t="n">
        <v>10</v>
      </c>
      <c r="AA75" t="n">
        <v>429.802520394324</v>
      </c>
      <c r="AB75" t="n">
        <v>588.074769952476</v>
      </c>
      <c r="AC75" t="n">
        <v>531.9497392763344</v>
      </c>
      <c r="AD75" t="n">
        <v>429802.520394324</v>
      </c>
      <c r="AE75" t="n">
        <v>588074.769952476</v>
      </c>
      <c r="AF75" t="n">
        <v>6.188579658699887e-06</v>
      </c>
      <c r="AG75" t="n">
        <v>24</v>
      </c>
      <c r="AH75" t="n">
        <v>531949.7392763344</v>
      </c>
    </row>
    <row r="76">
      <c r="A76" t="n">
        <v>74</v>
      </c>
      <c r="B76" t="n">
        <v>115</v>
      </c>
      <c r="C76" t="inlineStr">
        <is>
          <t xml:space="preserve">CONCLUIDO	</t>
        </is>
      </c>
      <c r="D76" t="n">
        <v>4.8243</v>
      </c>
      <c r="E76" t="n">
        <v>20.73</v>
      </c>
      <c r="F76" t="n">
        <v>17.58</v>
      </c>
      <c r="G76" t="n">
        <v>95.92</v>
      </c>
      <c r="H76" t="n">
        <v>1.36</v>
      </c>
      <c r="I76" t="n">
        <v>11</v>
      </c>
      <c r="J76" t="n">
        <v>255.12</v>
      </c>
      <c r="K76" t="n">
        <v>56.94</v>
      </c>
      <c r="L76" t="n">
        <v>19.5</v>
      </c>
      <c r="M76" t="n">
        <v>9</v>
      </c>
      <c r="N76" t="n">
        <v>63.67</v>
      </c>
      <c r="O76" t="n">
        <v>31698.47</v>
      </c>
      <c r="P76" t="n">
        <v>248.69</v>
      </c>
      <c r="Q76" t="n">
        <v>444.55</v>
      </c>
      <c r="R76" t="n">
        <v>70.75</v>
      </c>
      <c r="S76" t="n">
        <v>48.21</v>
      </c>
      <c r="T76" t="n">
        <v>5324.28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429.7262327747279</v>
      </c>
      <c r="AB76" t="n">
        <v>587.9703898657722</v>
      </c>
      <c r="AC76" t="n">
        <v>531.8553210786072</v>
      </c>
      <c r="AD76" t="n">
        <v>429726.2327747279</v>
      </c>
      <c r="AE76" t="n">
        <v>587970.3898657722</v>
      </c>
      <c r="AF76" t="n">
        <v>6.183452736463323e-06</v>
      </c>
      <c r="AG76" t="n">
        <v>24</v>
      </c>
      <c r="AH76" t="n">
        <v>531855.3210786072</v>
      </c>
    </row>
    <row r="77">
      <c r="A77" t="n">
        <v>75</v>
      </c>
      <c r="B77" t="n">
        <v>115</v>
      </c>
      <c r="C77" t="inlineStr">
        <is>
          <t xml:space="preserve">CONCLUIDO	</t>
        </is>
      </c>
      <c r="D77" t="n">
        <v>4.8467</v>
      </c>
      <c r="E77" t="n">
        <v>20.63</v>
      </c>
      <c r="F77" t="n">
        <v>17.53</v>
      </c>
      <c r="G77" t="n">
        <v>105.2</v>
      </c>
      <c r="H77" t="n">
        <v>1.37</v>
      </c>
      <c r="I77" t="n">
        <v>10</v>
      </c>
      <c r="J77" t="n">
        <v>255.57</v>
      </c>
      <c r="K77" t="n">
        <v>56.94</v>
      </c>
      <c r="L77" t="n">
        <v>19.75</v>
      </c>
      <c r="M77" t="n">
        <v>8</v>
      </c>
      <c r="N77" t="n">
        <v>63.88</v>
      </c>
      <c r="O77" t="n">
        <v>31754.72</v>
      </c>
      <c r="P77" t="n">
        <v>247.73</v>
      </c>
      <c r="Q77" t="n">
        <v>444.55</v>
      </c>
      <c r="R77" t="n">
        <v>68.88</v>
      </c>
      <c r="S77" t="n">
        <v>48.21</v>
      </c>
      <c r="T77" t="n">
        <v>4394.17</v>
      </c>
      <c r="U77" t="n">
        <v>0.7</v>
      </c>
      <c r="V77" t="n">
        <v>0.78</v>
      </c>
      <c r="W77" t="n">
        <v>0.18</v>
      </c>
      <c r="X77" t="n">
        <v>0.26</v>
      </c>
      <c r="Y77" t="n">
        <v>1</v>
      </c>
      <c r="Z77" t="n">
        <v>10</v>
      </c>
      <c r="AA77" t="n">
        <v>428.1858003279858</v>
      </c>
      <c r="AB77" t="n">
        <v>585.8627022330564</v>
      </c>
      <c r="AC77" t="n">
        <v>529.9487881953996</v>
      </c>
      <c r="AD77" t="n">
        <v>428185.8003279858</v>
      </c>
      <c r="AE77" t="n">
        <v>585862.7022330564</v>
      </c>
      <c r="AF77" t="n">
        <v>6.21216350098808e-06</v>
      </c>
      <c r="AG77" t="n">
        <v>24</v>
      </c>
      <c r="AH77" t="n">
        <v>529948.7881953997</v>
      </c>
    </row>
    <row r="78">
      <c r="A78" t="n">
        <v>76</v>
      </c>
      <c r="B78" t="n">
        <v>115</v>
      </c>
      <c r="C78" t="inlineStr">
        <is>
          <t xml:space="preserve">CONCLUIDO	</t>
        </is>
      </c>
      <c r="D78" t="n">
        <v>4.8487</v>
      </c>
      <c r="E78" t="n">
        <v>20.62</v>
      </c>
      <c r="F78" t="n">
        <v>17.52</v>
      </c>
      <c r="G78" t="n">
        <v>105.15</v>
      </c>
      <c r="H78" t="n">
        <v>1.39</v>
      </c>
      <c r="I78" t="n">
        <v>10</v>
      </c>
      <c r="J78" t="n">
        <v>256.03</v>
      </c>
      <c r="K78" t="n">
        <v>56.94</v>
      </c>
      <c r="L78" t="n">
        <v>20</v>
      </c>
      <c r="M78" t="n">
        <v>8</v>
      </c>
      <c r="N78" t="n">
        <v>64.09</v>
      </c>
      <c r="O78" t="n">
        <v>31811.04</v>
      </c>
      <c r="P78" t="n">
        <v>247.94</v>
      </c>
      <c r="Q78" t="n">
        <v>444.55</v>
      </c>
      <c r="R78" t="n">
        <v>68.72</v>
      </c>
      <c r="S78" t="n">
        <v>48.21</v>
      </c>
      <c r="T78" t="n">
        <v>4313.86</v>
      </c>
      <c r="U78" t="n">
        <v>0.7</v>
      </c>
      <c r="V78" t="n">
        <v>0.78</v>
      </c>
      <c r="W78" t="n">
        <v>0.18</v>
      </c>
      <c r="X78" t="n">
        <v>0.25</v>
      </c>
      <c r="Y78" t="n">
        <v>1</v>
      </c>
      <c r="Z78" t="n">
        <v>10</v>
      </c>
      <c r="AA78" t="n">
        <v>428.1760689656922</v>
      </c>
      <c r="AB78" t="n">
        <v>585.8493873538489</v>
      </c>
      <c r="AC78" t="n">
        <v>529.9367440695762</v>
      </c>
      <c r="AD78" t="n">
        <v>428176.0689656922</v>
      </c>
      <c r="AE78" t="n">
        <v>585849.3873538489</v>
      </c>
      <c r="AF78" t="n">
        <v>6.214726962106361e-06</v>
      </c>
      <c r="AG78" t="n">
        <v>24</v>
      </c>
      <c r="AH78" t="n">
        <v>529936.7440695763</v>
      </c>
    </row>
    <row r="79">
      <c r="A79" t="n">
        <v>77</v>
      </c>
      <c r="B79" t="n">
        <v>115</v>
      </c>
      <c r="C79" t="inlineStr">
        <is>
          <t xml:space="preserve">CONCLUIDO	</t>
        </is>
      </c>
      <c r="D79" t="n">
        <v>4.849</v>
      </c>
      <c r="E79" t="n">
        <v>20.62</v>
      </c>
      <c r="F79" t="n">
        <v>17.52</v>
      </c>
      <c r="G79" t="n">
        <v>105.14</v>
      </c>
      <c r="H79" t="n">
        <v>1.4</v>
      </c>
      <c r="I79" t="n">
        <v>10</v>
      </c>
      <c r="J79" t="n">
        <v>256.49</v>
      </c>
      <c r="K79" t="n">
        <v>56.94</v>
      </c>
      <c r="L79" t="n">
        <v>20.25</v>
      </c>
      <c r="M79" t="n">
        <v>8</v>
      </c>
      <c r="N79" t="n">
        <v>64.29000000000001</v>
      </c>
      <c r="O79" t="n">
        <v>31867.44</v>
      </c>
      <c r="P79" t="n">
        <v>248.24</v>
      </c>
      <c r="Q79" t="n">
        <v>444.56</v>
      </c>
      <c r="R79" t="n">
        <v>68.59</v>
      </c>
      <c r="S79" t="n">
        <v>48.21</v>
      </c>
      <c r="T79" t="n">
        <v>4248.47</v>
      </c>
      <c r="U79" t="n">
        <v>0.7</v>
      </c>
      <c r="V79" t="n">
        <v>0.78</v>
      </c>
      <c r="W79" t="n">
        <v>0.18</v>
      </c>
      <c r="X79" t="n">
        <v>0.25</v>
      </c>
      <c r="Y79" t="n">
        <v>1</v>
      </c>
      <c r="Z79" t="n">
        <v>10</v>
      </c>
      <c r="AA79" t="n">
        <v>428.3140617810161</v>
      </c>
      <c r="AB79" t="n">
        <v>586.0381952115885</v>
      </c>
      <c r="AC79" t="n">
        <v>530.1075323703665</v>
      </c>
      <c r="AD79" t="n">
        <v>428314.0617810161</v>
      </c>
      <c r="AE79" t="n">
        <v>586038.1952115884</v>
      </c>
      <c r="AF79" t="n">
        <v>6.215111481274104e-06</v>
      </c>
      <c r="AG79" t="n">
        <v>24</v>
      </c>
      <c r="AH79" t="n">
        <v>530107.5323703665</v>
      </c>
    </row>
    <row r="80">
      <c r="A80" t="n">
        <v>78</v>
      </c>
      <c r="B80" t="n">
        <v>115</v>
      </c>
      <c r="C80" t="inlineStr">
        <is>
          <t xml:space="preserve">CONCLUIDO	</t>
        </is>
      </c>
      <c r="D80" t="n">
        <v>4.8471</v>
      </c>
      <c r="E80" t="n">
        <v>20.63</v>
      </c>
      <c r="F80" t="n">
        <v>17.53</v>
      </c>
      <c r="G80" t="n">
        <v>105.19</v>
      </c>
      <c r="H80" t="n">
        <v>1.42</v>
      </c>
      <c r="I80" t="n">
        <v>10</v>
      </c>
      <c r="J80" t="n">
        <v>256.94</v>
      </c>
      <c r="K80" t="n">
        <v>56.94</v>
      </c>
      <c r="L80" t="n">
        <v>20.5</v>
      </c>
      <c r="M80" t="n">
        <v>8</v>
      </c>
      <c r="N80" t="n">
        <v>64.5</v>
      </c>
      <c r="O80" t="n">
        <v>31924.04</v>
      </c>
      <c r="P80" t="n">
        <v>248.3</v>
      </c>
      <c r="Q80" t="n">
        <v>444.56</v>
      </c>
      <c r="R80" t="n">
        <v>68.91</v>
      </c>
      <c r="S80" t="n">
        <v>48.21</v>
      </c>
      <c r="T80" t="n">
        <v>4409.1</v>
      </c>
      <c r="U80" t="n">
        <v>0.7</v>
      </c>
      <c r="V80" t="n">
        <v>0.78</v>
      </c>
      <c r="W80" t="n">
        <v>0.18</v>
      </c>
      <c r="X80" t="n">
        <v>0.25</v>
      </c>
      <c r="Y80" t="n">
        <v>1</v>
      </c>
      <c r="Z80" t="n">
        <v>10</v>
      </c>
      <c r="AA80" t="n">
        <v>428.4546901505531</v>
      </c>
      <c r="AB80" t="n">
        <v>586.2306091508749</v>
      </c>
      <c r="AC80" t="n">
        <v>530.281582593342</v>
      </c>
      <c r="AD80" t="n">
        <v>428454.6901505531</v>
      </c>
      <c r="AE80" t="n">
        <v>586230.6091508749</v>
      </c>
      <c r="AF80" t="n">
        <v>6.212676193211736e-06</v>
      </c>
      <c r="AG80" t="n">
        <v>24</v>
      </c>
      <c r="AH80" t="n">
        <v>530281.5825933421</v>
      </c>
    </row>
    <row r="81">
      <c r="A81" t="n">
        <v>79</v>
      </c>
      <c r="B81" t="n">
        <v>115</v>
      </c>
      <c r="C81" t="inlineStr">
        <is>
          <t xml:space="preserve">CONCLUIDO	</t>
        </is>
      </c>
      <c r="D81" t="n">
        <v>4.854</v>
      </c>
      <c r="E81" t="n">
        <v>20.6</v>
      </c>
      <c r="F81" t="n">
        <v>17.5</v>
      </c>
      <c r="G81" t="n">
        <v>105.01</v>
      </c>
      <c r="H81" t="n">
        <v>1.43</v>
      </c>
      <c r="I81" t="n">
        <v>10</v>
      </c>
      <c r="J81" t="n">
        <v>257.4</v>
      </c>
      <c r="K81" t="n">
        <v>56.94</v>
      </c>
      <c r="L81" t="n">
        <v>20.75</v>
      </c>
      <c r="M81" t="n">
        <v>8</v>
      </c>
      <c r="N81" t="n">
        <v>64.70999999999999</v>
      </c>
      <c r="O81" t="n">
        <v>31980.59</v>
      </c>
      <c r="P81" t="n">
        <v>247.11</v>
      </c>
      <c r="Q81" t="n">
        <v>444.55</v>
      </c>
      <c r="R81" t="n">
        <v>67.77</v>
      </c>
      <c r="S81" t="n">
        <v>48.21</v>
      </c>
      <c r="T81" t="n">
        <v>3838.41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  <c r="AA81" t="n">
        <v>427.4833759297179</v>
      </c>
      <c r="AB81" t="n">
        <v>584.9016141825689</v>
      </c>
      <c r="AC81" t="n">
        <v>529.0794250395552</v>
      </c>
      <c r="AD81" t="n">
        <v>427483.3759297178</v>
      </c>
      <c r="AE81" t="n">
        <v>584901.6141825689</v>
      </c>
      <c r="AF81" t="n">
        <v>6.221520134069807e-06</v>
      </c>
      <c r="AG81" t="n">
        <v>24</v>
      </c>
      <c r="AH81" t="n">
        <v>529079.4250395552</v>
      </c>
    </row>
    <row r="82">
      <c r="A82" t="n">
        <v>80</v>
      </c>
      <c r="B82" t="n">
        <v>115</v>
      </c>
      <c r="C82" t="inlineStr">
        <is>
          <t xml:space="preserve">CONCLUIDO	</t>
        </is>
      </c>
      <c r="D82" t="n">
        <v>4.8609</v>
      </c>
      <c r="E82" t="n">
        <v>20.57</v>
      </c>
      <c r="F82" t="n">
        <v>17.47</v>
      </c>
      <c r="G82" t="n">
        <v>104.84</v>
      </c>
      <c r="H82" t="n">
        <v>1.45</v>
      </c>
      <c r="I82" t="n">
        <v>10</v>
      </c>
      <c r="J82" t="n">
        <v>257.86</v>
      </c>
      <c r="K82" t="n">
        <v>56.94</v>
      </c>
      <c r="L82" t="n">
        <v>21</v>
      </c>
      <c r="M82" t="n">
        <v>8</v>
      </c>
      <c r="N82" t="n">
        <v>64.92</v>
      </c>
      <c r="O82" t="n">
        <v>32037.22</v>
      </c>
      <c r="P82" t="n">
        <v>246.39</v>
      </c>
      <c r="Q82" t="n">
        <v>444.55</v>
      </c>
      <c r="R82" t="n">
        <v>66.95999999999999</v>
      </c>
      <c r="S82" t="n">
        <v>48.21</v>
      </c>
      <c r="T82" t="n">
        <v>3436.81</v>
      </c>
      <c r="U82" t="n">
        <v>0.72</v>
      </c>
      <c r="V82" t="n">
        <v>0.78</v>
      </c>
      <c r="W82" t="n">
        <v>0.18</v>
      </c>
      <c r="X82" t="n">
        <v>0.2</v>
      </c>
      <c r="Y82" t="n">
        <v>1</v>
      </c>
      <c r="Z82" t="n">
        <v>10</v>
      </c>
      <c r="AA82" t="n">
        <v>426.7486781409586</v>
      </c>
      <c r="AB82" t="n">
        <v>583.8963682554098</v>
      </c>
      <c r="AC82" t="n">
        <v>528.1701183728126</v>
      </c>
      <c r="AD82" t="n">
        <v>426748.6781409587</v>
      </c>
      <c r="AE82" t="n">
        <v>583896.3682554098</v>
      </c>
      <c r="AF82" t="n">
        <v>6.23036407492788e-06</v>
      </c>
      <c r="AG82" t="n">
        <v>24</v>
      </c>
      <c r="AH82" t="n">
        <v>528170.1183728125</v>
      </c>
    </row>
    <row r="83">
      <c r="A83" t="n">
        <v>81</v>
      </c>
      <c r="B83" t="n">
        <v>115</v>
      </c>
      <c r="C83" t="inlineStr">
        <is>
          <t xml:space="preserve">CONCLUIDO	</t>
        </is>
      </c>
      <c r="D83" t="n">
        <v>4.8442</v>
      </c>
      <c r="E83" t="n">
        <v>20.64</v>
      </c>
      <c r="F83" t="n">
        <v>17.54</v>
      </c>
      <c r="G83" t="n">
        <v>105.26</v>
      </c>
      <c r="H83" t="n">
        <v>1.46</v>
      </c>
      <c r="I83" t="n">
        <v>10</v>
      </c>
      <c r="J83" t="n">
        <v>258.32</v>
      </c>
      <c r="K83" t="n">
        <v>56.94</v>
      </c>
      <c r="L83" t="n">
        <v>21.25</v>
      </c>
      <c r="M83" t="n">
        <v>8</v>
      </c>
      <c r="N83" t="n">
        <v>65.13</v>
      </c>
      <c r="O83" t="n">
        <v>32093.94</v>
      </c>
      <c r="P83" t="n">
        <v>247.07</v>
      </c>
      <c r="Q83" t="n">
        <v>444.58</v>
      </c>
      <c r="R83" t="n">
        <v>69.5</v>
      </c>
      <c r="S83" t="n">
        <v>48.21</v>
      </c>
      <c r="T83" t="n">
        <v>4704.97</v>
      </c>
      <c r="U83" t="n">
        <v>0.6899999999999999</v>
      </c>
      <c r="V83" t="n">
        <v>0.78</v>
      </c>
      <c r="W83" t="n">
        <v>0.18</v>
      </c>
      <c r="X83" t="n">
        <v>0.27</v>
      </c>
      <c r="Y83" t="n">
        <v>1</v>
      </c>
      <c r="Z83" t="n">
        <v>10</v>
      </c>
      <c r="AA83" t="n">
        <v>427.9902901919036</v>
      </c>
      <c r="AB83" t="n">
        <v>585.5951966395704</v>
      </c>
      <c r="AC83" t="n">
        <v>529.7068129603094</v>
      </c>
      <c r="AD83" t="n">
        <v>427990.2901919036</v>
      </c>
      <c r="AE83" t="n">
        <v>585595.1966395704</v>
      </c>
      <c r="AF83" t="n">
        <v>6.208959174590227e-06</v>
      </c>
      <c r="AG83" t="n">
        <v>24</v>
      </c>
      <c r="AH83" t="n">
        <v>529706.8129603094</v>
      </c>
    </row>
    <row r="84">
      <c r="A84" t="n">
        <v>82</v>
      </c>
      <c r="B84" t="n">
        <v>115</v>
      </c>
      <c r="C84" t="inlineStr">
        <is>
          <t xml:space="preserve">CONCLUIDO	</t>
        </is>
      </c>
      <c r="D84" t="n">
        <v>4.8439</v>
      </c>
      <c r="E84" t="n">
        <v>20.64</v>
      </c>
      <c r="F84" t="n">
        <v>17.55</v>
      </c>
      <c r="G84" t="n">
        <v>105.27</v>
      </c>
      <c r="H84" t="n">
        <v>1.48</v>
      </c>
      <c r="I84" t="n">
        <v>10</v>
      </c>
      <c r="J84" t="n">
        <v>258.78</v>
      </c>
      <c r="K84" t="n">
        <v>56.94</v>
      </c>
      <c r="L84" t="n">
        <v>21.5</v>
      </c>
      <c r="M84" t="n">
        <v>8</v>
      </c>
      <c r="N84" t="n">
        <v>65.34</v>
      </c>
      <c r="O84" t="n">
        <v>32150.72</v>
      </c>
      <c r="P84" t="n">
        <v>246.37</v>
      </c>
      <c r="Q84" t="n">
        <v>444.55</v>
      </c>
      <c r="R84" t="n">
        <v>69.41</v>
      </c>
      <c r="S84" t="n">
        <v>48.21</v>
      </c>
      <c r="T84" t="n">
        <v>4662.31</v>
      </c>
      <c r="U84" t="n">
        <v>0.6899999999999999</v>
      </c>
      <c r="V84" t="n">
        <v>0.78</v>
      </c>
      <c r="W84" t="n">
        <v>0.18</v>
      </c>
      <c r="X84" t="n">
        <v>0.27</v>
      </c>
      <c r="Y84" t="n">
        <v>1</v>
      </c>
      <c r="Z84" t="n">
        <v>10</v>
      </c>
      <c r="AA84" t="n">
        <v>427.6892910321401</v>
      </c>
      <c r="AB84" t="n">
        <v>585.1833563100363</v>
      </c>
      <c r="AC84" t="n">
        <v>529.3342780938046</v>
      </c>
      <c r="AD84" t="n">
        <v>427689.2910321401</v>
      </c>
      <c r="AE84" t="n">
        <v>585183.3563100363</v>
      </c>
      <c r="AF84" t="n">
        <v>6.208574655422485e-06</v>
      </c>
      <c r="AG84" t="n">
        <v>24</v>
      </c>
      <c r="AH84" t="n">
        <v>529334.2780938046</v>
      </c>
    </row>
    <row r="85">
      <c r="A85" t="n">
        <v>83</v>
      </c>
      <c r="B85" t="n">
        <v>115</v>
      </c>
      <c r="C85" t="inlineStr">
        <is>
          <t xml:space="preserve">CONCLUIDO	</t>
        </is>
      </c>
      <c r="D85" t="n">
        <v>4.8424</v>
      </c>
      <c r="E85" t="n">
        <v>20.65</v>
      </c>
      <c r="F85" t="n">
        <v>17.55</v>
      </c>
      <c r="G85" t="n">
        <v>105.31</v>
      </c>
      <c r="H85" t="n">
        <v>1.49</v>
      </c>
      <c r="I85" t="n">
        <v>10</v>
      </c>
      <c r="J85" t="n">
        <v>259.24</v>
      </c>
      <c r="K85" t="n">
        <v>56.94</v>
      </c>
      <c r="L85" t="n">
        <v>21.75</v>
      </c>
      <c r="M85" t="n">
        <v>8</v>
      </c>
      <c r="N85" t="n">
        <v>65.55</v>
      </c>
      <c r="O85" t="n">
        <v>32207.59</v>
      </c>
      <c r="P85" t="n">
        <v>245.76</v>
      </c>
      <c r="Q85" t="n">
        <v>444.55</v>
      </c>
      <c r="R85" t="n">
        <v>69.56999999999999</v>
      </c>
      <c r="S85" t="n">
        <v>48.21</v>
      </c>
      <c r="T85" t="n">
        <v>4738.71</v>
      </c>
      <c r="U85" t="n">
        <v>0.6899999999999999</v>
      </c>
      <c r="V85" t="n">
        <v>0.78</v>
      </c>
      <c r="W85" t="n">
        <v>0.18</v>
      </c>
      <c r="X85" t="n">
        <v>0.27</v>
      </c>
      <c r="Y85" t="n">
        <v>1</v>
      </c>
      <c r="Z85" t="n">
        <v>10</v>
      </c>
      <c r="AA85" t="n">
        <v>427.4427667817345</v>
      </c>
      <c r="AB85" t="n">
        <v>584.8460509547489</v>
      </c>
      <c r="AC85" t="n">
        <v>529.0291646882148</v>
      </c>
      <c r="AD85" t="n">
        <v>427442.7667817345</v>
      </c>
      <c r="AE85" t="n">
        <v>584846.0509547489</v>
      </c>
      <c r="AF85" t="n">
        <v>6.206652059583773e-06</v>
      </c>
      <c r="AG85" t="n">
        <v>24</v>
      </c>
      <c r="AH85" t="n">
        <v>529029.1646882148</v>
      </c>
    </row>
    <row r="86">
      <c r="A86" t="n">
        <v>84</v>
      </c>
      <c r="B86" t="n">
        <v>115</v>
      </c>
      <c r="C86" t="inlineStr">
        <is>
          <t xml:space="preserve">CONCLUIDO	</t>
        </is>
      </c>
      <c r="D86" t="n">
        <v>4.8658</v>
      </c>
      <c r="E86" t="n">
        <v>20.55</v>
      </c>
      <c r="F86" t="n">
        <v>17.5</v>
      </c>
      <c r="G86" t="n">
        <v>116.64</v>
      </c>
      <c r="H86" t="n">
        <v>1.51</v>
      </c>
      <c r="I86" t="n">
        <v>9</v>
      </c>
      <c r="J86" t="n">
        <v>259.71</v>
      </c>
      <c r="K86" t="n">
        <v>56.94</v>
      </c>
      <c r="L86" t="n">
        <v>22</v>
      </c>
      <c r="M86" t="n">
        <v>7</v>
      </c>
      <c r="N86" t="n">
        <v>65.76000000000001</v>
      </c>
      <c r="O86" t="n">
        <v>32264.54</v>
      </c>
      <c r="P86" t="n">
        <v>244.57</v>
      </c>
      <c r="Q86" t="n">
        <v>444.55</v>
      </c>
      <c r="R86" t="n">
        <v>67.73</v>
      </c>
      <c r="S86" t="n">
        <v>48.21</v>
      </c>
      <c r="T86" t="n">
        <v>3825.13</v>
      </c>
      <c r="U86" t="n">
        <v>0.71</v>
      </c>
      <c r="V86" t="n">
        <v>0.78</v>
      </c>
      <c r="W86" t="n">
        <v>0.18</v>
      </c>
      <c r="X86" t="n">
        <v>0.22</v>
      </c>
      <c r="Y86" t="n">
        <v>1</v>
      </c>
      <c r="Z86" t="n">
        <v>10</v>
      </c>
      <c r="AA86" t="n">
        <v>425.7660343888186</v>
      </c>
      <c r="AB86" t="n">
        <v>582.551871722549</v>
      </c>
      <c r="AC86" t="n">
        <v>526.9539387020352</v>
      </c>
      <c r="AD86" t="n">
        <v>425766.0343888187</v>
      </c>
      <c r="AE86" t="n">
        <v>582551.871722549</v>
      </c>
      <c r="AF86" t="n">
        <v>6.23664455466767e-06</v>
      </c>
      <c r="AG86" t="n">
        <v>24</v>
      </c>
      <c r="AH86" t="n">
        <v>526953.9387020352</v>
      </c>
    </row>
    <row r="87">
      <c r="A87" t="n">
        <v>85</v>
      </c>
      <c r="B87" t="n">
        <v>115</v>
      </c>
      <c r="C87" t="inlineStr">
        <is>
          <t xml:space="preserve">CONCLUIDO	</t>
        </is>
      </c>
      <c r="D87" t="n">
        <v>4.8641</v>
      </c>
      <c r="E87" t="n">
        <v>20.56</v>
      </c>
      <c r="F87" t="n">
        <v>17.5</v>
      </c>
      <c r="G87" t="n">
        <v>116.69</v>
      </c>
      <c r="H87" t="n">
        <v>1.52</v>
      </c>
      <c r="I87" t="n">
        <v>9</v>
      </c>
      <c r="J87" t="n">
        <v>260.17</v>
      </c>
      <c r="K87" t="n">
        <v>56.94</v>
      </c>
      <c r="L87" t="n">
        <v>22.25</v>
      </c>
      <c r="M87" t="n">
        <v>7</v>
      </c>
      <c r="N87" t="n">
        <v>65.98</v>
      </c>
      <c r="O87" t="n">
        <v>32321.56</v>
      </c>
      <c r="P87" t="n">
        <v>244.86</v>
      </c>
      <c r="Q87" t="n">
        <v>444.55</v>
      </c>
      <c r="R87" t="n">
        <v>67.95</v>
      </c>
      <c r="S87" t="n">
        <v>48.21</v>
      </c>
      <c r="T87" t="n">
        <v>3932.55</v>
      </c>
      <c r="U87" t="n">
        <v>0.71</v>
      </c>
      <c r="V87" t="n">
        <v>0.78</v>
      </c>
      <c r="W87" t="n">
        <v>0.18</v>
      </c>
      <c r="X87" t="n">
        <v>0.23</v>
      </c>
      <c r="Y87" t="n">
        <v>1</v>
      </c>
      <c r="Z87" t="n">
        <v>10</v>
      </c>
      <c r="AA87" t="n">
        <v>425.9751773712405</v>
      </c>
      <c r="AB87" t="n">
        <v>582.8380303778356</v>
      </c>
      <c r="AC87" t="n">
        <v>527.2127867768876</v>
      </c>
      <c r="AD87" t="n">
        <v>425975.1773712405</v>
      </c>
      <c r="AE87" t="n">
        <v>582838.0303778356</v>
      </c>
      <c r="AF87" t="n">
        <v>6.234465612717131e-06</v>
      </c>
      <c r="AG87" t="n">
        <v>24</v>
      </c>
      <c r="AH87" t="n">
        <v>527212.7867768876</v>
      </c>
    </row>
    <row r="88">
      <c r="A88" t="n">
        <v>86</v>
      </c>
      <c r="B88" t="n">
        <v>115</v>
      </c>
      <c r="C88" t="inlineStr">
        <is>
          <t xml:space="preserve">CONCLUIDO	</t>
        </is>
      </c>
      <c r="D88" t="n">
        <v>4.8628</v>
      </c>
      <c r="E88" t="n">
        <v>20.56</v>
      </c>
      <c r="F88" t="n">
        <v>17.51</v>
      </c>
      <c r="G88" t="n">
        <v>116.72</v>
      </c>
      <c r="H88" t="n">
        <v>1.54</v>
      </c>
      <c r="I88" t="n">
        <v>9</v>
      </c>
      <c r="J88" t="n">
        <v>260.63</v>
      </c>
      <c r="K88" t="n">
        <v>56.94</v>
      </c>
      <c r="L88" t="n">
        <v>22.5</v>
      </c>
      <c r="M88" t="n">
        <v>7</v>
      </c>
      <c r="N88" t="n">
        <v>66.19</v>
      </c>
      <c r="O88" t="n">
        <v>32378.67</v>
      </c>
      <c r="P88" t="n">
        <v>244.99</v>
      </c>
      <c r="Q88" t="n">
        <v>444.55</v>
      </c>
      <c r="R88" t="n">
        <v>68.19</v>
      </c>
      <c r="S88" t="n">
        <v>48.21</v>
      </c>
      <c r="T88" t="n">
        <v>4056.24</v>
      </c>
      <c r="U88" t="n">
        <v>0.71</v>
      </c>
      <c r="V88" t="n">
        <v>0.78</v>
      </c>
      <c r="W88" t="n">
        <v>0.18</v>
      </c>
      <c r="X88" t="n">
        <v>0.23</v>
      </c>
      <c r="Y88" t="n">
        <v>1</v>
      </c>
      <c r="Z88" t="n">
        <v>10</v>
      </c>
      <c r="AA88" t="n">
        <v>426.1263016564304</v>
      </c>
      <c r="AB88" t="n">
        <v>583.0448052919655</v>
      </c>
      <c r="AC88" t="n">
        <v>527.3998273834233</v>
      </c>
      <c r="AD88" t="n">
        <v>426126.3016564304</v>
      </c>
      <c r="AE88" t="n">
        <v>583044.8052919655</v>
      </c>
      <c r="AF88" t="n">
        <v>6.232799362990247e-06</v>
      </c>
      <c r="AG88" t="n">
        <v>24</v>
      </c>
      <c r="AH88" t="n">
        <v>527399.8273834232</v>
      </c>
    </row>
    <row r="89">
      <c r="A89" t="n">
        <v>87</v>
      </c>
      <c r="B89" t="n">
        <v>115</v>
      </c>
      <c r="C89" t="inlineStr">
        <is>
          <t xml:space="preserve">CONCLUIDO	</t>
        </is>
      </c>
      <c r="D89" t="n">
        <v>4.8665</v>
      </c>
      <c r="E89" t="n">
        <v>20.55</v>
      </c>
      <c r="F89" t="n">
        <v>17.49</v>
      </c>
      <c r="G89" t="n">
        <v>116.62</v>
      </c>
      <c r="H89" t="n">
        <v>1.55</v>
      </c>
      <c r="I89" t="n">
        <v>9</v>
      </c>
      <c r="J89" t="n">
        <v>261.09</v>
      </c>
      <c r="K89" t="n">
        <v>56.94</v>
      </c>
      <c r="L89" t="n">
        <v>22.75</v>
      </c>
      <c r="M89" t="n">
        <v>7</v>
      </c>
      <c r="N89" t="n">
        <v>66.40000000000001</v>
      </c>
      <c r="O89" t="n">
        <v>32435.86</v>
      </c>
      <c r="P89" t="n">
        <v>244.95</v>
      </c>
      <c r="Q89" t="n">
        <v>444.55</v>
      </c>
      <c r="R89" t="n">
        <v>67.61</v>
      </c>
      <c r="S89" t="n">
        <v>48.21</v>
      </c>
      <c r="T89" t="n">
        <v>3766.33</v>
      </c>
      <c r="U89" t="n">
        <v>0.71</v>
      </c>
      <c r="V89" t="n">
        <v>0.78</v>
      </c>
      <c r="W89" t="n">
        <v>0.18</v>
      </c>
      <c r="X89" t="n">
        <v>0.22</v>
      </c>
      <c r="Y89" t="n">
        <v>1</v>
      </c>
      <c r="Z89" t="n">
        <v>10</v>
      </c>
      <c r="AA89" t="n">
        <v>425.8914600392445</v>
      </c>
      <c r="AB89" t="n">
        <v>582.7234846308506</v>
      </c>
      <c r="AC89" t="n">
        <v>527.1091731152289</v>
      </c>
      <c r="AD89" t="n">
        <v>425891.4600392444</v>
      </c>
      <c r="AE89" t="n">
        <v>582723.4846308506</v>
      </c>
      <c r="AF89" t="n">
        <v>6.237541766059069e-06</v>
      </c>
      <c r="AG89" t="n">
        <v>24</v>
      </c>
      <c r="AH89" t="n">
        <v>527109.1731152289</v>
      </c>
    </row>
    <row r="90">
      <c r="A90" t="n">
        <v>88</v>
      </c>
      <c r="B90" t="n">
        <v>115</v>
      </c>
      <c r="C90" t="inlineStr">
        <is>
          <t xml:space="preserve">CONCLUIDO	</t>
        </is>
      </c>
      <c r="D90" t="n">
        <v>4.8637</v>
      </c>
      <c r="E90" t="n">
        <v>20.56</v>
      </c>
      <c r="F90" t="n">
        <v>17.5</v>
      </c>
      <c r="G90" t="n">
        <v>116.7</v>
      </c>
      <c r="H90" t="n">
        <v>1.56</v>
      </c>
      <c r="I90" t="n">
        <v>9</v>
      </c>
      <c r="J90" t="n">
        <v>261.56</v>
      </c>
      <c r="K90" t="n">
        <v>56.94</v>
      </c>
      <c r="L90" t="n">
        <v>23</v>
      </c>
      <c r="M90" t="n">
        <v>7</v>
      </c>
      <c r="N90" t="n">
        <v>66.62</v>
      </c>
      <c r="O90" t="n">
        <v>32493.12</v>
      </c>
      <c r="P90" t="n">
        <v>245.06</v>
      </c>
      <c r="Q90" t="n">
        <v>444.55</v>
      </c>
      <c r="R90" t="n">
        <v>68.09999999999999</v>
      </c>
      <c r="S90" t="n">
        <v>48.21</v>
      </c>
      <c r="T90" t="n">
        <v>4009.04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426.0899334305938</v>
      </c>
      <c r="AB90" t="n">
        <v>582.995044680923</v>
      </c>
      <c r="AC90" t="n">
        <v>527.3548158552592</v>
      </c>
      <c r="AD90" t="n">
        <v>426089.9334305938</v>
      </c>
      <c r="AE90" t="n">
        <v>582995.044680923</v>
      </c>
      <c r="AF90" t="n">
        <v>6.233952920493474e-06</v>
      </c>
      <c r="AG90" t="n">
        <v>24</v>
      </c>
      <c r="AH90" t="n">
        <v>527354.8158552592</v>
      </c>
    </row>
    <row r="91">
      <c r="A91" t="n">
        <v>89</v>
      </c>
      <c r="B91" t="n">
        <v>115</v>
      </c>
      <c r="C91" t="inlineStr">
        <is>
          <t xml:space="preserve">CONCLUIDO	</t>
        </is>
      </c>
      <c r="D91" t="n">
        <v>4.8636</v>
      </c>
      <c r="E91" t="n">
        <v>20.56</v>
      </c>
      <c r="F91" t="n">
        <v>17.51</v>
      </c>
      <c r="G91" t="n">
        <v>116.7</v>
      </c>
      <c r="H91" t="n">
        <v>1.58</v>
      </c>
      <c r="I91" t="n">
        <v>9</v>
      </c>
      <c r="J91" t="n">
        <v>262.02</v>
      </c>
      <c r="K91" t="n">
        <v>56.94</v>
      </c>
      <c r="L91" t="n">
        <v>23.25</v>
      </c>
      <c r="M91" t="n">
        <v>7</v>
      </c>
      <c r="N91" t="n">
        <v>66.83</v>
      </c>
      <c r="O91" t="n">
        <v>32550.47</v>
      </c>
      <c r="P91" t="n">
        <v>245.48</v>
      </c>
      <c r="Q91" t="n">
        <v>444.55</v>
      </c>
      <c r="R91" t="n">
        <v>68.05</v>
      </c>
      <c r="S91" t="n">
        <v>48.21</v>
      </c>
      <c r="T91" t="n">
        <v>3984.55</v>
      </c>
      <c r="U91" t="n">
        <v>0.71</v>
      </c>
      <c r="V91" t="n">
        <v>0.78</v>
      </c>
      <c r="W91" t="n">
        <v>0.18</v>
      </c>
      <c r="X91" t="n">
        <v>0.23</v>
      </c>
      <c r="Y91" t="n">
        <v>1</v>
      </c>
      <c r="Z91" t="n">
        <v>10</v>
      </c>
      <c r="AA91" t="n">
        <v>426.3393532957678</v>
      </c>
      <c r="AB91" t="n">
        <v>583.3363119440819</v>
      </c>
      <c r="AC91" t="n">
        <v>527.6635130497939</v>
      </c>
      <c r="AD91" t="n">
        <v>426339.3532957678</v>
      </c>
      <c r="AE91" t="n">
        <v>583336.3119440819</v>
      </c>
      <c r="AF91" t="n">
        <v>6.233824747437561e-06</v>
      </c>
      <c r="AG91" t="n">
        <v>24</v>
      </c>
      <c r="AH91" t="n">
        <v>527663.5130497939</v>
      </c>
    </row>
    <row r="92">
      <c r="A92" t="n">
        <v>90</v>
      </c>
      <c r="B92" t="n">
        <v>115</v>
      </c>
      <c r="C92" t="inlineStr">
        <is>
          <t xml:space="preserve">CONCLUIDO	</t>
        </is>
      </c>
      <c r="D92" t="n">
        <v>4.8646</v>
      </c>
      <c r="E92" t="n">
        <v>20.56</v>
      </c>
      <c r="F92" t="n">
        <v>17.5</v>
      </c>
      <c r="G92" t="n">
        <v>116.67</v>
      </c>
      <c r="H92" t="n">
        <v>1.59</v>
      </c>
      <c r="I92" t="n">
        <v>9</v>
      </c>
      <c r="J92" t="n">
        <v>262.49</v>
      </c>
      <c r="K92" t="n">
        <v>56.94</v>
      </c>
      <c r="L92" t="n">
        <v>23.5</v>
      </c>
      <c r="M92" t="n">
        <v>7</v>
      </c>
      <c r="N92" t="n">
        <v>67.05</v>
      </c>
      <c r="O92" t="n">
        <v>32607.89</v>
      </c>
      <c r="P92" t="n">
        <v>245.21</v>
      </c>
      <c r="Q92" t="n">
        <v>444.55</v>
      </c>
      <c r="R92" t="n">
        <v>67.95999999999999</v>
      </c>
      <c r="S92" t="n">
        <v>48.21</v>
      </c>
      <c r="T92" t="n">
        <v>3941.82</v>
      </c>
      <c r="U92" t="n">
        <v>0.71</v>
      </c>
      <c r="V92" t="n">
        <v>0.78</v>
      </c>
      <c r="W92" t="n">
        <v>0.18</v>
      </c>
      <c r="X92" t="n">
        <v>0.22</v>
      </c>
      <c r="Y92" t="n">
        <v>1</v>
      </c>
      <c r="Z92" t="n">
        <v>10</v>
      </c>
      <c r="AA92" t="n">
        <v>426.1300750285694</v>
      </c>
      <c r="AB92" t="n">
        <v>583.0499681861954</v>
      </c>
      <c r="AC92" t="n">
        <v>527.4044975382742</v>
      </c>
      <c r="AD92" t="n">
        <v>426130.0750285694</v>
      </c>
      <c r="AE92" t="n">
        <v>583049.9681861955</v>
      </c>
      <c r="AF92" t="n">
        <v>6.235106477996701e-06</v>
      </c>
      <c r="AG92" t="n">
        <v>24</v>
      </c>
      <c r="AH92" t="n">
        <v>527404.4975382742</v>
      </c>
    </row>
    <row r="93">
      <c r="A93" t="n">
        <v>91</v>
      </c>
      <c r="B93" t="n">
        <v>115</v>
      </c>
      <c r="C93" t="inlineStr">
        <is>
          <t xml:space="preserve">CONCLUIDO	</t>
        </is>
      </c>
      <c r="D93" t="n">
        <v>4.8683</v>
      </c>
      <c r="E93" t="n">
        <v>20.54</v>
      </c>
      <c r="F93" t="n">
        <v>17.49</v>
      </c>
      <c r="G93" t="n">
        <v>116.57</v>
      </c>
      <c r="H93" t="n">
        <v>1.61</v>
      </c>
      <c r="I93" t="n">
        <v>9</v>
      </c>
      <c r="J93" t="n">
        <v>262.96</v>
      </c>
      <c r="K93" t="n">
        <v>56.94</v>
      </c>
      <c r="L93" t="n">
        <v>23.75</v>
      </c>
      <c r="M93" t="n">
        <v>7</v>
      </c>
      <c r="N93" t="n">
        <v>67.26000000000001</v>
      </c>
      <c r="O93" t="n">
        <v>32665.4</v>
      </c>
      <c r="P93" t="n">
        <v>244.31</v>
      </c>
      <c r="Q93" t="n">
        <v>444.55</v>
      </c>
      <c r="R93" t="n">
        <v>67.3</v>
      </c>
      <c r="S93" t="n">
        <v>48.21</v>
      </c>
      <c r="T93" t="n">
        <v>3612.09</v>
      </c>
      <c r="U93" t="n">
        <v>0.72</v>
      </c>
      <c r="V93" t="n">
        <v>0.78</v>
      </c>
      <c r="W93" t="n">
        <v>0.18</v>
      </c>
      <c r="X93" t="n">
        <v>0.21</v>
      </c>
      <c r="Y93" t="n">
        <v>1</v>
      </c>
      <c r="Z93" t="n">
        <v>10</v>
      </c>
      <c r="AA93" t="n">
        <v>425.5047487704783</v>
      </c>
      <c r="AB93" t="n">
        <v>582.1943692124279</v>
      </c>
      <c r="AC93" t="n">
        <v>526.6305557297221</v>
      </c>
      <c r="AD93" t="n">
        <v>425504.7487704783</v>
      </c>
      <c r="AE93" t="n">
        <v>582194.3692124279</v>
      </c>
      <c r="AF93" t="n">
        <v>6.239848881065522e-06</v>
      </c>
      <c r="AG93" t="n">
        <v>24</v>
      </c>
      <c r="AH93" t="n">
        <v>526630.5557297221</v>
      </c>
    </row>
    <row r="94">
      <c r="A94" t="n">
        <v>92</v>
      </c>
      <c r="B94" t="n">
        <v>115</v>
      </c>
      <c r="C94" t="inlineStr">
        <is>
          <t xml:space="preserve">CONCLUIDO	</t>
        </is>
      </c>
      <c r="D94" t="n">
        <v>4.8702</v>
      </c>
      <c r="E94" t="n">
        <v>20.53</v>
      </c>
      <c r="F94" t="n">
        <v>17.48</v>
      </c>
      <c r="G94" t="n">
        <v>116.51</v>
      </c>
      <c r="H94" t="n">
        <v>1.62</v>
      </c>
      <c r="I94" t="n">
        <v>9</v>
      </c>
      <c r="J94" t="n">
        <v>263.42</v>
      </c>
      <c r="K94" t="n">
        <v>56.94</v>
      </c>
      <c r="L94" t="n">
        <v>24</v>
      </c>
      <c r="M94" t="n">
        <v>7</v>
      </c>
      <c r="N94" t="n">
        <v>67.48</v>
      </c>
      <c r="O94" t="n">
        <v>32722.99</v>
      </c>
      <c r="P94" t="n">
        <v>243.88</v>
      </c>
      <c r="Q94" t="n">
        <v>444.55</v>
      </c>
      <c r="R94" t="n">
        <v>67.04000000000001</v>
      </c>
      <c r="S94" t="n">
        <v>48.21</v>
      </c>
      <c r="T94" t="n">
        <v>3479.7</v>
      </c>
      <c r="U94" t="n">
        <v>0.72</v>
      </c>
      <c r="V94" t="n">
        <v>0.78</v>
      </c>
      <c r="W94" t="n">
        <v>0.18</v>
      </c>
      <c r="X94" t="n">
        <v>0.2</v>
      </c>
      <c r="Y94" t="n">
        <v>1</v>
      </c>
      <c r="Z94" t="n">
        <v>10</v>
      </c>
      <c r="AA94" t="n">
        <v>425.1821332868234</v>
      </c>
      <c r="AB94" t="n">
        <v>581.7529524749006</v>
      </c>
      <c r="AC94" t="n">
        <v>526.2312671860922</v>
      </c>
      <c r="AD94" t="n">
        <v>425182.1332868234</v>
      </c>
      <c r="AE94" t="n">
        <v>581752.9524749005</v>
      </c>
      <c r="AF94" t="n">
        <v>6.242284169127889e-06</v>
      </c>
      <c r="AG94" t="n">
        <v>24</v>
      </c>
      <c r="AH94" t="n">
        <v>526231.2671860922</v>
      </c>
    </row>
    <row r="95">
      <c r="A95" t="n">
        <v>93</v>
      </c>
      <c r="B95" t="n">
        <v>115</v>
      </c>
      <c r="C95" t="inlineStr">
        <is>
          <t xml:space="preserve">CONCLUIDO	</t>
        </is>
      </c>
      <c r="D95" t="n">
        <v>4.8736</v>
      </c>
      <c r="E95" t="n">
        <v>20.52</v>
      </c>
      <c r="F95" t="n">
        <v>17.46</v>
      </c>
      <c r="G95" t="n">
        <v>116.42</v>
      </c>
      <c r="H95" t="n">
        <v>1.64</v>
      </c>
      <c r="I95" t="n">
        <v>9</v>
      </c>
      <c r="J95" t="n">
        <v>263.89</v>
      </c>
      <c r="K95" t="n">
        <v>56.94</v>
      </c>
      <c r="L95" t="n">
        <v>24.25</v>
      </c>
      <c r="M95" t="n">
        <v>7</v>
      </c>
      <c r="N95" t="n">
        <v>67.7</v>
      </c>
      <c r="O95" t="n">
        <v>32780.66</v>
      </c>
      <c r="P95" t="n">
        <v>243.46</v>
      </c>
      <c r="Q95" t="n">
        <v>444.55</v>
      </c>
      <c r="R95" t="n">
        <v>66.7</v>
      </c>
      <c r="S95" t="n">
        <v>48.21</v>
      </c>
      <c r="T95" t="n">
        <v>3309.19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  <c r="AA95" t="n">
        <v>424.7711679820311</v>
      </c>
      <c r="AB95" t="n">
        <v>581.190651614374</v>
      </c>
      <c r="AC95" t="n">
        <v>525.7226315305002</v>
      </c>
      <c r="AD95" t="n">
        <v>424771.1679820311</v>
      </c>
      <c r="AE95" t="n">
        <v>581190.651614374</v>
      </c>
      <c r="AF95" t="n">
        <v>6.246642053028969e-06</v>
      </c>
      <c r="AG95" t="n">
        <v>24</v>
      </c>
      <c r="AH95" t="n">
        <v>525722.6315305001</v>
      </c>
    </row>
    <row r="96">
      <c r="A96" t="n">
        <v>94</v>
      </c>
      <c r="B96" t="n">
        <v>115</v>
      </c>
      <c r="C96" t="inlineStr">
        <is>
          <t xml:space="preserve">CONCLUIDO	</t>
        </is>
      </c>
      <c r="D96" t="n">
        <v>4.859</v>
      </c>
      <c r="E96" t="n">
        <v>20.58</v>
      </c>
      <c r="F96" t="n">
        <v>17.52</v>
      </c>
      <c r="G96" t="n">
        <v>116.83</v>
      </c>
      <c r="H96" t="n">
        <v>1.65</v>
      </c>
      <c r="I96" t="n">
        <v>9</v>
      </c>
      <c r="J96" t="n">
        <v>264.36</v>
      </c>
      <c r="K96" t="n">
        <v>56.94</v>
      </c>
      <c r="L96" t="n">
        <v>24.5</v>
      </c>
      <c r="M96" t="n">
        <v>7</v>
      </c>
      <c r="N96" t="n">
        <v>67.92</v>
      </c>
      <c r="O96" t="n">
        <v>32838.42</v>
      </c>
      <c r="P96" t="n">
        <v>243.81</v>
      </c>
      <c r="Q96" t="n">
        <v>444.55</v>
      </c>
      <c r="R96" t="n">
        <v>68.91</v>
      </c>
      <c r="S96" t="n">
        <v>48.21</v>
      </c>
      <c r="T96" t="n">
        <v>4415.76</v>
      </c>
      <c r="U96" t="n">
        <v>0.7</v>
      </c>
      <c r="V96" t="n">
        <v>0.78</v>
      </c>
      <c r="W96" t="n">
        <v>0.17</v>
      </c>
      <c r="X96" t="n">
        <v>0.25</v>
      </c>
      <c r="Y96" t="n">
        <v>1</v>
      </c>
      <c r="Z96" t="n">
        <v>10</v>
      </c>
      <c r="AA96" t="n">
        <v>425.7212987665282</v>
      </c>
      <c r="AB96" t="n">
        <v>582.4906624705347</v>
      </c>
      <c r="AC96" t="n">
        <v>526.8985711751255</v>
      </c>
      <c r="AD96" t="n">
        <v>425721.2987665281</v>
      </c>
      <c r="AE96" t="n">
        <v>582490.6624705348</v>
      </c>
      <c r="AF96" t="n">
        <v>6.227928786865512e-06</v>
      </c>
      <c r="AG96" t="n">
        <v>24</v>
      </c>
      <c r="AH96" t="n">
        <v>526898.5711751255</v>
      </c>
    </row>
    <row r="97">
      <c r="A97" t="n">
        <v>95</v>
      </c>
      <c r="B97" t="n">
        <v>115</v>
      </c>
      <c r="C97" t="inlineStr">
        <is>
          <t xml:space="preserve">CONCLUIDO	</t>
        </is>
      </c>
      <c r="D97" t="n">
        <v>4.8583</v>
      </c>
      <c r="E97" t="n">
        <v>20.58</v>
      </c>
      <c r="F97" t="n">
        <v>17.53</v>
      </c>
      <c r="G97" t="n">
        <v>116.85</v>
      </c>
      <c r="H97" t="n">
        <v>1.66</v>
      </c>
      <c r="I97" t="n">
        <v>9</v>
      </c>
      <c r="J97" t="n">
        <v>264.83</v>
      </c>
      <c r="K97" t="n">
        <v>56.94</v>
      </c>
      <c r="L97" t="n">
        <v>24.75</v>
      </c>
      <c r="M97" t="n">
        <v>7</v>
      </c>
      <c r="N97" t="n">
        <v>68.13</v>
      </c>
      <c r="O97" t="n">
        <v>32896.26</v>
      </c>
      <c r="P97" t="n">
        <v>243.38</v>
      </c>
      <c r="Q97" t="n">
        <v>444.55</v>
      </c>
      <c r="R97" t="n">
        <v>68.84</v>
      </c>
      <c r="S97" t="n">
        <v>48.21</v>
      </c>
      <c r="T97" t="n">
        <v>4377.78</v>
      </c>
      <c r="U97" t="n">
        <v>0.7</v>
      </c>
      <c r="V97" t="n">
        <v>0.78</v>
      </c>
      <c r="W97" t="n">
        <v>0.18</v>
      </c>
      <c r="X97" t="n">
        <v>0.25</v>
      </c>
      <c r="Y97" t="n">
        <v>1</v>
      </c>
      <c r="Z97" t="n">
        <v>10</v>
      </c>
      <c r="AA97" t="n">
        <v>425.5707630533503</v>
      </c>
      <c r="AB97" t="n">
        <v>582.2846928665978</v>
      </c>
      <c r="AC97" t="n">
        <v>526.7122590211081</v>
      </c>
      <c r="AD97" t="n">
        <v>425570.7630533503</v>
      </c>
      <c r="AE97" t="n">
        <v>582284.6928665978</v>
      </c>
      <c r="AF97" t="n">
        <v>6.227031575474114e-06</v>
      </c>
      <c r="AG97" t="n">
        <v>24</v>
      </c>
      <c r="AH97" t="n">
        <v>526712.2590211082</v>
      </c>
    </row>
    <row r="98">
      <c r="A98" t="n">
        <v>96</v>
      </c>
      <c r="B98" t="n">
        <v>115</v>
      </c>
      <c r="C98" t="inlineStr">
        <is>
          <t xml:space="preserve">CONCLUIDO	</t>
        </is>
      </c>
      <c r="D98" t="n">
        <v>4.8837</v>
      </c>
      <c r="E98" t="n">
        <v>20.48</v>
      </c>
      <c r="F98" t="n">
        <v>17.46</v>
      </c>
      <c r="G98" t="n">
        <v>130.98</v>
      </c>
      <c r="H98" t="n">
        <v>1.68</v>
      </c>
      <c r="I98" t="n">
        <v>8</v>
      </c>
      <c r="J98" t="n">
        <v>265.3</v>
      </c>
      <c r="K98" t="n">
        <v>56.94</v>
      </c>
      <c r="L98" t="n">
        <v>25</v>
      </c>
      <c r="M98" t="n">
        <v>6</v>
      </c>
      <c r="N98" t="n">
        <v>68.34999999999999</v>
      </c>
      <c r="O98" t="n">
        <v>32954.18</v>
      </c>
      <c r="P98" t="n">
        <v>242.57</v>
      </c>
      <c r="Q98" t="n">
        <v>444.55</v>
      </c>
      <c r="R98" t="n">
        <v>66.76000000000001</v>
      </c>
      <c r="S98" t="n">
        <v>48.21</v>
      </c>
      <c r="T98" t="n">
        <v>3347.47</v>
      </c>
      <c r="U98" t="n">
        <v>0.72</v>
      </c>
      <c r="V98" t="n">
        <v>0.78</v>
      </c>
      <c r="W98" t="n">
        <v>0.18</v>
      </c>
      <c r="X98" t="n">
        <v>0.19</v>
      </c>
      <c r="Y98" t="n">
        <v>1</v>
      </c>
      <c r="Z98" t="n">
        <v>10</v>
      </c>
      <c r="AA98" t="n">
        <v>423.9481703193321</v>
      </c>
      <c r="AB98" t="n">
        <v>580.0645899041748</v>
      </c>
      <c r="AC98" t="n">
        <v>524.7040395694847</v>
      </c>
      <c r="AD98" t="n">
        <v>423948.170319332</v>
      </c>
      <c r="AE98" t="n">
        <v>580064.5899041748</v>
      </c>
      <c r="AF98" t="n">
        <v>6.259587531676292e-06</v>
      </c>
      <c r="AG98" t="n">
        <v>24</v>
      </c>
      <c r="AH98" t="n">
        <v>524704.0395694848</v>
      </c>
    </row>
    <row r="99">
      <c r="A99" t="n">
        <v>97</v>
      </c>
      <c r="B99" t="n">
        <v>115</v>
      </c>
      <c r="C99" t="inlineStr">
        <is>
          <t xml:space="preserve">CONCLUIDO	</t>
        </is>
      </c>
      <c r="D99" t="n">
        <v>4.8816</v>
      </c>
      <c r="E99" t="n">
        <v>20.48</v>
      </c>
      <c r="F99" t="n">
        <v>17.47</v>
      </c>
      <c r="G99" t="n">
        <v>131.05</v>
      </c>
      <c r="H99" t="n">
        <v>1.69</v>
      </c>
      <c r="I99" t="n">
        <v>8</v>
      </c>
      <c r="J99" t="n">
        <v>265.77</v>
      </c>
      <c r="K99" t="n">
        <v>56.94</v>
      </c>
      <c r="L99" t="n">
        <v>25.25</v>
      </c>
      <c r="M99" t="n">
        <v>6</v>
      </c>
      <c r="N99" t="n">
        <v>68.56999999999999</v>
      </c>
      <c r="O99" t="n">
        <v>33012.18</v>
      </c>
      <c r="P99" t="n">
        <v>242.59</v>
      </c>
      <c r="Q99" t="n">
        <v>444.55</v>
      </c>
      <c r="R99" t="n">
        <v>67.05</v>
      </c>
      <c r="S99" t="n">
        <v>48.21</v>
      </c>
      <c r="T99" t="n">
        <v>3490.68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424.0738254206219</v>
      </c>
      <c r="AB99" t="n">
        <v>580.2365167572715</v>
      </c>
      <c r="AC99" t="n">
        <v>524.8595579650228</v>
      </c>
      <c r="AD99" t="n">
        <v>424073.8254206219</v>
      </c>
      <c r="AE99" t="n">
        <v>580236.5167572715</v>
      </c>
      <c r="AF99" t="n">
        <v>6.256895897502096e-06</v>
      </c>
      <c r="AG99" t="n">
        <v>24</v>
      </c>
      <c r="AH99" t="n">
        <v>524859.5579650227</v>
      </c>
    </row>
    <row r="100">
      <c r="A100" t="n">
        <v>98</v>
      </c>
      <c r="B100" t="n">
        <v>115</v>
      </c>
      <c r="C100" t="inlineStr">
        <is>
          <t xml:space="preserve">CONCLUIDO	</t>
        </is>
      </c>
      <c r="D100" t="n">
        <v>4.8794</v>
      </c>
      <c r="E100" t="n">
        <v>20.49</v>
      </c>
      <c r="F100" t="n">
        <v>17.48</v>
      </c>
      <c r="G100" t="n">
        <v>131.12</v>
      </c>
      <c r="H100" t="n">
        <v>1.7</v>
      </c>
      <c r="I100" t="n">
        <v>8</v>
      </c>
      <c r="J100" t="n">
        <v>266.24</v>
      </c>
      <c r="K100" t="n">
        <v>56.94</v>
      </c>
      <c r="L100" t="n">
        <v>25.5</v>
      </c>
      <c r="M100" t="n">
        <v>6</v>
      </c>
      <c r="N100" t="n">
        <v>68.8</v>
      </c>
      <c r="O100" t="n">
        <v>33070.26</v>
      </c>
      <c r="P100" t="n">
        <v>242.79</v>
      </c>
      <c r="Q100" t="n">
        <v>444.55</v>
      </c>
      <c r="R100" t="n">
        <v>67.31</v>
      </c>
      <c r="S100" t="n">
        <v>48.21</v>
      </c>
      <c r="T100" t="n">
        <v>3621.11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424.2925881203803</v>
      </c>
      <c r="AB100" t="n">
        <v>580.53583753421</v>
      </c>
      <c r="AC100" t="n">
        <v>525.1303119871097</v>
      </c>
      <c r="AD100" t="n">
        <v>424292.5881203803</v>
      </c>
      <c r="AE100" t="n">
        <v>580535.8375342101</v>
      </c>
      <c r="AF100" t="n">
        <v>6.254076090271987e-06</v>
      </c>
      <c r="AG100" t="n">
        <v>24</v>
      </c>
      <c r="AH100" t="n">
        <v>525130.3119871097</v>
      </c>
    </row>
    <row r="101">
      <c r="A101" t="n">
        <v>99</v>
      </c>
      <c r="B101" t="n">
        <v>115</v>
      </c>
      <c r="C101" t="inlineStr">
        <is>
          <t xml:space="preserve">CONCLUIDO	</t>
        </is>
      </c>
      <c r="D101" t="n">
        <v>4.8808</v>
      </c>
      <c r="E101" t="n">
        <v>20.49</v>
      </c>
      <c r="F101" t="n">
        <v>17.48</v>
      </c>
      <c r="G101" t="n">
        <v>131.07</v>
      </c>
      <c r="H101" t="n">
        <v>1.72</v>
      </c>
      <c r="I101" t="n">
        <v>8</v>
      </c>
      <c r="J101" t="n">
        <v>266.71</v>
      </c>
      <c r="K101" t="n">
        <v>56.94</v>
      </c>
      <c r="L101" t="n">
        <v>25.75</v>
      </c>
      <c r="M101" t="n">
        <v>6</v>
      </c>
      <c r="N101" t="n">
        <v>69.02</v>
      </c>
      <c r="O101" t="n">
        <v>33128.44</v>
      </c>
      <c r="P101" t="n">
        <v>242.38</v>
      </c>
      <c r="Q101" t="n">
        <v>444.55</v>
      </c>
      <c r="R101" t="n">
        <v>67.06999999999999</v>
      </c>
      <c r="S101" t="n">
        <v>48.21</v>
      </c>
      <c r="T101" t="n">
        <v>3500.93</v>
      </c>
      <c r="U101" t="n">
        <v>0.72</v>
      </c>
      <c r="V101" t="n">
        <v>0.78</v>
      </c>
      <c r="W101" t="n">
        <v>0.18</v>
      </c>
      <c r="X101" t="n">
        <v>0.2</v>
      </c>
      <c r="Y101" t="n">
        <v>1</v>
      </c>
      <c r="Z101" t="n">
        <v>10</v>
      </c>
      <c r="AA101" t="n">
        <v>424.0365393081889</v>
      </c>
      <c r="AB101" t="n">
        <v>580.1855002532934</v>
      </c>
      <c r="AC101" t="n">
        <v>524.8134104045823</v>
      </c>
      <c r="AD101" t="n">
        <v>424036.5393081889</v>
      </c>
      <c r="AE101" t="n">
        <v>580185.5002532934</v>
      </c>
      <c r="AF101" t="n">
        <v>6.255870513054782e-06</v>
      </c>
      <c r="AG101" t="n">
        <v>24</v>
      </c>
      <c r="AH101" t="n">
        <v>524813.4104045823</v>
      </c>
    </row>
    <row r="102">
      <c r="A102" t="n">
        <v>100</v>
      </c>
      <c r="B102" t="n">
        <v>115</v>
      </c>
      <c r="C102" t="inlineStr">
        <is>
          <t xml:space="preserve">CONCLUIDO	</t>
        </is>
      </c>
      <c r="D102" t="n">
        <v>4.8804</v>
      </c>
      <c r="E102" t="n">
        <v>20.49</v>
      </c>
      <c r="F102" t="n">
        <v>17.48</v>
      </c>
      <c r="G102" t="n">
        <v>131.09</v>
      </c>
      <c r="H102" t="n">
        <v>1.73</v>
      </c>
      <c r="I102" t="n">
        <v>8</v>
      </c>
      <c r="J102" t="n">
        <v>267.18</v>
      </c>
      <c r="K102" t="n">
        <v>56.94</v>
      </c>
      <c r="L102" t="n">
        <v>26</v>
      </c>
      <c r="M102" t="n">
        <v>6</v>
      </c>
      <c r="N102" t="n">
        <v>69.23999999999999</v>
      </c>
      <c r="O102" t="n">
        <v>33186.69</v>
      </c>
      <c r="P102" t="n">
        <v>242.29</v>
      </c>
      <c r="Q102" t="n">
        <v>444.55</v>
      </c>
      <c r="R102" t="n">
        <v>67.18000000000001</v>
      </c>
      <c r="S102" t="n">
        <v>48.21</v>
      </c>
      <c r="T102" t="n">
        <v>3554.03</v>
      </c>
      <c r="U102" t="n">
        <v>0.72</v>
      </c>
      <c r="V102" t="n">
        <v>0.78</v>
      </c>
      <c r="W102" t="n">
        <v>0.18</v>
      </c>
      <c r="X102" t="n">
        <v>0.2</v>
      </c>
      <c r="Y102" t="n">
        <v>1</v>
      </c>
      <c r="Z102" t="n">
        <v>10</v>
      </c>
      <c r="AA102" t="n">
        <v>424.0070244318626</v>
      </c>
      <c r="AB102" t="n">
        <v>580.1451166973993</v>
      </c>
      <c r="AC102" t="n">
        <v>524.7768809985839</v>
      </c>
      <c r="AD102" t="n">
        <v>424007.0244318626</v>
      </c>
      <c r="AE102" t="n">
        <v>580145.1166973993</v>
      </c>
      <c r="AF102" t="n">
        <v>6.255357820831127e-06</v>
      </c>
      <c r="AG102" t="n">
        <v>24</v>
      </c>
      <c r="AH102" t="n">
        <v>524776.880998584</v>
      </c>
    </row>
    <row r="103">
      <c r="A103" t="n">
        <v>101</v>
      </c>
      <c r="B103" t="n">
        <v>115</v>
      </c>
      <c r="C103" t="inlineStr">
        <is>
          <t xml:space="preserve">CONCLUIDO	</t>
        </is>
      </c>
      <c r="D103" t="n">
        <v>4.8814</v>
      </c>
      <c r="E103" t="n">
        <v>20.49</v>
      </c>
      <c r="F103" t="n">
        <v>17.47</v>
      </c>
      <c r="G103" t="n">
        <v>131.06</v>
      </c>
      <c r="H103" t="n">
        <v>1.75</v>
      </c>
      <c r="I103" t="n">
        <v>8</v>
      </c>
      <c r="J103" t="n">
        <v>267.66</v>
      </c>
      <c r="K103" t="n">
        <v>56.94</v>
      </c>
      <c r="L103" t="n">
        <v>26.25</v>
      </c>
      <c r="M103" t="n">
        <v>6</v>
      </c>
      <c r="N103" t="n">
        <v>69.45999999999999</v>
      </c>
      <c r="O103" t="n">
        <v>33245.03</v>
      </c>
      <c r="P103" t="n">
        <v>241.95</v>
      </c>
      <c r="Q103" t="n">
        <v>444.55</v>
      </c>
      <c r="R103" t="n">
        <v>67.06</v>
      </c>
      <c r="S103" t="n">
        <v>48.21</v>
      </c>
      <c r="T103" t="n">
        <v>3495.8</v>
      </c>
      <c r="U103" t="n">
        <v>0.72</v>
      </c>
      <c r="V103" t="n">
        <v>0.78</v>
      </c>
      <c r="W103" t="n">
        <v>0.18</v>
      </c>
      <c r="X103" t="n">
        <v>0.2</v>
      </c>
      <c r="Y103" t="n">
        <v>1</v>
      </c>
      <c r="Z103" t="n">
        <v>10</v>
      </c>
      <c r="AA103" t="n">
        <v>423.7642604487045</v>
      </c>
      <c r="AB103" t="n">
        <v>579.8129563056513</v>
      </c>
      <c r="AC103" t="n">
        <v>524.4764215284343</v>
      </c>
      <c r="AD103" t="n">
        <v>423764.2604487045</v>
      </c>
      <c r="AE103" t="n">
        <v>579812.9563056512</v>
      </c>
      <c r="AF103" t="n">
        <v>6.256639551390268e-06</v>
      </c>
      <c r="AG103" t="n">
        <v>24</v>
      </c>
      <c r="AH103" t="n">
        <v>524476.4215284344</v>
      </c>
    </row>
    <row r="104">
      <c r="A104" t="n">
        <v>102</v>
      </c>
      <c r="B104" t="n">
        <v>115</v>
      </c>
      <c r="C104" t="inlineStr">
        <is>
          <t xml:space="preserve">CONCLUIDO	</t>
        </is>
      </c>
      <c r="D104" t="n">
        <v>4.8791</v>
      </c>
      <c r="E104" t="n">
        <v>20.5</v>
      </c>
      <c r="F104" t="n">
        <v>17.48</v>
      </c>
      <c r="G104" t="n">
        <v>131.13</v>
      </c>
      <c r="H104" t="n">
        <v>1.76</v>
      </c>
      <c r="I104" t="n">
        <v>8</v>
      </c>
      <c r="J104" t="n">
        <v>268.13</v>
      </c>
      <c r="K104" t="n">
        <v>56.94</v>
      </c>
      <c r="L104" t="n">
        <v>26.5</v>
      </c>
      <c r="M104" t="n">
        <v>6</v>
      </c>
      <c r="N104" t="n">
        <v>69.69</v>
      </c>
      <c r="O104" t="n">
        <v>33303.46</v>
      </c>
      <c r="P104" t="n">
        <v>241.82</v>
      </c>
      <c r="Q104" t="n">
        <v>444.55</v>
      </c>
      <c r="R104" t="n">
        <v>67.42</v>
      </c>
      <c r="S104" t="n">
        <v>48.21</v>
      </c>
      <c r="T104" t="n">
        <v>3673.46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423.823078060208</v>
      </c>
      <c r="AB104" t="n">
        <v>579.8934331565604</v>
      </c>
      <c r="AC104" t="n">
        <v>524.5492177816427</v>
      </c>
      <c r="AD104" t="n">
        <v>423823.0780602081</v>
      </c>
      <c r="AE104" t="n">
        <v>579893.4331565604</v>
      </c>
      <c r="AF104" t="n">
        <v>6.253691571104243e-06</v>
      </c>
      <c r="AG104" t="n">
        <v>24</v>
      </c>
      <c r="AH104" t="n">
        <v>524549.2177816427</v>
      </c>
    </row>
    <row r="105">
      <c r="A105" t="n">
        <v>103</v>
      </c>
      <c r="B105" t="n">
        <v>115</v>
      </c>
      <c r="C105" t="inlineStr">
        <is>
          <t xml:space="preserve">CONCLUIDO	</t>
        </is>
      </c>
      <c r="D105" t="n">
        <v>4.8862</v>
      </c>
      <c r="E105" t="n">
        <v>20.47</v>
      </c>
      <c r="F105" t="n">
        <v>17.45</v>
      </c>
      <c r="G105" t="n">
        <v>130.9</v>
      </c>
      <c r="H105" t="n">
        <v>1.77</v>
      </c>
      <c r="I105" t="n">
        <v>8</v>
      </c>
      <c r="J105" t="n">
        <v>268.6</v>
      </c>
      <c r="K105" t="n">
        <v>56.94</v>
      </c>
      <c r="L105" t="n">
        <v>26.75</v>
      </c>
      <c r="M105" t="n">
        <v>6</v>
      </c>
      <c r="N105" t="n">
        <v>69.91</v>
      </c>
      <c r="O105" t="n">
        <v>33361.97</v>
      </c>
      <c r="P105" t="n">
        <v>241.21</v>
      </c>
      <c r="Q105" t="n">
        <v>444.55</v>
      </c>
      <c r="R105" t="n">
        <v>66.3</v>
      </c>
      <c r="S105" t="n">
        <v>48.21</v>
      </c>
      <c r="T105" t="n">
        <v>3112.92</v>
      </c>
      <c r="U105" t="n">
        <v>0.73</v>
      </c>
      <c r="V105" t="n">
        <v>0.78</v>
      </c>
      <c r="W105" t="n">
        <v>0.18</v>
      </c>
      <c r="X105" t="n">
        <v>0.18</v>
      </c>
      <c r="Y105" t="n">
        <v>1</v>
      </c>
      <c r="Z105" t="n">
        <v>10</v>
      </c>
      <c r="AA105" t="n">
        <v>423.1442766611167</v>
      </c>
      <c r="AB105" t="n">
        <v>578.9646671357194</v>
      </c>
      <c r="AC105" t="n">
        <v>523.7090918862995</v>
      </c>
      <c r="AD105" t="n">
        <v>423144.2766611167</v>
      </c>
      <c r="AE105" t="n">
        <v>578964.6671357194</v>
      </c>
      <c r="AF105" t="n">
        <v>6.262791858074143e-06</v>
      </c>
      <c r="AG105" t="n">
        <v>24</v>
      </c>
      <c r="AH105" t="n">
        <v>523709.0918862994</v>
      </c>
    </row>
    <row r="106">
      <c r="A106" t="n">
        <v>104</v>
      </c>
      <c r="B106" t="n">
        <v>115</v>
      </c>
      <c r="C106" t="inlineStr">
        <is>
          <t xml:space="preserve">CONCLUIDO	</t>
        </is>
      </c>
      <c r="D106" t="n">
        <v>4.8847</v>
      </c>
      <c r="E106" t="n">
        <v>20.47</v>
      </c>
      <c r="F106" t="n">
        <v>17.46</v>
      </c>
      <c r="G106" t="n">
        <v>130.95</v>
      </c>
      <c r="H106" t="n">
        <v>1.79</v>
      </c>
      <c r="I106" t="n">
        <v>8</v>
      </c>
      <c r="J106" t="n">
        <v>269.08</v>
      </c>
      <c r="K106" t="n">
        <v>56.94</v>
      </c>
      <c r="L106" t="n">
        <v>27</v>
      </c>
      <c r="M106" t="n">
        <v>6</v>
      </c>
      <c r="N106" t="n">
        <v>70.14</v>
      </c>
      <c r="O106" t="n">
        <v>33420.56</v>
      </c>
      <c r="P106" t="n">
        <v>240.9</v>
      </c>
      <c r="Q106" t="n">
        <v>444.55</v>
      </c>
      <c r="R106" t="n">
        <v>66.40000000000001</v>
      </c>
      <c r="S106" t="n">
        <v>48.21</v>
      </c>
      <c r="T106" t="n">
        <v>3164.27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423.0836056454608</v>
      </c>
      <c r="AB106" t="n">
        <v>578.8816543754826</v>
      </c>
      <c r="AC106" t="n">
        <v>523.6340017473905</v>
      </c>
      <c r="AD106" t="n">
        <v>423083.6056454608</v>
      </c>
      <c r="AE106" t="n">
        <v>578881.6543754826</v>
      </c>
      <c r="AF106" t="n">
        <v>6.260869262235432e-06</v>
      </c>
      <c r="AG106" t="n">
        <v>24</v>
      </c>
      <c r="AH106" t="n">
        <v>523634.0017473905</v>
      </c>
    </row>
    <row r="107">
      <c r="A107" t="n">
        <v>105</v>
      </c>
      <c r="B107" t="n">
        <v>115</v>
      </c>
      <c r="C107" t="inlineStr">
        <is>
          <t xml:space="preserve">CONCLUIDO	</t>
        </is>
      </c>
      <c r="D107" t="n">
        <v>4.8912</v>
      </c>
      <c r="E107" t="n">
        <v>20.44</v>
      </c>
      <c r="F107" t="n">
        <v>17.43</v>
      </c>
      <c r="G107" t="n">
        <v>130.75</v>
      </c>
      <c r="H107" t="n">
        <v>1.8</v>
      </c>
      <c r="I107" t="n">
        <v>8</v>
      </c>
      <c r="J107" t="n">
        <v>269.55</v>
      </c>
      <c r="K107" t="n">
        <v>56.94</v>
      </c>
      <c r="L107" t="n">
        <v>27.25</v>
      </c>
      <c r="M107" t="n">
        <v>6</v>
      </c>
      <c r="N107" t="n">
        <v>70.36</v>
      </c>
      <c r="O107" t="n">
        <v>33479.25</v>
      </c>
      <c r="P107" t="n">
        <v>239.89</v>
      </c>
      <c r="Q107" t="n">
        <v>444.55</v>
      </c>
      <c r="R107" t="n">
        <v>65.68000000000001</v>
      </c>
      <c r="S107" t="n">
        <v>48.21</v>
      </c>
      <c r="T107" t="n">
        <v>2803.27</v>
      </c>
      <c r="U107" t="n">
        <v>0.73</v>
      </c>
      <c r="V107" t="n">
        <v>0.78</v>
      </c>
      <c r="W107" t="n">
        <v>0.17</v>
      </c>
      <c r="X107" t="n">
        <v>0.16</v>
      </c>
      <c r="Y107" t="n">
        <v>1</v>
      </c>
      <c r="Z107" t="n">
        <v>10</v>
      </c>
      <c r="AA107" t="n">
        <v>422.2312403173813</v>
      </c>
      <c r="AB107" t="n">
        <v>577.7154105298998</v>
      </c>
      <c r="AC107" t="n">
        <v>522.5790625775967</v>
      </c>
      <c r="AD107" t="n">
        <v>422231.2403173813</v>
      </c>
      <c r="AE107" t="n">
        <v>577715.4105298999</v>
      </c>
      <c r="AF107" t="n">
        <v>6.269200510869849e-06</v>
      </c>
      <c r="AG107" t="n">
        <v>24</v>
      </c>
      <c r="AH107" t="n">
        <v>522579.0625775967</v>
      </c>
    </row>
    <row r="108">
      <c r="A108" t="n">
        <v>106</v>
      </c>
      <c r="B108" t="n">
        <v>115</v>
      </c>
      <c r="C108" t="inlineStr">
        <is>
          <t xml:space="preserve">CONCLUIDO	</t>
        </is>
      </c>
      <c r="D108" t="n">
        <v>4.8828</v>
      </c>
      <c r="E108" t="n">
        <v>20.48</v>
      </c>
      <c r="F108" t="n">
        <v>17.47</v>
      </c>
      <c r="G108" t="n">
        <v>131.01</v>
      </c>
      <c r="H108" t="n">
        <v>1.81</v>
      </c>
      <c r="I108" t="n">
        <v>8</v>
      </c>
      <c r="J108" t="n">
        <v>270.03</v>
      </c>
      <c r="K108" t="n">
        <v>56.94</v>
      </c>
      <c r="L108" t="n">
        <v>27.5</v>
      </c>
      <c r="M108" t="n">
        <v>6</v>
      </c>
      <c r="N108" t="n">
        <v>70.59</v>
      </c>
      <c r="O108" t="n">
        <v>33538.02</v>
      </c>
      <c r="P108" t="n">
        <v>240.72</v>
      </c>
      <c r="Q108" t="n">
        <v>444.58</v>
      </c>
      <c r="R108" t="n">
        <v>66.94</v>
      </c>
      <c r="S108" t="n">
        <v>48.21</v>
      </c>
      <c r="T108" t="n">
        <v>3433.65</v>
      </c>
      <c r="U108" t="n">
        <v>0.72</v>
      </c>
      <c r="V108" t="n">
        <v>0.78</v>
      </c>
      <c r="W108" t="n">
        <v>0.17</v>
      </c>
      <c r="X108" t="n">
        <v>0.19</v>
      </c>
      <c r="Y108" t="n">
        <v>1</v>
      </c>
      <c r="Z108" t="n">
        <v>10</v>
      </c>
      <c r="AA108" t="n">
        <v>423.1022888442094</v>
      </c>
      <c r="AB108" t="n">
        <v>578.9072175522551</v>
      </c>
      <c r="AC108" t="n">
        <v>523.6571252104499</v>
      </c>
      <c r="AD108" t="n">
        <v>423102.2888442094</v>
      </c>
      <c r="AE108" t="n">
        <v>578907.2175522551</v>
      </c>
      <c r="AF108" t="n">
        <v>6.258433974173065e-06</v>
      </c>
      <c r="AG108" t="n">
        <v>24</v>
      </c>
      <c r="AH108" t="n">
        <v>523657.1252104499</v>
      </c>
    </row>
    <row r="109">
      <c r="A109" t="n">
        <v>107</v>
      </c>
      <c r="B109" t="n">
        <v>115</v>
      </c>
      <c r="C109" t="inlineStr">
        <is>
          <t xml:space="preserve">CONCLUIDO	</t>
        </is>
      </c>
      <c r="D109" t="n">
        <v>4.8749</v>
      </c>
      <c r="E109" t="n">
        <v>20.51</v>
      </c>
      <c r="F109" t="n">
        <v>17.5</v>
      </c>
      <c r="G109" t="n">
        <v>131.26</v>
      </c>
      <c r="H109" t="n">
        <v>1.83</v>
      </c>
      <c r="I109" t="n">
        <v>8</v>
      </c>
      <c r="J109" t="n">
        <v>270.51</v>
      </c>
      <c r="K109" t="n">
        <v>56.94</v>
      </c>
      <c r="L109" t="n">
        <v>27.75</v>
      </c>
      <c r="M109" t="n">
        <v>6</v>
      </c>
      <c r="N109" t="n">
        <v>70.81999999999999</v>
      </c>
      <c r="O109" t="n">
        <v>33596.87</v>
      </c>
      <c r="P109" t="n">
        <v>240.41</v>
      </c>
      <c r="Q109" t="n">
        <v>444.55</v>
      </c>
      <c r="R109" t="n">
        <v>68</v>
      </c>
      <c r="S109" t="n">
        <v>48.21</v>
      </c>
      <c r="T109" t="n">
        <v>3967.33</v>
      </c>
      <c r="U109" t="n">
        <v>0.71</v>
      </c>
      <c r="V109" t="n">
        <v>0.78</v>
      </c>
      <c r="W109" t="n">
        <v>0.18</v>
      </c>
      <c r="X109" t="n">
        <v>0.22</v>
      </c>
      <c r="Y109" t="n">
        <v>1</v>
      </c>
      <c r="Z109" t="n">
        <v>10</v>
      </c>
      <c r="AA109" t="n">
        <v>423.3552183158136</v>
      </c>
      <c r="AB109" t="n">
        <v>579.2532868137647</v>
      </c>
      <c r="AC109" t="n">
        <v>523.9701661073524</v>
      </c>
      <c r="AD109" t="n">
        <v>423355.2183158136</v>
      </c>
      <c r="AE109" t="n">
        <v>579253.2868137647</v>
      </c>
      <c r="AF109" t="n">
        <v>6.248308302755852e-06</v>
      </c>
      <c r="AG109" t="n">
        <v>24</v>
      </c>
      <c r="AH109" t="n">
        <v>523970.1661073524</v>
      </c>
    </row>
    <row r="110">
      <c r="A110" t="n">
        <v>108</v>
      </c>
      <c r="B110" t="n">
        <v>115</v>
      </c>
      <c r="C110" t="inlineStr">
        <is>
          <t xml:space="preserve">CONCLUIDO	</t>
        </is>
      </c>
      <c r="D110" t="n">
        <v>4.8787</v>
      </c>
      <c r="E110" t="n">
        <v>20.5</v>
      </c>
      <c r="F110" t="n">
        <v>17.49</v>
      </c>
      <c r="G110" t="n">
        <v>131.14</v>
      </c>
      <c r="H110" t="n">
        <v>1.84</v>
      </c>
      <c r="I110" t="n">
        <v>8</v>
      </c>
      <c r="J110" t="n">
        <v>270.99</v>
      </c>
      <c r="K110" t="n">
        <v>56.94</v>
      </c>
      <c r="L110" t="n">
        <v>28</v>
      </c>
      <c r="M110" t="n">
        <v>6</v>
      </c>
      <c r="N110" t="n">
        <v>71.04000000000001</v>
      </c>
      <c r="O110" t="n">
        <v>33655.82</v>
      </c>
      <c r="P110" t="n">
        <v>238.91</v>
      </c>
      <c r="Q110" t="n">
        <v>444.56</v>
      </c>
      <c r="R110" t="n">
        <v>67.43000000000001</v>
      </c>
      <c r="S110" t="n">
        <v>48.21</v>
      </c>
      <c r="T110" t="n">
        <v>3681.91</v>
      </c>
      <c r="U110" t="n">
        <v>0.71</v>
      </c>
      <c r="V110" t="n">
        <v>0.78</v>
      </c>
      <c r="W110" t="n">
        <v>0.18</v>
      </c>
      <c r="X110" t="n">
        <v>0.21</v>
      </c>
      <c r="Y110" t="n">
        <v>1</v>
      </c>
      <c r="Z110" t="n">
        <v>10</v>
      </c>
      <c r="AA110" t="n">
        <v>422.4321162278432</v>
      </c>
      <c r="AB110" t="n">
        <v>577.9902578126137</v>
      </c>
      <c r="AC110" t="n">
        <v>522.8276788213988</v>
      </c>
      <c r="AD110" t="n">
        <v>422432.1162278432</v>
      </c>
      <c r="AE110" t="n">
        <v>577990.2578126136</v>
      </c>
      <c r="AF110" t="n">
        <v>6.253178878880588e-06</v>
      </c>
      <c r="AG110" t="n">
        <v>24</v>
      </c>
      <c r="AH110" t="n">
        <v>522827.6788213988</v>
      </c>
    </row>
    <row r="111">
      <c r="A111" t="n">
        <v>109</v>
      </c>
      <c r="B111" t="n">
        <v>115</v>
      </c>
      <c r="C111" t="inlineStr">
        <is>
          <t xml:space="preserve">CONCLUIDO	</t>
        </is>
      </c>
      <c r="D111" t="n">
        <v>4.8781</v>
      </c>
      <c r="E111" t="n">
        <v>20.5</v>
      </c>
      <c r="F111" t="n">
        <v>17.49</v>
      </c>
      <c r="G111" t="n">
        <v>131.16</v>
      </c>
      <c r="H111" t="n">
        <v>1.85</v>
      </c>
      <c r="I111" t="n">
        <v>8</v>
      </c>
      <c r="J111" t="n">
        <v>271.46</v>
      </c>
      <c r="K111" t="n">
        <v>56.94</v>
      </c>
      <c r="L111" t="n">
        <v>28.25</v>
      </c>
      <c r="M111" t="n">
        <v>6</v>
      </c>
      <c r="N111" t="n">
        <v>71.27</v>
      </c>
      <c r="O111" t="n">
        <v>33714.85</v>
      </c>
      <c r="P111" t="n">
        <v>238.37</v>
      </c>
      <c r="Q111" t="n">
        <v>444.55</v>
      </c>
      <c r="R111" t="n">
        <v>67.55</v>
      </c>
      <c r="S111" t="n">
        <v>48.21</v>
      </c>
      <c r="T111" t="n">
        <v>3741.08</v>
      </c>
      <c r="U111" t="n">
        <v>0.71</v>
      </c>
      <c r="V111" t="n">
        <v>0.78</v>
      </c>
      <c r="W111" t="n">
        <v>0.18</v>
      </c>
      <c r="X111" t="n">
        <v>0.21</v>
      </c>
      <c r="Y111" t="n">
        <v>1</v>
      </c>
      <c r="Z111" t="n">
        <v>10</v>
      </c>
      <c r="AA111" t="n">
        <v>422.1868195345538</v>
      </c>
      <c r="AB111" t="n">
        <v>577.6546320551287</v>
      </c>
      <c r="AC111" t="n">
        <v>522.5240847151546</v>
      </c>
      <c r="AD111" t="n">
        <v>422186.8195345538</v>
      </c>
      <c r="AE111" t="n">
        <v>577654.6320551287</v>
      </c>
      <c r="AF111" t="n">
        <v>6.252409840545103e-06</v>
      </c>
      <c r="AG111" t="n">
        <v>24</v>
      </c>
      <c r="AH111" t="n">
        <v>522524.0847151546</v>
      </c>
    </row>
    <row r="112">
      <c r="A112" t="n">
        <v>110</v>
      </c>
      <c r="B112" t="n">
        <v>115</v>
      </c>
      <c r="C112" t="inlineStr">
        <is>
          <t xml:space="preserve">CONCLUIDO	</t>
        </is>
      </c>
      <c r="D112" t="n">
        <v>4.9002</v>
      </c>
      <c r="E112" t="n">
        <v>20.41</v>
      </c>
      <c r="F112" t="n">
        <v>17.44</v>
      </c>
      <c r="G112" t="n">
        <v>149.48</v>
      </c>
      <c r="H112" t="n">
        <v>1.87</v>
      </c>
      <c r="I112" t="n">
        <v>7</v>
      </c>
      <c r="J112" t="n">
        <v>271.94</v>
      </c>
      <c r="K112" t="n">
        <v>56.94</v>
      </c>
      <c r="L112" t="n">
        <v>28.5</v>
      </c>
      <c r="M112" t="n">
        <v>5</v>
      </c>
      <c r="N112" t="n">
        <v>71.5</v>
      </c>
      <c r="O112" t="n">
        <v>33773.97</v>
      </c>
      <c r="P112" t="n">
        <v>237.85</v>
      </c>
      <c r="Q112" t="n">
        <v>444.55</v>
      </c>
      <c r="R112" t="n">
        <v>65.84</v>
      </c>
      <c r="S112" t="n">
        <v>48.21</v>
      </c>
      <c r="T112" t="n">
        <v>2888.68</v>
      </c>
      <c r="U112" t="n">
        <v>0.73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420.9260025652641</v>
      </c>
      <c r="AB112" t="n">
        <v>575.9295266544276</v>
      </c>
      <c r="AC112" t="n">
        <v>520.9636209526957</v>
      </c>
      <c r="AD112" t="n">
        <v>420926.0025652641</v>
      </c>
      <c r="AE112" t="n">
        <v>575929.5266544276</v>
      </c>
      <c r="AF112" t="n">
        <v>6.280736085902116e-06</v>
      </c>
      <c r="AG112" t="n">
        <v>24</v>
      </c>
      <c r="AH112" t="n">
        <v>520963.6209526957</v>
      </c>
    </row>
    <row r="113">
      <c r="A113" t="n">
        <v>111</v>
      </c>
      <c r="B113" t="n">
        <v>115</v>
      </c>
      <c r="C113" t="inlineStr">
        <is>
          <t xml:space="preserve">CONCLUIDO	</t>
        </is>
      </c>
      <c r="D113" t="n">
        <v>4.8978</v>
      </c>
      <c r="E113" t="n">
        <v>20.42</v>
      </c>
      <c r="F113" t="n">
        <v>17.45</v>
      </c>
      <c r="G113" t="n">
        <v>149.56</v>
      </c>
      <c r="H113" t="n">
        <v>1.88</v>
      </c>
      <c r="I113" t="n">
        <v>7</v>
      </c>
      <c r="J113" t="n">
        <v>272.43</v>
      </c>
      <c r="K113" t="n">
        <v>56.94</v>
      </c>
      <c r="L113" t="n">
        <v>28.75</v>
      </c>
      <c r="M113" t="n">
        <v>5</v>
      </c>
      <c r="N113" t="n">
        <v>71.73</v>
      </c>
      <c r="O113" t="n">
        <v>33833.3</v>
      </c>
      <c r="P113" t="n">
        <v>238.4</v>
      </c>
      <c r="Q113" t="n">
        <v>444.57</v>
      </c>
      <c r="R113" t="n">
        <v>66.25</v>
      </c>
      <c r="S113" t="n">
        <v>48.21</v>
      </c>
      <c r="T113" t="n">
        <v>3096.34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  <c r="AA113" t="n">
        <v>421.3227576916254</v>
      </c>
      <c r="AB113" t="n">
        <v>576.472384521916</v>
      </c>
      <c r="AC113" t="n">
        <v>521.4546692272168</v>
      </c>
      <c r="AD113" t="n">
        <v>421322.7576916254</v>
      </c>
      <c r="AE113" t="n">
        <v>576472.3845219159</v>
      </c>
      <c r="AF113" t="n">
        <v>6.277659932560178e-06</v>
      </c>
      <c r="AG113" t="n">
        <v>24</v>
      </c>
      <c r="AH113" t="n">
        <v>521454.6692272167</v>
      </c>
    </row>
    <row r="114">
      <c r="A114" t="n">
        <v>112</v>
      </c>
      <c r="B114" t="n">
        <v>115</v>
      </c>
      <c r="C114" t="inlineStr">
        <is>
          <t xml:space="preserve">CONCLUIDO	</t>
        </is>
      </c>
      <c r="D114" t="n">
        <v>4.8989</v>
      </c>
      <c r="E114" t="n">
        <v>20.41</v>
      </c>
      <c r="F114" t="n">
        <v>17.44</v>
      </c>
      <c r="G114" t="n">
        <v>149.53</v>
      </c>
      <c r="H114" t="n">
        <v>1.89</v>
      </c>
      <c r="I114" t="n">
        <v>7</v>
      </c>
      <c r="J114" t="n">
        <v>272.91</v>
      </c>
      <c r="K114" t="n">
        <v>56.94</v>
      </c>
      <c r="L114" t="n">
        <v>29</v>
      </c>
      <c r="M114" t="n">
        <v>5</v>
      </c>
      <c r="N114" t="n">
        <v>71.95999999999999</v>
      </c>
      <c r="O114" t="n">
        <v>33892.61</v>
      </c>
      <c r="P114" t="n">
        <v>238.53</v>
      </c>
      <c r="Q114" t="n">
        <v>444.56</v>
      </c>
      <c r="R114" t="n">
        <v>66.06</v>
      </c>
      <c r="S114" t="n">
        <v>48.21</v>
      </c>
      <c r="T114" t="n">
        <v>2999.64</v>
      </c>
      <c r="U114" t="n">
        <v>0.73</v>
      </c>
      <c r="V114" t="n">
        <v>0.78</v>
      </c>
      <c r="W114" t="n">
        <v>0.18</v>
      </c>
      <c r="X114" t="n">
        <v>0.17</v>
      </c>
      <c r="Y114" t="n">
        <v>1</v>
      </c>
      <c r="Z114" t="n">
        <v>10</v>
      </c>
      <c r="AA114" t="n">
        <v>421.309751451629</v>
      </c>
      <c r="AB114" t="n">
        <v>576.454588810558</v>
      </c>
      <c r="AC114" t="n">
        <v>521.4385719135744</v>
      </c>
      <c r="AD114" t="n">
        <v>421309.751451629</v>
      </c>
      <c r="AE114" t="n">
        <v>576454.588810558</v>
      </c>
      <c r="AF114" t="n">
        <v>6.279069836175233e-06</v>
      </c>
      <c r="AG114" t="n">
        <v>24</v>
      </c>
      <c r="AH114" t="n">
        <v>521438.5719135744</v>
      </c>
    </row>
    <row r="115">
      <c r="A115" t="n">
        <v>113</v>
      </c>
      <c r="B115" t="n">
        <v>115</v>
      </c>
      <c r="C115" t="inlineStr">
        <is>
          <t xml:space="preserve">CONCLUIDO	</t>
        </is>
      </c>
      <c r="D115" t="n">
        <v>4.9011</v>
      </c>
      <c r="E115" t="n">
        <v>20.4</v>
      </c>
      <c r="F115" t="n">
        <v>17.44</v>
      </c>
      <c r="G115" t="n">
        <v>149.45</v>
      </c>
      <c r="H115" t="n">
        <v>1.9</v>
      </c>
      <c r="I115" t="n">
        <v>7</v>
      </c>
      <c r="J115" t="n">
        <v>273.39</v>
      </c>
      <c r="K115" t="n">
        <v>56.94</v>
      </c>
      <c r="L115" t="n">
        <v>29.25</v>
      </c>
      <c r="M115" t="n">
        <v>5</v>
      </c>
      <c r="N115" t="n">
        <v>72.19</v>
      </c>
      <c r="O115" t="n">
        <v>33952</v>
      </c>
      <c r="P115" t="n">
        <v>238.84</v>
      </c>
      <c r="Q115" t="n">
        <v>444.55</v>
      </c>
      <c r="R115" t="n">
        <v>65.78</v>
      </c>
      <c r="S115" t="n">
        <v>48.21</v>
      </c>
      <c r="T115" t="n">
        <v>2858.65</v>
      </c>
      <c r="U115" t="n">
        <v>0.73</v>
      </c>
      <c r="V115" t="n">
        <v>0.78</v>
      </c>
      <c r="W115" t="n">
        <v>0.17</v>
      </c>
      <c r="X115" t="n">
        <v>0.16</v>
      </c>
      <c r="Y115" t="n">
        <v>1</v>
      </c>
      <c r="Z115" t="n">
        <v>10</v>
      </c>
      <c r="AA115" t="n">
        <v>421.3813258369696</v>
      </c>
      <c r="AB115" t="n">
        <v>576.5525200422202</v>
      </c>
      <c r="AC115" t="n">
        <v>521.5271567259339</v>
      </c>
      <c r="AD115" t="n">
        <v>421381.3258369695</v>
      </c>
      <c r="AE115" t="n">
        <v>576552.5200422201</v>
      </c>
      <c r="AF115" t="n">
        <v>6.281889643405342e-06</v>
      </c>
      <c r="AG115" t="n">
        <v>24</v>
      </c>
      <c r="AH115" t="n">
        <v>521527.1567259339</v>
      </c>
    </row>
    <row r="116">
      <c r="A116" t="n">
        <v>114</v>
      </c>
      <c r="B116" t="n">
        <v>115</v>
      </c>
      <c r="C116" t="inlineStr">
        <is>
          <t xml:space="preserve">CONCLUIDO	</t>
        </is>
      </c>
      <c r="D116" t="n">
        <v>4.899</v>
      </c>
      <c r="E116" t="n">
        <v>20.41</v>
      </c>
      <c r="F116" t="n">
        <v>17.44</v>
      </c>
      <c r="G116" t="n">
        <v>149.52</v>
      </c>
      <c r="H116" t="n">
        <v>1.92</v>
      </c>
      <c r="I116" t="n">
        <v>7</v>
      </c>
      <c r="J116" t="n">
        <v>273.87</v>
      </c>
      <c r="K116" t="n">
        <v>56.94</v>
      </c>
      <c r="L116" t="n">
        <v>29.5</v>
      </c>
      <c r="M116" t="n">
        <v>5</v>
      </c>
      <c r="N116" t="n">
        <v>72.43000000000001</v>
      </c>
      <c r="O116" t="n">
        <v>34011.48</v>
      </c>
      <c r="P116" t="n">
        <v>238.93</v>
      </c>
      <c r="Q116" t="n">
        <v>444.55</v>
      </c>
      <c r="R116" t="n">
        <v>66.05</v>
      </c>
      <c r="S116" t="n">
        <v>48.21</v>
      </c>
      <c r="T116" t="n">
        <v>2993.1</v>
      </c>
      <c r="U116" t="n">
        <v>0.73</v>
      </c>
      <c r="V116" t="n">
        <v>0.78</v>
      </c>
      <c r="W116" t="n">
        <v>0.18</v>
      </c>
      <c r="X116" t="n">
        <v>0.17</v>
      </c>
      <c r="Y116" t="n">
        <v>1</v>
      </c>
      <c r="Z116" t="n">
        <v>10</v>
      </c>
      <c r="AA116" t="n">
        <v>421.5035304870472</v>
      </c>
      <c r="AB116" t="n">
        <v>576.719725835745</v>
      </c>
      <c r="AC116" t="n">
        <v>521.6784046331996</v>
      </c>
      <c r="AD116" t="n">
        <v>421503.5304870472</v>
      </c>
      <c r="AE116" t="n">
        <v>576719.725835745</v>
      </c>
      <c r="AF116" t="n">
        <v>6.279198009231147e-06</v>
      </c>
      <c r="AG116" t="n">
        <v>24</v>
      </c>
      <c r="AH116" t="n">
        <v>521678.4046331997</v>
      </c>
    </row>
    <row r="117">
      <c r="A117" t="n">
        <v>115</v>
      </c>
      <c r="B117" t="n">
        <v>115</v>
      </c>
      <c r="C117" t="inlineStr">
        <is>
          <t xml:space="preserve">CONCLUIDO	</t>
        </is>
      </c>
      <c r="D117" t="n">
        <v>4.9004</v>
      </c>
      <c r="E117" t="n">
        <v>20.41</v>
      </c>
      <c r="F117" t="n">
        <v>17.44</v>
      </c>
      <c r="G117" t="n">
        <v>149.47</v>
      </c>
      <c r="H117" t="n">
        <v>1.93</v>
      </c>
      <c r="I117" t="n">
        <v>7</v>
      </c>
      <c r="J117" t="n">
        <v>274.35</v>
      </c>
      <c r="K117" t="n">
        <v>56.94</v>
      </c>
      <c r="L117" t="n">
        <v>29.75</v>
      </c>
      <c r="M117" t="n">
        <v>5</v>
      </c>
      <c r="N117" t="n">
        <v>72.66</v>
      </c>
      <c r="O117" t="n">
        <v>34071.05</v>
      </c>
      <c r="P117" t="n">
        <v>238.71</v>
      </c>
      <c r="Q117" t="n">
        <v>444.55</v>
      </c>
      <c r="R117" t="n">
        <v>65.84999999999999</v>
      </c>
      <c r="S117" t="n">
        <v>48.21</v>
      </c>
      <c r="T117" t="n">
        <v>2892.99</v>
      </c>
      <c r="U117" t="n">
        <v>0.73</v>
      </c>
      <c r="V117" t="n">
        <v>0.78</v>
      </c>
      <c r="W117" t="n">
        <v>0.18</v>
      </c>
      <c r="X117" t="n">
        <v>0.16</v>
      </c>
      <c r="Y117" t="n">
        <v>1</v>
      </c>
      <c r="Z117" t="n">
        <v>10</v>
      </c>
      <c r="AA117" t="n">
        <v>421.3430792598043</v>
      </c>
      <c r="AB117" t="n">
        <v>576.5001893880227</v>
      </c>
      <c r="AC117" t="n">
        <v>521.4798204359266</v>
      </c>
      <c r="AD117" t="n">
        <v>421343.0792598043</v>
      </c>
      <c r="AE117" t="n">
        <v>576500.1893880228</v>
      </c>
      <c r="AF117" t="n">
        <v>6.280992432013945e-06</v>
      </c>
      <c r="AG117" t="n">
        <v>24</v>
      </c>
      <c r="AH117" t="n">
        <v>521479.8204359267</v>
      </c>
    </row>
    <row r="118">
      <c r="A118" t="n">
        <v>116</v>
      </c>
      <c r="B118" t="n">
        <v>115</v>
      </c>
      <c r="C118" t="inlineStr">
        <is>
          <t xml:space="preserve">CONCLUIDO	</t>
        </is>
      </c>
      <c r="D118" t="n">
        <v>4.9052</v>
      </c>
      <c r="E118" t="n">
        <v>20.39</v>
      </c>
      <c r="F118" t="n">
        <v>17.42</v>
      </c>
      <c r="G118" t="n">
        <v>149.3</v>
      </c>
      <c r="H118" t="n">
        <v>1.94</v>
      </c>
      <c r="I118" t="n">
        <v>7</v>
      </c>
      <c r="J118" t="n">
        <v>274.84</v>
      </c>
      <c r="K118" t="n">
        <v>56.94</v>
      </c>
      <c r="L118" t="n">
        <v>30</v>
      </c>
      <c r="M118" t="n">
        <v>5</v>
      </c>
      <c r="N118" t="n">
        <v>72.89</v>
      </c>
      <c r="O118" t="n">
        <v>34130.71</v>
      </c>
      <c r="P118" t="n">
        <v>238.49</v>
      </c>
      <c r="Q118" t="n">
        <v>444.58</v>
      </c>
      <c r="R118" t="n">
        <v>65.03</v>
      </c>
      <c r="S118" t="n">
        <v>48.21</v>
      </c>
      <c r="T118" t="n">
        <v>2485.64</v>
      </c>
      <c r="U118" t="n">
        <v>0.74</v>
      </c>
      <c r="V118" t="n">
        <v>0.78</v>
      </c>
      <c r="W118" t="n">
        <v>0.18</v>
      </c>
      <c r="X118" t="n">
        <v>0.14</v>
      </c>
      <c r="Y118" t="n">
        <v>1</v>
      </c>
      <c r="Z118" t="n">
        <v>10</v>
      </c>
      <c r="AA118" t="n">
        <v>420.984266974439</v>
      </c>
      <c r="AB118" t="n">
        <v>576.009246589505</v>
      </c>
      <c r="AC118" t="n">
        <v>521.035732529057</v>
      </c>
      <c r="AD118" t="n">
        <v>420984.266974439</v>
      </c>
      <c r="AE118" t="n">
        <v>576009.246589505</v>
      </c>
      <c r="AF118" t="n">
        <v>6.28714473869782e-06</v>
      </c>
      <c r="AG118" t="n">
        <v>24</v>
      </c>
      <c r="AH118" t="n">
        <v>521035.732529057</v>
      </c>
    </row>
    <row r="119">
      <c r="A119" t="n">
        <v>117</v>
      </c>
      <c r="B119" t="n">
        <v>115</v>
      </c>
      <c r="C119" t="inlineStr">
        <is>
          <t xml:space="preserve">CONCLUIDO	</t>
        </is>
      </c>
      <c r="D119" t="n">
        <v>4.9082</v>
      </c>
      <c r="E119" t="n">
        <v>20.37</v>
      </c>
      <c r="F119" t="n">
        <v>17.41</v>
      </c>
      <c r="G119" t="n">
        <v>149.19</v>
      </c>
      <c r="H119" t="n">
        <v>1.96</v>
      </c>
      <c r="I119" t="n">
        <v>7</v>
      </c>
      <c r="J119" t="n">
        <v>275.32</v>
      </c>
      <c r="K119" t="n">
        <v>56.94</v>
      </c>
      <c r="L119" t="n">
        <v>30.25</v>
      </c>
      <c r="M119" t="n">
        <v>5</v>
      </c>
      <c r="N119" t="n">
        <v>73.13</v>
      </c>
      <c r="O119" t="n">
        <v>34190.46</v>
      </c>
      <c r="P119" t="n">
        <v>237.74</v>
      </c>
      <c r="Q119" t="n">
        <v>444.57</v>
      </c>
      <c r="R119" t="n">
        <v>64.8</v>
      </c>
      <c r="S119" t="n">
        <v>48.21</v>
      </c>
      <c r="T119" t="n">
        <v>2370.1</v>
      </c>
      <c r="U119" t="n">
        <v>0.74</v>
      </c>
      <c r="V119" t="n">
        <v>0.78</v>
      </c>
      <c r="W119" t="n">
        <v>0.17</v>
      </c>
      <c r="X119" t="n">
        <v>0.13</v>
      </c>
      <c r="Y119" t="n">
        <v>1</v>
      </c>
      <c r="Z119" t="n">
        <v>10</v>
      </c>
      <c r="AA119" t="n">
        <v>420.4676384161379</v>
      </c>
      <c r="AB119" t="n">
        <v>575.3023726039939</v>
      </c>
      <c r="AC119" t="n">
        <v>520.3963216046193</v>
      </c>
      <c r="AD119" t="n">
        <v>420467.6384161379</v>
      </c>
      <c r="AE119" t="n">
        <v>575302.372603994</v>
      </c>
      <c r="AF119" t="n">
        <v>6.290989930375243e-06</v>
      </c>
      <c r="AG119" t="n">
        <v>24</v>
      </c>
      <c r="AH119" t="n">
        <v>520396.3216046193</v>
      </c>
    </row>
    <row r="120">
      <c r="A120" t="n">
        <v>118</v>
      </c>
      <c r="B120" t="n">
        <v>115</v>
      </c>
      <c r="C120" t="inlineStr">
        <is>
          <t xml:space="preserve">CONCLUIDO	</t>
        </is>
      </c>
      <c r="D120" t="n">
        <v>4.8972</v>
      </c>
      <c r="E120" t="n">
        <v>20.42</v>
      </c>
      <c r="F120" t="n">
        <v>17.45</v>
      </c>
      <c r="G120" t="n">
        <v>149.59</v>
      </c>
      <c r="H120" t="n">
        <v>1.97</v>
      </c>
      <c r="I120" t="n">
        <v>7</v>
      </c>
      <c r="J120" t="n">
        <v>275.81</v>
      </c>
      <c r="K120" t="n">
        <v>56.94</v>
      </c>
      <c r="L120" t="n">
        <v>30.5</v>
      </c>
      <c r="M120" t="n">
        <v>5</v>
      </c>
      <c r="N120" t="n">
        <v>73.36</v>
      </c>
      <c r="O120" t="n">
        <v>34250.31</v>
      </c>
      <c r="P120" t="n">
        <v>237.93</v>
      </c>
      <c r="Q120" t="n">
        <v>444.55</v>
      </c>
      <c r="R120" t="n">
        <v>66.43000000000001</v>
      </c>
      <c r="S120" t="n">
        <v>48.21</v>
      </c>
      <c r="T120" t="n">
        <v>3182.72</v>
      </c>
      <c r="U120" t="n">
        <v>0.73</v>
      </c>
      <c r="V120" t="n">
        <v>0.78</v>
      </c>
      <c r="W120" t="n">
        <v>0.17</v>
      </c>
      <c r="X120" t="n">
        <v>0.17</v>
      </c>
      <c r="Y120" t="n">
        <v>1</v>
      </c>
      <c r="Z120" t="n">
        <v>10</v>
      </c>
      <c r="AA120" t="n">
        <v>421.1128536572755</v>
      </c>
      <c r="AB120" t="n">
        <v>576.1851845618061</v>
      </c>
      <c r="AC120" t="n">
        <v>521.1948792282121</v>
      </c>
      <c r="AD120" t="n">
        <v>421112.8536572756</v>
      </c>
      <c r="AE120" t="n">
        <v>576185.184561806</v>
      </c>
      <c r="AF120" t="n">
        <v>6.276890894224693e-06</v>
      </c>
      <c r="AG120" t="n">
        <v>24</v>
      </c>
      <c r="AH120" t="n">
        <v>521194.8792282121</v>
      </c>
    </row>
    <row r="121">
      <c r="A121" t="n">
        <v>119</v>
      </c>
      <c r="B121" t="n">
        <v>115</v>
      </c>
      <c r="C121" t="inlineStr">
        <is>
          <t xml:space="preserve">CONCLUIDO	</t>
        </is>
      </c>
      <c r="D121" t="n">
        <v>4.8952</v>
      </c>
      <c r="E121" t="n">
        <v>20.43</v>
      </c>
      <c r="F121" t="n">
        <v>17.46</v>
      </c>
      <c r="G121" t="n">
        <v>149.66</v>
      </c>
      <c r="H121" t="n">
        <v>1.98</v>
      </c>
      <c r="I121" t="n">
        <v>7</v>
      </c>
      <c r="J121" t="n">
        <v>276.29</v>
      </c>
      <c r="K121" t="n">
        <v>56.94</v>
      </c>
      <c r="L121" t="n">
        <v>30.75</v>
      </c>
      <c r="M121" t="n">
        <v>5</v>
      </c>
      <c r="N121" t="n">
        <v>73.59999999999999</v>
      </c>
      <c r="O121" t="n">
        <v>34310.24</v>
      </c>
      <c r="P121" t="n">
        <v>237.56</v>
      </c>
      <c r="Q121" t="n">
        <v>444.55</v>
      </c>
      <c r="R121" t="n">
        <v>66.65000000000001</v>
      </c>
      <c r="S121" t="n">
        <v>48.21</v>
      </c>
      <c r="T121" t="n">
        <v>3297.27</v>
      </c>
      <c r="U121" t="n">
        <v>0.72</v>
      </c>
      <c r="V121" t="n">
        <v>0.78</v>
      </c>
      <c r="W121" t="n">
        <v>0.18</v>
      </c>
      <c r="X121" t="n">
        <v>0.18</v>
      </c>
      <c r="Y121" t="n">
        <v>1</v>
      </c>
      <c r="Z121" t="n">
        <v>10</v>
      </c>
      <c r="AA121" t="n">
        <v>421.0405491227713</v>
      </c>
      <c r="AB121" t="n">
        <v>576.0862543078463</v>
      </c>
      <c r="AC121" t="n">
        <v>521.1053907388408</v>
      </c>
      <c r="AD121" t="n">
        <v>421040.5491227712</v>
      </c>
      <c r="AE121" t="n">
        <v>576086.2543078463</v>
      </c>
      <c r="AF121" t="n">
        <v>6.274327433106411e-06</v>
      </c>
      <c r="AG121" t="n">
        <v>24</v>
      </c>
      <c r="AH121" t="n">
        <v>521105.3907388409</v>
      </c>
    </row>
    <row r="122">
      <c r="A122" t="n">
        <v>120</v>
      </c>
      <c r="B122" t="n">
        <v>115</v>
      </c>
      <c r="C122" t="inlineStr">
        <is>
          <t xml:space="preserve">CONCLUIDO	</t>
        </is>
      </c>
      <c r="D122" t="n">
        <v>4.8984</v>
      </c>
      <c r="E122" t="n">
        <v>20.41</v>
      </c>
      <c r="F122" t="n">
        <v>17.45</v>
      </c>
      <c r="G122" t="n">
        <v>149.54</v>
      </c>
      <c r="H122" t="n">
        <v>1.99</v>
      </c>
      <c r="I122" t="n">
        <v>7</v>
      </c>
      <c r="J122" t="n">
        <v>276.78</v>
      </c>
      <c r="K122" t="n">
        <v>56.94</v>
      </c>
      <c r="L122" t="n">
        <v>31</v>
      </c>
      <c r="M122" t="n">
        <v>5</v>
      </c>
      <c r="N122" t="n">
        <v>73.84</v>
      </c>
      <c r="O122" t="n">
        <v>34370.27</v>
      </c>
      <c r="P122" t="n">
        <v>237.09</v>
      </c>
      <c r="Q122" t="n">
        <v>444.55</v>
      </c>
      <c r="R122" t="n">
        <v>66.2</v>
      </c>
      <c r="S122" t="n">
        <v>48.21</v>
      </c>
      <c r="T122" t="n">
        <v>3071.2</v>
      </c>
      <c r="U122" t="n">
        <v>0.73</v>
      </c>
      <c r="V122" t="n">
        <v>0.78</v>
      </c>
      <c r="W122" t="n">
        <v>0.17</v>
      </c>
      <c r="X122" t="n">
        <v>0.17</v>
      </c>
      <c r="Y122" t="n">
        <v>1</v>
      </c>
      <c r="Z122" t="n">
        <v>10</v>
      </c>
      <c r="AA122" t="n">
        <v>420.653712319359</v>
      </c>
      <c r="AB122" t="n">
        <v>575.5569671273826</v>
      </c>
      <c r="AC122" t="n">
        <v>520.6266179840211</v>
      </c>
      <c r="AD122" t="n">
        <v>420653.7123193591</v>
      </c>
      <c r="AE122" t="n">
        <v>575556.9671273825</v>
      </c>
      <c r="AF122" t="n">
        <v>6.278428970895663e-06</v>
      </c>
      <c r="AG122" t="n">
        <v>24</v>
      </c>
      <c r="AH122" t="n">
        <v>520626.6179840211</v>
      </c>
    </row>
    <row r="123">
      <c r="A123" t="n">
        <v>121</v>
      </c>
      <c r="B123" t="n">
        <v>115</v>
      </c>
      <c r="C123" t="inlineStr">
        <is>
          <t xml:space="preserve">CONCLUIDO	</t>
        </is>
      </c>
      <c r="D123" t="n">
        <v>4.9</v>
      </c>
      <c r="E123" t="n">
        <v>20.41</v>
      </c>
      <c r="F123" t="n">
        <v>17.44</v>
      </c>
      <c r="G123" t="n">
        <v>149.49</v>
      </c>
      <c r="H123" t="n">
        <v>2.01</v>
      </c>
      <c r="I123" t="n">
        <v>7</v>
      </c>
      <c r="J123" t="n">
        <v>277.27</v>
      </c>
      <c r="K123" t="n">
        <v>56.94</v>
      </c>
      <c r="L123" t="n">
        <v>31.25</v>
      </c>
      <c r="M123" t="n">
        <v>5</v>
      </c>
      <c r="N123" t="n">
        <v>74.06999999999999</v>
      </c>
      <c r="O123" t="n">
        <v>34430.39</v>
      </c>
      <c r="P123" t="n">
        <v>236.72</v>
      </c>
      <c r="Q123" t="n">
        <v>444.55</v>
      </c>
      <c r="R123" t="n">
        <v>65.94</v>
      </c>
      <c r="S123" t="n">
        <v>48.21</v>
      </c>
      <c r="T123" t="n">
        <v>2940.29</v>
      </c>
      <c r="U123" t="n">
        <v>0.73</v>
      </c>
      <c r="V123" t="n">
        <v>0.78</v>
      </c>
      <c r="W123" t="n">
        <v>0.17</v>
      </c>
      <c r="X123" t="n">
        <v>0.16</v>
      </c>
      <c r="Y123" t="n">
        <v>1</v>
      </c>
      <c r="Z123" t="n">
        <v>10</v>
      </c>
      <c r="AA123" t="n">
        <v>420.3756193689458</v>
      </c>
      <c r="AB123" t="n">
        <v>575.176468084032</v>
      </c>
      <c r="AC123" t="n">
        <v>520.2824332353342</v>
      </c>
      <c r="AD123" t="n">
        <v>420375.6193689458</v>
      </c>
      <c r="AE123" t="n">
        <v>575176.4680840319</v>
      </c>
      <c r="AF123" t="n">
        <v>6.280479739790288e-06</v>
      </c>
      <c r="AG123" t="n">
        <v>24</v>
      </c>
      <c r="AH123" t="n">
        <v>520282.4332353342</v>
      </c>
    </row>
    <row r="124">
      <c r="A124" t="n">
        <v>122</v>
      </c>
      <c r="B124" t="n">
        <v>115</v>
      </c>
      <c r="C124" t="inlineStr">
        <is>
          <t xml:space="preserve">CONCLUIDO	</t>
        </is>
      </c>
      <c r="D124" t="n">
        <v>4.898</v>
      </c>
      <c r="E124" t="n">
        <v>20.42</v>
      </c>
      <c r="F124" t="n">
        <v>17.45</v>
      </c>
      <c r="G124" t="n">
        <v>149.56</v>
      </c>
      <c r="H124" t="n">
        <v>2.02</v>
      </c>
      <c r="I124" t="n">
        <v>7</v>
      </c>
      <c r="J124" t="n">
        <v>277.75</v>
      </c>
      <c r="K124" t="n">
        <v>56.94</v>
      </c>
      <c r="L124" t="n">
        <v>31.5</v>
      </c>
      <c r="M124" t="n">
        <v>5</v>
      </c>
      <c r="N124" t="n">
        <v>74.31</v>
      </c>
      <c r="O124" t="n">
        <v>34490.61</v>
      </c>
      <c r="P124" t="n">
        <v>236.52</v>
      </c>
      <c r="Q124" t="n">
        <v>444.55</v>
      </c>
      <c r="R124" t="n">
        <v>66.23999999999999</v>
      </c>
      <c r="S124" t="n">
        <v>48.21</v>
      </c>
      <c r="T124" t="n">
        <v>3088.11</v>
      </c>
      <c r="U124" t="n">
        <v>0.73</v>
      </c>
      <c r="V124" t="n">
        <v>0.78</v>
      </c>
      <c r="W124" t="n">
        <v>0.17</v>
      </c>
      <c r="X124" t="n">
        <v>0.17</v>
      </c>
      <c r="Y124" t="n">
        <v>1</v>
      </c>
      <c r="Z124" t="n">
        <v>10</v>
      </c>
      <c r="AA124" t="n">
        <v>420.3870016835548</v>
      </c>
      <c r="AB124" t="n">
        <v>575.1920418690323</v>
      </c>
      <c r="AC124" t="n">
        <v>520.2965206801521</v>
      </c>
      <c r="AD124" t="n">
        <v>420387.0016835548</v>
      </c>
      <c r="AE124" t="n">
        <v>575192.0418690323</v>
      </c>
      <c r="AF124" t="n">
        <v>6.277916278672006e-06</v>
      </c>
      <c r="AG124" t="n">
        <v>24</v>
      </c>
      <c r="AH124" t="n">
        <v>520296.5206801521</v>
      </c>
    </row>
    <row r="125">
      <c r="A125" t="n">
        <v>123</v>
      </c>
      <c r="B125" t="n">
        <v>115</v>
      </c>
      <c r="C125" t="inlineStr">
        <is>
          <t xml:space="preserve">CONCLUIDO	</t>
        </is>
      </c>
      <c r="D125" t="n">
        <v>4.8937</v>
      </c>
      <c r="E125" t="n">
        <v>20.43</v>
      </c>
      <c r="F125" t="n">
        <v>17.47</v>
      </c>
      <c r="G125" t="n">
        <v>149.71</v>
      </c>
      <c r="H125" t="n">
        <v>2.03</v>
      </c>
      <c r="I125" t="n">
        <v>7</v>
      </c>
      <c r="J125" t="n">
        <v>278.24</v>
      </c>
      <c r="K125" t="n">
        <v>56.94</v>
      </c>
      <c r="L125" t="n">
        <v>31.75</v>
      </c>
      <c r="M125" t="n">
        <v>5</v>
      </c>
      <c r="N125" t="n">
        <v>74.55</v>
      </c>
      <c r="O125" t="n">
        <v>34550.91</v>
      </c>
      <c r="P125" t="n">
        <v>236.86</v>
      </c>
      <c r="Q125" t="n">
        <v>444.57</v>
      </c>
      <c r="R125" t="n">
        <v>66.87</v>
      </c>
      <c r="S125" t="n">
        <v>48.21</v>
      </c>
      <c r="T125" t="n">
        <v>3406.01</v>
      </c>
      <c r="U125" t="n">
        <v>0.72</v>
      </c>
      <c r="V125" t="n">
        <v>0.78</v>
      </c>
      <c r="W125" t="n">
        <v>0.17</v>
      </c>
      <c r="X125" t="n">
        <v>0.19</v>
      </c>
      <c r="Y125" t="n">
        <v>1</v>
      </c>
      <c r="Z125" t="n">
        <v>10</v>
      </c>
      <c r="AA125" t="n">
        <v>420.7865923784358</v>
      </c>
      <c r="AB125" t="n">
        <v>575.7387794864657</v>
      </c>
      <c r="AC125" t="n">
        <v>520.7910784267287</v>
      </c>
      <c r="AD125" t="n">
        <v>420786.5923784358</v>
      </c>
      <c r="AE125" t="n">
        <v>575738.7794864656</v>
      </c>
      <c r="AF125" t="n">
        <v>6.2724048372677e-06</v>
      </c>
      <c r="AG125" t="n">
        <v>24</v>
      </c>
      <c r="AH125" t="n">
        <v>520791.0784267287</v>
      </c>
    </row>
    <row r="126">
      <c r="A126" t="n">
        <v>124</v>
      </c>
      <c r="B126" t="n">
        <v>115</v>
      </c>
      <c r="C126" t="inlineStr">
        <is>
          <t xml:space="preserve">CONCLUIDO	</t>
        </is>
      </c>
      <c r="D126" t="n">
        <v>4.898</v>
      </c>
      <c r="E126" t="n">
        <v>20.42</v>
      </c>
      <c r="F126" t="n">
        <v>17.45</v>
      </c>
      <c r="G126" t="n">
        <v>149.56</v>
      </c>
      <c r="H126" t="n">
        <v>2.04</v>
      </c>
      <c r="I126" t="n">
        <v>7</v>
      </c>
      <c r="J126" t="n">
        <v>278.73</v>
      </c>
      <c r="K126" t="n">
        <v>56.94</v>
      </c>
      <c r="L126" t="n">
        <v>32</v>
      </c>
      <c r="M126" t="n">
        <v>5</v>
      </c>
      <c r="N126" t="n">
        <v>74.79000000000001</v>
      </c>
      <c r="O126" t="n">
        <v>34611.32</v>
      </c>
      <c r="P126" t="n">
        <v>236.8</v>
      </c>
      <c r="Q126" t="n">
        <v>444.56</v>
      </c>
      <c r="R126" t="n">
        <v>66.20999999999999</v>
      </c>
      <c r="S126" t="n">
        <v>48.21</v>
      </c>
      <c r="T126" t="n">
        <v>3074.77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420.5252665897522</v>
      </c>
      <c r="AB126" t="n">
        <v>575.3812220135087</v>
      </c>
      <c r="AC126" t="n">
        <v>520.4676457371556</v>
      </c>
      <c r="AD126" t="n">
        <v>420525.2665897522</v>
      </c>
      <c r="AE126" t="n">
        <v>575381.2220135087</v>
      </c>
      <c r="AF126" t="n">
        <v>6.277916278672006e-06</v>
      </c>
      <c r="AG126" t="n">
        <v>24</v>
      </c>
      <c r="AH126" t="n">
        <v>520467.6457371557</v>
      </c>
    </row>
    <row r="127">
      <c r="A127" t="n">
        <v>125</v>
      </c>
      <c r="B127" t="n">
        <v>115</v>
      </c>
      <c r="C127" t="inlineStr">
        <is>
          <t xml:space="preserve">CONCLUIDO	</t>
        </is>
      </c>
      <c r="D127" t="n">
        <v>4.8964</v>
      </c>
      <c r="E127" t="n">
        <v>20.42</v>
      </c>
      <c r="F127" t="n">
        <v>17.45</v>
      </c>
      <c r="G127" t="n">
        <v>149.61</v>
      </c>
      <c r="H127" t="n">
        <v>2.06</v>
      </c>
      <c r="I127" t="n">
        <v>7</v>
      </c>
      <c r="J127" t="n">
        <v>279.22</v>
      </c>
      <c r="K127" t="n">
        <v>56.94</v>
      </c>
      <c r="L127" t="n">
        <v>32.25</v>
      </c>
      <c r="M127" t="n">
        <v>5</v>
      </c>
      <c r="N127" t="n">
        <v>75.03</v>
      </c>
      <c r="O127" t="n">
        <v>34671.81</v>
      </c>
      <c r="P127" t="n">
        <v>236.52</v>
      </c>
      <c r="Q127" t="n">
        <v>444.55</v>
      </c>
      <c r="R127" t="n">
        <v>66.48</v>
      </c>
      <c r="S127" t="n">
        <v>48.21</v>
      </c>
      <c r="T127" t="n">
        <v>3210.03</v>
      </c>
      <c r="U127" t="n">
        <v>0.73</v>
      </c>
      <c r="V127" t="n">
        <v>0.78</v>
      </c>
      <c r="W127" t="n">
        <v>0.17</v>
      </c>
      <c r="X127" t="n">
        <v>0.18</v>
      </c>
      <c r="Y127" t="n">
        <v>1</v>
      </c>
      <c r="Z127" t="n">
        <v>10</v>
      </c>
      <c r="AA127" t="n">
        <v>420.4459626550487</v>
      </c>
      <c r="AB127" t="n">
        <v>575.2727148714047</v>
      </c>
      <c r="AC127" t="n">
        <v>520.3694943644034</v>
      </c>
      <c r="AD127" t="n">
        <v>420445.9626550487</v>
      </c>
      <c r="AE127" t="n">
        <v>575272.7148714047</v>
      </c>
      <c r="AF127" t="n">
        <v>6.27586550977738e-06</v>
      </c>
      <c r="AG127" t="n">
        <v>24</v>
      </c>
      <c r="AH127" t="n">
        <v>520369.4943644034</v>
      </c>
    </row>
    <row r="128">
      <c r="A128" t="n">
        <v>126</v>
      </c>
      <c r="B128" t="n">
        <v>115</v>
      </c>
      <c r="C128" t="inlineStr">
        <is>
          <t xml:space="preserve">CONCLUIDO	</t>
        </is>
      </c>
      <c r="D128" t="n">
        <v>4.8972</v>
      </c>
      <c r="E128" t="n">
        <v>20.42</v>
      </c>
      <c r="F128" t="n">
        <v>17.45</v>
      </c>
      <c r="G128" t="n">
        <v>149.59</v>
      </c>
      <c r="H128" t="n">
        <v>2.07</v>
      </c>
      <c r="I128" t="n">
        <v>7</v>
      </c>
      <c r="J128" t="n">
        <v>279.72</v>
      </c>
      <c r="K128" t="n">
        <v>56.94</v>
      </c>
      <c r="L128" t="n">
        <v>32.5</v>
      </c>
      <c r="M128" t="n">
        <v>5</v>
      </c>
      <c r="N128" t="n">
        <v>75.27</v>
      </c>
      <c r="O128" t="n">
        <v>34732.41</v>
      </c>
      <c r="P128" t="n">
        <v>236.37</v>
      </c>
      <c r="Q128" t="n">
        <v>444.55</v>
      </c>
      <c r="R128" t="n">
        <v>66.27</v>
      </c>
      <c r="S128" t="n">
        <v>48.21</v>
      </c>
      <c r="T128" t="n">
        <v>3105.11</v>
      </c>
      <c r="U128" t="n">
        <v>0.73</v>
      </c>
      <c r="V128" t="n">
        <v>0.78</v>
      </c>
      <c r="W128" t="n">
        <v>0.18</v>
      </c>
      <c r="X128" t="n">
        <v>0.17</v>
      </c>
      <c r="Y128" t="n">
        <v>1</v>
      </c>
      <c r="Z128" t="n">
        <v>10</v>
      </c>
      <c r="AA128" t="n">
        <v>420.3423947678916</v>
      </c>
      <c r="AB128" t="n">
        <v>575.1310087191036</v>
      </c>
      <c r="AC128" t="n">
        <v>520.241312448392</v>
      </c>
      <c r="AD128" t="n">
        <v>420342.3947678916</v>
      </c>
      <c r="AE128" t="n">
        <v>575131.0087191036</v>
      </c>
      <c r="AF128" t="n">
        <v>6.276890894224693e-06</v>
      </c>
      <c r="AG128" t="n">
        <v>24</v>
      </c>
      <c r="AH128" t="n">
        <v>520241.312448392</v>
      </c>
    </row>
    <row r="129">
      <c r="A129" t="n">
        <v>127</v>
      </c>
      <c r="B129" t="n">
        <v>115</v>
      </c>
      <c r="C129" t="inlineStr">
        <is>
          <t xml:space="preserve">CONCLUIDO	</t>
        </is>
      </c>
      <c r="D129" t="n">
        <v>4.902</v>
      </c>
      <c r="E129" t="n">
        <v>20.4</v>
      </c>
      <c r="F129" t="n">
        <v>17.43</v>
      </c>
      <c r="G129" t="n">
        <v>149.41</v>
      </c>
      <c r="H129" t="n">
        <v>2.08</v>
      </c>
      <c r="I129" t="n">
        <v>7</v>
      </c>
      <c r="J129" t="n">
        <v>280.21</v>
      </c>
      <c r="K129" t="n">
        <v>56.94</v>
      </c>
      <c r="L129" t="n">
        <v>32.75</v>
      </c>
      <c r="M129" t="n">
        <v>5</v>
      </c>
      <c r="N129" t="n">
        <v>75.51000000000001</v>
      </c>
      <c r="O129" t="n">
        <v>34793.09</v>
      </c>
      <c r="P129" t="n">
        <v>235.14</v>
      </c>
      <c r="Q129" t="n">
        <v>444.55</v>
      </c>
      <c r="R129" t="n">
        <v>65.62</v>
      </c>
      <c r="S129" t="n">
        <v>48.21</v>
      </c>
      <c r="T129" t="n">
        <v>2782.24</v>
      </c>
      <c r="U129" t="n">
        <v>0.73</v>
      </c>
      <c r="V129" t="n">
        <v>0.78</v>
      </c>
      <c r="W129" t="n">
        <v>0.17</v>
      </c>
      <c r="X129" t="n">
        <v>0.15</v>
      </c>
      <c r="Y129" t="n">
        <v>1</v>
      </c>
      <c r="Z129" t="n">
        <v>10</v>
      </c>
      <c r="AA129" t="n">
        <v>419.4859938149919</v>
      </c>
      <c r="AB129" t="n">
        <v>573.9592431536028</v>
      </c>
      <c r="AC129" t="n">
        <v>519.1813785438793</v>
      </c>
      <c r="AD129" t="n">
        <v>419485.9938149919</v>
      </c>
      <c r="AE129" t="n">
        <v>573959.2431536027</v>
      </c>
      <c r="AF129" t="n">
        <v>6.283043200908571e-06</v>
      </c>
      <c r="AG129" t="n">
        <v>24</v>
      </c>
      <c r="AH129" t="n">
        <v>519181.3785438793</v>
      </c>
    </row>
    <row r="130">
      <c r="A130" t="n">
        <v>128</v>
      </c>
      <c r="B130" t="n">
        <v>115</v>
      </c>
      <c r="C130" t="inlineStr">
        <is>
          <t xml:space="preserve">CONCLUIDO	</t>
        </is>
      </c>
      <c r="D130" t="n">
        <v>4.9002</v>
      </c>
      <c r="E130" t="n">
        <v>20.41</v>
      </c>
      <c r="F130" t="n">
        <v>17.44</v>
      </c>
      <c r="G130" t="n">
        <v>149.48</v>
      </c>
      <c r="H130" t="n">
        <v>2.09</v>
      </c>
      <c r="I130" t="n">
        <v>7</v>
      </c>
      <c r="J130" t="n">
        <v>280.7</v>
      </c>
      <c r="K130" t="n">
        <v>56.94</v>
      </c>
      <c r="L130" t="n">
        <v>33</v>
      </c>
      <c r="M130" t="n">
        <v>5</v>
      </c>
      <c r="N130" t="n">
        <v>75.76000000000001</v>
      </c>
      <c r="O130" t="n">
        <v>34853.88</v>
      </c>
      <c r="P130" t="n">
        <v>234.03</v>
      </c>
      <c r="Q130" t="n">
        <v>444.55</v>
      </c>
      <c r="R130" t="n">
        <v>65.89</v>
      </c>
      <c r="S130" t="n">
        <v>48.21</v>
      </c>
      <c r="T130" t="n">
        <v>2912.62</v>
      </c>
      <c r="U130" t="n">
        <v>0.73</v>
      </c>
      <c r="V130" t="n">
        <v>0.78</v>
      </c>
      <c r="W130" t="n">
        <v>0.18</v>
      </c>
      <c r="X130" t="n">
        <v>0.16</v>
      </c>
      <c r="Y130" t="n">
        <v>1</v>
      </c>
      <c r="Z130" t="n">
        <v>10</v>
      </c>
      <c r="AA130" t="n">
        <v>419.0405210905142</v>
      </c>
      <c r="AB130" t="n">
        <v>573.3497277191027</v>
      </c>
      <c r="AC130" t="n">
        <v>518.6300344069878</v>
      </c>
      <c r="AD130" t="n">
        <v>419040.5210905143</v>
      </c>
      <c r="AE130" t="n">
        <v>573349.7277191028</v>
      </c>
      <c r="AF130" t="n">
        <v>6.280736085902116e-06</v>
      </c>
      <c r="AG130" t="n">
        <v>24</v>
      </c>
      <c r="AH130" t="n">
        <v>518630.0344069877</v>
      </c>
    </row>
    <row r="131">
      <c r="A131" t="n">
        <v>129</v>
      </c>
      <c r="B131" t="n">
        <v>115</v>
      </c>
      <c r="C131" t="inlineStr">
        <is>
          <t xml:space="preserve">CONCLUIDO	</t>
        </is>
      </c>
      <c r="D131" t="n">
        <v>4.9248</v>
      </c>
      <c r="E131" t="n">
        <v>20.31</v>
      </c>
      <c r="F131" t="n">
        <v>17.38</v>
      </c>
      <c r="G131" t="n">
        <v>173.81</v>
      </c>
      <c r="H131" t="n">
        <v>2.11</v>
      </c>
      <c r="I131" t="n">
        <v>6</v>
      </c>
      <c r="J131" t="n">
        <v>281.19</v>
      </c>
      <c r="K131" t="n">
        <v>56.94</v>
      </c>
      <c r="L131" t="n">
        <v>33.25</v>
      </c>
      <c r="M131" t="n">
        <v>4</v>
      </c>
      <c r="N131" t="n">
        <v>76</v>
      </c>
      <c r="O131" t="n">
        <v>34914.76</v>
      </c>
      <c r="P131" t="n">
        <v>232.35</v>
      </c>
      <c r="Q131" t="n">
        <v>444.55</v>
      </c>
      <c r="R131" t="n">
        <v>63.93</v>
      </c>
      <c r="S131" t="n">
        <v>48.21</v>
      </c>
      <c r="T131" t="n">
        <v>1941.84</v>
      </c>
      <c r="U131" t="n">
        <v>0.75</v>
      </c>
      <c r="V131" t="n">
        <v>0.78</v>
      </c>
      <c r="W131" t="n">
        <v>0.17</v>
      </c>
      <c r="X131" t="n">
        <v>0.1</v>
      </c>
      <c r="Y131" t="n">
        <v>1</v>
      </c>
      <c r="Z131" t="n">
        <v>10</v>
      </c>
      <c r="AA131" t="n">
        <v>417.1032427164475</v>
      </c>
      <c r="AB131" t="n">
        <v>570.6990579810147</v>
      </c>
      <c r="AC131" t="n">
        <v>516.2323408684645</v>
      </c>
      <c r="AD131" t="n">
        <v>417103.2427164475</v>
      </c>
      <c r="AE131" t="n">
        <v>570699.0579810147</v>
      </c>
      <c r="AF131" t="n">
        <v>6.312266657656982e-06</v>
      </c>
      <c r="AG131" t="n">
        <v>24</v>
      </c>
      <c r="AH131" t="n">
        <v>516232.3408684645</v>
      </c>
    </row>
    <row r="132">
      <c r="A132" t="n">
        <v>130</v>
      </c>
      <c r="B132" t="n">
        <v>115</v>
      </c>
      <c r="C132" t="inlineStr">
        <is>
          <t xml:space="preserve">CONCLUIDO	</t>
        </is>
      </c>
      <c r="D132" t="n">
        <v>4.9202</v>
      </c>
      <c r="E132" t="n">
        <v>20.32</v>
      </c>
      <c r="F132" t="n">
        <v>17.4</v>
      </c>
      <c r="G132" t="n">
        <v>174</v>
      </c>
      <c r="H132" t="n">
        <v>2.12</v>
      </c>
      <c r="I132" t="n">
        <v>6</v>
      </c>
      <c r="J132" t="n">
        <v>281.69</v>
      </c>
      <c r="K132" t="n">
        <v>56.94</v>
      </c>
      <c r="L132" t="n">
        <v>33.5</v>
      </c>
      <c r="M132" t="n">
        <v>4</v>
      </c>
      <c r="N132" t="n">
        <v>76.25</v>
      </c>
      <c r="O132" t="n">
        <v>34975.73</v>
      </c>
      <c r="P132" t="n">
        <v>233.23</v>
      </c>
      <c r="Q132" t="n">
        <v>444.55</v>
      </c>
      <c r="R132" t="n">
        <v>64.68000000000001</v>
      </c>
      <c r="S132" t="n">
        <v>48.21</v>
      </c>
      <c r="T132" t="n">
        <v>2313.06</v>
      </c>
      <c r="U132" t="n">
        <v>0.75</v>
      </c>
      <c r="V132" t="n">
        <v>0.78</v>
      </c>
      <c r="W132" t="n">
        <v>0.17</v>
      </c>
      <c r="X132" t="n">
        <v>0.12</v>
      </c>
      <c r="Y132" t="n">
        <v>1</v>
      </c>
      <c r="Z132" t="n">
        <v>10</v>
      </c>
      <c r="AA132" t="n">
        <v>417.7740634843562</v>
      </c>
      <c r="AB132" t="n">
        <v>571.6169045501913</v>
      </c>
      <c r="AC132" t="n">
        <v>517.0625894492845</v>
      </c>
      <c r="AD132" t="n">
        <v>417774.0634843563</v>
      </c>
      <c r="AE132" t="n">
        <v>571616.9045501912</v>
      </c>
      <c r="AF132" t="n">
        <v>6.306370697084934e-06</v>
      </c>
      <c r="AG132" t="n">
        <v>24</v>
      </c>
      <c r="AH132" t="n">
        <v>517062.5894492844</v>
      </c>
    </row>
    <row r="133">
      <c r="A133" t="n">
        <v>131</v>
      </c>
      <c r="B133" t="n">
        <v>115</v>
      </c>
      <c r="C133" t="inlineStr">
        <is>
          <t xml:space="preserve">CONCLUIDO	</t>
        </is>
      </c>
      <c r="D133" t="n">
        <v>4.9133</v>
      </c>
      <c r="E133" t="n">
        <v>20.35</v>
      </c>
      <c r="F133" t="n">
        <v>17.43</v>
      </c>
      <c r="G133" t="n">
        <v>174.29</v>
      </c>
      <c r="H133" t="n">
        <v>2.13</v>
      </c>
      <c r="I133" t="n">
        <v>6</v>
      </c>
      <c r="J133" t="n">
        <v>282.18</v>
      </c>
      <c r="K133" t="n">
        <v>56.94</v>
      </c>
      <c r="L133" t="n">
        <v>33.75</v>
      </c>
      <c r="M133" t="n">
        <v>4</v>
      </c>
      <c r="N133" t="n">
        <v>76.48999999999999</v>
      </c>
      <c r="O133" t="n">
        <v>35036.81</v>
      </c>
      <c r="P133" t="n">
        <v>233.82</v>
      </c>
      <c r="Q133" t="n">
        <v>444.55</v>
      </c>
      <c r="R133" t="n">
        <v>65.73</v>
      </c>
      <c r="S133" t="n">
        <v>48.21</v>
      </c>
      <c r="T133" t="n">
        <v>2839.8</v>
      </c>
      <c r="U133" t="n">
        <v>0.73</v>
      </c>
      <c r="V133" t="n">
        <v>0.78</v>
      </c>
      <c r="W133" t="n">
        <v>0.17</v>
      </c>
      <c r="X133" t="n">
        <v>0.15</v>
      </c>
      <c r="Y133" t="n">
        <v>1</v>
      </c>
      <c r="Z133" t="n">
        <v>10</v>
      </c>
      <c r="AA133" t="n">
        <v>418.4232959661401</v>
      </c>
      <c r="AB133" t="n">
        <v>572.5052130738834</v>
      </c>
      <c r="AC133" t="n">
        <v>517.8661190542244</v>
      </c>
      <c r="AD133" t="n">
        <v>418423.2959661401</v>
      </c>
      <c r="AE133" t="n">
        <v>572505.2130738834</v>
      </c>
      <c r="AF133" t="n">
        <v>6.297526756226861e-06</v>
      </c>
      <c r="AG133" t="n">
        <v>24</v>
      </c>
      <c r="AH133" t="n">
        <v>517866.1190542245</v>
      </c>
    </row>
    <row r="134">
      <c r="A134" t="n">
        <v>132</v>
      </c>
      <c r="B134" t="n">
        <v>115</v>
      </c>
      <c r="C134" t="inlineStr">
        <is>
          <t xml:space="preserve">CONCLUIDO	</t>
        </is>
      </c>
      <c r="D134" t="n">
        <v>4.9159</v>
      </c>
      <c r="E134" t="n">
        <v>20.34</v>
      </c>
      <c r="F134" t="n">
        <v>17.42</v>
      </c>
      <c r="G134" t="n">
        <v>174.18</v>
      </c>
      <c r="H134" t="n">
        <v>2.14</v>
      </c>
      <c r="I134" t="n">
        <v>6</v>
      </c>
      <c r="J134" t="n">
        <v>282.68</v>
      </c>
      <c r="K134" t="n">
        <v>56.94</v>
      </c>
      <c r="L134" t="n">
        <v>34</v>
      </c>
      <c r="M134" t="n">
        <v>4</v>
      </c>
      <c r="N134" t="n">
        <v>76.73999999999999</v>
      </c>
      <c r="O134" t="n">
        <v>35097.98</v>
      </c>
      <c r="P134" t="n">
        <v>233.81</v>
      </c>
      <c r="Q134" t="n">
        <v>444.58</v>
      </c>
      <c r="R134" t="n">
        <v>65.19</v>
      </c>
      <c r="S134" t="n">
        <v>48.21</v>
      </c>
      <c r="T134" t="n">
        <v>2570.39</v>
      </c>
      <c r="U134" t="n">
        <v>0.74</v>
      </c>
      <c r="V134" t="n">
        <v>0.78</v>
      </c>
      <c r="W134" t="n">
        <v>0.17</v>
      </c>
      <c r="X134" t="n">
        <v>0.14</v>
      </c>
      <c r="Y134" t="n">
        <v>1</v>
      </c>
      <c r="Z134" t="n">
        <v>10</v>
      </c>
      <c r="AA134" t="n">
        <v>418.2876453167284</v>
      </c>
      <c r="AB134" t="n">
        <v>572.3196098708739</v>
      </c>
      <c r="AC134" t="n">
        <v>517.6982295604143</v>
      </c>
      <c r="AD134" t="n">
        <v>418287.6453167284</v>
      </c>
      <c r="AE134" t="n">
        <v>572319.609870874</v>
      </c>
      <c r="AF134" t="n">
        <v>6.300859255680628e-06</v>
      </c>
      <c r="AG134" t="n">
        <v>24</v>
      </c>
      <c r="AH134" t="n">
        <v>517698.2295604144</v>
      </c>
    </row>
    <row r="135">
      <c r="A135" t="n">
        <v>133</v>
      </c>
      <c r="B135" t="n">
        <v>115</v>
      </c>
      <c r="C135" t="inlineStr">
        <is>
          <t xml:space="preserve">CONCLUIDO	</t>
        </is>
      </c>
      <c r="D135" t="n">
        <v>4.9192</v>
      </c>
      <c r="E135" t="n">
        <v>20.33</v>
      </c>
      <c r="F135" t="n">
        <v>17.4</v>
      </c>
      <c r="G135" t="n">
        <v>174.04</v>
      </c>
      <c r="H135" t="n">
        <v>2.15</v>
      </c>
      <c r="I135" t="n">
        <v>6</v>
      </c>
      <c r="J135" t="n">
        <v>283.18</v>
      </c>
      <c r="K135" t="n">
        <v>56.94</v>
      </c>
      <c r="L135" t="n">
        <v>34.25</v>
      </c>
      <c r="M135" t="n">
        <v>4</v>
      </c>
      <c r="N135" t="n">
        <v>76.98</v>
      </c>
      <c r="O135" t="n">
        <v>35159.25</v>
      </c>
      <c r="P135" t="n">
        <v>234.07</v>
      </c>
      <c r="Q135" t="n">
        <v>444.55</v>
      </c>
      <c r="R135" t="n">
        <v>64.76000000000001</v>
      </c>
      <c r="S135" t="n">
        <v>48.21</v>
      </c>
      <c r="T135" t="n">
        <v>2353.94</v>
      </c>
      <c r="U135" t="n">
        <v>0.74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418.2232192223786</v>
      </c>
      <c r="AB135" t="n">
        <v>572.231459246306</v>
      </c>
      <c r="AC135" t="n">
        <v>517.618491907735</v>
      </c>
      <c r="AD135" t="n">
        <v>418223.2192223786</v>
      </c>
      <c r="AE135" t="n">
        <v>572231.459246306</v>
      </c>
      <c r="AF135" t="n">
        <v>6.305088966525793e-06</v>
      </c>
      <c r="AG135" t="n">
        <v>24</v>
      </c>
      <c r="AH135" t="n">
        <v>517618.491907735</v>
      </c>
    </row>
    <row r="136">
      <c r="A136" t="n">
        <v>134</v>
      </c>
      <c r="B136" t="n">
        <v>115</v>
      </c>
      <c r="C136" t="inlineStr">
        <is>
          <t xml:space="preserve">CONCLUIDO	</t>
        </is>
      </c>
      <c r="D136" t="n">
        <v>4.9161</v>
      </c>
      <c r="E136" t="n">
        <v>20.34</v>
      </c>
      <c r="F136" t="n">
        <v>17.42</v>
      </c>
      <c r="G136" t="n">
        <v>174.17</v>
      </c>
      <c r="H136" t="n">
        <v>2.17</v>
      </c>
      <c r="I136" t="n">
        <v>6</v>
      </c>
      <c r="J136" t="n">
        <v>283.67</v>
      </c>
      <c r="K136" t="n">
        <v>56.94</v>
      </c>
      <c r="L136" t="n">
        <v>34.5</v>
      </c>
      <c r="M136" t="n">
        <v>4</v>
      </c>
      <c r="N136" t="n">
        <v>77.23</v>
      </c>
      <c r="O136" t="n">
        <v>35220.61</v>
      </c>
      <c r="P136" t="n">
        <v>234.7</v>
      </c>
      <c r="Q136" t="n">
        <v>444.55</v>
      </c>
      <c r="R136" t="n">
        <v>65.27</v>
      </c>
      <c r="S136" t="n">
        <v>48.21</v>
      </c>
      <c r="T136" t="n">
        <v>2607.53</v>
      </c>
      <c r="U136" t="n">
        <v>0.74</v>
      </c>
      <c r="V136" t="n">
        <v>0.78</v>
      </c>
      <c r="W136" t="n">
        <v>0.17</v>
      </c>
      <c r="X136" t="n">
        <v>0.14</v>
      </c>
      <c r="Y136" t="n">
        <v>1</v>
      </c>
      <c r="Z136" t="n">
        <v>10</v>
      </c>
      <c r="AA136" t="n">
        <v>418.718256930189</v>
      </c>
      <c r="AB136" t="n">
        <v>572.9087916776544</v>
      </c>
      <c r="AC136" t="n">
        <v>518.2311806824775</v>
      </c>
      <c r="AD136" t="n">
        <v>418718.256930189</v>
      </c>
      <c r="AE136" t="n">
        <v>572908.7916776545</v>
      </c>
      <c r="AF136" t="n">
        <v>6.301115601792456e-06</v>
      </c>
      <c r="AG136" t="n">
        <v>24</v>
      </c>
      <c r="AH136" t="n">
        <v>518231.1806824776</v>
      </c>
    </row>
    <row r="137">
      <c r="A137" t="n">
        <v>135</v>
      </c>
      <c r="B137" t="n">
        <v>115</v>
      </c>
      <c r="C137" t="inlineStr">
        <is>
          <t xml:space="preserve">CONCLUIDO	</t>
        </is>
      </c>
      <c r="D137" t="n">
        <v>4.9157</v>
      </c>
      <c r="E137" t="n">
        <v>20.34</v>
      </c>
      <c r="F137" t="n">
        <v>17.42</v>
      </c>
      <c r="G137" t="n">
        <v>174.19</v>
      </c>
      <c r="H137" t="n">
        <v>2.18</v>
      </c>
      <c r="I137" t="n">
        <v>6</v>
      </c>
      <c r="J137" t="n">
        <v>284.17</v>
      </c>
      <c r="K137" t="n">
        <v>56.94</v>
      </c>
      <c r="L137" t="n">
        <v>34.75</v>
      </c>
      <c r="M137" t="n">
        <v>4</v>
      </c>
      <c r="N137" t="n">
        <v>77.48</v>
      </c>
      <c r="O137" t="n">
        <v>35282.08</v>
      </c>
      <c r="P137" t="n">
        <v>235.28</v>
      </c>
      <c r="Q137" t="n">
        <v>444.55</v>
      </c>
      <c r="R137" t="n">
        <v>65.23999999999999</v>
      </c>
      <c r="S137" t="n">
        <v>48.21</v>
      </c>
      <c r="T137" t="n">
        <v>2595.29</v>
      </c>
      <c r="U137" t="n">
        <v>0.74</v>
      </c>
      <c r="V137" t="n">
        <v>0.78</v>
      </c>
      <c r="W137" t="n">
        <v>0.17</v>
      </c>
      <c r="X137" t="n">
        <v>0.14</v>
      </c>
      <c r="Y137" t="n">
        <v>1</v>
      </c>
      <c r="Z137" t="n">
        <v>10</v>
      </c>
      <c r="AA137" t="n">
        <v>419.0181781242109</v>
      </c>
      <c r="AB137" t="n">
        <v>573.3191570869046</v>
      </c>
      <c r="AC137" t="n">
        <v>518.6023813930203</v>
      </c>
      <c r="AD137" t="n">
        <v>419018.1781242109</v>
      </c>
      <c r="AE137" t="n">
        <v>573319.1570869046</v>
      </c>
      <c r="AF137" t="n">
        <v>6.3006029095688e-06</v>
      </c>
      <c r="AG137" t="n">
        <v>24</v>
      </c>
      <c r="AH137" t="n">
        <v>518602.3813930203</v>
      </c>
    </row>
    <row r="138">
      <c r="A138" t="n">
        <v>136</v>
      </c>
      <c r="B138" t="n">
        <v>115</v>
      </c>
      <c r="C138" t="inlineStr">
        <is>
          <t xml:space="preserve">CONCLUIDO	</t>
        </is>
      </c>
      <c r="D138" t="n">
        <v>4.9163</v>
      </c>
      <c r="E138" t="n">
        <v>20.34</v>
      </c>
      <c r="F138" t="n">
        <v>17.42</v>
      </c>
      <c r="G138" t="n">
        <v>174.16</v>
      </c>
      <c r="H138" t="n">
        <v>2.19</v>
      </c>
      <c r="I138" t="n">
        <v>6</v>
      </c>
      <c r="J138" t="n">
        <v>284.67</v>
      </c>
      <c r="K138" t="n">
        <v>56.94</v>
      </c>
      <c r="L138" t="n">
        <v>35</v>
      </c>
      <c r="M138" t="n">
        <v>4</v>
      </c>
      <c r="N138" t="n">
        <v>77.73</v>
      </c>
      <c r="O138" t="n">
        <v>35343.65</v>
      </c>
      <c r="P138" t="n">
        <v>235.78</v>
      </c>
      <c r="Q138" t="n">
        <v>444.56</v>
      </c>
      <c r="R138" t="n">
        <v>65.09999999999999</v>
      </c>
      <c r="S138" t="n">
        <v>48.21</v>
      </c>
      <c r="T138" t="n">
        <v>2524.88</v>
      </c>
      <c r="U138" t="n">
        <v>0.74</v>
      </c>
      <c r="V138" t="n">
        <v>0.78</v>
      </c>
      <c r="W138" t="n">
        <v>0.18</v>
      </c>
      <c r="X138" t="n">
        <v>0.14</v>
      </c>
      <c r="Y138" t="n">
        <v>1</v>
      </c>
      <c r="Z138" t="n">
        <v>10</v>
      </c>
      <c r="AA138" t="n">
        <v>419.2423068861494</v>
      </c>
      <c r="AB138" t="n">
        <v>573.6258199468518</v>
      </c>
      <c r="AC138" t="n">
        <v>518.8797767800183</v>
      </c>
      <c r="AD138" t="n">
        <v>419242.3068861494</v>
      </c>
      <c r="AE138" t="n">
        <v>573625.8199468518</v>
      </c>
      <c r="AF138" t="n">
        <v>6.301371947904283e-06</v>
      </c>
      <c r="AG138" t="n">
        <v>24</v>
      </c>
      <c r="AH138" t="n">
        <v>518879.7767800184</v>
      </c>
    </row>
    <row r="139">
      <c r="A139" t="n">
        <v>137</v>
      </c>
      <c r="B139" t="n">
        <v>115</v>
      </c>
      <c r="C139" t="inlineStr">
        <is>
          <t xml:space="preserve">CONCLUIDO	</t>
        </is>
      </c>
      <c r="D139" t="n">
        <v>4.9164</v>
      </c>
      <c r="E139" t="n">
        <v>20.34</v>
      </c>
      <c r="F139" t="n">
        <v>17.42</v>
      </c>
      <c r="G139" t="n">
        <v>174.16</v>
      </c>
      <c r="H139" t="n">
        <v>2.2</v>
      </c>
      <c r="I139" t="n">
        <v>6</v>
      </c>
      <c r="J139" t="n">
        <v>285.17</v>
      </c>
      <c r="K139" t="n">
        <v>56.94</v>
      </c>
      <c r="L139" t="n">
        <v>35.25</v>
      </c>
      <c r="M139" t="n">
        <v>4</v>
      </c>
      <c r="N139" t="n">
        <v>77.98</v>
      </c>
      <c r="O139" t="n">
        <v>35405.32</v>
      </c>
      <c r="P139" t="n">
        <v>235.75</v>
      </c>
      <c r="Q139" t="n">
        <v>444.55</v>
      </c>
      <c r="R139" t="n">
        <v>65.15000000000001</v>
      </c>
      <c r="S139" t="n">
        <v>48.21</v>
      </c>
      <c r="T139" t="n">
        <v>2552.16</v>
      </c>
      <c r="U139" t="n">
        <v>0.74</v>
      </c>
      <c r="V139" t="n">
        <v>0.78</v>
      </c>
      <c r="W139" t="n">
        <v>0.17</v>
      </c>
      <c r="X139" t="n">
        <v>0.14</v>
      </c>
      <c r="Y139" t="n">
        <v>1</v>
      </c>
      <c r="Z139" t="n">
        <v>10</v>
      </c>
      <c r="AA139" t="n">
        <v>419.2239014453022</v>
      </c>
      <c r="AB139" t="n">
        <v>573.6006368106939</v>
      </c>
      <c r="AC139" t="n">
        <v>518.8569970870305</v>
      </c>
      <c r="AD139" t="n">
        <v>419223.9014453022</v>
      </c>
      <c r="AE139" t="n">
        <v>573600.6368106939</v>
      </c>
      <c r="AF139" t="n">
        <v>6.301500120960199e-06</v>
      </c>
      <c r="AG139" t="n">
        <v>24</v>
      </c>
      <c r="AH139" t="n">
        <v>518856.9970870306</v>
      </c>
    </row>
    <row r="140">
      <c r="A140" t="n">
        <v>138</v>
      </c>
      <c r="B140" t="n">
        <v>115</v>
      </c>
      <c r="C140" t="inlineStr">
        <is>
          <t xml:space="preserve">CONCLUIDO	</t>
        </is>
      </c>
      <c r="D140" t="n">
        <v>4.919</v>
      </c>
      <c r="E140" t="n">
        <v>20.33</v>
      </c>
      <c r="F140" t="n">
        <v>17.41</v>
      </c>
      <c r="G140" t="n">
        <v>174.05</v>
      </c>
      <c r="H140" t="n">
        <v>2.21</v>
      </c>
      <c r="I140" t="n">
        <v>6</v>
      </c>
      <c r="J140" t="n">
        <v>285.67</v>
      </c>
      <c r="K140" t="n">
        <v>56.94</v>
      </c>
      <c r="L140" t="n">
        <v>35.5</v>
      </c>
      <c r="M140" t="n">
        <v>4</v>
      </c>
      <c r="N140" t="n">
        <v>78.23</v>
      </c>
      <c r="O140" t="n">
        <v>35467.08</v>
      </c>
      <c r="P140" t="n">
        <v>235.5</v>
      </c>
      <c r="Q140" t="n">
        <v>444.55</v>
      </c>
      <c r="R140" t="n">
        <v>64.72</v>
      </c>
      <c r="S140" t="n">
        <v>48.21</v>
      </c>
      <c r="T140" t="n">
        <v>2335.52</v>
      </c>
      <c r="U140" t="n">
        <v>0.74</v>
      </c>
      <c r="V140" t="n">
        <v>0.78</v>
      </c>
      <c r="W140" t="n">
        <v>0.17</v>
      </c>
      <c r="X140" t="n">
        <v>0.13</v>
      </c>
      <c r="Y140" t="n">
        <v>1</v>
      </c>
      <c r="Z140" t="n">
        <v>10</v>
      </c>
      <c r="AA140" t="n">
        <v>418.9699062873097</v>
      </c>
      <c r="AB140" t="n">
        <v>573.2531094300533</v>
      </c>
      <c r="AC140" t="n">
        <v>518.5426372318404</v>
      </c>
      <c r="AD140" t="n">
        <v>418969.9062873097</v>
      </c>
      <c r="AE140" t="n">
        <v>573253.1094300533</v>
      </c>
      <c r="AF140" t="n">
        <v>6.304832620413964e-06</v>
      </c>
      <c r="AG140" t="n">
        <v>24</v>
      </c>
      <c r="AH140" t="n">
        <v>518542.6372318404</v>
      </c>
    </row>
    <row r="141">
      <c r="A141" t="n">
        <v>139</v>
      </c>
      <c r="B141" t="n">
        <v>115</v>
      </c>
      <c r="C141" t="inlineStr">
        <is>
          <t xml:space="preserve">CONCLUIDO	</t>
        </is>
      </c>
      <c r="D141" t="n">
        <v>4.9194</v>
      </c>
      <c r="E141" t="n">
        <v>20.33</v>
      </c>
      <c r="F141" t="n">
        <v>17.4</v>
      </c>
      <c r="G141" t="n">
        <v>174.03</v>
      </c>
      <c r="H141" t="n">
        <v>2.22</v>
      </c>
      <c r="I141" t="n">
        <v>6</v>
      </c>
      <c r="J141" t="n">
        <v>286.17</v>
      </c>
      <c r="K141" t="n">
        <v>56.94</v>
      </c>
      <c r="L141" t="n">
        <v>35.75</v>
      </c>
      <c r="M141" t="n">
        <v>4</v>
      </c>
      <c r="N141" t="n">
        <v>78.48</v>
      </c>
      <c r="O141" t="n">
        <v>35528.95</v>
      </c>
      <c r="P141" t="n">
        <v>235.59</v>
      </c>
      <c r="Q141" t="n">
        <v>444.55</v>
      </c>
      <c r="R141" t="n">
        <v>64.70999999999999</v>
      </c>
      <c r="S141" t="n">
        <v>48.21</v>
      </c>
      <c r="T141" t="n">
        <v>2329.97</v>
      </c>
      <c r="U141" t="n">
        <v>0.74</v>
      </c>
      <c r="V141" t="n">
        <v>0.78</v>
      </c>
      <c r="W141" t="n">
        <v>0.17</v>
      </c>
      <c r="X141" t="n">
        <v>0.13</v>
      </c>
      <c r="Y141" t="n">
        <v>1</v>
      </c>
      <c r="Z141" t="n">
        <v>10</v>
      </c>
      <c r="AA141" t="n">
        <v>418.9632873276153</v>
      </c>
      <c r="AB141" t="n">
        <v>573.2440530773913</v>
      </c>
      <c r="AC141" t="n">
        <v>518.5344452047659</v>
      </c>
      <c r="AD141" t="n">
        <v>418963.2873276153</v>
      </c>
      <c r="AE141" t="n">
        <v>573244.0530773913</v>
      </c>
      <c r="AF141" t="n">
        <v>6.305345312637621e-06</v>
      </c>
      <c r="AG141" t="n">
        <v>24</v>
      </c>
      <c r="AH141" t="n">
        <v>518534.4452047659</v>
      </c>
    </row>
    <row r="142">
      <c r="A142" t="n">
        <v>140</v>
      </c>
      <c r="B142" t="n">
        <v>115</v>
      </c>
      <c r="C142" t="inlineStr">
        <is>
          <t xml:space="preserve">CONCLUIDO	</t>
        </is>
      </c>
      <c r="D142" t="n">
        <v>4.9198</v>
      </c>
      <c r="E142" t="n">
        <v>20.33</v>
      </c>
      <c r="F142" t="n">
        <v>17.4</v>
      </c>
      <c r="G142" t="n">
        <v>174.02</v>
      </c>
      <c r="H142" t="n">
        <v>2.24</v>
      </c>
      <c r="I142" t="n">
        <v>6</v>
      </c>
      <c r="J142" t="n">
        <v>286.68</v>
      </c>
      <c r="K142" t="n">
        <v>56.94</v>
      </c>
      <c r="L142" t="n">
        <v>36</v>
      </c>
      <c r="M142" t="n">
        <v>4</v>
      </c>
      <c r="N142" t="n">
        <v>78.73</v>
      </c>
      <c r="O142" t="n">
        <v>35591.05</v>
      </c>
      <c r="P142" t="n">
        <v>235.96</v>
      </c>
      <c r="Q142" t="n">
        <v>444.55</v>
      </c>
      <c r="R142" t="n">
        <v>64.7</v>
      </c>
      <c r="S142" t="n">
        <v>48.21</v>
      </c>
      <c r="T142" t="n">
        <v>2322.62</v>
      </c>
      <c r="U142" t="n">
        <v>0.75</v>
      </c>
      <c r="V142" t="n">
        <v>0.78</v>
      </c>
      <c r="W142" t="n">
        <v>0.17</v>
      </c>
      <c r="X142" t="n">
        <v>0.13</v>
      </c>
      <c r="Y142" t="n">
        <v>1</v>
      </c>
      <c r="Z142" t="n">
        <v>10</v>
      </c>
      <c r="AA142" t="n">
        <v>419.1306305557485</v>
      </c>
      <c r="AB142" t="n">
        <v>573.4730194647855</v>
      </c>
      <c r="AC142" t="n">
        <v>518.7415593615035</v>
      </c>
      <c r="AD142" t="n">
        <v>419130.6305557485</v>
      </c>
      <c r="AE142" t="n">
        <v>573473.0194647855</v>
      </c>
      <c r="AF142" t="n">
        <v>6.305858004861278e-06</v>
      </c>
      <c r="AG142" t="n">
        <v>24</v>
      </c>
      <c r="AH142" t="n">
        <v>518741.5593615035</v>
      </c>
    </row>
    <row r="143">
      <c r="A143" t="n">
        <v>141</v>
      </c>
      <c r="B143" t="n">
        <v>115</v>
      </c>
      <c r="C143" t="inlineStr">
        <is>
          <t xml:space="preserve">CONCLUIDO	</t>
        </is>
      </c>
      <c r="D143" t="n">
        <v>4.923</v>
      </c>
      <c r="E143" t="n">
        <v>20.31</v>
      </c>
      <c r="F143" t="n">
        <v>17.39</v>
      </c>
      <c r="G143" t="n">
        <v>173.89</v>
      </c>
      <c r="H143" t="n">
        <v>2.25</v>
      </c>
      <c r="I143" t="n">
        <v>6</v>
      </c>
      <c r="J143" t="n">
        <v>287.18</v>
      </c>
      <c r="K143" t="n">
        <v>56.94</v>
      </c>
      <c r="L143" t="n">
        <v>36.25</v>
      </c>
      <c r="M143" t="n">
        <v>4</v>
      </c>
      <c r="N143" t="n">
        <v>78.98999999999999</v>
      </c>
      <c r="O143" t="n">
        <v>35653.12</v>
      </c>
      <c r="P143" t="n">
        <v>235.31</v>
      </c>
      <c r="Q143" t="n">
        <v>444.55</v>
      </c>
      <c r="R143" t="n">
        <v>64.16</v>
      </c>
      <c r="S143" t="n">
        <v>48.21</v>
      </c>
      <c r="T143" t="n">
        <v>2053.43</v>
      </c>
      <c r="U143" t="n">
        <v>0.75</v>
      </c>
      <c r="V143" t="n">
        <v>0.78</v>
      </c>
      <c r="W143" t="n">
        <v>0.17</v>
      </c>
      <c r="X143" t="n">
        <v>0.11</v>
      </c>
      <c r="Y143" t="n">
        <v>1</v>
      </c>
      <c r="Z143" t="n">
        <v>10</v>
      </c>
      <c r="AA143" t="n">
        <v>418.6585350156761</v>
      </c>
      <c r="AB143" t="n">
        <v>572.8270775194731</v>
      </c>
      <c r="AC143" t="n">
        <v>518.1572652088665</v>
      </c>
      <c r="AD143" t="n">
        <v>418658.5350156761</v>
      </c>
      <c r="AE143" t="n">
        <v>572827.077519473</v>
      </c>
      <c r="AF143" t="n">
        <v>6.309959542650528e-06</v>
      </c>
      <c r="AG143" t="n">
        <v>24</v>
      </c>
      <c r="AH143" t="n">
        <v>518157.2652088665</v>
      </c>
    </row>
    <row r="144">
      <c r="A144" t="n">
        <v>142</v>
      </c>
      <c r="B144" t="n">
        <v>115</v>
      </c>
      <c r="C144" t="inlineStr">
        <is>
          <t xml:space="preserve">CONCLUIDO	</t>
        </is>
      </c>
      <c r="D144" t="n">
        <v>4.9189</v>
      </c>
      <c r="E144" t="n">
        <v>20.33</v>
      </c>
      <c r="F144" t="n">
        <v>17.41</v>
      </c>
      <c r="G144" t="n">
        <v>174.06</v>
      </c>
      <c r="H144" t="n">
        <v>2.26</v>
      </c>
      <c r="I144" t="n">
        <v>6</v>
      </c>
      <c r="J144" t="n">
        <v>287.68</v>
      </c>
      <c r="K144" t="n">
        <v>56.94</v>
      </c>
      <c r="L144" t="n">
        <v>36.5</v>
      </c>
      <c r="M144" t="n">
        <v>4</v>
      </c>
      <c r="N144" t="n">
        <v>79.23999999999999</v>
      </c>
      <c r="O144" t="n">
        <v>35715.3</v>
      </c>
      <c r="P144" t="n">
        <v>235.41</v>
      </c>
      <c r="Q144" t="n">
        <v>444.55</v>
      </c>
      <c r="R144" t="n">
        <v>64.89</v>
      </c>
      <c r="S144" t="n">
        <v>48.21</v>
      </c>
      <c r="T144" t="n">
        <v>2419.19</v>
      </c>
      <c r="U144" t="n">
        <v>0.74</v>
      </c>
      <c r="V144" t="n">
        <v>0.78</v>
      </c>
      <c r="W144" t="n">
        <v>0.17</v>
      </c>
      <c r="X144" t="n">
        <v>0.13</v>
      </c>
      <c r="Y144" t="n">
        <v>1</v>
      </c>
      <c r="Z144" t="n">
        <v>10</v>
      </c>
      <c r="AA144" t="n">
        <v>418.9292922230034</v>
      </c>
      <c r="AB144" t="n">
        <v>573.1975394755032</v>
      </c>
      <c r="AC144" t="n">
        <v>518.4923707957597</v>
      </c>
      <c r="AD144" t="n">
        <v>418929.2922230033</v>
      </c>
      <c r="AE144" t="n">
        <v>573197.5394755031</v>
      </c>
      <c r="AF144" t="n">
        <v>6.30470444735805e-06</v>
      </c>
      <c r="AG144" t="n">
        <v>24</v>
      </c>
      <c r="AH144" t="n">
        <v>518492.3707957597</v>
      </c>
    </row>
    <row r="145">
      <c r="A145" t="n">
        <v>143</v>
      </c>
      <c r="B145" t="n">
        <v>115</v>
      </c>
      <c r="C145" t="inlineStr">
        <is>
          <t xml:space="preserve">CONCLUIDO	</t>
        </is>
      </c>
      <c r="D145" t="n">
        <v>4.9115</v>
      </c>
      <c r="E145" t="n">
        <v>20.36</v>
      </c>
      <c r="F145" t="n">
        <v>17.44</v>
      </c>
      <c r="G145" t="n">
        <v>174.36</v>
      </c>
      <c r="H145" t="n">
        <v>2.27</v>
      </c>
      <c r="I145" t="n">
        <v>6</v>
      </c>
      <c r="J145" t="n">
        <v>288.19</v>
      </c>
      <c r="K145" t="n">
        <v>56.94</v>
      </c>
      <c r="L145" t="n">
        <v>36.75</v>
      </c>
      <c r="M145" t="n">
        <v>4</v>
      </c>
      <c r="N145" t="n">
        <v>79.5</v>
      </c>
      <c r="O145" t="n">
        <v>35777.58</v>
      </c>
      <c r="P145" t="n">
        <v>236</v>
      </c>
      <c r="Q145" t="n">
        <v>444.55</v>
      </c>
      <c r="R145" t="n">
        <v>65.97</v>
      </c>
      <c r="S145" t="n">
        <v>48.21</v>
      </c>
      <c r="T145" t="n">
        <v>2959.15</v>
      </c>
      <c r="U145" t="n">
        <v>0.73</v>
      </c>
      <c r="V145" t="n">
        <v>0.78</v>
      </c>
      <c r="W145" t="n">
        <v>0.17</v>
      </c>
      <c r="X145" t="n">
        <v>0.16</v>
      </c>
      <c r="Y145" t="n">
        <v>1</v>
      </c>
      <c r="Z145" t="n">
        <v>10</v>
      </c>
      <c r="AA145" t="n">
        <v>419.5986058405993</v>
      </c>
      <c r="AB145" t="n">
        <v>574.1133238951306</v>
      </c>
      <c r="AC145" t="n">
        <v>519.3207540356894</v>
      </c>
      <c r="AD145" t="n">
        <v>419598.6058405993</v>
      </c>
      <c r="AE145" t="n">
        <v>574113.3238951307</v>
      </c>
      <c r="AF145" t="n">
        <v>6.295219641220409e-06</v>
      </c>
      <c r="AG145" t="n">
        <v>24</v>
      </c>
      <c r="AH145" t="n">
        <v>519320.7540356895</v>
      </c>
    </row>
    <row r="146">
      <c r="A146" t="n">
        <v>144</v>
      </c>
      <c r="B146" t="n">
        <v>115</v>
      </c>
      <c r="C146" t="inlineStr">
        <is>
          <t xml:space="preserve">CONCLUIDO	</t>
        </is>
      </c>
      <c r="D146" t="n">
        <v>4.913</v>
      </c>
      <c r="E146" t="n">
        <v>20.35</v>
      </c>
      <c r="F146" t="n">
        <v>17.43</v>
      </c>
      <c r="G146" t="n">
        <v>174.3</v>
      </c>
      <c r="H146" t="n">
        <v>2.28</v>
      </c>
      <c r="I146" t="n">
        <v>6</v>
      </c>
      <c r="J146" t="n">
        <v>288.7</v>
      </c>
      <c r="K146" t="n">
        <v>56.94</v>
      </c>
      <c r="L146" t="n">
        <v>37</v>
      </c>
      <c r="M146" t="n">
        <v>4</v>
      </c>
      <c r="N146" t="n">
        <v>79.75</v>
      </c>
      <c r="O146" t="n">
        <v>35839.97</v>
      </c>
      <c r="P146" t="n">
        <v>235.85</v>
      </c>
      <c r="Q146" t="n">
        <v>444.55</v>
      </c>
      <c r="R146" t="n">
        <v>65.62</v>
      </c>
      <c r="S146" t="n">
        <v>48.21</v>
      </c>
      <c r="T146" t="n">
        <v>2783.36</v>
      </c>
      <c r="U146" t="n">
        <v>0.73</v>
      </c>
      <c r="V146" t="n">
        <v>0.78</v>
      </c>
      <c r="W146" t="n">
        <v>0.17</v>
      </c>
      <c r="X146" t="n">
        <v>0.15</v>
      </c>
      <c r="Y146" t="n">
        <v>1</v>
      </c>
      <c r="Z146" t="n">
        <v>10</v>
      </c>
      <c r="AA146" t="n">
        <v>419.4335539416564</v>
      </c>
      <c r="AB146" t="n">
        <v>573.8874926054212</v>
      </c>
      <c r="AC146" t="n">
        <v>519.1164757673137</v>
      </c>
      <c r="AD146" t="n">
        <v>419433.5539416564</v>
      </c>
      <c r="AE146" t="n">
        <v>573887.4926054212</v>
      </c>
      <c r="AF146" t="n">
        <v>6.29714223705912e-06</v>
      </c>
      <c r="AG146" t="n">
        <v>24</v>
      </c>
      <c r="AH146" t="n">
        <v>519116.4757673136</v>
      </c>
    </row>
    <row r="147">
      <c r="A147" t="n">
        <v>145</v>
      </c>
      <c r="B147" t="n">
        <v>115</v>
      </c>
      <c r="C147" t="inlineStr">
        <is>
          <t xml:space="preserve">CONCLUIDO	</t>
        </is>
      </c>
      <c r="D147" t="n">
        <v>4.9168</v>
      </c>
      <c r="E147" t="n">
        <v>20.34</v>
      </c>
      <c r="F147" t="n">
        <v>17.41</v>
      </c>
      <c r="G147" t="n">
        <v>174.14</v>
      </c>
      <c r="H147" t="n">
        <v>2.29</v>
      </c>
      <c r="I147" t="n">
        <v>6</v>
      </c>
      <c r="J147" t="n">
        <v>289.2</v>
      </c>
      <c r="K147" t="n">
        <v>56.94</v>
      </c>
      <c r="L147" t="n">
        <v>37.25</v>
      </c>
      <c r="M147" t="n">
        <v>4</v>
      </c>
      <c r="N147" t="n">
        <v>80.01000000000001</v>
      </c>
      <c r="O147" t="n">
        <v>35902.46</v>
      </c>
      <c r="P147" t="n">
        <v>235.51</v>
      </c>
      <c r="Q147" t="n">
        <v>444.56</v>
      </c>
      <c r="R147" t="n">
        <v>65.06999999999999</v>
      </c>
      <c r="S147" t="n">
        <v>48.21</v>
      </c>
      <c r="T147" t="n">
        <v>2511.19</v>
      </c>
      <c r="U147" t="n">
        <v>0.74</v>
      </c>
      <c r="V147" t="n">
        <v>0.78</v>
      </c>
      <c r="W147" t="n">
        <v>0.17</v>
      </c>
      <c r="X147" t="n">
        <v>0.14</v>
      </c>
      <c r="Y147" t="n">
        <v>1</v>
      </c>
      <c r="Z147" t="n">
        <v>10</v>
      </c>
      <c r="AA147" t="n">
        <v>419.054926333128</v>
      </c>
      <c r="AB147" t="n">
        <v>573.3694376075615</v>
      </c>
      <c r="AC147" t="n">
        <v>518.6478632113549</v>
      </c>
      <c r="AD147" t="n">
        <v>419054.926333128</v>
      </c>
      <c r="AE147" t="n">
        <v>573369.4376075615</v>
      </c>
      <c r="AF147" t="n">
        <v>6.302012813183855e-06</v>
      </c>
      <c r="AG147" t="n">
        <v>24</v>
      </c>
      <c r="AH147" t="n">
        <v>518647.8632113549</v>
      </c>
    </row>
    <row r="148">
      <c r="A148" t="n">
        <v>146</v>
      </c>
      <c r="B148" t="n">
        <v>115</v>
      </c>
      <c r="C148" t="inlineStr">
        <is>
          <t xml:space="preserve">CONCLUIDO	</t>
        </is>
      </c>
      <c r="D148" t="n">
        <v>4.914</v>
      </c>
      <c r="E148" t="n">
        <v>20.35</v>
      </c>
      <c r="F148" t="n">
        <v>17.43</v>
      </c>
      <c r="G148" t="n">
        <v>174.26</v>
      </c>
      <c r="H148" t="n">
        <v>2.31</v>
      </c>
      <c r="I148" t="n">
        <v>6</v>
      </c>
      <c r="J148" t="n">
        <v>289.71</v>
      </c>
      <c r="K148" t="n">
        <v>56.94</v>
      </c>
      <c r="L148" t="n">
        <v>37.5</v>
      </c>
      <c r="M148" t="n">
        <v>4</v>
      </c>
      <c r="N148" t="n">
        <v>80.27</v>
      </c>
      <c r="O148" t="n">
        <v>35965.05</v>
      </c>
      <c r="P148" t="n">
        <v>234.91</v>
      </c>
      <c r="Q148" t="n">
        <v>444.55</v>
      </c>
      <c r="R148" t="n">
        <v>65.51000000000001</v>
      </c>
      <c r="S148" t="n">
        <v>48.21</v>
      </c>
      <c r="T148" t="n">
        <v>2730.72</v>
      </c>
      <c r="U148" t="n">
        <v>0.74</v>
      </c>
      <c r="V148" t="n">
        <v>0.78</v>
      </c>
      <c r="W148" t="n">
        <v>0.17</v>
      </c>
      <c r="X148" t="n">
        <v>0.15</v>
      </c>
      <c r="Y148" t="n">
        <v>1</v>
      </c>
      <c r="Z148" t="n">
        <v>10</v>
      </c>
      <c r="AA148" t="n">
        <v>418.9343656587637</v>
      </c>
      <c r="AB148" t="n">
        <v>573.2044811741347</v>
      </c>
      <c r="AC148" t="n">
        <v>518.4986499884166</v>
      </c>
      <c r="AD148" t="n">
        <v>418934.3656587637</v>
      </c>
      <c r="AE148" t="n">
        <v>573204.4811741346</v>
      </c>
      <c r="AF148" t="n">
        <v>6.298423967618259e-06</v>
      </c>
      <c r="AG148" t="n">
        <v>24</v>
      </c>
      <c r="AH148" t="n">
        <v>518498.6499884165</v>
      </c>
    </row>
    <row r="149">
      <c r="A149" t="n">
        <v>147</v>
      </c>
      <c r="B149" t="n">
        <v>115</v>
      </c>
      <c r="C149" t="inlineStr">
        <is>
          <t xml:space="preserve">CONCLUIDO	</t>
        </is>
      </c>
      <c r="D149" t="n">
        <v>4.9147</v>
      </c>
      <c r="E149" t="n">
        <v>20.35</v>
      </c>
      <c r="F149" t="n">
        <v>17.42</v>
      </c>
      <c r="G149" t="n">
        <v>174.23</v>
      </c>
      <c r="H149" t="n">
        <v>2.32</v>
      </c>
      <c r="I149" t="n">
        <v>6</v>
      </c>
      <c r="J149" t="n">
        <v>290.22</v>
      </c>
      <c r="K149" t="n">
        <v>56.94</v>
      </c>
      <c r="L149" t="n">
        <v>37.75</v>
      </c>
      <c r="M149" t="n">
        <v>4</v>
      </c>
      <c r="N149" t="n">
        <v>80.52</v>
      </c>
      <c r="O149" t="n">
        <v>36027.75</v>
      </c>
      <c r="P149" t="n">
        <v>235.03</v>
      </c>
      <c r="Q149" t="n">
        <v>444.55</v>
      </c>
      <c r="R149" t="n">
        <v>65.40000000000001</v>
      </c>
      <c r="S149" t="n">
        <v>48.21</v>
      </c>
      <c r="T149" t="n">
        <v>2674.02</v>
      </c>
      <c r="U149" t="n">
        <v>0.74</v>
      </c>
      <c r="V149" t="n">
        <v>0.78</v>
      </c>
      <c r="W149" t="n">
        <v>0.17</v>
      </c>
      <c r="X149" t="n">
        <v>0.15</v>
      </c>
      <c r="Y149" t="n">
        <v>1</v>
      </c>
      <c r="Z149" t="n">
        <v>10</v>
      </c>
      <c r="AA149" t="n">
        <v>418.9315816740634</v>
      </c>
      <c r="AB149" t="n">
        <v>573.2006720034468</v>
      </c>
      <c r="AC149" t="n">
        <v>518.495204359633</v>
      </c>
      <c r="AD149" t="n">
        <v>418931.5816740634</v>
      </c>
      <c r="AE149" t="n">
        <v>573200.6720034468</v>
      </c>
      <c r="AF149" t="n">
        <v>6.299321179009659e-06</v>
      </c>
      <c r="AG149" t="n">
        <v>24</v>
      </c>
      <c r="AH149" t="n">
        <v>518495.204359633</v>
      </c>
    </row>
    <row r="150">
      <c r="A150" t="n">
        <v>148</v>
      </c>
      <c r="B150" t="n">
        <v>115</v>
      </c>
      <c r="C150" t="inlineStr">
        <is>
          <t xml:space="preserve">CONCLUIDO	</t>
        </is>
      </c>
      <c r="D150" t="n">
        <v>4.916</v>
      </c>
      <c r="E150" t="n">
        <v>20.34</v>
      </c>
      <c r="F150" t="n">
        <v>17.42</v>
      </c>
      <c r="G150" t="n">
        <v>174.18</v>
      </c>
      <c r="H150" t="n">
        <v>2.33</v>
      </c>
      <c r="I150" t="n">
        <v>6</v>
      </c>
      <c r="J150" t="n">
        <v>290.73</v>
      </c>
      <c r="K150" t="n">
        <v>56.94</v>
      </c>
      <c r="L150" t="n">
        <v>38</v>
      </c>
      <c r="M150" t="n">
        <v>4</v>
      </c>
      <c r="N150" t="n">
        <v>80.78</v>
      </c>
      <c r="O150" t="n">
        <v>36090.56</v>
      </c>
      <c r="P150" t="n">
        <v>234.11</v>
      </c>
      <c r="Q150" t="n">
        <v>444.55</v>
      </c>
      <c r="R150" t="n">
        <v>65.20999999999999</v>
      </c>
      <c r="S150" t="n">
        <v>48.21</v>
      </c>
      <c r="T150" t="n">
        <v>2580.96</v>
      </c>
      <c r="U150" t="n">
        <v>0.74</v>
      </c>
      <c r="V150" t="n">
        <v>0.78</v>
      </c>
      <c r="W150" t="n">
        <v>0.17</v>
      </c>
      <c r="X150" t="n">
        <v>0.14</v>
      </c>
      <c r="Y150" t="n">
        <v>1</v>
      </c>
      <c r="Z150" t="n">
        <v>10</v>
      </c>
      <c r="AA150" t="n">
        <v>418.4316162036139</v>
      </c>
      <c r="AB150" t="n">
        <v>572.5165971898581</v>
      </c>
      <c r="AC150" t="n">
        <v>517.8764166861481</v>
      </c>
      <c r="AD150" t="n">
        <v>418431.6162036139</v>
      </c>
      <c r="AE150" t="n">
        <v>572516.5971898581</v>
      </c>
      <c r="AF150" t="n">
        <v>6.300987428736543e-06</v>
      </c>
      <c r="AG150" t="n">
        <v>24</v>
      </c>
      <c r="AH150" t="n">
        <v>517876.4166861481</v>
      </c>
    </row>
    <row r="151">
      <c r="A151" t="n">
        <v>149</v>
      </c>
      <c r="B151" t="n">
        <v>115</v>
      </c>
      <c r="C151" t="inlineStr">
        <is>
          <t xml:space="preserve">CONCLUIDO	</t>
        </is>
      </c>
      <c r="D151" t="n">
        <v>4.915</v>
      </c>
      <c r="E151" t="n">
        <v>20.35</v>
      </c>
      <c r="F151" t="n">
        <v>17.42</v>
      </c>
      <c r="G151" t="n">
        <v>174.22</v>
      </c>
      <c r="H151" t="n">
        <v>2.34</v>
      </c>
      <c r="I151" t="n">
        <v>6</v>
      </c>
      <c r="J151" t="n">
        <v>291.24</v>
      </c>
      <c r="K151" t="n">
        <v>56.94</v>
      </c>
      <c r="L151" t="n">
        <v>38.25</v>
      </c>
      <c r="M151" t="n">
        <v>4</v>
      </c>
      <c r="N151" t="n">
        <v>81.04000000000001</v>
      </c>
      <c r="O151" t="n">
        <v>36153.47</v>
      </c>
      <c r="P151" t="n">
        <v>233.92</v>
      </c>
      <c r="Q151" t="n">
        <v>444.55</v>
      </c>
      <c r="R151" t="n">
        <v>65.31</v>
      </c>
      <c r="S151" t="n">
        <v>48.21</v>
      </c>
      <c r="T151" t="n">
        <v>2630.84</v>
      </c>
      <c r="U151" t="n">
        <v>0.74</v>
      </c>
      <c r="V151" t="n">
        <v>0.78</v>
      </c>
      <c r="W151" t="n">
        <v>0.17</v>
      </c>
      <c r="X151" t="n">
        <v>0.14</v>
      </c>
      <c r="Y151" t="n">
        <v>1</v>
      </c>
      <c r="Z151" t="n">
        <v>10</v>
      </c>
      <c r="AA151" t="n">
        <v>418.3744314141242</v>
      </c>
      <c r="AB151" t="n">
        <v>572.4383544380635</v>
      </c>
      <c r="AC151" t="n">
        <v>517.8056413127703</v>
      </c>
      <c r="AD151" t="n">
        <v>418374.4314141242</v>
      </c>
      <c r="AE151" t="n">
        <v>572438.3544380635</v>
      </c>
      <c r="AF151" t="n">
        <v>6.299705698177401e-06</v>
      </c>
      <c r="AG151" t="n">
        <v>24</v>
      </c>
      <c r="AH151" t="n">
        <v>517805.6413127703</v>
      </c>
    </row>
    <row r="152">
      <c r="A152" t="n">
        <v>150</v>
      </c>
      <c r="B152" t="n">
        <v>115</v>
      </c>
      <c r="C152" t="inlineStr">
        <is>
          <t xml:space="preserve">CONCLUIDO	</t>
        </is>
      </c>
      <c r="D152" t="n">
        <v>4.919</v>
      </c>
      <c r="E152" t="n">
        <v>20.33</v>
      </c>
      <c r="F152" t="n">
        <v>17.41</v>
      </c>
      <c r="G152" t="n">
        <v>174.05</v>
      </c>
      <c r="H152" t="n">
        <v>2.35</v>
      </c>
      <c r="I152" t="n">
        <v>6</v>
      </c>
      <c r="J152" t="n">
        <v>291.75</v>
      </c>
      <c r="K152" t="n">
        <v>56.94</v>
      </c>
      <c r="L152" t="n">
        <v>38.5</v>
      </c>
      <c r="M152" t="n">
        <v>4</v>
      </c>
      <c r="N152" t="n">
        <v>81.31</v>
      </c>
      <c r="O152" t="n">
        <v>36216.49</v>
      </c>
      <c r="P152" t="n">
        <v>232.81</v>
      </c>
      <c r="Q152" t="n">
        <v>444.55</v>
      </c>
      <c r="R152" t="n">
        <v>64.76000000000001</v>
      </c>
      <c r="S152" t="n">
        <v>48.21</v>
      </c>
      <c r="T152" t="n">
        <v>2356.47</v>
      </c>
      <c r="U152" t="n">
        <v>0.74</v>
      </c>
      <c r="V152" t="n">
        <v>0.78</v>
      </c>
      <c r="W152" t="n">
        <v>0.17</v>
      </c>
      <c r="X152" t="n">
        <v>0.13</v>
      </c>
      <c r="Y152" t="n">
        <v>1</v>
      </c>
      <c r="Z152" t="n">
        <v>10</v>
      </c>
      <c r="AA152" t="n">
        <v>417.6472464381879</v>
      </c>
      <c r="AB152" t="n">
        <v>571.4433878728504</v>
      </c>
      <c r="AC152" t="n">
        <v>516.9056329600968</v>
      </c>
      <c r="AD152" t="n">
        <v>417647.2464381879</v>
      </c>
      <c r="AE152" t="n">
        <v>571443.3878728504</v>
      </c>
      <c r="AF152" t="n">
        <v>6.304832620413964e-06</v>
      </c>
      <c r="AG152" t="n">
        <v>24</v>
      </c>
      <c r="AH152" t="n">
        <v>516905.6329600968</v>
      </c>
    </row>
    <row r="153">
      <c r="A153" t="n">
        <v>151</v>
      </c>
      <c r="B153" t="n">
        <v>115</v>
      </c>
      <c r="C153" t="inlineStr">
        <is>
          <t xml:space="preserve">CONCLUIDO	</t>
        </is>
      </c>
      <c r="D153" t="n">
        <v>4.9186</v>
      </c>
      <c r="E153" t="n">
        <v>20.33</v>
      </c>
      <c r="F153" t="n">
        <v>17.41</v>
      </c>
      <c r="G153" t="n">
        <v>174.07</v>
      </c>
      <c r="H153" t="n">
        <v>2.36</v>
      </c>
      <c r="I153" t="n">
        <v>6</v>
      </c>
      <c r="J153" t="n">
        <v>292.26</v>
      </c>
      <c r="K153" t="n">
        <v>56.94</v>
      </c>
      <c r="L153" t="n">
        <v>38.75</v>
      </c>
      <c r="M153" t="n">
        <v>4</v>
      </c>
      <c r="N153" t="n">
        <v>81.56999999999999</v>
      </c>
      <c r="O153" t="n">
        <v>36279.61</v>
      </c>
      <c r="P153" t="n">
        <v>231.69</v>
      </c>
      <c r="Q153" t="n">
        <v>444.55</v>
      </c>
      <c r="R153" t="n">
        <v>64.77</v>
      </c>
      <c r="S153" t="n">
        <v>48.21</v>
      </c>
      <c r="T153" t="n">
        <v>2361.93</v>
      </c>
      <c r="U153" t="n">
        <v>0.74</v>
      </c>
      <c r="V153" t="n">
        <v>0.78</v>
      </c>
      <c r="W153" t="n">
        <v>0.17</v>
      </c>
      <c r="X153" t="n">
        <v>0.13</v>
      </c>
      <c r="Y153" t="n">
        <v>1</v>
      </c>
      <c r="Z153" t="n">
        <v>10</v>
      </c>
      <c r="AA153" t="n">
        <v>417.1109540340258</v>
      </c>
      <c r="AB153" t="n">
        <v>570.7096089459246</v>
      </c>
      <c r="AC153" t="n">
        <v>516.2418848640917</v>
      </c>
      <c r="AD153" t="n">
        <v>417110.9540340258</v>
      </c>
      <c r="AE153" t="n">
        <v>570709.6089459247</v>
      </c>
      <c r="AF153" t="n">
        <v>6.304319928190308e-06</v>
      </c>
      <c r="AG153" t="n">
        <v>24</v>
      </c>
      <c r="AH153" t="n">
        <v>516241.8848640918</v>
      </c>
    </row>
    <row r="154">
      <c r="A154" t="n">
        <v>152</v>
      </c>
      <c r="B154" t="n">
        <v>115</v>
      </c>
      <c r="C154" t="inlineStr">
        <is>
          <t xml:space="preserve">CONCLUIDO	</t>
        </is>
      </c>
      <c r="D154" t="n">
        <v>4.9221</v>
      </c>
      <c r="E154" t="n">
        <v>20.32</v>
      </c>
      <c r="F154" t="n">
        <v>17.39</v>
      </c>
      <c r="G154" t="n">
        <v>173.92</v>
      </c>
      <c r="H154" t="n">
        <v>2.37</v>
      </c>
      <c r="I154" t="n">
        <v>6</v>
      </c>
      <c r="J154" t="n">
        <v>292.77</v>
      </c>
      <c r="K154" t="n">
        <v>56.94</v>
      </c>
      <c r="L154" t="n">
        <v>39</v>
      </c>
      <c r="M154" t="n">
        <v>4</v>
      </c>
      <c r="N154" t="n">
        <v>81.83</v>
      </c>
      <c r="O154" t="n">
        <v>36342.85</v>
      </c>
      <c r="P154" t="n">
        <v>230.28</v>
      </c>
      <c r="Q154" t="n">
        <v>444.55</v>
      </c>
      <c r="R154" t="n">
        <v>64.34</v>
      </c>
      <c r="S154" t="n">
        <v>48.21</v>
      </c>
      <c r="T154" t="n">
        <v>2147.11</v>
      </c>
      <c r="U154" t="n">
        <v>0.75</v>
      </c>
      <c r="V154" t="n">
        <v>0.78</v>
      </c>
      <c r="W154" t="n">
        <v>0.17</v>
      </c>
      <c r="X154" t="n">
        <v>0.12</v>
      </c>
      <c r="Y154" t="n">
        <v>1</v>
      </c>
      <c r="Z154" t="n">
        <v>10</v>
      </c>
      <c r="AA154" t="n">
        <v>416.2195426047629</v>
      </c>
      <c r="AB154" t="n">
        <v>569.4899405021106</v>
      </c>
      <c r="AC154" t="n">
        <v>515.1386198647398</v>
      </c>
      <c r="AD154" t="n">
        <v>416219.5426047629</v>
      </c>
      <c r="AE154" t="n">
        <v>569489.9405021106</v>
      </c>
      <c r="AF154" t="n">
        <v>6.308805985147302e-06</v>
      </c>
      <c r="AG154" t="n">
        <v>24</v>
      </c>
      <c r="AH154" t="n">
        <v>515138.6198647398</v>
      </c>
    </row>
    <row r="155">
      <c r="A155" t="n">
        <v>153</v>
      </c>
      <c r="B155" t="n">
        <v>115</v>
      </c>
      <c r="C155" t="inlineStr">
        <is>
          <t xml:space="preserve">CONCLUIDO	</t>
        </is>
      </c>
      <c r="D155" t="n">
        <v>4.9162</v>
      </c>
      <c r="E155" t="n">
        <v>20.34</v>
      </c>
      <c r="F155" t="n">
        <v>17.42</v>
      </c>
      <c r="G155" t="n">
        <v>174.17</v>
      </c>
      <c r="H155" t="n">
        <v>2.38</v>
      </c>
      <c r="I155" t="n">
        <v>6</v>
      </c>
      <c r="J155" t="n">
        <v>293.29</v>
      </c>
      <c r="K155" t="n">
        <v>56.94</v>
      </c>
      <c r="L155" t="n">
        <v>39.25</v>
      </c>
      <c r="M155" t="n">
        <v>4</v>
      </c>
      <c r="N155" t="n">
        <v>82.09</v>
      </c>
      <c r="O155" t="n">
        <v>36406.19</v>
      </c>
      <c r="P155" t="n">
        <v>229.84</v>
      </c>
      <c r="Q155" t="n">
        <v>444.55</v>
      </c>
      <c r="R155" t="n">
        <v>65.28</v>
      </c>
      <c r="S155" t="n">
        <v>48.21</v>
      </c>
      <c r="T155" t="n">
        <v>2615.06</v>
      </c>
      <c r="U155" t="n">
        <v>0.74</v>
      </c>
      <c r="V155" t="n">
        <v>0.78</v>
      </c>
      <c r="W155" t="n">
        <v>0.17</v>
      </c>
      <c r="X155" t="n">
        <v>0.14</v>
      </c>
      <c r="Y155" t="n">
        <v>1</v>
      </c>
      <c r="Z155" t="n">
        <v>10</v>
      </c>
      <c r="AA155" t="n">
        <v>416.3236214065211</v>
      </c>
      <c r="AB155" t="n">
        <v>569.6323457103088</v>
      </c>
      <c r="AC155" t="n">
        <v>515.2674341197345</v>
      </c>
      <c r="AD155" t="n">
        <v>416323.6214065211</v>
      </c>
      <c r="AE155" t="n">
        <v>569632.3457103088</v>
      </c>
      <c r="AF155" t="n">
        <v>6.30124377484837e-06</v>
      </c>
      <c r="AG155" t="n">
        <v>24</v>
      </c>
      <c r="AH155" t="n">
        <v>515267.4341197345</v>
      </c>
    </row>
    <row r="156">
      <c r="A156" t="n">
        <v>154</v>
      </c>
      <c r="B156" t="n">
        <v>115</v>
      </c>
      <c r="C156" t="inlineStr">
        <is>
          <t xml:space="preserve">CONCLUIDO	</t>
        </is>
      </c>
      <c r="D156" t="n">
        <v>4.9113</v>
      </c>
      <c r="E156" t="n">
        <v>20.36</v>
      </c>
      <c r="F156" t="n">
        <v>17.44</v>
      </c>
      <c r="G156" t="n">
        <v>174.37</v>
      </c>
      <c r="H156" t="n">
        <v>2.39</v>
      </c>
      <c r="I156" t="n">
        <v>6</v>
      </c>
      <c r="J156" t="n">
        <v>293.8</v>
      </c>
      <c r="K156" t="n">
        <v>56.94</v>
      </c>
      <c r="L156" t="n">
        <v>39.5</v>
      </c>
      <c r="M156" t="n">
        <v>4</v>
      </c>
      <c r="N156" t="n">
        <v>82.36</v>
      </c>
      <c r="O156" t="n">
        <v>36469.64</v>
      </c>
      <c r="P156" t="n">
        <v>228.85</v>
      </c>
      <c r="Q156" t="n">
        <v>444.55</v>
      </c>
      <c r="R156" t="n">
        <v>65.98</v>
      </c>
      <c r="S156" t="n">
        <v>48.21</v>
      </c>
      <c r="T156" t="n">
        <v>2962.58</v>
      </c>
      <c r="U156" t="n">
        <v>0.73</v>
      </c>
      <c r="V156" t="n">
        <v>0.78</v>
      </c>
      <c r="W156" t="n">
        <v>0.17</v>
      </c>
      <c r="X156" t="n">
        <v>0.16</v>
      </c>
      <c r="Y156" t="n">
        <v>1</v>
      </c>
      <c r="Z156" t="n">
        <v>10</v>
      </c>
      <c r="AA156" t="n">
        <v>416.0847896171485</v>
      </c>
      <c r="AB156" t="n">
        <v>569.3055655195742</v>
      </c>
      <c r="AC156" t="n">
        <v>514.9718413717649</v>
      </c>
      <c r="AD156" t="n">
        <v>416084.7896171485</v>
      </c>
      <c r="AE156" t="n">
        <v>569305.5655195742</v>
      </c>
      <c r="AF156" t="n">
        <v>6.294963295108579e-06</v>
      </c>
      <c r="AG156" t="n">
        <v>24</v>
      </c>
      <c r="AH156" t="n">
        <v>514971.8413717649</v>
      </c>
    </row>
    <row r="157">
      <c r="A157" t="n">
        <v>155</v>
      </c>
      <c r="B157" t="n">
        <v>115</v>
      </c>
      <c r="C157" t="inlineStr">
        <is>
          <t xml:space="preserve">CONCLUIDO	</t>
        </is>
      </c>
      <c r="D157" t="n">
        <v>4.9129</v>
      </c>
      <c r="E157" t="n">
        <v>20.35</v>
      </c>
      <c r="F157" t="n">
        <v>17.43</v>
      </c>
      <c r="G157" t="n">
        <v>174.31</v>
      </c>
      <c r="H157" t="n">
        <v>2.41</v>
      </c>
      <c r="I157" t="n">
        <v>6</v>
      </c>
      <c r="J157" t="n">
        <v>294.32</v>
      </c>
      <c r="K157" t="n">
        <v>56.94</v>
      </c>
      <c r="L157" t="n">
        <v>39.75</v>
      </c>
      <c r="M157" t="n">
        <v>4</v>
      </c>
      <c r="N157" t="n">
        <v>82.62</v>
      </c>
      <c r="O157" t="n">
        <v>36533.2</v>
      </c>
      <c r="P157" t="n">
        <v>227.72</v>
      </c>
      <c r="Q157" t="n">
        <v>444.55</v>
      </c>
      <c r="R157" t="n">
        <v>65.68000000000001</v>
      </c>
      <c r="S157" t="n">
        <v>48.21</v>
      </c>
      <c r="T157" t="n">
        <v>2815.79</v>
      </c>
      <c r="U157" t="n">
        <v>0.73</v>
      </c>
      <c r="V157" t="n">
        <v>0.78</v>
      </c>
      <c r="W157" t="n">
        <v>0.17</v>
      </c>
      <c r="X157" t="n">
        <v>0.15</v>
      </c>
      <c r="Y157" t="n">
        <v>1</v>
      </c>
      <c r="Z157" t="n">
        <v>10</v>
      </c>
      <c r="AA157" t="n">
        <v>415.434762575644</v>
      </c>
      <c r="AB157" t="n">
        <v>568.4161698442185</v>
      </c>
      <c r="AC157" t="n">
        <v>514.1673283713905</v>
      </c>
      <c r="AD157" t="n">
        <v>415434.762575644</v>
      </c>
      <c r="AE157" t="n">
        <v>568416.1698442185</v>
      </c>
      <c r="AF157" t="n">
        <v>6.297014064003205e-06</v>
      </c>
      <c r="AG157" t="n">
        <v>24</v>
      </c>
      <c r="AH157" t="n">
        <v>514167.3283713905</v>
      </c>
    </row>
    <row r="158">
      <c r="A158" t="n">
        <v>156</v>
      </c>
      <c r="B158" t="n">
        <v>115</v>
      </c>
      <c r="C158" t="inlineStr">
        <is>
          <t xml:space="preserve">CONCLUIDO	</t>
        </is>
      </c>
      <c r="D158" t="n">
        <v>4.9121</v>
      </c>
      <c r="E158" t="n">
        <v>20.36</v>
      </c>
      <c r="F158" t="n">
        <v>17.43</v>
      </c>
      <c r="G158" t="n">
        <v>174.34</v>
      </c>
      <c r="H158" t="n">
        <v>2.42</v>
      </c>
      <c r="I158" t="n">
        <v>6</v>
      </c>
      <c r="J158" t="n">
        <v>294.83</v>
      </c>
      <c r="K158" t="n">
        <v>56.94</v>
      </c>
      <c r="L158" t="n">
        <v>40</v>
      </c>
      <c r="M158" t="n">
        <v>3</v>
      </c>
      <c r="N158" t="n">
        <v>82.89</v>
      </c>
      <c r="O158" t="n">
        <v>36596.87</v>
      </c>
      <c r="P158" t="n">
        <v>226.97</v>
      </c>
      <c r="Q158" t="n">
        <v>444.55</v>
      </c>
      <c r="R158" t="n">
        <v>65.73999999999999</v>
      </c>
      <c r="S158" t="n">
        <v>48.21</v>
      </c>
      <c r="T158" t="n">
        <v>2844.56</v>
      </c>
      <c r="U158" t="n">
        <v>0.73</v>
      </c>
      <c r="V158" t="n">
        <v>0.78</v>
      </c>
      <c r="W158" t="n">
        <v>0.17</v>
      </c>
      <c r="X158" t="n">
        <v>0.16</v>
      </c>
      <c r="Y158" t="n">
        <v>1</v>
      </c>
      <c r="Z158" t="n">
        <v>10</v>
      </c>
      <c r="AA158" t="n">
        <v>415.0940529545326</v>
      </c>
      <c r="AB158" t="n">
        <v>567.9499959095663</v>
      </c>
      <c r="AC158" t="n">
        <v>513.7456454227823</v>
      </c>
      <c r="AD158" t="n">
        <v>415094.0529545326</v>
      </c>
      <c r="AE158" t="n">
        <v>567949.9959095663</v>
      </c>
      <c r="AF158" t="n">
        <v>6.295988679555892e-06</v>
      </c>
      <c r="AG158" t="n">
        <v>24</v>
      </c>
      <c r="AH158" t="n">
        <v>513745.6454227823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2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4.0995</v>
      </c>
      <c r="E2" t="n">
        <v>24.39</v>
      </c>
      <c r="F2" t="n">
        <v>20.54</v>
      </c>
      <c r="G2" t="n">
        <v>10.81</v>
      </c>
      <c r="H2" t="n">
        <v>0.22</v>
      </c>
      <c r="I2" t="n">
        <v>114</v>
      </c>
      <c r="J2" t="n">
        <v>80.84</v>
      </c>
      <c r="K2" t="n">
        <v>35.1</v>
      </c>
      <c r="L2" t="n">
        <v>1</v>
      </c>
      <c r="M2" t="n">
        <v>112</v>
      </c>
      <c r="N2" t="n">
        <v>9.74</v>
      </c>
      <c r="O2" t="n">
        <v>10204.21</v>
      </c>
      <c r="P2" t="n">
        <v>157.1</v>
      </c>
      <c r="Q2" t="n">
        <v>444.58</v>
      </c>
      <c r="R2" t="n">
        <v>166.91</v>
      </c>
      <c r="S2" t="n">
        <v>48.21</v>
      </c>
      <c r="T2" t="n">
        <v>52888.88</v>
      </c>
      <c r="U2" t="n">
        <v>0.29</v>
      </c>
      <c r="V2" t="n">
        <v>0.66</v>
      </c>
      <c r="W2" t="n">
        <v>0.35</v>
      </c>
      <c r="X2" t="n">
        <v>3.26</v>
      </c>
      <c r="Y2" t="n">
        <v>1</v>
      </c>
      <c r="Z2" t="n">
        <v>10</v>
      </c>
      <c r="AA2" t="n">
        <v>423.1702372063012</v>
      </c>
      <c r="AB2" t="n">
        <v>579.0001874989391</v>
      </c>
      <c r="AC2" t="n">
        <v>523.7412222359067</v>
      </c>
      <c r="AD2" t="n">
        <v>423170.2372063012</v>
      </c>
      <c r="AE2" t="n">
        <v>579000.1874989391</v>
      </c>
      <c r="AF2" t="n">
        <v>8.490232096343582e-06</v>
      </c>
      <c r="AG2" t="n">
        <v>29</v>
      </c>
      <c r="AH2" t="n">
        <v>523741.2222359066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4.3133</v>
      </c>
      <c r="E3" t="n">
        <v>23.18</v>
      </c>
      <c r="F3" t="n">
        <v>19.78</v>
      </c>
      <c r="G3" t="n">
        <v>13.48</v>
      </c>
      <c r="H3" t="n">
        <v>0.27</v>
      </c>
      <c r="I3" t="n">
        <v>88</v>
      </c>
      <c r="J3" t="n">
        <v>81.14</v>
      </c>
      <c r="K3" t="n">
        <v>35.1</v>
      </c>
      <c r="L3" t="n">
        <v>1.25</v>
      </c>
      <c r="M3" t="n">
        <v>86</v>
      </c>
      <c r="N3" t="n">
        <v>9.789999999999999</v>
      </c>
      <c r="O3" t="n">
        <v>10241.25</v>
      </c>
      <c r="P3" t="n">
        <v>150.08</v>
      </c>
      <c r="Q3" t="n">
        <v>444.57</v>
      </c>
      <c r="R3" t="n">
        <v>141.9</v>
      </c>
      <c r="S3" t="n">
        <v>48.21</v>
      </c>
      <c r="T3" t="n">
        <v>40515.16</v>
      </c>
      <c r="U3" t="n">
        <v>0.34</v>
      </c>
      <c r="V3" t="n">
        <v>0.6899999999999999</v>
      </c>
      <c r="W3" t="n">
        <v>0.31</v>
      </c>
      <c r="X3" t="n">
        <v>2.5</v>
      </c>
      <c r="Y3" t="n">
        <v>1</v>
      </c>
      <c r="Z3" t="n">
        <v>10</v>
      </c>
      <c r="AA3" t="n">
        <v>391.0341364902721</v>
      </c>
      <c r="AB3" t="n">
        <v>535.030156754564</v>
      </c>
      <c r="AC3" t="n">
        <v>483.9676295134489</v>
      </c>
      <c r="AD3" t="n">
        <v>391034.1364902721</v>
      </c>
      <c r="AE3" t="n">
        <v>535030.156754564</v>
      </c>
      <c r="AF3" t="n">
        <v>8.93302063694567e-06</v>
      </c>
      <c r="AG3" t="n">
        <v>27</v>
      </c>
      <c r="AH3" t="n">
        <v>483967.6295134489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4.4682</v>
      </c>
      <c r="E4" t="n">
        <v>22.38</v>
      </c>
      <c r="F4" t="n">
        <v>19.27</v>
      </c>
      <c r="G4" t="n">
        <v>16.28</v>
      </c>
      <c r="H4" t="n">
        <v>0.32</v>
      </c>
      <c r="I4" t="n">
        <v>71</v>
      </c>
      <c r="J4" t="n">
        <v>81.44</v>
      </c>
      <c r="K4" t="n">
        <v>35.1</v>
      </c>
      <c r="L4" t="n">
        <v>1.5</v>
      </c>
      <c r="M4" t="n">
        <v>69</v>
      </c>
      <c r="N4" t="n">
        <v>9.84</v>
      </c>
      <c r="O4" t="n">
        <v>10278.32</v>
      </c>
      <c r="P4" t="n">
        <v>145.18</v>
      </c>
      <c r="Q4" t="n">
        <v>444.63</v>
      </c>
      <c r="R4" t="n">
        <v>125.38</v>
      </c>
      <c r="S4" t="n">
        <v>48.21</v>
      </c>
      <c r="T4" t="n">
        <v>32340.68</v>
      </c>
      <c r="U4" t="n">
        <v>0.38</v>
      </c>
      <c r="V4" t="n">
        <v>0.71</v>
      </c>
      <c r="W4" t="n">
        <v>0.27</v>
      </c>
      <c r="X4" t="n">
        <v>1.99</v>
      </c>
      <c r="Y4" t="n">
        <v>1</v>
      </c>
      <c r="Z4" t="n">
        <v>10</v>
      </c>
      <c r="AA4" t="n">
        <v>372.9889613542575</v>
      </c>
      <c r="AB4" t="n">
        <v>510.3399520365276</v>
      </c>
      <c r="AC4" t="n">
        <v>461.633823280782</v>
      </c>
      <c r="AD4" t="n">
        <v>372988.9613542575</v>
      </c>
      <c r="AE4" t="n">
        <v>510339.9520365276</v>
      </c>
      <c r="AF4" t="n">
        <v>9.253824869589558e-06</v>
      </c>
      <c r="AG4" t="n">
        <v>26</v>
      </c>
      <c r="AH4" t="n">
        <v>461633.823280782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4.5891</v>
      </c>
      <c r="E5" t="n">
        <v>21.79</v>
      </c>
      <c r="F5" t="n">
        <v>18.88</v>
      </c>
      <c r="G5" t="n">
        <v>19.2</v>
      </c>
      <c r="H5" t="n">
        <v>0.38</v>
      </c>
      <c r="I5" t="n">
        <v>59</v>
      </c>
      <c r="J5" t="n">
        <v>81.73999999999999</v>
      </c>
      <c r="K5" t="n">
        <v>35.1</v>
      </c>
      <c r="L5" t="n">
        <v>1.75</v>
      </c>
      <c r="M5" t="n">
        <v>57</v>
      </c>
      <c r="N5" t="n">
        <v>9.890000000000001</v>
      </c>
      <c r="O5" t="n">
        <v>10315.41</v>
      </c>
      <c r="P5" t="n">
        <v>141.14</v>
      </c>
      <c r="Q5" t="n">
        <v>444.56</v>
      </c>
      <c r="R5" t="n">
        <v>112.63</v>
      </c>
      <c r="S5" t="n">
        <v>48.21</v>
      </c>
      <c r="T5" t="n">
        <v>26023.94</v>
      </c>
      <c r="U5" t="n">
        <v>0.43</v>
      </c>
      <c r="V5" t="n">
        <v>0.72</v>
      </c>
      <c r="W5" t="n">
        <v>0.26</v>
      </c>
      <c r="X5" t="n">
        <v>1.61</v>
      </c>
      <c r="Y5" t="n">
        <v>1</v>
      </c>
      <c r="Z5" t="n">
        <v>10</v>
      </c>
      <c r="AA5" t="n">
        <v>366.5937577621797</v>
      </c>
      <c r="AB5" t="n">
        <v>501.5897523453763</v>
      </c>
      <c r="AC5" t="n">
        <v>453.7187303671718</v>
      </c>
      <c r="AD5" t="n">
        <v>366593.7577621797</v>
      </c>
      <c r="AE5" t="n">
        <v>501589.7523453763</v>
      </c>
      <c r="AF5" t="n">
        <v>9.5042137122406e-06</v>
      </c>
      <c r="AG5" t="n">
        <v>26</v>
      </c>
      <c r="AH5" t="n">
        <v>453718.7303671718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4.642</v>
      </c>
      <c r="E6" t="n">
        <v>21.54</v>
      </c>
      <c r="F6" t="n">
        <v>18.77</v>
      </c>
      <c r="G6" t="n">
        <v>22.08</v>
      </c>
      <c r="H6" t="n">
        <v>0.43</v>
      </c>
      <c r="I6" t="n">
        <v>51</v>
      </c>
      <c r="J6" t="n">
        <v>82.04000000000001</v>
      </c>
      <c r="K6" t="n">
        <v>35.1</v>
      </c>
      <c r="L6" t="n">
        <v>2</v>
      </c>
      <c r="M6" t="n">
        <v>49</v>
      </c>
      <c r="N6" t="n">
        <v>9.94</v>
      </c>
      <c r="O6" t="n">
        <v>10352.53</v>
      </c>
      <c r="P6" t="n">
        <v>139.11</v>
      </c>
      <c r="Q6" t="n">
        <v>444.56</v>
      </c>
      <c r="R6" t="n">
        <v>110.77</v>
      </c>
      <c r="S6" t="n">
        <v>48.21</v>
      </c>
      <c r="T6" t="n">
        <v>25134.61</v>
      </c>
      <c r="U6" t="n">
        <v>0.44</v>
      </c>
      <c r="V6" t="n">
        <v>0.73</v>
      </c>
      <c r="W6" t="n">
        <v>0.21</v>
      </c>
      <c r="X6" t="n">
        <v>1.49</v>
      </c>
      <c r="Y6" t="n">
        <v>1</v>
      </c>
      <c r="Z6" t="n">
        <v>10</v>
      </c>
      <c r="AA6" t="n">
        <v>354.4521051090409</v>
      </c>
      <c r="AB6" t="n">
        <v>484.9770075334412</v>
      </c>
      <c r="AC6" t="n">
        <v>438.6914826039539</v>
      </c>
      <c r="AD6" t="n">
        <v>354452.1051090409</v>
      </c>
      <c r="AE6" t="n">
        <v>484977.0075334412</v>
      </c>
      <c r="AF6" t="n">
        <v>9.613771774905942e-06</v>
      </c>
      <c r="AG6" t="n">
        <v>25</v>
      </c>
      <c r="AH6" t="n">
        <v>438691.4826039539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4.7074</v>
      </c>
      <c r="E7" t="n">
        <v>21.24</v>
      </c>
      <c r="F7" t="n">
        <v>18.58</v>
      </c>
      <c r="G7" t="n">
        <v>24.77</v>
      </c>
      <c r="H7" t="n">
        <v>0.48</v>
      </c>
      <c r="I7" t="n">
        <v>45</v>
      </c>
      <c r="J7" t="n">
        <v>82.34</v>
      </c>
      <c r="K7" t="n">
        <v>35.1</v>
      </c>
      <c r="L7" t="n">
        <v>2.25</v>
      </c>
      <c r="M7" t="n">
        <v>43</v>
      </c>
      <c r="N7" t="n">
        <v>9.99</v>
      </c>
      <c r="O7" t="n">
        <v>10389.66</v>
      </c>
      <c r="P7" t="n">
        <v>136.84</v>
      </c>
      <c r="Q7" t="n">
        <v>444.57</v>
      </c>
      <c r="R7" t="n">
        <v>103.09</v>
      </c>
      <c r="S7" t="n">
        <v>48.21</v>
      </c>
      <c r="T7" t="n">
        <v>21327.43</v>
      </c>
      <c r="U7" t="n">
        <v>0.47</v>
      </c>
      <c r="V7" t="n">
        <v>0.73</v>
      </c>
      <c r="W7" t="n">
        <v>0.23</v>
      </c>
      <c r="X7" t="n">
        <v>1.3</v>
      </c>
      <c r="Y7" t="n">
        <v>1</v>
      </c>
      <c r="Z7" t="n">
        <v>10</v>
      </c>
      <c r="AA7" t="n">
        <v>351.211544006068</v>
      </c>
      <c r="AB7" t="n">
        <v>480.5431288688877</v>
      </c>
      <c r="AC7" t="n">
        <v>434.6807670961575</v>
      </c>
      <c r="AD7" t="n">
        <v>351211.544006068</v>
      </c>
      <c r="AE7" t="n">
        <v>480543.1288688877</v>
      </c>
      <c r="AF7" t="n">
        <v>9.749217848598067e-06</v>
      </c>
      <c r="AG7" t="n">
        <v>25</v>
      </c>
      <c r="AH7" t="n">
        <v>434680.7670961575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4.7668</v>
      </c>
      <c r="E8" t="n">
        <v>20.98</v>
      </c>
      <c r="F8" t="n">
        <v>18.4</v>
      </c>
      <c r="G8" t="n">
        <v>27.6</v>
      </c>
      <c r="H8" t="n">
        <v>0.53</v>
      </c>
      <c r="I8" t="n">
        <v>40</v>
      </c>
      <c r="J8" t="n">
        <v>82.65000000000001</v>
      </c>
      <c r="K8" t="n">
        <v>35.1</v>
      </c>
      <c r="L8" t="n">
        <v>2.5</v>
      </c>
      <c r="M8" t="n">
        <v>38</v>
      </c>
      <c r="N8" t="n">
        <v>10.04</v>
      </c>
      <c r="O8" t="n">
        <v>10426.82</v>
      </c>
      <c r="P8" t="n">
        <v>134.34</v>
      </c>
      <c r="Q8" t="n">
        <v>444.58</v>
      </c>
      <c r="R8" t="n">
        <v>97.18000000000001</v>
      </c>
      <c r="S8" t="n">
        <v>48.21</v>
      </c>
      <c r="T8" t="n">
        <v>18395.48</v>
      </c>
      <c r="U8" t="n">
        <v>0.5</v>
      </c>
      <c r="V8" t="n">
        <v>0.74</v>
      </c>
      <c r="W8" t="n">
        <v>0.23</v>
      </c>
      <c r="X8" t="n">
        <v>1.12</v>
      </c>
      <c r="Y8" t="n">
        <v>1</v>
      </c>
      <c r="Z8" t="n">
        <v>10</v>
      </c>
      <c r="AA8" t="n">
        <v>348.1057361907961</v>
      </c>
      <c r="AB8" t="n">
        <v>476.2936255974624</v>
      </c>
      <c r="AC8" t="n">
        <v>430.8368304527417</v>
      </c>
      <c r="AD8" t="n">
        <v>348105.7361907961</v>
      </c>
      <c r="AE8" t="n">
        <v>476293.6255974624</v>
      </c>
      <c r="AF8" t="n">
        <v>9.872237676997339e-06</v>
      </c>
      <c r="AG8" t="n">
        <v>25</v>
      </c>
      <c r="AH8" t="n">
        <v>430836.8304527417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4.8074</v>
      </c>
      <c r="E9" t="n">
        <v>20.8</v>
      </c>
      <c r="F9" t="n">
        <v>18.29</v>
      </c>
      <c r="G9" t="n">
        <v>30.48</v>
      </c>
      <c r="H9" t="n">
        <v>0.58</v>
      </c>
      <c r="I9" t="n">
        <v>36</v>
      </c>
      <c r="J9" t="n">
        <v>82.95</v>
      </c>
      <c r="K9" t="n">
        <v>35.1</v>
      </c>
      <c r="L9" t="n">
        <v>2.75</v>
      </c>
      <c r="M9" t="n">
        <v>34</v>
      </c>
      <c r="N9" t="n">
        <v>10.1</v>
      </c>
      <c r="O9" t="n">
        <v>10463.99</v>
      </c>
      <c r="P9" t="n">
        <v>132.15</v>
      </c>
      <c r="Q9" t="n">
        <v>444.57</v>
      </c>
      <c r="R9" t="n">
        <v>93.68000000000001</v>
      </c>
      <c r="S9" t="n">
        <v>48.21</v>
      </c>
      <c r="T9" t="n">
        <v>16664.92</v>
      </c>
      <c r="U9" t="n">
        <v>0.51</v>
      </c>
      <c r="V9" t="n">
        <v>0.75</v>
      </c>
      <c r="W9" t="n">
        <v>0.22</v>
      </c>
      <c r="X9" t="n">
        <v>1.01</v>
      </c>
      <c r="Y9" t="n">
        <v>1</v>
      </c>
      <c r="Z9" t="n">
        <v>10</v>
      </c>
      <c r="AA9" t="n">
        <v>345.8149143442122</v>
      </c>
      <c r="AB9" t="n">
        <v>473.159222083039</v>
      </c>
      <c r="AC9" t="n">
        <v>428.0015700105719</v>
      </c>
      <c r="AD9" t="n">
        <v>345814.9143442122</v>
      </c>
      <c r="AE9" t="n">
        <v>473159.2220830389</v>
      </c>
      <c r="AF9" t="n">
        <v>9.956321936812328e-06</v>
      </c>
      <c r="AG9" t="n">
        <v>25</v>
      </c>
      <c r="AH9" t="n">
        <v>428001.5700105719</v>
      </c>
    </row>
    <row r="10">
      <c r="A10" t="n">
        <v>8</v>
      </c>
      <c r="B10" t="n">
        <v>35</v>
      </c>
      <c r="C10" t="inlineStr">
        <is>
          <t xml:space="preserve">CONCLUIDO	</t>
        </is>
      </c>
      <c r="D10" t="n">
        <v>4.8434</v>
      </c>
      <c r="E10" t="n">
        <v>20.65</v>
      </c>
      <c r="F10" t="n">
        <v>18.19</v>
      </c>
      <c r="G10" t="n">
        <v>33.07</v>
      </c>
      <c r="H10" t="n">
        <v>0.63</v>
      </c>
      <c r="I10" t="n">
        <v>33</v>
      </c>
      <c r="J10" t="n">
        <v>83.25</v>
      </c>
      <c r="K10" t="n">
        <v>35.1</v>
      </c>
      <c r="L10" t="n">
        <v>3</v>
      </c>
      <c r="M10" t="n">
        <v>31</v>
      </c>
      <c r="N10" t="n">
        <v>10.15</v>
      </c>
      <c r="O10" t="n">
        <v>10501.19</v>
      </c>
      <c r="P10" t="n">
        <v>130.47</v>
      </c>
      <c r="Q10" t="n">
        <v>444.57</v>
      </c>
      <c r="R10" t="n">
        <v>90.31999999999999</v>
      </c>
      <c r="S10" t="n">
        <v>48.21</v>
      </c>
      <c r="T10" t="n">
        <v>15001.67</v>
      </c>
      <c r="U10" t="n">
        <v>0.53</v>
      </c>
      <c r="V10" t="n">
        <v>0.75</v>
      </c>
      <c r="W10" t="n">
        <v>0.21</v>
      </c>
      <c r="X10" t="n">
        <v>0.91</v>
      </c>
      <c r="Y10" t="n">
        <v>1</v>
      </c>
      <c r="Z10" t="n">
        <v>10</v>
      </c>
      <c r="AA10" t="n">
        <v>334.4849619790616</v>
      </c>
      <c r="AB10" t="n">
        <v>457.6570814148186</v>
      </c>
      <c r="AC10" t="n">
        <v>413.9789318903355</v>
      </c>
      <c r="AD10" t="n">
        <v>334484.9619790615</v>
      </c>
      <c r="AE10" t="n">
        <v>457657.0814148186</v>
      </c>
      <c r="AF10" t="n">
        <v>1.003087940856946e-05</v>
      </c>
      <c r="AG10" t="n">
        <v>24</v>
      </c>
      <c r="AH10" t="n">
        <v>413978.9318903355</v>
      </c>
    </row>
    <row r="11">
      <c r="A11" t="n">
        <v>9</v>
      </c>
      <c r="B11" t="n">
        <v>35</v>
      </c>
      <c r="C11" t="inlineStr">
        <is>
          <t xml:space="preserve">CONCLUIDO	</t>
        </is>
      </c>
      <c r="D11" t="n">
        <v>4.8792</v>
      </c>
      <c r="E11" t="n">
        <v>20.5</v>
      </c>
      <c r="F11" t="n">
        <v>18.09</v>
      </c>
      <c r="G11" t="n">
        <v>36.17</v>
      </c>
      <c r="H11" t="n">
        <v>0.68</v>
      </c>
      <c r="I11" t="n">
        <v>30</v>
      </c>
      <c r="J11" t="n">
        <v>83.55</v>
      </c>
      <c r="K11" t="n">
        <v>35.1</v>
      </c>
      <c r="L11" t="n">
        <v>3.25</v>
      </c>
      <c r="M11" t="n">
        <v>28</v>
      </c>
      <c r="N11" t="n">
        <v>10.2</v>
      </c>
      <c r="O11" t="n">
        <v>10538.42</v>
      </c>
      <c r="P11" t="n">
        <v>128.48</v>
      </c>
      <c r="Q11" t="n">
        <v>444.57</v>
      </c>
      <c r="R11" t="n">
        <v>86.89</v>
      </c>
      <c r="S11" t="n">
        <v>48.21</v>
      </c>
      <c r="T11" t="n">
        <v>13301.86</v>
      </c>
      <c r="U11" t="n">
        <v>0.55</v>
      </c>
      <c r="V11" t="n">
        <v>0.75</v>
      </c>
      <c r="W11" t="n">
        <v>0.21</v>
      </c>
      <c r="X11" t="n">
        <v>0.8100000000000001</v>
      </c>
      <c r="Y11" t="n">
        <v>1</v>
      </c>
      <c r="Z11" t="n">
        <v>10</v>
      </c>
      <c r="AA11" t="n">
        <v>332.4892460910715</v>
      </c>
      <c r="AB11" t="n">
        <v>454.9264548920995</v>
      </c>
      <c r="AC11" t="n">
        <v>411.5089125304863</v>
      </c>
      <c r="AD11" t="n">
        <v>332489.2460910715</v>
      </c>
      <c r="AE11" t="n">
        <v>454926.4548920995</v>
      </c>
      <c r="AF11" t="n">
        <v>1.010502267215017e-05</v>
      </c>
      <c r="AG11" t="n">
        <v>24</v>
      </c>
      <c r="AH11" t="n">
        <v>411508.9125304864</v>
      </c>
    </row>
    <row r="12">
      <c r="A12" t="n">
        <v>10</v>
      </c>
      <c r="B12" t="n">
        <v>35</v>
      </c>
      <c r="C12" t="inlineStr">
        <is>
          <t xml:space="preserve">CONCLUIDO	</t>
        </is>
      </c>
      <c r="D12" t="n">
        <v>4.9429</v>
      </c>
      <c r="E12" t="n">
        <v>20.23</v>
      </c>
      <c r="F12" t="n">
        <v>17.87</v>
      </c>
      <c r="G12" t="n">
        <v>39.72</v>
      </c>
      <c r="H12" t="n">
        <v>0.73</v>
      </c>
      <c r="I12" t="n">
        <v>27</v>
      </c>
      <c r="J12" t="n">
        <v>83.84999999999999</v>
      </c>
      <c r="K12" t="n">
        <v>35.1</v>
      </c>
      <c r="L12" t="n">
        <v>3.5</v>
      </c>
      <c r="M12" t="n">
        <v>25</v>
      </c>
      <c r="N12" t="n">
        <v>10.25</v>
      </c>
      <c r="O12" t="n">
        <v>10575.66</v>
      </c>
      <c r="P12" t="n">
        <v>125.6</v>
      </c>
      <c r="Q12" t="n">
        <v>444.57</v>
      </c>
      <c r="R12" t="n">
        <v>79.72</v>
      </c>
      <c r="S12" t="n">
        <v>48.21</v>
      </c>
      <c r="T12" t="n">
        <v>9730.26</v>
      </c>
      <c r="U12" t="n">
        <v>0.6</v>
      </c>
      <c r="V12" t="n">
        <v>0.76</v>
      </c>
      <c r="W12" t="n">
        <v>0.2</v>
      </c>
      <c r="X12" t="n">
        <v>0.6</v>
      </c>
      <c r="Y12" t="n">
        <v>1</v>
      </c>
      <c r="Z12" t="n">
        <v>10</v>
      </c>
      <c r="AA12" t="n">
        <v>329.238978311196</v>
      </c>
      <c r="AB12" t="n">
        <v>450.4792951239796</v>
      </c>
      <c r="AC12" t="n">
        <v>407.4861834490078</v>
      </c>
      <c r="AD12" t="n">
        <v>329238.978311196</v>
      </c>
      <c r="AE12" t="n">
        <v>450479.2951239796</v>
      </c>
      <c r="AF12" t="n">
        <v>1.023694797634265e-05</v>
      </c>
      <c r="AG12" t="n">
        <v>24</v>
      </c>
      <c r="AH12" t="n">
        <v>407486.1834490078</v>
      </c>
    </row>
    <row r="13">
      <c r="A13" t="n">
        <v>11</v>
      </c>
      <c r="B13" t="n">
        <v>35</v>
      </c>
      <c r="C13" t="inlineStr">
        <is>
          <t xml:space="preserve">CONCLUIDO	</t>
        </is>
      </c>
      <c r="D13" t="n">
        <v>4.9238</v>
      </c>
      <c r="E13" t="n">
        <v>20.31</v>
      </c>
      <c r="F13" t="n">
        <v>17.99</v>
      </c>
      <c r="G13" t="n">
        <v>43.17</v>
      </c>
      <c r="H13" t="n">
        <v>0.78</v>
      </c>
      <c r="I13" t="n">
        <v>25</v>
      </c>
      <c r="J13" t="n">
        <v>84.15000000000001</v>
      </c>
      <c r="K13" t="n">
        <v>35.1</v>
      </c>
      <c r="L13" t="n">
        <v>3.75</v>
      </c>
      <c r="M13" t="n">
        <v>23</v>
      </c>
      <c r="N13" t="n">
        <v>10.3</v>
      </c>
      <c r="O13" t="n">
        <v>10612.93</v>
      </c>
      <c r="P13" t="n">
        <v>125.1</v>
      </c>
      <c r="Q13" t="n">
        <v>444.55</v>
      </c>
      <c r="R13" t="n">
        <v>83.83</v>
      </c>
      <c r="S13" t="n">
        <v>48.21</v>
      </c>
      <c r="T13" t="n">
        <v>11792.85</v>
      </c>
      <c r="U13" t="n">
        <v>0.58</v>
      </c>
      <c r="V13" t="n">
        <v>0.76</v>
      </c>
      <c r="W13" t="n">
        <v>0.2</v>
      </c>
      <c r="X13" t="n">
        <v>0.71</v>
      </c>
      <c r="Y13" t="n">
        <v>1</v>
      </c>
      <c r="Z13" t="n">
        <v>10</v>
      </c>
      <c r="AA13" t="n">
        <v>329.656246377774</v>
      </c>
      <c r="AB13" t="n">
        <v>451.0502197012395</v>
      </c>
      <c r="AC13" t="n">
        <v>408.0026197859117</v>
      </c>
      <c r="AD13" t="n">
        <v>329656.246377774</v>
      </c>
      <c r="AE13" t="n">
        <v>451050.2197012395</v>
      </c>
      <c r="AF13" t="n">
        <v>1.019739109549373e-05</v>
      </c>
      <c r="AG13" t="n">
        <v>24</v>
      </c>
      <c r="AH13" t="n">
        <v>408002.6197859118</v>
      </c>
    </row>
    <row r="14">
      <c r="A14" t="n">
        <v>12</v>
      </c>
      <c r="B14" t="n">
        <v>35</v>
      </c>
      <c r="C14" t="inlineStr">
        <is>
          <t xml:space="preserve">CONCLUIDO	</t>
        </is>
      </c>
      <c r="D14" t="n">
        <v>4.9379</v>
      </c>
      <c r="E14" t="n">
        <v>20.25</v>
      </c>
      <c r="F14" t="n">
        <v>17.95</v>
      </c>
      <c r="G14" t="n">
        <v>44.87</v>
      </c>
      <c r="H14" t="n">
        <v>0.83</v>
      </c>
      <c r="I14" t="n">
        <v>24</v>
      </c>
      <c r="J14" t="n">
        <v>84.45999999999999</v>
      </c>
      <c r="K14" t="n">
        <v>35.1</v>
      </c>
      <c r="L14" t="n">
        <v>4</v>
      </c>
      <c r="M14" t="n">
        <v>22</v>
      </c>
      <c r="N14" t="n">
        <v>10.36</v>
      </c>
      <c r="O14" t="n">
        <v>10650.22</v>
      </c>
      <c r="P14" t="n">
        <v>123.59</v>
      </c>
      <c r="Q14" t="n">
        <v>444.55</v>
      </c>
      <c r="R14" t="n">
        <v>82.42</v>
      </c>
      <c r="S14" t="n">
        <v>48.21</v>
      </c>
      <c r="T14" t="n">
        <v>11094.44</v>
      </c>
      <c r="U14" t="n">
        <v>0.58</v>
      </c>
      <c r="V14" t="n">
        <v>0.76</v>
      </c>
      <c r="W14" t="n">
        <v>0.2</v>
      </c>
      <c r="X14" t="n">
        <v>0.67</v>
      </c>
      <c r="Y14" t="n">
        <v>1</v>
      </c>
      <c r="Z14" t="n">
        <v>10</v>
      </c>
      <c r="AA14" t="n">
        <v>328.5362640221048</v>
      </c>
      <c r="AB14" t="n">
        <v>449.5178104320785</v>
      </c>
      <c r="AC14" t="n">
        <v>406.6164615066496</v>
      </c>
      <c r="AD14" t="n">
        <v>328536.2640221048</v>
      </c>
      <c r="AE14" t="n">
        <v>449517.8104320785</v>
      </c>
      <c r="AF14" t="n">
        <v>1.022659277193194e-05</v>
      </c>
      <c r="AG14" t="n">
        <v>24</v>
      </c>
      <c r="AH14" t="n">
        <v>406616.4615066496</v>
      </c>
    </row>
    <row r="15">
      <c r="A15" t="n">
        <v>13</v>
      </c>
      <c r="B15" t="n">
        <v>35</v>
      </c>
      <c r="C15" t="inlineStr">
        <is>
          <t xml:space="preserve">CONCLUIDO	</t>
        </is>
      </c>
      <c r="D15" t="n">
        <v>4.9612</v>
      </c>
      <c r="E15" t="n">
        <v>20.16</v>
      </c>
      <c r="F15" t="n">
        <v>17.89</v>
      </c>
      <c r="G15" t="n">
        <v>48.78</v>
      </c>
      <c r="H15" t="n">
        <v>0.88</v>
      </c>
      <c r="I15" t="n">
        <v>22</v>
      </c>
      <c r="J15" t="n">
        <v>84.76000000000001</v>
      </c>
      <c r="K15" t="n">
        <v>35.1</v>
      </c>
      <c r="L15" t="n">
        <v>4.25</v>
      </c>
      <c r="M15" t="n">
        <v>20</v>
      </c>
      <c r="N15" t="n">
        <v>10.41</v>
      </c>
      <c r="O15" t="n">
        <v>10687.53</v>
      </c>
      <c r="P15" t="n">
        <v>122.45</v>
      </c>
      <c r="Q15" t="n">
        <v>444.56</v>
      </c>
      <c r="R15" t="n">
        <v>80.41</v>
      </c>
      <c r="S15" t="n">
        <v>48.21</v>
      </c>
      <c r="T15" t="n">
        <v>10100.75</v>
      </c>
      <c r="U15" t="n">
        <v>0.6</v>
      </c>
      <c r="V15" t="n">
        <v>0.76</v>
      </c>
      <c r="W15" t="n">
        <v>0.2</v>
      </c>
      <c r="X15" t="n">
        <v>0.61</v>
      </c>
      <c r="Y15" t="n">
        <v>1</v>
      </c>
      <c r="Z15" t="n">
        <v>10</v>
      </c>
      <c r="AA15" t="n">
        <v>327.3737570047758</v>
      </c>
      <c r="AB15" t="n">
        <v>447.9272170447788</v>
      </c>
      <c r="AC15" t="n">
        <v>405.1776721198219</v>
      </c>
      <c r="AD15" t="n">
        <v>327373.7570047757</v>
      </c>
      <c r="AE15" t="n">
        <v>447927.2170447788</v>
      </c>
      <c r="AF15" t="n">
        <v>1.027484802448586e-05</v>
      </c>
      <c r="AG15" t="n">
        <v>24</v>
      </c>
      <c r="AH15" t="n">
        <v>405177.6721198219</v>
      </c>
    </row>
    <row r="16">
      <c r="A16" t="n">
        <v>14</v>
      </c>
      <c r="B16" t="n">
        <v>35</v>
      </c>
      <c r="C16" t="inlineStr">
        <is>
          <t xml:space="preserve">CONCLUIDO	</t>
        </is>
      </c>
      <c r="D16" t="n">
        <v>4.974</v>
      </c>
      <c r="E16" t="n">
        <v>20.1</v>
      </c>
      <c r="F16" t="n">
        <v>17.85</v>
      </c>
      <c r="G16" t="n">
        <v>51</v>
      </c>
      <c r="H16" t="n">
        <v>0.93</v>
      </c>
      <c r="I16" t="n">
        <v>21</v>
      </c>
      <c r="J16" t="n">
        <v>85.06</v>
      </c>
      <c r="K16" t="n">
        <v>35.1</v>
      </c>
      <c r="L16" t="n">
        <v>4.5</v>
      </c>
      <c r="M16" t="n">
        <v>19</v>
      </c>
      <c r="N16" t="n">
        <v>10.46</v>
      </c>
      <c r="O16" t="n">
        <v>10724.86</v>
      </c>
      <c r="P16" t="n">
        <v>121</v>
      </c>
      <c r="Q16" t="n">
        <v>444.55</v>
      </c>
      <c r="R16" t="n">
        <v>79.29000000000001</v>
      </c>
      <c r="S16" t="n">
        <v>48.21</v>
      </c>
      <c r="T16" t="n">
        <v>9546.68</v>
      </c>
      <c r="U16" t="n">
        <v>0.61</v>
      </c>
      <c r="V16" t="n">
        <v>0.76</v>
      </c>
      <c r="W16" t="n">
        <v>0.2</v>
      </c>
      <c r="X16" t="n">
        <v>0.57</v>
      </c>
      <c r="Y16" t="n">
        <v>1</v>
      </c>
      <c r="Z16" t="n">
        <v>10</v>
      </c>
      <c r="AA16" t="n">
        <v>326.3235701018265</v>
      </c>
      <c r="AB16" t="n">
        <v>446.4903049931874</v>
      </c>
      <c r="AC16" t="n">
        <v>403.8778969377156</v>
      </c>
      <c r="AD16" t="n">
        <v>326323.5701018265</v>
      </c>
      <c r="AE16" t="n">
        <v>446490.3049931874</v>
      </c>
      <c r="AF16" t="n">
        <v>1.030135734777728e-05</v>
      </c>
      <c r="AG16" t="n">
        <v>24</v>
      </c>
      <c r="AH16" t="n">
        <v>403877.8969377156</v>
      </c>
    </row>
    <row r="17">
      <c r="A17" t="n">
        <v>15</v>
      </c>
      <c r="B17" t="n">
        <v>35</v>
      </c>
      <c r="C17" t="inlineStr">
        <is>
          <t xml:space="preserve">CONCLUIDO	</t>
        </is>
      </c>
      <c r="D17" t="n">
        <v>5.0038</v>
      </c>
      <c r="E17" t="n">
        <v>19.98</v>
      </c>
      <c r="F17" t="n">
        <v>17.77</v>
      </c>
      <c r="G17" t="n">
        <v>56.1</v>
      </c>
      <c r="H17" t="n">
        <v>0.98</v>
      </c>
      <c r="I17" t="n">
        <v>19</v>
      </c>
      <c r="J17" t="n">
        <v>85.36</v>
      </c>
      <c r="K17" t="n">
        <v>35.1</v>
      </c>
      <c r="L17" t="n">
        <v>4.75</v>
      </c>
      <c r="M17" t="n">
        <v>17</v>
      </c>
      <c r="N17" t="n">
        <v>10.51</v>
      </c>
      <c r="O17" t="n">
        <v>10762.22</v>
      </c>
      <c r="P17" t="n">
        <v>119</v>
      </c>
      <c r="Q17" t="n">
        <v>444.57</v>
      </c>
      <c r="R17" t="n">
        <v>76.45</v>
      </c>
      <c r="S17" t="n">
        <v>48.21</v>
      </c>
      <c r="T17" t="n">
        <v>8135.06</v>
      </c>
      <c r="U17" t="n">
        <v>0.63</v>
      </c>
      <c r="V17" t="n">
        <v>0.77</v>
      </c>
      <c r="W17" t="n">
        <v>0.2</v>
      </c>
      <c r="X17" t="n">
        <v>0.49</v>
      </c>
      <c r="Y17" t="n">
        <v>1</v>
      </c>
      <c r="Z17" t="n">
        <v>10</v>
      </c>
      <c r="AA17" t="n">
        <v>324.593417764217</v>
      </c>
      <c r="AB17" t="n">
        <v>444.123034235936</v>
      </c>
      <c r="AC17" t="n">
        <v>401.7365551790509</v>
      </c>
      <c r="AD17" t="n">
        <v>324593.417764217</v>
      </c>
      <c r="AE17" t="n">
        <v>444123.034235936</v>
      </c>
      <c r="AF17" t="n">
        <v>1.036307436606513e-05</v>
      </c>
      <c r="AG17" t="n">
        <v>24</v>
      </c>
      <c r="AH17" t="n">
        <v>401736.5551790509</v>
      </c>
    </row>
    <row r="18">
      <c r="A18" t="n">
        <v>16</v>
      </c>
      <c r="B18" t="n">
        <v>35</v>
      </c>
      <c r="C18" t="inlineStr">
        <is>
          <t xml:space="preserve">CONCLUIDO	</t>
        </is>
      </c>
      <c r="D18" t="n">
        <v>5.0251</v>
      </c>
      <c r="E18" t="n">
        <v>19.9</v>
      </c>
      <c r="F18" t="n">
        <v>17.7</v>
      </c>
      <c r="G18" t="n">
        <v>58.99</v>
      </c>
      <c r="H18" t="n">
        <v>1.02</v>
      </c>
      <c r="I18" t="n">
        <v>18</v>
      </c>
      <c r="J18" t="n">
        <v>85.67</v>
      </c>
      <c r="K18" t="n">
        <v>35.1</v>
      </c>
      <c r="L18" t="n">
        <v>5</v>
      </c>
      <c r="M18" t="n">
        <v>16</v>
      </c>
      <c r="N18" t="n">
        <v>10.57</v>
      </c>
      <c r="O18" t="n">
        <v>10799.59</v>
      </c>
      <c r="P18" t="n">
        <v>116.69</v>
      </c>
      <c r="Q18" t="n">
        <v>444.55</v>
      </c>
      <c r="R18" t="n">
        <v>74.54000000000001</v>
      </c>
      <c r="S18" t="n">
        <v>48.21</v>
      </c>
      <c r="T18" t="n">
        <v>7184.68</v>
      </c>
      <c r="U18" t="n">
        <v>0.65</v>
      </c>
      <c r="V18" t="n">
        <v>0.77</v>
      </c>
      <c r="W18" t="n">
        <v>0.18</v>
      </c>
      <c r="X18" t="n">
        <v>0.42</v>
      </c>
      <c r="Y18" t="n">
        <v>1</v>
      </c>
      <c r="Z18" t="n">
        <v>10</v>
      </c>
      <c r="AA18" t="n">
        <v>322.9173573558085</v>
      </c>
      <c r="AB18" t="n">
        <v>441.8297744425848</v>
      </c>
      <c r="AC18" t="n">
        <v>399.6621608817669</v>
      </c>
      <c r="AD18" t="n">
        <v>322917.3573558085</v>
      </c>
      <c r="AE18" t="n">
        <v>441829.7744425848</v>
      </c>
      <c r="AF18" t="n">
        <v>1.040718753685477e-05</v>
      </c>
      <c r="AG18" t="n">
        <v>24</v>
      </c>
      <c r="AH18" t="n">
        <v>399662.1608817669</v>
      </c>
    </row>
    <row r="19">
      <c r="A19" t="n">
        <v>17</v>
      </c>
      <c r="B19" t="n">
        <v>35</v>
      </c>
      <c r="C19" t="inlineStr">
        <is>
          <t xml:space="preserve">CONCLUIDO	</t>
        </is>
      </c>
      <c r="D19" t="n">
        <v>5.0164</v>
      </c>
      <c r="E19" t="n">
        <v>19.93</v>
      </c>
      <c r="F19" t="n">
        <v>17.75</v>
      </c>
      <c r="G19" t="n">
        <v>62.65</v>
      </c>
      <c r="H19" t="n">
        <v>1.07</v>
      </c>
      <c r="I19" t="n">
        <v>17</v>
      </c>
      <c r="J19" t="n">
        <v>85.97</v>
      </c>
      <c r="K19" t="n">
        <v>35.1</v>
      </c>
      <c r="L19" t="n">
        <v>5.25</v>
      </c>
      <c r="M19" t="n">
        <v>15</v>
      </c>
      <c r="N19" t="n">
        <v>10.62</v>
      </c>
      <c r="O19" t="n">
        <v>10836.99</v>
      </c>
      <c r="P19" t="n">
        <v>115.91</v>
      </c>
      <c r="Q19" t="n">
        <v>444.56</v>
      </c>
      <c r="R19" t="n">
        <v>76</v>
      </c>
      <c r="S19" t="n">
        <v>48.21</v>
      </c>
      <c r="T19" t="n">
        <v>7920.28</v>
      </c>
      <c r="U19" t="n">
        <v>0.63</v>
      </c>
      <c r="V19" t="n">
        <v>0.77</v>
      </c>
      <c r="W19" t="n">
        <v>0.19</v>
      </c>
      <c r="X19" t="n">
        <v>0.47</v>
      </c>
      <c r="Y19" t="n">
        <v>1</v>
      </c>
      <c r="Z19" t="n">
        <v>10</v>
      </c>
      <c r="AA19" t="n">
        <v>322.8164136368852</v>
      </c>
      <c r="AB19" t="n">
        <v>441.6916587930315</v>
      </c>
      <c r="AC19" t="n">
        <v>399.5372267959604</v>
      </c>
      <c r="AD19" t="n">
        <v>322816.4136368852</v>
      </c>
      <c r="AE19" t="n">
        <v>441691.6587930315</v>
      </c>
      <c r="AF19" t="n">
        <v>1.038916948118013e-05</v>
      </c>
      <c r="AG19" t="n">
        <v>24</v>
      </c>
      <c r="AH19" t="n">
        <v>399537.2267959603</v>
      </c>
    </row>
    <row r="20">
      <c r="A20" t="n">
        <v>18</v>
      </c>
      <c r="B20" t="n">
        <v>35</v>
      </c>
      <c r="C20" t="inlineStr">
        <is>
          <t xml:space="preserve">CONCLUIDO	</t>
        </is>
      </c>
      <c r="D20" t="n">
        <v>5.036</v>
      </c>
      <c r="E20" t="n">
        <v>19.86</v>
      </c>
      <c r="F20" t="n">
        <v>17.69</v>
      </c>
      <c r="G20" t="n">
        <v>66.34</v>
      </c>
      <c r="H20" t="n">
        <v>1.12</v>
      </c>
      <c r="I20" t="n">
        <v>16</v>
      </c>
      <c r="J20" t="n">
        <v>86.27</v>
      </c>
      <c r="K20" t="n">
        <v>35.1</v>
      </c>
      <c r="L20" t="n">
        <v>5.5</v>
      </c>
      <c r="M20" t="n">
        <v>13</v>
      </c>
      <c r="N20" t="n">
        <v>10.67</v>
      </c>
      <c r="O20" t="n">
        <v>10874.42</v>
      </c>
      <c r="P20" t="n">
        <v>113.89</v>
      </c>
      <c r="Q20" t="n">
        <v>444.55</v>
      </c>
      <c r="R20" t="n">
        <v>74.01000000000001</v>
      </c>
      <c r="S20" t="n">
        <v>48.21</v>
      </c>
      <c r="T20" t="n">
        <v>6930.04</v>
      </c>
      <c r="U20" t="n">
        <v>0.65</v>
      </c>
      <c r="V20" t="n">
        <v>0.77</v>
      </c>
      <c r="W20" t="n">
        <v>0.19</v>
      </c>
      <c r="X20" t="n">
        <v>0.41</v>
      </c>
      <c r="Y20" t="n">
        <v>1</v>
      </c>
      <c r="Z20" t="n">
        <v>10</v>
      </c>
      <c r="AA20" t="n">
        <v>311.8888424403436</v>
      </c>
      <c r="AB20" t="n">
        <v>426.7400737915063</v>
      </c>
      <c r="AC20" t="n">
        <v>386.0126000822995</v>
      </c>
      <c r="AD20" t="n">
        <v>311888.8424403436</v>
      </c>
      <c r="AE20" t="n">
        <v>426740.0737915064</v>
      </c>
      <c r="AF20" t="n">
        <v>1.042976188247012e-05</v>
      </c>
      <c r="AG20" t="n">
        <v>23</v>
      </c>
      <c r="AH20" t="n">
        <v>386012.6000822994</v>
      </c>
    </row>
    <row r="21">
      <c r="A21" t="n">
        <v>19</v>
      </c>
      <c r="B21" t="n">
        <v>35</v>
      </c>
      <c r="C21" t="inlineStr">
        <is>
          <t xml:space="preserve">CONCLUIDO	</t>
        </is>
      </c>
      <c r="D21" t="n">
        <v>5.0342</v>
      </c>
      <c r="E21" t="n">
        <v>19.86</v>
      </c>
      <c r="F21" t="n">
        <v>17.7</v>
      </c>
      <c r="G21" t="n">
        <v>66.36</v>
      </c>
      <c r="H21" t="n">
        <v>1.16</v>
      </c>
      <c r="I21" t="n">
        <v>16</v>
      </c>
      <c r="J21" t="n">
        <v>86.58</v>
      </c>
      <c r="K21" t="n">
        <v>35.1</v>
      </c>
      <c r="L21" t="n">
        <v>5.75</v>
      </c>
      <c r="M21" t="n">
        <v>12</v>
      </c>
      <c r="N21" t="n">
        <v>10.73</v>
      </c>
      <c r="O21" t="n">
        <v>10911.86</v>
      </c>
      <c r="P21" t="n">
        <v>112.77</v>
      </c>
      <c r="Q21" t="n">
        <v>444.55</v>
      </c>
      <c r="R21" t="n">
        <v>74.12</v>
      </c>
      <c r="S21" t="n">
        <v>48.21</v>
      </c>
      <c r="T21" t="n">
        <v>6982.79</v>
      </c>
      <c r="U21" t="n">
        <v>0.65</v>
      </c>
      <c r="V21" t="n">
        <v>0.77</v>
      </c>
      <c r="W21" t="n">
        <v>0.19</v>
      </c>
      <c r="X21" t="n">
        <v>0.42</v>
      </c>
      <c r="Y21" t="n">
        <v>1</v>
      </c>
      <c r="Z21" t="n">
        <v>10</v>
      </c>
      <c r="AA21" t="n">
        <v>311.4061488519079</v>
      </c>
      <c r="AB21" t="n">
        <v>426.0796311288704</v>
      </c>
      <c r="AC21" t="n">
        <v>385.4151891404483</v>
      </c>
      <c r="AD21" t="n">
        <v>311406.1488519079</v>
      </c>
      <c r="AE21" t="n">
        <v>426079.6311288704</v>
      </c>
      <c r="AF21" t="n">
        <v>1.042603400888227e-05</v>
      </c>
      <c r="AG21" t="n">
        <v>23</v>
      </c>
      <c r="AH21" t="n">
        <v>385415.1891404483</v>
      </c>
    </row>
    <row r="22">
      <c r="A22" t="n">
        <v>20</v>
      </c>
      <c r="B22" t="n">
        <v>35</v>
      </c>
      <c r="C22" t="inlineStr">
        <is>
          <t xml:space="preserve">CONCLUIDO	</t>
        </is>
      </c>
      <c r="D22" t="n">
        <v>5.0452</v>
      </c>
      <c r="E22" t="n">
        <v>19.82</v>
      </c>
      <c r="F22" t="n">
        <v>17.67</v>
      </c>
      <c r="G22" t="n">
        <v>70.68000000000001</v>
      </c>
      <c r="H22" t="n">
        <v>1.21</v>
      </c>
      <c r="I22" t="n">
        <v>15</v>
      </c>
      <c r="J22" t="n">
        <v>86.88</v>
      </c>
      <c r="K22" t="n">
        <v>35.1</v>
      </c>
      <c r="L22" t="n">
        <v>6</v>
      </c>
      <c r="M22" t="n">
        <v>7</v>
      </c>
      <c r="N22" t="n">
        <v>10.78</v>
      </c>
      <c r="O22" t="n">
        <v>10949.33</v>
      </c>
      <c r="P22" t="n">
        <v>112.12</v>
      </c>
      <c r="Q22" t="n">
        <v>444.58</v>
      </c>
      <c r="R22" t="n">
        <v>73.12</v>
      </c>
      <c r="S22" t="n">
        <v>48.21</v>
      </c>
      <c r="T22" t="n">
        <v>6491.41</v>
      </c>
      <c r="U22" t="n">
        <v>0.66</v>
      </c>
      <c r="V22" t="n">
        <v>0.77</v>
      </c>
      <c r="W22" t="n">
        <v>0.2</v>
      </c>
      <c r="X22" t="n">
        <v>0.39</v>
      </c>
      <c r="Y22" t="n">
        <v>1</v>
      </c>
      <c r="Z22" t="n">
        <v>10</v>
      </c>
      <c r="AA22" t="n">
        <v>310.8259298765539</v>
      </c>
      <c r="AB22" t="n">
        <v>425.2857499293364</v>
      </c>
      <c r="AC22" t="n">
        <v>384.6970748483786</v>
      </c>
      <c r="AD22" t="n">
        <v>310825.9298765539</v>
      </c>
      <c r="AE22" t="n">
        <v>425285.7499293364</v>
      </c>
      <c r="AF22" t="n">
        <v>1.044881545858584e-05</v>
      </c>
      <c r="AG22" t="n">
        <v>23</v>
      </c>
      <c r="AH22" t="n">
        <v>384697.0748483787</v>
      </c>
    </row>
    <row r="23">
      <c r="A23" t="n">
        <v>21</v>
      </c>
      <c r="B23" t="n">
        <v>35</v>
      </c>
      <c r="C23" t="inlineStr">
        <is>
          <t xml:space="preserve">CONCLUIDO	</t>
        </is>
      </c>
      <c r="D23" t="n">
        <v>5.0442</v>
      </c>
      <c r="E23" t="n">
        <v>19.82</v>
      </c>
      <c r="F23" t="n">
        <v>17.67</v>
      </c>
      <c r="G23" t="n">
        <v>70.7</v>
      </c>
      <c r="H23" t="n">
        <v>1.26</v>
      </c>
      <c r="I23" t="n">
        <v>15</v>
      </c>
      <c r="J23" t="n">
        <v>87.19</v>
      </c>
      <c r="K23" t="n">
        <v>35.1</v>
      </c>
      <c r="L23" t="n">
        <v>6.25</v>
      </c>
      <c r="M23" t="n">
        <v>4</v>
      </c>
      <c r="N23" t="n">
        <v>10.83</v>
      </c>
      <c r="O23" t="n">
        <v>10986.82</v>
      </c>
      <c r="P23" t="n">
        <v>111.3</v>
      </c>
      <c r="Q23" t="n">
        <v>444.55</v>
      </c>
      <c r="R23" t="n">
        <v>73.05</v>
      </c>
      <c r="S23" t="n">
        <v>48.21</v>
      </c>
      <c r="T23" t="n">
        <v>6454.12</v>
      </c>
      <c r="U23" t="n">
        <v>0.66</v>
      </c>
      <c r="V23" t="n">
        <v>0.77</v>
      </c>
      <c r="W23" t="n">
        <v>0.2</v>
      </c>
      <c r="X23" t="n">
        <v>0.4</v>
      </c>
      <c r="Y23" t="n">
        <v>1</v>
      </c>
      <c r="Z23" t="n">
        <v>10</v>
      </c>
      <c r="AA23" t="n">
        <v>310.4510790584551</v>
      </c>
      <c r="AB23" t="n">
        <v>424.7728625027625</v>
      </c>
      <c r="AC23" t="n">
        <v>384.233136677955</v>
      </c>
      <c r="AD23" t="n">
        <v>310451.0790584551</v>
      </c>
      <c r="AE23" t="n">
        <v>424772.8625027625</v>
      </c>
      <c r="AF23" t="n">
        <v>1.044674441770369e-05</v>
      </c>
      <c r="AG23" t="n">
        <v>23</v>
      </c>
      <c r="AH23" t="n">
        <v>384233.136677955</v>
      </c>
    </row>
    <row r="24">
      <c r="A24" t="n">
        <v>22</v>
      </c>
      <c r="B24" t="n">
        <v>35</v>
      </c>
      <c r="C24" t="inlineStr">
        <is>
          <t xml:space="preserve">CONCLUIDO	</t>
        </is>
      </c>
      <c r="D24" t="n">
        <v>5.0516</v>
      </c>
      <c r="E24" t="n">
        <v>19.8</v>
      </c>
      <c r="F24" t="n">
        <v>17.66</v>
      </c>
      <c r="G24" t="n">
        <v>75.7</v>
      </c>
      <c r="H24" t="n">
        <v>1.3</v>
      </c>
      <c r="I24" t="n">
        <v>14</v>
      </c>
      <c r="J24" t="n">
        <v>87.48999999999999</v>
      </c>
      <c r="K24" t="n">
        <v>35.1</v>
      </c>
      <c r="L24" t="n">
        <v>6.5</v>
      </c>
      <c r="M24" t="n">
        <v>2</v>
      </c>
      <c r="N24" t="n">
        <v>10.89</v>
      </c>
      <c r="O24" t="n">
        <v>11024.33</v>
      </c>
      <c r="P24" t="n">
        <v>110.98</v>
      </c>
      <c r="Q24" t="n">
        <v>444.55</v>
      </c>
      <c r="R24" t="n">
        <v>72.81</v>
      </c>
      <c r="S24" t="n">
        <v>48.21</v>
      </c>
      <c r="T24" t="n">
        <v>6337.7</v>
      </c>
      <c r="U24" t="n">
        <v>0.66</v>
      </c>
      <c r="V24" t="n">
        <v>0.77</v>
      </c>
      <c r="W24" t="n">
        <v>0.2</v>
      </c>
      <c r="X24" t="n">
        <v>0.39</v>
      </c>
      <c r="Y24" t="n">
        <v>1</v>
      </c>
      <c r="Z24" t="n">
        <v>10</v>
      </c>
      <c r="AA24" t="n">
        <v>310.1410748868823</v>
      </c>
      <c r="AB24" t="n">
        <v>424.348701118798</v>
      </c>
      <c r="AC24" t="n">
        <v>383.8494566611618</v>
      </c>
      <c r="AD24" t="n">
        <v>310141.0748868823</v>
      </c>
      <c r="AE24" t="n">
        <v>424348.701118798</v>
      </c>
      <c r="AF24" t="n">
        <v>1.046207012023155e-05</v>
      </c>
      <c r="AG24" t="n">
        <v>23</v>
      </c>
      <c r="AH24" t="n">
        <v>383849.4566611617</v>
      </c>
    </row>
    <row r="25">
      <c r="A25" t="n">
        <v>23</v>
      </c>
      <c r="B25" t="n">
        <v>35</v>
      </c>
      <c r="C25" t="inlineStr">
        <is>
          <t xml:space="preserve">CONCLUIDO	</t>
        </is>
      </c>
      <c r="D25" t="n">
        <v>5.0488</v>
      </c>
      <c r="E25" t="n">
        <v>19.81</v>
      </c>
      <c r="F25" t="n">
        <v>17.67</v>
      </c>
      <c r="G25" t="n">
        <v>75.73999999999999</v>
      </c>
      <c r="H25" t="n">
        <v>1.35</v>
      </c>
      <c r="I25" t="n">
        <v>14</v>
      </c>
      <c r="J25" t="n">
        <v>87.79000000000001</v>
      </c>
      <c r="K25" t="n">
        <v>35.1</v>
      </c>
      <c r="L25" t="n">
        <v>6.75</v>
      </c>
      <c r="M25" t="n">
        <v>1</v>
      </c>
      <c r="N25" t="n">
        <v>10.94</v>
      </c>
      <c r="O25" t="n">
        <v>11061.87</v>
      </c>
      <c r="P25" t="n">
        <v>111.29</v>
      </c>
      <c r="Q25" t="n">
        <v>444.55</v>
      </c>
      <c r="R25" t="n">
        <v>73.06999999999999</v>
      </c>
      <c r="S25" t="n">
        <v>48.21</v>
      </c>
      <c r="T25" t="n">
        <v>6469.13</v>
      </c>
      <c r="U25" t="n">
        <v>0.66</v>
      </c>
      <c r="V25" t="n">
        <v>0.77</v>
      </c>
      <c r="W25" t="n">
        <v>0.2</v>
      </c>
      <c r="X25" t="n">
        <v>0.4</v>
      </c>
      <c r="Y25" t="n">
        <v>1</v>
      </c>
      <c r="Z25" t="n">
        <v>10</v>
      </c>
      <c r="AA25" t="n">
        <v>310.3623807755718</v>
      </c>
      <c r="AB25" t="n">
        <v>424.6515015990296</v>
      </c>
      <c r="AC25" t="n">
        <v>384.1233582885432</v>
      </c>
      <c r="AD25" t="n">
        <v>310362.3807755718</v>
      </c>
      <c r="AE25" t="n">
        <v>424651.5015990296</v>
      </c>
      <c r="AF25" t="n">
        <v>1.045627120576155e-05</v>
      </c>
      <c r="AG25" t="n">
        <v>23</v>
      </c>
      <c r="AH25" t="n">
        <v>384123.3582885432</v>
      </c>
    </row>
    <row r="26">
      <c r="A26" t="n">
        <v>24</v>
      </c>
      <c r="B26" t="n">
        <v>35</v>
      </c>
      <c r="C26" t="inlineStr">
        <is>
          <t xml:space="preserve">CONCLUIDO	</t>
        </is>
      </c>
      <c r="D26" t="n">
        <v>5.0462</v>
      </c>
      <c r="E26" t="n">
        <v>19.82</v>
      </c>
      <c r="F26" t="n">
        <v>17.68</v>
      </c>
      <c r="G26" t="n">
        <v>75.79000000000001</v>
      </c>
      <c r="H26" t="n">
        <v>1.39</v>
      </c>
      <c r="I26" t="n">
        <v>14</v>
      </c>
      <c r="J26" t="n">
        <v>88.09999999999999</v>
      </c>
      <c r="K26" t="n">
        <v>35.1</v>
      </c>
      <c r="L26" t="n">
        <v>7</v>
      </c>
      <c r="M26" t="n">
        <v>0</v>
      </c>
      <c r="N26" t="n">
        <v>11</v>
      </c>
      <c r="O26" t="n">
        <v>11099.43</v>
      </c>
      <c r="P26" t="n">
        <v>111.8</v>
      </c>
      <c r="Q26" t="n">
        <v>444.55</v>
      </c>
      <c r="R26" t="n">
        <v>73.48999999999999</v>
      </c>
      <c r="S26" t="n">
        <v>48.21</v>
      </c>
      <c r="T26" t="n">
        <v>6682.36</v>
      </c>
      <c r="U26" t="n">
        <v>0.66</v>
      </c>
      <c r="V26" t="n">
        <v>0.77</v>
      </c>
      <c r="W26" t="n">
        <v>0.2</v>
      </c>
      <c r="X26" t="n">
        <v>0.41</v>
      </c>
      <c r="Y26" t="n">
        <v>1</v>
      </c>
      <c r="Z26" t="n">
        <v>10</v>
      </c>
      <c r="AA26" t="n">
        <v>310.6761371414561</v>
      </c>
      <c r="AB26" t="n">
        <v>425.0807969007866</v>
      </c>
      <c r="AC26" t="n">
        <v>384.5116822492203</v>
      </c>
      <c r="AD26" t="n">
        <v>310676.1371414561</v>
      </c>
      <c r="AE26" t="n">
        <v>425080.7969007866</v>
      </c>
      <c r="AF26" t="n">
        <v>1.045088649946798e-05</v>
      </c>
      <c r="AG26" t="n">
        <v>23</v>
      </c>
      <c r="AH26" t="n">
        <v>384511.6822492203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3.7342</v>
      </c>
      <c r="E2" t="n">
        <v>26.78</v>
      </c>
      <c r="F2" t="n">
        <v>21.5</v>
      </c>
      <c r="G2" t="n">
        <v>8.84</v>
      </c>
      <c r="H2" t="n">
        <v>0.16</v>
      </c>
      <c r="I2" t="n">
        <v>146</v>
      </c>
      <c r="J2" t="n">
        <v>107.41</v>
      </c>
      <c r="K2" t="n">
        <v>41.65</v>
      </c>
      <c r="L2" t="n">
        <v>1</v>
      </c>
      <c r="M2" t="n">
        <v>144</v>
      </c>
      <c r="N2" t="n">
        <v>14.77</v>
      </c>
      <c r="O2" t="n">
        <v>13481.73</v>
      </c>
      <c r="P2" t="n">
        <v>201.04</v>
      </c>
      <c r="Q2" t="n">
        <v>444.7</v>
      </c>
      <c r="R2" t="n">
        <v>198.34</v>
      </c>
      <c r="S2" t="n">
        <v>48.21</v>
      </c>
      <c r="T2" t="n">
        <v>68447.48</v>
      </c>
      <c r="U2" t="n">
        <v>0.24</v>
      </c>
      <c r="V2" t="n">
        <v>0.63</v>
      </c>
      <c r="W2" t="n">
        <v>0.39</v>
      </c>
      <c r="X2" t="n">
        <v>4.22</v>
      </c>
      <c r="Y2" t="n">
        <v>1</v>
      </c>
      <c r="Z2" t="n">
        <v>10</v>
      </c>
      <c r="AA2" t="n">
        <v>501.6589483815295</v>
      </c>
      <c r="AB2" t="n">
        <v>686.39190480644</v>
      </c>
      <c r="AC2" t="n">
        <v>620.8836247688015</v>
      </c>
      <c r="AD2" t="n">
        <v>501658.9483815295</v>
      </c>
      <c r="AE2" t="n">
        <v>686391.90480644</v>
      </c>
      <c r="AF2" t="n">
        <v>6.69736165177612e-06</v>
      </c>
      <c r="AG2" t="n">
        <v>31</v>
      </c>
      <c r="AH2" t="n">
        <v>620883.6247688015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4.0076</v>
      </c>
      <c r="E3" t="n">
        <v>24.95</v>
      </c>
      <c r="F3" t="n">
        <v>20.45</v>
      </c>
      <c r="G3" t="n">
        <v>11.05</v>
      </c>
      <c r="H3" t="n">
        <v>0.2</v>
      </c>
      <c r="I3" t="n">
        <v>111</v>
      </c>
      <c r="J3" t="n">
        <v>107.73</v>
      </c>
      <c r="K3" t="n">
        <v>41.65</v>
      </c>
      <c r="L3" t="n">
        <v>1.25</v>
      </c>
      <c r="M3" t="n">
        <v>109</v>
      </c>
      <c r="N3" t="n">
        <v>14.83</v>
      </c>
      <c r="O3" t="n">
        <v>13520.81</v>
      </c>
      <c r="P3" t="n">
        <v>190.33</v>
      </c>
      <c r="Q3" t="n">
        <v>444.67</v>
      </c>
      <c r="R3" t="n">
        <v>164.1</v>
      </c>
      <c r="S3" t="n">
        <v>48.21</v>
      </c>
      <c r="T3" t="n">
        <v>51501.18</v>
      </c>
      <c r="U3" t="n">
        <v>0.29</v>
      </c>
      <c r="V3" t="n">
        <v>0.67</v>
      </c>
      <c r="W3" t="n">
        <v>0.34</v>
      </c>
      <c r="X3" t="n">
        <v>3.17</v>
      </c>
      <c r="Y3" t="n">
        <v>1</v>
      </c>
      <c r="Z3" t="n">
        <v>10</v>
      </c>
      <c r="AA3" t="n">
        <v>458.7870271559058</v>
      </c>
      <c r="AB3" t="n">
        <v>627.7326508098638</v>
      </c>
      <c r="AC3" t="n">
        <v>567.8227276448786</v>
      </c>
      <c r="AD3" t="n">
        <v>458787.0271559058</v>
      </c>
      <c r="AE3" t="n">
        <v>627732.6508098638</v>
      </c>
      <c r="AF3" t="n">
        <v>7.187709966166241e-06</v>
      </c>
      <c r="AG3" t="n">
        <v>29</v>
      </c>
      <c r="AH3" t="n">
        <v>567822.7276448786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4.1979</v>
      </c>
      <c r="E4" t="n">
        <v>23.82</v>
      </c>
      <c r="F4" t="n">
        <v>19.81</v>
      </c>
      <c r="G4" t="n">
        <v>13.35</v>
      </c>
      <c r="H4" t="n">
        <v>0.24</v>
      </c>
      <c r="I4" t="n">
        <v>89</v>
      </c>
      <c r="J4" t="n">
        <v>108.05</v>
      </c>
      <c r="K4" t="n">
        <v>41.65</v>
      </c>
      <c r="L4" t="n">
        <v>1.5</v>
      </c>
      <c r="M4" t="n">
        <v>87</v>
      </c>
      <c r="N4" t="n">
        <v>14.9</v>
      </c>
      <c r="O4" t="n">
        <v>13559.91</v>
      </c>
      <c r="P4" t="n">
        <v>183.52</v>
      </c>
      <c r="Q4" t="n">
        <v>444.65</v>
      </c>
      <c r="R4" t="n">
        <v>143.02</v>
      </c>
      <c r="S4" t="n">
        <v>48.21</v>
      </c>
      <c r="T4" t="n">
        <v>41069.21</v>
      </c>
      <c r="U4" t="n">
        <v>0.34</v>
      </c>
      <c r="V4" t="n">
        <v>0.6899999999999999</v>
      </c>
      <c r="W4" t="n">
        <v>0.31</v>
      </c>
      <c r="X4" t="n">
        <v>2.53</v>
      </c>
      <c r="Y4" t="n">
        <v>1</v>
      </c>
      <c r="Z4" t="n">
        <v>10</v>
      </c>
      <c r="AA4" t="n">
        <v>435.1739095559449</v>
      </c>
      <c r="AB4" t="n">
        <v>595.4241415723709</v>
      </c>
      <c r="AC4" t="n">
        <v>538.5976971837343</v>
      </c>
      <c r="AD4" t="n">
        <v>435173.9095559448</v>
      </c>
      <c r="AE4" t="n">
        <v>595424.1415723709</v>
      </c>
      <c r="AF4" t="n">
        <v>7.529016784851098e-06</v>
      </c>
      <c r="AG4" t="n">
        <v>28</v>
      </c>
      <c r="AH4" t="n">
        <v>538597.6971837344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4.3327</v>
      </c>
      <c r="E5" t="n">
        <v>23.08</v>
      </c>
      <c r="F5" t="n">
        <v>19.38</v>
      </c>
      <c r="G5" t="n">
        <v>15.5</v>
      </c>
      <c r="H5" t="n">
        <v>0.28</v>
      </c>
      <c r="I5" t="n">
        <v>75</v>
      </c>
      <c r="J5" t="n">
        <v>108.37</v>
      </c>
      <c r="K5" t="n">
        <v>41.65</v>
      </c>
      <c r="L5" t="n">
        <v>1.75</v>
      </c>
      <c r="M5" t="n">
        <v>73</v>
      </c>
      <c r="N5" t="n">
        <v>14.97</v>
      </c>
      <c r="O5" t="n">
        <v>13599.17</v>
      </c>
      <c r="P5" t="n">
        <v>178.73</v>
      </c>
      <c r="Q5" t="n">
        <v>444.58</v>
      </c>
      <c r="R5" t="n">
        <v>129.15</v>
      </c>
      <c r="S5" t="n">
        <v>48.21</v>
      </c>
      <c r="T5" t="n">
        <v>34205.85</v>
      </c>
      <c r="U5" t="n">
        <v>0.37</v>
      </c>
      <c r="V5" t="n">
        <v>0.7</v>
      </c>
      <c r="W5" t="n">
        <v>0.28</v>
      </c>
      <c r="X5" t="n">
        <v>2.1</v>
      </c>
      <c r="Y5" t="n">
        <v>1</v>
      </c>
      <c r="Z5" t="n">
        <v>10</v>
      </c>
      <c r="AA5" t="n">
        <v>416.4860127053622</v>
      </c>
      <c r="AB5" t="n">
        <v>569.8545366495815</v>
      </c>
      <c r="AC5" t="n">
        <v>515.46841946761</v>
      </c>
      <c r="AD5" t="n">
        <v>416486.0127053622</v>
      </c>
      <c r="AE5" t="n">
        <v>569854.5366495815</v>
      </c>
      <c r="AF5" t="n">
        <v>7.770783254418723e-06</v>
      </c>
      <c r="AG5" t="n">
        <v>27</v>
      </c>
      <c r="AH5" t="n">
        <v>515468.4194676101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4.4431</v>
      </c>
      <c r="E6" t="n">
        <v>22.51</v>
      </c>
      <c r="F6" t="n">
        <v>19.05</v>
      </c>
      <c r="G6" t="n">
        <v>17.86</v>
      </c>
      <c r="H6" t="n">
        <v>0.32</v>
      </c>
      <c r="I6" t="n">
        <v>64</v>
      </c>
      <c r="J6" t="n">
        <v>108.68</v>
      </c>
      <c r="K6" t="n">
        <v>41.65</v>
      </c>
      <c r="L6" t="n">
        <v>2</v>
      </c>
      <c r="M6" t="n">
        <v>62</v>
      </c>
      <c r="N6" t="n">
        <v>15.03</v>
      </c>
      <c r="O6" t="n">
        <v>13638.32</v>
      </c>
      <c r="P6" t="n">
        <v>174.89</v>
      </c>
      <c r="Q6" t="n">
        <v>444.56</v>
      </c>
      <c r="R6" t="n">
        <v>118.19</v>
      </c>
      <c r="S6" t="n">
        <v>48.21</v>
      </c>
      <c r="T6" t="n">
        <v>28781.77</v>
      </c>
      <c r="U6" t="n">
        <v>0.41</v>
      </c>
      <c r="V6" t="n">
        <v>0.72</v>
      </c>
      <c r="W6" t="n">
        <v>0.27</v>
      </c>
      <c r="X6" t="n">
        <v>1.77</v>
      </c>
      <c r="Y6" t="n">
        <v>1</v>
      </c>
      <c r="Z6" t="n">
        <v>10</v>
      </c>
      <c r="AA6" t="n">
        <v>409.5495871216972</v>
      </c>
      <c r="AB6" t="n">
        <v>560.3638131525119</v>
      </c>
      <c r="AC6" t="n">
        <v>506.8834773007866</v>
      </c>
      <c r="AD6" t="n">
        <v>409549.5871216973</v>
      </c>
      <c r="AE6" t="n">
        <v>560363.8131525118</v>
      </c>
      <c r="AF6" t="n">
        <v>7.968787840770841e-06</v>
      </c>
      <c r="AG6" t="n">
        <v>27</v>
      </c>
      <c r="AH6" t="n">
        <v>506883.4773007866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4.5509</v>
      </c>
      <c r="E7" t="n">
        <v>21.97</v>
      </c>
      <c r="F7" t="n">
        <v>18.69</v>
      </c>
      <c r="G7" t="n">
        <v>20.03</v>
      </c>
      <c r="H7" t="n">
        <v>0.36</v>
      </c>
      <c r="I7" t="n">
        <v>56</v>
      </c>
      <c r="J7" t="n">
        <v>109</v>
      </c>
      <c r="K7" t="n">
        <v>41.65</v>
      </c>
      <c r="L7" t="n">
        <v>2.25</v>
      </c>
      <c r="M7" t="n">
        <v>54</v>
      </c>
      <c r="N7" t="n">
        <v>15.1</v>
      </c>
      <c r="O7" t="n">
        <v>13677.51</v>
      </c>
      <c r="P7" t="n">
        <v>170.76</v>
      </c>
      <c r="Q7" t="n">
        <v>444.59</v>
      </c>
      <c r="R7" t="n">
        <v>106.18</v>
      </c>
      <c r="S7" t="n">
        <v>48.21</v>
      </c>
      <c r="T7" t="n">
        <v>22813.79</v>
      </c>
      <c r="U7" t="n">
        <v>0.45</v>
      </c>
      <c r="V7" t="n">
        <v>0.73</v>
      </c>
      <c r="W7" t="n">
        <v>0.26</v>
      </c>
      <c r="X7" t="n">
        <v>1.41</v>
      </c>
      <c r="Y7" t="n">
        <v>1</v>
      </c>
      <c r="Z7" t="n">
        <v>10</v>
      </c>
      <c r="AA7" t="n">
        <v>393.2100774961608</v>
      </c>
      <c r="AB7" t="n">
        <v>538.0073752345631</v>
      </c>
      <c r="AC7" t="n">
        <v>486.6607064402692</v>
      </c>
      <c r="AD7" t="n">
        <v>393210.0774961608</v>
      </c>
      <c r="AE7" t="n">
        <v>538007.3752345631</v>
      </c>
      <c r="AF7" t="n">
        <v>8.162129275632785e-06</v>
      </c>
      <c r="AG7" t="n">
        <v>26</v>
      </c>
      <c r="AH7" t="n">
        <v>486660.7064402692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4.5063</v>
      </c>
      <c r="E8" t="n">
        <v>22.19</v>
      </c>
      <c r="F8" t="n">
        <v>19.02</v>
      </c>
      <c r="G8" t="n">
        <v>22.38</v>
      </c>
      <c r="H8" t="n">
        <v>0.4</v>
      </c>
      <c r="I8" t="n">
        <v>51</v>
      </c>
      <c r="J8" t="n">
        <v>109.32</v>
      </c>
      <c r="K8" t="n">
        <v>41.65</v>
      </c>
      <c r="L8" t="n">
        <v>2.5</v>
      </c>
      <c r="M8" t="n">
        <v>49</v>
      </c>
      <c r="N8" t="n">
        <v>15.17</v>
      </c>
      <c r="O8" t="n">
        <v>13716.72</v>
      </c>
      <c r="P8" t="n">
        <v>173.16</v>
      </c>
      <c r="Q8" t="n">
        <v>444.57</v>
      </c>
      <c r="R8" t="n">
        <v>119.72</v>
      </c>
      <c r="S8" t="n">
        <v>48.21</v>
      </c>
      <c r="T8" t="n">
        <v>29612.24</v>
      </c>
      <c r="U8" t="n">
        <v>0.4</v>
      </c>
      <c r="V8" t="n">
        <v>0.72</v>
      </c>
      <c r="W8" t="n">
        <v>0.21</v>
      </c>
      <c r="X8" t="n">
        <v>1.74</v>
      </c>
      <c r="Y8" t="n">
        <v>1</v>
      </c>
      <c r="Z8" t="n">
        <v>10</v>
      </c>
      <c r="AA8" t="n">
        <v>396.8501748430324</v>
      </c>
      <c r="AB8" t="n">
        <v>542.9879170143139</v>
      </c>
      <c r="AC8" t="n">
        <v>491.1659123027948</v>
      </c>
      <c r="AD8" t="n">
        <v>396850.1748430324</v>
      </c>
      <c r="AE8" t="n">
        <v>542987.9170143139</v>
      </c>
      <c r="AF8" t="n">
        <v>8.082138292378215e-06</v>
      </c>
      <c r="AG8" t="n">
        <v>26</v>
      </c>
      <c r="AH8" t="n">
        <v>491165.9123027948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4.6275</v>
      </c>
      <c r="E9" t="n">
        <v>21.61</v>
      </c>
      <c r="F9" t="n">
        <v>18.57</v>
      </c>
      <c r="G9" t="n">
        <v>24.76</v>
      </c>
      <c r="H9" t="n">
        <v>0.44</v>
      </c>
      <c r="I9" t="n">
        <v>45</v>
      </c>
      <c r="J9" t="n">
        <v>109.64</v>
      </c>
      <c r="K9" t="n">
        <v>41.65</v>
      </c>
      <c r="L9" t="n">
        <v>2.75</v>
      </c>
      <c r="M9" t="n">
        <v>43</v>
      </c>
      <c r="N9" t="n">
        <v>15.24</v>
      </c>
      <c r="O9" t="n">
        <v>13755.95</v>
      </c>
      <c r="P9" t="n">
        <v>168.27</v>
      </c>
      <c r="Q9" t="n">
        <v>444.62</v>
      </c>
      <c r="R9" t="n">
        <v>103</v>
      </c>
      <c r="S9" t="n">
        <v>48.21</v>
      </c>
      <c r="T9" t="n">
        <v>21280.37</v>
      </c>
      <c r="U9" t="n">
        <v>0.47</v>
      </c>
      <c r="V9" t="n">
        <v>0.73</v>
      </c>
      <c r="W9" t="n">
        <v>0.24</v>
      </c>
      <c r="X9" t="n">
        <v>1.29</v>
      </c>
      <c r="Y9" t="n">
        <v>1</v>
      </c>
      <c r="Z9" t="n">
        <v>10</v>
      </c>
      <c r="AA9" t="n">
        <v>389.2074825426492</v>
      </c>
      <c r="AB9" t="n">
        <v>532.5308482371418</v>
      </c>
      <c r="AC9" t="n">
        <v>481.7068514931278</v>
      </c>
      <c r="AD9" t="n">
        <v>389207.4825426493</v>
      </c>
      <c r="AE9" t="n">
        <v>532530.8482371417</v>
      </c>
      <c r="AF9" t="n">
        <v>8.299512892612607e-06</v>
      </c>
      <c r="AG9" t="n">
        <v>26</v>
      </c>
      <c r="AH9" t="n">
        <v>481706.8514931278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4.6775</v>
      </c>
      <c r="E10" t="n">
        <v>21.38</v>
      </c>
      <c r="F10" t="n">
        <v>18.43</v>
      </c>
      <c r="G10" t="n">
        <v>26.97</v>
      </c>
      <c r="H10" t="n">
        <v>0.48</v>
      </c>
      <c r="I10" t="n">
        <v>41</v>
      </c>
      <c r="J10" t="n">
        <v>109.96</v>
      </c>
      <c r="K10" t="n">
        <v>41.65</v>
      </c>
      <c r="L10" t="n">
        <v>3</v>
      </c>
      <c r="M10" t="n">
        <v>39</v>
      </c>
      <c r="N10" t="n">
        <v>15.31</v>
      </c>
      <c r="O10" t="n">
        <v>13795.21</v>
      </c>
      <c r="P10" t="n">
        <v>166.16</v>
      </c>
      <c r="Q10" t="n">
        <v>444.56</v>
      </c>
      <c r="R10" t="n">
        <v>98.3</v>
      </c>
      <c r="S10" t="n">
        <v>48.21</v>
      </c>
      <c r="T10" t="n">
        <v>18947.73</v>
      </c>
      <c r="U10" t="n">
        <v>0.49</v>
      </c>
      <c r="V10" t="n">
        <v>0.74</v>
      </c>
      <c r="W10" t="n">
        <v>0.23</v>
      </c>
      <c r="X10" t="n">
        <v>1.15</v>
      </c>
      <c r="Y10" t="n">
        <v>1</v>
      </c>
      <c r="Z10" t="n">
        <v>10</v>
      </c>
      <c r="AA10" t="n">
        <v>376.6635630357023</v>
      </c>
      <c r="AB10" t="n">
        <v>515.3677041690653</v>
      </c>
      <c r="AC10" t="n">
        <v>466.1817338062846</v>
      </c>
      <c r="AD10" t="n">
        <v>376663.5630357023</v>
      </c>
      <c r="AE10" t="n">
        <v>515367.7041690653</v>
      </c>
      <c r="AF10" t="n">
        <v>8.389188882808312e-06</v>
      </c>
      <c r="AG10" t="n">
        <v>25</v>
      </c>
      <c r="AH10" t="n">
        <v>466181.7338062846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4.7106</v>
      </c>
      <c r="E11" t="n">
        <v>21.23</v>
      </c>
      <c r="F11" t="n">
        <v>18.35</v>
      </c>
      <c r="G11" t="n">
        <v>28.97</v>
      </c>
      <c r="H11" t="n">
        <v>0.52</v>
      </c>
      <c r="I11" t="n">
        <v>38</v>
      </c>
      <c r="J11" t="n">
        <v>110.27</v>
      </c>
      <c r="K11" t="n">
        <v>41.65</v>
      </c>
      <c r="L11" t="n">
        <v>3.25</v>
      </c>
      <c r="M11" t="n">
        <v>36</v>
      </c>
      <c r="N11" t="n">
        <v>15.37</v>
      </c>
      <c r="O11" t="n">
        <v>13834.5</v>
      </c>
      <c r="P11" t="n">
        <v>164.54</v>
      </c>
      <c r="Q11" t="n">
        <v>444.59</v>
      </c>
      <c r="R11" t="n">
        <v>95.68000000000001</v>
      </c>
      <c r="S11" t="n">
        <v>48.21</v>
      </c>
      <c r="T11" t="n">
        <v>17657.2</v>
      </c>
      <c r="U11" t="n">
        <v>0.5</v>
      </c>
      <c r="V11" t="n">
        <v>0.74</v>
      </c>
      <c r="W11" t="n">
        <v>0.22</v>
      </c>
      <c r="X11" t="n">
        <v>1.07</v>
      </c>
      <c r="Y11" t="n">
        <v>1</v>
      </c>
      <c r="Z11" t="n">
        <v>10</v>
      </c>
      <c r="AA11" t="n">
        <v>374.6578137868544</v>
      </c>
      <c r="AB11" t="n">
        <v>512.6233495593799</v>
      </c>
      <c r="AC11" t="n">
        <v>463.6992965488217</v>
      </c>
      <c r="AD11" t="n">
        <v>374657.8137868544</v>
      </c>
      <c r="AE11" t="n">
        <v>512623.3495593799</v>
      </c>
      <c r="AF11" t="n">
        <v>8.44855438831787e-06</v>
      </c>
      <c r="AG11" t="n">
        <v>25</v>
      </c>
      <c r="AH11" t="n">
        <v>463699.2965488217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4.7508</v>
      </c>
      <c r="E12" t="n">
        <v>21.05</v>
      </c>
      <c r="F12" t="n">
        <v>18.24</v>
      </c>
      <c r="G12" t="n">
        <v>31.26</v>
      </c>
      <c r="H12" t="n">
        <v>0.5600000000000001</v>
      </c>
      <c r="I12" t="n">
        <v>35</v>
      </c>
      <c r="J12" t="n">
        <v>110.59</v>
      </c>
      <c r="K12" t="n">
        <v>41.65</v>
      </c>
      <c r="L12" t="n">
        <v>3.5</v>
      </c>
      <c r="M12" t="n">
        <v>33</v>
      </c>
      <c r="N12" t="n">
        <v>15.44</v>
      </c>
      <c r="O12" t="n">
        <v>13873.81</v>
      </c>
      <c r="P12" t="n">
        <v>162.79</v>
      </c>
      <c r="Q12" t="n">
        <v>444.56</v>
      </c>
      <c r="R12" t="n">
        <v>91.81</v>
      </c>
      <c r="S12" t="n">
        <v>48.21</v>
      </c>
      <c r="T12" t="n">
        <v>15737.32</v>
      </c>
      <c r="U12" t="n">
        <v>0.53</v>
      </c>
      <c r="V12" t="n">
        <v>0.75</v>
      </c>
      <c r="W12" t="n">
        <v>0.22</v>
      </c>
      <c r="X12" t="n">
        <v>0.96</v>
      </c>
      <c r="Y12" t="n">
        <v>1</v>
      </c>
      <c r="Z12" t="n">
        <v>10</v>
      </c>
      <c r="AA12" t="n">
        <v>372.335637152617</v>
      </c>
      <c r="AB12" t="n">
        <v>509.4460450412134</v>
      </c>
      <c r="AC12" t="n">
        <v>460.8252295144941</v>
      </c>
      <c r="AD12" t="n">
        <v>372335.637152617</v>
      </c>
      <c r="AE12" t="n">
        <v>509446.0450412134</v>
      </c>
      <c r="AF12" t="n">
        <v>8.520653884435216e-06</v>
      </c>
      <c r="AG12" t="n">
        <v>25</v>
      </c>
      <c r="AH12" t="n">
        <v>460825.2295144941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4.7842</v>
      </c>
      <c r="E13" t="n">
        <v>20.9</v>
      </c>
      <c r="F13" t="n">
        <v>18.15</v>
      </c>
      <c r="G13" t="n">
        <v>34.04</v>
      </c>
      <c r="H13" t="n">
        <v>0.6</v>
      </c>
      <c r="I13" t="n">
        <v>32</v>
      </c>
      <c r="J13" t="n">
        <v>110.91</v>
      </c>
      <c r="K13" t="n">
        <v>41.65</v>
      </c>
      <c r="L13" t="n">
        <v>3.75</v>
      </c>
      <c r="M13" t="n">
        <v>30</v>
      </c>
      <c r="N13" t="n">
        <v>15.51</v>
      </c>
      <c r="O13" t="n">
        <v>13913.15</v>
      </c>
      <c r="P13" t="n">
        <v>161.35</v>
      </c>
      <c r="Q13" t="n">
        <v>444.63</v>
      </c>
      <c r="R13" t="n">
        <v>88.95999999999999</v>
      </c>
      <c r="S13" t="n">
        <v>48.21</v>
      </c>
      <c r="T13" t="n">
        <v>14326.48</v>
      </c>
      <c r="U13" t="n">
        <v>0.54</v>
      </c>
      <c r="V13" t="n">
        <v>0.75</v>
      </c>
      <c r="W13" t="n">
        <v>0.22</v>
      </c>
      <c r="X13" t="n">
        <v>0.88</v>
      </c>
      <c r="Y13" t="n">
        <v>1</v>
      </c>
      <c r="Z13" t="n">
        <v>10</v>
      </c>
      <c r="AA13" t="n">
        <v>370.4467326203973</v>
      </c>
      <c r="AB13" t="n">
        <v>506.8615625276437</v>
      </c>
      <c r="AC13" t="n">
        <v>458.4874063846755</v>
      </c>
      <c r="AD13" t="n">
        <v>370446.7326203972</v>
      </c>
      <c r="AE13" t="n">
        <v>506861.5625276437</v>
      </c>
      <c r="AF13" t="n">
        <v>8.580557445885949e-06</v>
      </c>
      <c r="AG13" t="n">
        <v>25</v>
      </c>
      <c r="AH13" t="n">
        <v>458487.4063846755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4.8091</v>
      </c>
      <c r="E14" t="n">
        <v>20.79</v>
      </c>
      <c r="F14" t="n">
        <v>18.09</v>
      </c>
      <c r="G14" t="n">
        <v>36.18</v>
      </c>
      <c r="H14" t="n">
        <v>0.63</v>
      </c>
      <c r="I14" t="n">
        <v>30</v>
      </c>
      <c r="J14" t="n">
        <v>111.23</v>
      </c>
      <c r="K14" t="n">
        <v>41.65</v>
      </c>
      <c r="L14" t="n">
        <v>4</v>
      </c>
      <c r="M14" t="n">
        <v>28</v>
      </c>
      <c r="N14" t="n">
        <v>15.58</v>
      </c>
      <c r="O14" t="n">
        <v>13952.52</v>
      </c>
      <c r="P14" t="n">
        <v>159.95</v>
      </c>
      <c r="Q14" t="n">
        <v>444.55</v>
      </c>
      <c r="R14" t="n">
        <v>87.17</v>
      </c>
      <c r="S14" t="n">
        <v>48.21</v>
      </c>
      <c r="T14" t="n">
        <v>13439.2</v>
      </c>
      <c r="U14" t="n">
        <v>0.55</v>
      </c>
      <c r="V14" t="n">
        <v>0.75</v>
      </c>
      <c r="W14" t="n">
        <v>0.21</v>
      </c>
      <c r="X14" t="n">
        <v>0.8100000000000001</v>
      </c>
      <c r="Y14" t="n">
        <v>1</v>
      </c>
      <c r="Z14" t="n">
        <v>10</v>
      </c>
      <c r="AA14" t="n">
        <v>368.9102540741811</v>
      </c>
      <c r="AB14" t="n">
        <v>504.7592847960614</v>
      </c>
      <c r="AC14" t="n">
        <v>456.58576708923</v>
      </c>
      <c r="AD14" t="n">
        <v>368910.2540741811</v>
      </c>
      <c r="AE14" t="n">
        <v>504759.2847960613</v>
      </c>
      <c r="AF14" t="n">
        <v>8.62521608900341e-06</v>
      </c>
      <c r="AG14" t="n">
        <v>25</v>
      </c>
      <c r="AH14" t="n">
        <v>456585.76708923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4.837</v>
      </c>
      <c r="E15" t="n">
        <v>20.67</v>
      </c>
      <c r="F15" t="n">
        <v>18.02</v>
      </c>
      <c r="G15" t="n">
        <v>38.6</v>
      </c>
      <c r="H15" t="n">
        <v>0.67</v>
      </c>
      <c r="I15" t="n">
        <v>28</v>
      </c>
      <c r="J15" t="n">
        <v>111.55</v>
      </c>
      <c r="K15" t="n">
        <v>41.65</v>
      </c>
      <c r="L15" t="n">
        <v>4.25</v>
      </c>
      <c r="M15" t="n">
        <v>26</v>
      </c>
      <c r="N15" t="n">
        <v>15.65</v>
      </c>
      <c r="O15" t="n">
        <v>13991.91</v>
      </c>
      <c r="P15" t="n">
        <v>158.24</v>
      </c>
      <c r="Q15" t="n">
        <v>444.56</v>
      </c>
      <c r="R15" t="n">
        <v>84.48</v>
      </c>
      <c r="S15" t="n">
        <v>48.21</v>
      </c>
      <c r="T15" t="n">
        <v>12106.25</v>
      </c>
      <c r="U15" t="n">
        <v>0.57</v>
      </c>
      <c r="V15" t="n">
        <v>0.76</v>
      </c>
      <c r="W15" t="n">
        <v>0.21</v>
      </c>
      <c r="X15" t="n">
        <v>0.74</v>
      </c>
      <c r="Y15" t="n">
        <v>1</v>
      </c>
      <c r="Z15" t="n">
        <v>10</v>
      </c>
      <c r="AA15" t="n">
        <v>357.5464255391373</v>
      </c>
      <c r="AB15" t="n">
        <v>489.210793257682</v>
      </c>
      <c r="AC15" t="n">
        <v>442.5212017608288</v>
      </c>
      <c r="AD15" t="n">
        <v>357546.4255391373</v>
      </c>
      <c r="AE15" t="n">
        <v>489210.793257682</v>
      </c>
      <c r="AF15" t="n">
        <v>8.675255291532615e-06</v>
      </c>
      <c r="AG15" t="n">
        <v>24</v>
      </c>
      <c r="AH15" t="n">
        <v>442521.2017608288</v>
      </c>
    </row>
    <row r="16">
      <c r="A16" t="n">
        <v>14</v>
      </c>
      <c r="B16" t="n">
        <v>50</v>
      </c>
      <c r="C16" t="inlineStr">
        <is>
          <t xml:space="preserve">CONCLUIDO	</t>
        </is>
      </c>
      <c r="D16" t="n">
        <v>4.8647</v>
      </c>
      <c r="E16" t="n">
        <v>20.56</v>
      </c>
      <c r="F16" t="n">
        <v>17.94</v>
      </c>
      <c r="G16" t="n">
        <v>41.41</v>
      </c>
      <c r="H16" t="n">
        <v>0.71</v>
      </c>
      <c r="I16" t="n">
        <v>26</v>
      </c>
      <c r="J16" t="n">
        <v>111.87</v>
      </c>
      <c r="K16" t="n">
        <v>41.65</v>
      </c>
      <c r="L16" t="n">
        <v>4.5</v>
      </c>
      <c r="M16" t="n">
        <v>24</v>
      </c>
      <c r="N16" t="n">
        <v>15.72</v>
      </c>
      <c r="O16" t="n">
        <v>14031.33</v>
      </c>
      <c r="P16" t="n">
        <v>156.92</v>
      </c>
      <c r="Q16" t="n">
        <v>444.56</v>
      </c>
      <c r="R16" t="n">
        <v>82.68000000000001</v>
      </c>
      <c r="S16" t="n">
        <v>48.21</v>
      </c>
      <c r="T16" t="n">
        <v>11217.08</v>
      </c>
      <c r="U16" t="n">
        <v>0.58</v>
      </c>
      <c r="V16" t="n">
        <v>0.76</v>
      </c>
      <c r="W16" t="n">
        <v>0.19</v>
      </c>
      <c r="X16" t="n">
        <v>0.67</v>
      </c>
      <c r="Y16" t="n">
        <v>1</v>
      </c>
      <c r="Z16" t="n">
        <v>10</v>
      </c>
      <c r="AA16" t="n">
        <v>355.9588623564388</v>
      </c>
      <c r="AB16" t="n">
        <v>487.0386192727694</v>
      </c>
      <c r="AC16" t="n">
        <v>440.5563370123709</v>
      </c>
      <c r="AD16" t="n">
        <v>355958.8623564388</v>
      </c>
      <c r="AE16" t="n">
        <v>487038.6192727694</v>
      </c>
      <c r="AF16" t="n">
        <v>8.724935790101036e-06</v>
      </c>
      <c r="AG16" t="n">
        <v>24</v>
      </c>
      <c r="AH16" t="n">
        <v>440556.3370123709</v>
      </c>
    </row>
    <row r="17">
      <c r="A17" t="n">
        <v>15</v>
      </c>
      <c r="B17" t="n">
        <v>50</v>
      </c>
      <c r="C17" t="inlineStr">
        <is>
          <t xml:space="preserve">CONCLUIDO	</t>
        </is>
      </c>
      <c r="D17" t="n">
        <v>4.8553</v>
      </c>
      <c r="E17" t="n">
        <v>20.6</v>
      </c>
      <c r="F17" t="n">
        <v>18</v>
      </c>
      <c r="G17" t="n">
        <v>43.21</v>
      </c>
      <c r="H17" t="n">
        <v>0.75</v>
      </c>
      <c r="I17" t="n">
        <v>25</v>
      </c>
      <c r="J17" t="n">
        <v>112.19</v>
      </c>
      <c r="K17" t="n">
        <v>41.65</v>
      </c>
      <c r="L17" t="n">
        <v>4.75</v>
      </c>
      <c r="M17" t="n">
        <v>23</v>
      </c>
      <c r="N17" t="n">
        <v>15.79</v>
      </c>
      <c r="O17" t="n">
        <v>14070.77</v>
      </c>
      <c r="P17" t="n">
        <v>156.76</v>
      </c>
      <c r="Q17" t="n">
        <v>444.55</v>
      </c>
      <c r="R17" t="n">
        <v>84.45</v>
      </c>
      <c r="S17" t="n">
        <v>48.21</v>
      </c>
      <c r="T17" t="n">
        <v>12106.96</v>
      </c>
      <c r="U17" t="n">
        <v>0.57</v>
      </c>
      <c r="V17" t="n">
        <v>0.76</v>
      </c>
      <c r="W17" t="n">
        <v>0.2</v>
      </c>
      <c r="X17" t="n">
        <v>0.73</v>
      </c>
      <c r="Y17" t="n">
        <v>1</v>
      </c>
      <c r="Z17" t="n">
        <v>10</v>
      </c>
      <c r="AA17" t="n">
        <v>356.2791042976758</v>
      </c>
      <c r="AB17" t="n">
        <v>487.4767884248471</v>
      </c>
      <c r="AC17" t="n">
        <v>440.9526879155486</v>
      </c>
      <c r="AD17" t="n">
        <v>356279.1042976758</v>
      </c>
      <c r="AE17" t="n">
        <v>487476.7884248471</v>
      </c>
      <c r="AF17" t="n">
        <v>8.708076703944242e-06</v>
      </c>
      <c r="AG17" t="n">
        <v>24</v>
      </c>
      <c r="AH17" t="n">
        <v>440952.6879155486</v>
      </c>
    </row>
    <row r="18">
      <c r="A18" t="n">
        <v>16</v>
      </c>
      <c r="B18" t="n">
        <v>50</v>
      </c>
      <c r="C18" t="inlineStr">
        <is>
          <t xml:space="preserve">CONCLUIDO	</t>
        </is>
      </c>
      <c r="D18" t="n">
        <v>4.8736</v>
      </c>
      <c r="E18" t="n">
        <v>20.52</v>
      </c>
      <c r="F18" t="n">
        <v>17.95</v>
      </c>
      <c r="G18" t="n">
        <v>44.87</v>
      </c>
      <c r="H18" t="n">
        <v>0.78</v>
      </c>
      <c r="I18" t="n">
        <v>24</v>
      </c>
      <c r="J18" t="n">
        <v>112.51</v>
      </c>
      <c r="K18" t="n">
        <v>41.65</v>
      </c>
      <c r="L18" t="n">
        <v>5</v>
      </c>
      <c r="M18" t="n">
        <v>22</v>
      </c>
      <c r="N18" t="n">
        <v>15.86</v>
      </c>
      <c r="O18" t="n">
        <v>14110.24</v>
      </c>
      <c r="P18" t="n">
        <v>155.32</v>
      </c>
      <c r="Q18" t="n">
        <v>444.56</v>
      </c>
      <c r="R18" t="n">
        <v>82.61</v>
      </c>
      <c r="S18" t="n">
        <v>48.21</v>
      </c>
      <c r="T18" t="n">
        <v>11187.88</v>
      </c>
      <c r="U18" t="n">
        <v>0.58</v>
      </c>
      <c r="V18" t="n">
        <v>0.76</v>
      </c>
      <c r="W18" t="n">
        <v>0.2</v>
      </c>
      <c r="X18" t="n">
        <v>0.67</v>
      </c>
      <c r="Y18" t="n">
        <v>1</v>
      </c>
      <c r="Z18" t="n">
        <v>10</v>
      </c>
      <c r="AA18" t="n">
        <v>354.9625696466359</v>
      </c>
      <c r="AB18" t="n">
        <v>485.6754476338847</v>
      </c>
      <c r="AC18" t="n">
        <v>439.3232645614779</v>
      </c>
      <c r="AD18" t="n">
        <v>354962.5696466358</v>
      </c>
      <c r="AE18" t="n">
        <v>485675.4476338847</v>
      </c>
      <c r="AF18" t="n">
        <v>8.740898116355872e-06</v>
      </c>
      <c r="AG18" t="n">
        <v>24</v>
      </c>
      <c r="AH18" t="n">
        <v>439323.2645614779</v>
      </c>
    </row>
    <row r="19">
      <c r="A19" t="n">
        <v>17</v>
      </c>
      <c r="B19" t="n">
        <v>50</v>
      </c>
      <c r="C19" t="inlineStr">
        <is>
          <t xml:space="preserve">CONCLUIDO	</t>
        </is>
      </c>
      <c r="D19" t="n">
        <v>4.9018</v>
      </c>
      <c r="E19" t="n">
        <v>20.4</v>
      </c>
      <c r="F19" t="n">
        <v>17.88</v>
      </c>
      <c r="G19" t="n">
        <v>48.75</v>
      </c>
      <c r="H19" t="n">
        <v>0.82</v>
      </c>
      <c r="I19" t="n">
        <v>22</v>
      </c>
      <c r="J19" t="n">
        <v>112.83</v>
      </c>
      <c r="K19" t="n">
        <v>41.65</v>
      </c>
      <c r="L19" t="n">
        <v>5.25</v>
      </c>
      <c r="M19" t="n">
        <v>20</v>
      </c>
      <c r="N19" t="n">
        <v>15.93</v>
      </c>
      <c r="O19" t="n">
        <v>14149.74</v>
      </c>
      <c r="P19" t="n">
        <v>153.86</v>
      </c>
      <c r="Q19" t="n">
        <v>444.55</v>
      </c>
      <c r="R19" t="n">
        <v>80.16</v>
      </c>
      <c r="S19" t="n">
        <v>48.21</v>
      </c>
      <c r="T19" t="n">
        <v>9977.200000000001</v>
      </c>
      <c r="U19" t="n">
        <v>0.6</v>
      </c>
      <c r="V19" t="n">
        <v>0.76</v>
      </c>
      <c r="W19" t="n">
        <v>0.2</v>
      </c>
      <c r="X19" t="n">
        <v>0.6</v>
      </c>
      <c r="Y19" t="n">
        <v>1</v>
      </c>
      <c r="Z19" t="n">
        <v>10</v>
      </c>
      <c r="AA19" t="n">
        <v>353.3459293121969</v>
      </c>
      <c r="AB19" t="n">
        <v>483.4634890071674</v>
      </c>
      <c r="AC19" t="n">
        <v>437.3224121615911</v>
      </c>
      <c r="AD19" t="n">
        <v>353345.9293121969</v>
      </c>
      <c r="AE19" t="n">
        <v>483463.4890071673</v>
      </c>
      <c r="AF19" t="n">
        <v>8.791475374826249e-06</v>
      </c>
      <c r="AG19" t="n">
        <v>24</v>
      </c>
      <c r="AH19" t="n">
        <v>437322.4121615911</v>
      </c>
    </row>
    <row r="20">
      <c r="A20" t="n">
        <v>18</v>
      </c>
      <c r="B20" t="n">
        <v>50</v>
      </c>
      <c r="C20" t="inlineStr">
        <is>
          <t xml:space="preserve">CONCLUIDO	</t>
        </is>
      </c>
      <c r="D20" t="n">
        <v>4.9117</v>
      </c>
      <c r="E20" t="n">
        <v>20.36</v>
      </c>
      <c r="F20" t="n">
        <v>17.86</v>
      </c>
      <c r="G20" t="n">
        <v>51.02</v>
      </c>
      <c r="H20" t="n">
        <v>0.86</v>
      </c>
      <c r="I20" t="n">
        <v>21</v>
      </c>
      <c r="J20" t="n">
        <v>113.15</v>
      </c>
      <c r="K20" t="n">
        <v>41.65</v>
      </c>
      <c r="L20" t="n">
        <v>5.5</v>
      </c>
      <c r="M20" t="n">
        <v>19</v>
      </c>
      <c r="N20" t="n">
        <v>16</v>
      </c>
      <c r="O20" t="n">
        <v>14189.26</v>
      </c>
      <c r="P20" t="n">
        <v>152.39</v>
      </c>
      <c r="Q20" t="n">
        <v>444.55</v>
      </c>
      <c r="R20" t="n">
        <v>79.59</v>
      </c>
      <c r="S20" t="n">
        <v>48.21</v>
      </c>
      <c r="T20" t="n">
        <v>9693</v>
      </c>
      <c r="U20" t="n">
        <v>0.61</v>
      </c>
      <c r="V20" t="n">
        <v>0.76</v>
      </c>
      <c r="W20" t="n">
        <v>0.2</v>
      </c>
      <c r="X20" t="n">
        <v>0.58</v>
      </c>
      <c r="Y20" t="n">
        <v>1</v>
      </c>
      <c r="Z20" t="n">
        <v>10</v>
      </c>
      <c r="AA20" t="n">
        <v>352.3232055859471</v>
      </c>
      <c r="AB20" t="n">
        <v>482.0641532855258</v>
      </c>
      <c r="AC20" t="n">
        <v>436.0566270772429</v>
      </c>
      <c r="AD20" t="n">
        <v>352323.205585947</v>
      </c>
      <c r="AE20" t="n">
        <v>482064.1532855259</v>
      </c>
      <c r="AF20" t="n">
        <v>8.809231220885e-06</v>
      </c>
      <c r="AG20" t="n">
        <v>24</v>
      </c>
      <c r="AH20" t="n">
        <v>436056.6270772429</v>
      </c>
    </row>
    <row r="21">
      <c r="A21" t="n">
        <v>19</v>
      </c>
      <c r="B21" t="n">
        <v>50</v>
      </c>
      <c r="C21" t="inlineStr">
        <is>
          <t xml:space="preserve">CONCLUIDO	</t>
        </is>
      </c>
      <c r="D21" t="n">
        <v>4.9285</v>
      </c>
      <c r="E21" t="n">
        <v>20.29</v>
      </c>
      <c r="F21" t="n">
        <v>17.81</v>
      </c>
      <c r="G21" t="n">
        <v>53.43</v>
      </c>
      <c r="H21" t="n">
        <v>0.89</v>
      </c>
      <c r="I21" t="n">
        <v>20</v>
      </c>
      <c r="J21" t="n">
        <v>113.47</v>
      </c>
      <c r="K21" t="n">
        <v>41.65</v>
      </c>
      <c r="L21" t="n">
        <v>5.75</v>
      </c>
      <c r="M21" t="n">
        <v>18</v>
      </c>
      <c r="N21" t="n">
        <v>16.07</v>
      </c>
      <c r="O21" t="n">
        <v>14228.81</v>
      </c>
      <c r="P21" t="n">
        <v>151.68</v>
      </c>
      <c r="Q21" t="n">
        <v>444.56</v>
      </c>
      <c r="R21" t="n">
        <v>77.98999999999999</v>
      </c>
      <c r="S21" t="n">
        <v>48.21</v>
      </c>
      <c r="T21" t="n">
        <v>8898.33</v>
      </c>
      <c r="U21" t="n">
        <v>0.62</v>
      </c>
      <c r="V21" t="n">
        <v>0.77</v>
      </c>
      <c r="W21" t="n">
        <v>0.19</v>
      </c>
      <c r="X21" t="n">
        <v>0.53</v>
      </c>
      <c r="Y21" t="n">
        <v>1</v>
      </c>
      <c r="Z21" t="n">
        <v>10</v>
      </c>
      <c r="AA21" t="n">
        <v>351.4312370960786</v>
      </c>
      <c r="AB21" t="n">
        <v>480.8437226468154</v>
      </c>
      <c r="AC21" t="n">
        <v>434.9526726258059</v>
      </c>
      <c r="AD21" t="n">
        <v>351431.2370960786</v>
      </c>
      <c r="AE21" t="n">
        <v>480843.7226468154</v>
      </c>
      <c r="AF21" t="n">
        <v>8.839362353590756e-06</v>
      </c>
      <c r="AG21" t="n">
        <v>24</v>
      </c>
      <c r="AH21" t="n">
        <v>434952.6726258058</v>
      </c>
    </row>
    <row r="22">
      <c r="A22" t="n">
        <v>20</v>
      </c>
      <c r="B22" t="n">
        <v>50</v>
      </c>
      <c r="C22" t="inlineStr">
        <is>
          <t xml:space="preserve">CONCLUIDO	</t>
        </is>
      </c>
      <c r="D22" t="n">
        <v>4.944</v>
      </c>
      <c r="E22" t="n">
        <v>20.23</v>
      </c>
      <c r="F22" t="n">
        <v>17.77</v>
      </c>
      <c r="G22" t="n">
        <v>56.11</v>
      </c>
      <c r="H22" t="n">
        <v>0.93</v>
      </c>
      <c r="I22" t="n">
        <v>19</v>
      </c>
      <c r="J22" t="n">
        <v>113.79</v>
      </c>
      <c r="K22" t="n">
        <v>41.65</v>
      </c>
      <c r="L22" t="n">
        <v>6</v>
      </c>
      <c r="M22" t="n">
        <v>17</v>
      </c>
      <c r="N22" t="n">
        <v>16.14</v>
      </c>
      <c r="O22" t="n">
        <v>14268.39</v>
      </c>
      <c r="P22" t="n">
        <v>150.53</v>
      </c>
      <c r="Q22" t="n">
        <v>444.55</v>
      </c>
      <c r="R22" t="n">
        <v>76.64</v>
      </c>
      <c r="S22" t="n">
        <v>48.21</v>
      </c>
      <c r="T22" t="n">
        <v>8228.51</v>
      </c>
      <c r="U22" t="n">
        <v>0.63</v>
      </c>
      <c r="V22" t="n">
        <v>0.77</v>
      </c>
      <c r="W22" t="n">
        <v>0.19</v>
      </c>
      <c r="X22" t="n">
        <v>0.49</v>
      </c>
      <c r="Y22" t="n">
        <v>1</v>
      </c>
      <c r="Z22" t="n">
        <v>10</v>
      </c>
      <c r="AA22" t="n">
        <v>350.3873679039579</v>
      </c>
      <c r="AB22" t="n">
        <v>479.4154547658972</v>
      </c>
      <c r="AC22" t="n">
        <v>433.6607166268559</v>
      </c>
      <c r="AD22" t="n">
        <v>350387.3679039578</v>
      </c>
      <c r="AE22" t="n">
        <v>479415.4547658971</v>
      </c>
      <c r="AF22" t="n">
        <v>8.867161910551425e-06</v>
      </c>
      <c r="AG22" t="n">
        <v>24</v>
      </c>
      <c r="AH22" t="n">
        <v>433660.7166268559</v>
      </c>
    </row>
    <row r="23">
      <c r="A23" t="n">
        <v>21</v>
      </c>
      <c r="B23" t="n">
        <v>50</v>
      </c>
      <c r="C23" t="inlineStr">
        <is>
          <t xml:space="preserve">CONCLUIDO	</t>
        </is>
      </c>
      <c r="D23" t="n">
        <v>4.9741</v>
      </c>
      <c r="E23" t="n">
        <v>20.1</v>
      </c>
      <c r="F23" t="n">
        <v>17.67</v>
      </c>
      <c r="G23" t="n">
        <v>58.89</v>
      </c>
      <c r="H23" t="n">
        <v>0.97</v>
      </c>
      <c r="I23" t="n">
        <v>18</v>
      </c>
      <c r="J23" t="n">
        <v>114.11</v>
      </c>
      <c r="K23" t="n">
        <v>41.65</v>
      </c>
      <c r="L23" t="n">
        <v>6.25</v>
      </c>
      <c r="M23" t="n">
        <v>16</v>
      </c>
      <c r="N23" t="n">
        <v>16.21</v>
      </c>
      <c r="O23" t="n">
        <v>14307.99</v>
      </c>
      <c r="P23" t="n">
        <v>148.34</v>
      </c>
      <c r="Q23" t="n">
        <v>444.55</v>
      </c>
      <c r="R23" t="n">
        <v>73.2</v>
      </c>
      <c r="S23" t="n">
        <v>48.21</v>
      </c>
      <c r="T23" t="n">
        <v>6516.45</v>
      </c>
      <c r="U23" t="n">
        <v>0.66</v>
      </c>
      <c r="V23" t="n">
        <v>0.77</v>
      </c>
      <c r="W23" t="n">
        <v>0.19</v>
      </c>
      <c r="X23" t="n">
        <v>0.39</v>
      </c>
      <c r="Y23" t="n">
        <v>1</v>
      </c>
      <c r="Z23" t="n">
        <v>10</v>
      </c>
      <c r="AA23" t="n">
        <v>348.342553182705</v>
      </c>
      <c r="AB23" t="n">
        <v>476.6176490534203</v>
      </c>
      <c r="AC23" t="n">
        <v>431.1299295648329</v>
      </c>
      <c r="AD23" t="n">
        <v>348342.553182705</v>
      </c>
      <c r="AE23" t="n">
        <v>476617.6490534203</v>
      </c>
      <c r="AF23" t="n">
        <v>8.92114685664924e-06</v>
      </c>
      <c r="AG23" t="n">
        <v>24</v>
      </c>
      <c r="AH23" t="n">
        <v>431129.9295648329</v>
      </c>
    </row>
    <row r="24">
      <c r="A24" t="n">
        <v>22</v>
      </c>
      <c r="B24" t="n">
        <v>50</v>
      </c>
      <c r="C24" t="inlineStr">
        <is>
          <t xml:space="preserve">CONCLUIDO	</t>
        </is>
      </c>
      <c r="D24" t="n">
        <v>4.944</v>
      </c>
      <c r="E24" t="n">
        <v>20.23</v>
      </c>
      <c r="F24" t="n">
        <v>17.79</v>
      </c>
      <c r="G24" t="n">
        <v>59.3</v>
      </c>
      <c r="H24" t="n">
        <v>1</v>
      </c>
      <c r="I24" t="n">
        <v>18</v>
      </c>
      <c r="J24" t="n">
        <v>114.44</v>
      </c>
      <c r="K24" t="n">
        <v>41.65</v>
      </c>
      <c r="L24" t="n">
        <v>6.5</v>
      </c>
      <c r="M24" t="n">
        <v>16</v>
      </c>
      <c r="N24" t="n">
        <v>16.29</v>
      </c>
      <c r="O24" t="n">
        <v>14347.62</v>
      </c>
      <c r="P24" t="n">
        <v>148.83</v>
      </c>
      <c r="Q24" t="n">
        <v>444.57</v>
      </c>
      <c r="R24" t="n">
        <v>77.38</v>
      </c>
      <c r="S24" t="n">
        <v>48.21</v>
      </c>
      <c r="T24" t="n">
        <v>8603.530000000001</v>
      </c>
      <c r="U24" t="n">
        <v>0.62</v>
      </c>
      <c r="V24" t="n">
        <v>0.77</v>
      </c>
      <c r="W24" t="n">
        <v>0.19</v>
      </c>
      <c r="X24" t="n">
        <v>0.51</v>
      </c>
      <c r="Y24" t="n">
        <v>1</v>
      </c>
      <c r="Z24" t="n">
        <v>10</v>
      </c>
      <c r="AA24" t="n">
        <v>349.6073548669951</v>
      </c>
      <c r="AB24" t="n">
        <v>478.3482065169782</v>
      </c>
      <c r="AC24" t="n">
        <v>432.6953250529215</v>
      </c>
      <c r="AD24" t="n">
        <v>349607.3548669951</v>
      </c>
      <c r="AE24" t="n">
        <v>478348.2065169782</v>
      </c>
      <c r="AF24" t="n">
        <v>8.867161910551425e-06</v>
      </c>
      <c r="AG24" t="n">
        <v>24</v>
      </c>
      <c r="AH24" t="n">
        <v>432695.3250529215</v>
      </c>
    </row>
    <row r="25">
      <c r="A25" t="n">
        <v>23</v>
      </c>
      <c r="B25" t="n">
        <v>50</v>
      </c>
      <c r="C25" t="inlineStr">
        <is>
          <t xml:space="preserve">CONCLUIDO	</t>
        </is>
      </c>
      <c r="D25" t="n">
        <v>4.9604</v>
      </c>
      <c r="E25" t="n">
        <v>20.16</v>
      </c>
      <c r="F25" t="n">
        <v>17.75</v>
      </c>
      <c r="G25" t="n">
        <v>62.63</v>
      </c>
      <c r="H25" t="n">
        <v>1.04</v>
      </c>
      <c r="I25" t="n">
        <v>17</v>
      </c>
      <c r="J25" t="n">
        <v>114.76</v>
      </c>
      <c r="K25" t="n">
        <v>41.65</v>
      </c>
      <c r="L25" t="n">
        <v>6.75</v>
      </c>
      <c r="M25" t="n">
        <v>15</v>
      </c>
      <c r="N25" t="n">
        <v>16.36</v>
      </c>
      <c r="O25" t="n">
        <v>14387.27</v>
      </c>
      <c r="P25" t="n">
        <v>147.73</v>
      </c>
      <c r="Q25" t="n">
        <v>444.56</v>
      </c>
      <c r="R25" t="n">
        <v>76.06</v>
      </c>
      <c r="S25" t="n">
        <v>48.21</v>
      </c>
      <c r="T25" t="n">
        <v>7947.97</v>
      </c>
      <c r="U25" t="n">
        <v>0.63</v>
      </c>
      <c r="V25" t="n">
        <v>0.77</v>
      </c>
      <c r="W25" t="n">
        <v>0.19</v>
      </c>
      <c r="X25" t="n">
        <v>0.47</v>
      </c>
      <c r="Y25" t="n">
        <v>1</v>
      </c>
      <c r="Z25" t="n">
        <v>10</v>
      </c>
      <c r="AA25" t="n">
        <v>348.5754710119389</v>
      </c>
      <c r="AB25" t="n">
        <v>476.9363375029876</v>
      </c>
      <c r="AC25" t="n">
        <v>431.4182028360555</v>
      </c>
      <c r="AD25" t="n">
        <v>348575.4710119389</v>
      </c>
      <c r="AE25" t="n">
        <v>476936.3375029876</v>
      </c>
      <c r="AF25" t="n">
        <v>8.896575635335618e-06</v>
      </c>
      <c r="AG25" t="n">
        <v>24</v>
      </c>
      <c r="AH25" t="n">
        <v>431418.2028360555</v>
      </c>
    </row>
    <row r="26">
      <c r="A26" t="n">
        <v>24</v>
      </c>
      <c r="B26" t="n">
        <v>50</v>
      </c>
      <c r="C26" t="inlineStr">
        <is>
          <t xml:space="preserve">CONCLUIDO	</t>
        </is>
      </c>
      <c r="D26" t="n">
        <v>4.9785</v>
      </c>
      <c r="E26" t="n">
        <v>20.09</v>
      </c>
      <c r="F26" t="n">
        <v>17.69</v>
      </c>
      <c r="G26" t="n">
        <v>66.36</v>
      </c>
      <c r="H26" t="n">
        <v>1.07</v>
      </c>
      <c r="I26" t="n">
        <v>16</v>
      </c>
      <c r="J26" t="n">
        <v>115.08</v>
      </c>
      <c r="K26" t="n">
        <v>41.65</v>
      </c>
      <c r="L26" t="n">
        <v>7</v>
      </c>
      <c r="M26" t="n">
        <v>14</v>
      </c>
      <c r="N26" t="n">
        <v>16.43</v>
      </c>
      <c r="O26" t="n">
        <v>14426.96</v>
      </c>
      <c r="P26" t="n">
        <v>146.11</v>
      </c>
      <c r="Q26" t="n">
        <v>444.55</v>
      </c>
      <c r="R26" t="n">
        <v>74.12</v>
      </c>
      <c r="S26" t="n">
        <v>48.21</v>
      </c>
      <c r="T26" t="n">
        <v>6986.25</v>
      </c>
      <c r="U26" t="n">
        <v>0.65</v>
      </c>
      <c r="V26" t="n">
        <v>0.77</v>
      </c>
      <c r="W26" t="n">
        <v>0.19</v>
      </c>
      <c r="X26" t="n">
        <v>0.42</v>
      </c>
      <c r="Y26" t="n">
        <v>1</v>
      </c>
      <c r="Z26" t="n">
        <v>10</v>
      </c>
      <c r="AA26" t="n">
        <v>347.2066330584228</v>
      </c>
      <c r="AB26" t="n">
        <v>475.0634330261183</v>
      </c>
      <c r="AC26" t="n">
        <v>429.7240457338207</v>
      </c>
      <c r="AD26" t="n">
        <v>347206.6330584228</v>
      </c>
      <c r="AE26" t="n">
        <v>475063.4330261183</v>
      </c>
      <c r="AF26" t="n">
        <v>8.929038343786463e-06</v>
      </c>
      <c r="AG26" t="n">
        <v>24</v>
      </c>
      <c r="AH26" t="n">
        <v>429724.0457338206</v>
      </c>
    </row>
    <row r="27">
      <c r="A27" t="n">
        <v>25</v>
      </c>
      <c r="B27" t="n">
        <v>50</v>
      </c>
      <c r="C27" t="inlineStr">
        <is>
          <t xml:space="preserve">CONCLUIDO	</t>
        </is>
      </c>
      <c r="D27" t="n">
        <v>4.9741</v>
      </c>
      <c r="E27" t="n">
        <v>20.1</v>
      </c>
      <c r="F27" t="n">
        <v>17.71</v>
      </c>
      <c r="G27" t="n">
        <v>66.42</v>
      </c>
      <c r="H27" t="n">
        <v>1.11</v>
      </c>
      <c r="I27" t="n">
        <v>16</v>
      </c>
      <c r="J27" t="n">
        <v>115.4</v>
      </c>
      <c r="K27" t="n">
        <v>41.65</v>
      </c>
      <c r="L27" t="n">
        <v>7.25</v>
      </c>
      <c r="M27" t="n">
        <v>14</v>
      </c>
      <c r="N27" t="n">
        <v>16.5</v>
      </c>
      <c r="O27" t="n">
        <v>14466.67</v>
      </c>
      <c r="P27" t="n">
        <v>145.88</v>
      </c>
      <c r="Q27" t="n">
        <v>444.55</v>
      </c>
      <c r="R27" t="n">
        <v>74.81999999999999</v>
      </c>
      <c r="S27" t="n">
        <v>48.21</v>
      </c>
      <c r="T27" t="n">
        <v>7334.01</v>
      </c>
      <c r="U27" t="n">
        <v>0.64</v>
      </c>
      <c r="V27" t="n">
        <v>0.77</v>
      </c>
      <c r="W27" t="n">
        <v>0.19</v>
      </c>
      <c r="X27" t="n">
        <v>0.44</v>
      </c>
      <c r="Y27" t="n">
        <v>1</v>
      </c>
      <c r="Z27" t="n">
        <v>10</v>
      </c>
      <c r="AA27" t="n">
        <v>347.249040878444</v>
      </c>
      <c r="AB27" t="n">
        <v>475.1214572763722</v>
      </c>
      <c r="AC27" t="n">
        <v>429.776532231068</v>
      </c>
      <c r="AD27" t="n">
        <v>347249.040878444</v>
      </c>
      <c r="AE27" t="n">
        <v>475121.4572763722</v>
      </c>
      <c r="AF27" t="n">
        <v>8.92114685664924e-06</v>
      </c>
      <c r="AG27" t="n">
        <v>24</v>
      </c>
      <c r="AH27" t="n">
        <v>429776.532231068</v>
      </c>
    </row>
    <row r="28">
      <c r="A28" t="n">
        <v>26</v>
      </c>
      <c r="B28" t="n">
        <v>50</v>
      </c>
      <c r="C28" t="inlineStr">
        <is>
          <t xml:space="preserve">CONCLUIDO	</t>
        </is>
      </c>
      <c r="D28" t="n">
        <v>4.9906</v>
      </c>
      <c r="E28" t="n">
        <v>20.04</v>
      </c>
      <c r="F28" t="n">
        <v>17.67</v>
      </c>
      <c r="G28" t="n">
        <v>70.67</v>
      </c>
      <c r="H28" t="n">
        <v>1.14</v>
      </c>
      <c r="I28" t="n">
        <v>15</v>
      </c>
      <c r="J28" t="n">
        <v>115.72</v>
      </c>
      <c r="K28" t="n">
        <v>41.65</v>
      </c>
      <c r="L28" t="n">
        <v>7.5</v>
      </c>
      <c r="M28" t="n">
        <v>13</v>
      </c>
      <c r="N28" t="n">
        <v>16.57</v>
      </c>
      <c r="O28" t="n">
        <v>14506.4</v>
      </c>
      <c r="P28" t="n">
        <v>144.57</v>
      </c>
      <c r="Q28" t="n">
        <v>444.55</v>
      </c>
      <c r="R28" t="n">
        <v>73.45</v>
      </c>
      <c r="S28" t="n">
        <v>48.21</v>
      </c>
      <c r="T28" t="n">
        <v>6653.14</v>
      </c>
      <c r="U28" t="n">
        <v>0.66</v>
      </c>
      <c r="V28" t="n">
        <v>0.77</v>
      </c>
      <c r="W28" t="n">
        <v>0.18</v>
      </c>
      <c r="X28" t="n">
        <v>0.39</v>
      </c>
      <c r="Y28" t="n">
        <v>1</v>
      </c>
      <c r="Z28" t="n">
        <v>10</v>
      </c>
      <c r="AA28" t="n">
        <v>346.1270445115753</v>
      </c>
      <c r="AB28" t="n">
        <v>473.5862923482363</v>
      </c>
      <c r="AC28" t="n">
        <v>428.3878812890558</v>
      </c>
      <c r="AD28" t="n">
        <v>346127.0445115753</v>
      </c>
      <c r="AE28" t="n">
        <v>473586.2923482363</v>
      </c>
      <c r="AF28" t="n">
        <v>8.950739933413823e-06</v>
      </c>
      <c r="AG28" t="n">
        <v>24</v>
      </c>
      <c r="AH28" t="n">
        <v>428387.8812890558</v>
      </c>
    </row>
    <row r="29">
      <c r="A29" t="n">
        <v>27</v>
      </c>
      <c r="B29" t="n">
        <v>50</v>
      </c>
      <c r="C29" t="inlineStr">
        <is>
          <t xml:space="preserve">CONCLUIDO	</t>
        </is>
      </c>
      <c r="D29" t="n">
        <v>4.9871</v>
      </c>
      <c r="E29" t="n">
        <v>20.05</v>
      </c>
      <c r="F29" t="n">
        <v>17.68</v>
      </c>
      <c r="G29" t="n">
        <v>70.73</v>
      </c>
      <c r="H29" t="n">
        <v>1.18</v>
      </c>
      <c r="I29" t="n">
        <v>15</v>
      </c>
      <c r="J29" t="n">
        <v>116.05</v>
      </c>
      <c r="K29" t="n">
        <v>41.65</v>
      </c>
      <c r="L29" t="n">
        <v>7.75</v>
      </c>
      <c r="M29" t="n">
        <v>13</v>
      </c>
      <c r="N29" t="n">
        <v>16.65</v>
      </c>
      <c r="O29" t="n">
        <v>14546.17</v>
      </c>
      <c r="P29" t="n">
        <v>143.44</v>
      </c>
      <c r="Q29" t="n">
        <v>444.55</v>
      </c>
      <c r="R29" t="n">
        <v>73.83</v>
      </c>
      <c r="S29" t="n">
        <v>48.21</v>
      </c>
      <c r="T29" t="n">
        <v>6845.92</v>
      </c>
      <c r="U29" t="n">
        <v>0.65</v>
      </c>
      <c r="V29" t="n">
        <v>0.77</v>
      </c>
      <c r="W29" t="n">
        <v>0.19</v>
      </c>
      <c r="X29" t="n">
        <v>0.41</v>
      </c>
      <c r="Y29" t="n">
        <v>1</v>
      </c>
      <c r="Z29" t="n">
        <v>10</v>
      </c>
      <c r="AA29" t="n">
        <v>345.6855074735693</v>
      </c>
      <c r="AB29" t="n">
        <v>472.9821618935971</v>
      </c>
      <c r="AC29" t="n">
        <v>427.841408197105</v>
      </c>
      <c r="AD29" t="n">
        <v>345685.5074735692</v>
      </c>
      <c r="AE29" t="n">
        <v>472982.1618935971</v>
      </c>
      <c r="AF29" t="n">
        <v>8.944462614100125e-06</v>
      </c>
      <c r="AG29" t="n">
        <v>24</v>
      </c>
      <c r="AH29" t="n">
        <v>427841.408197105</v>
      </c>
    </row>
    <row r="30">
      <c r="A30" t="n">
        <v>28</v>
      </c>
      <c r="B30" t="n">
        <v>50</v>
      </c>
      <c r="C30" t="inlineStr">
        <is>
          <t xml:space="preserve">CONCLUIDO	</t>
        </is>
      </c>
      <c r="D30" t="n">
        <v>5.0178</v>
      </c>
      <c r="E30" t="n">
        <v>19.93</v>
      </c>
      <c r="F30" t="n">
        <v>17.58</v>
      </c>
      <c r="G30" t="n">
        <v>75.34999999999999</v>
      </c>
      <c r="H30" t="n">
        <v>1.21</v>
      </c>
      <c r="I30" t="n">
        <v>14</v>
      </c>
      <c r="J30" t="n">
        <v>116.37</v>
      </c>
      <c r="K30" t="n">
        <v>41.65</v>
      </c>
      <c r="L30" t="n">
        <v>8</v>
      </c>
      <c r="M30" t="n">
        <v>12</v>
      </c>
      <c r="N30" t="n">
        <v>16.72</v>
      </c>
      <c r="O30" t="n">
        <v>14585.96</v>
      </c>
      <c r="P30" t="n">
        <v>142.21</v>
      </c>
      <c r="Q30" t="n">
        <v>444.55</v>
      </c>
      <c r="R30" t="n">
        <v>70.40000000000001</v>
      </c>
      <c r="S30" t="n">
        <v>48.21</v>
      </c>
      <c r="T30" t="n">
        <v>5135.15</v>
      </c>
      <c r="U30" t="n">
        <v>0.68</v>
      </c>
      <c r="V30" t="n">
        <v>0.78</v>
      </c>
      <c r="W30" t="n">
        <v>0.19</v>
      </c>
      <c r="X30" t="n">
        <v>0.3</v>
      </c>
      <c r="Y30" t="n">
        <v>1</v>
      </c>
      <c r="Z30" t="n">
        <v>10</v>
      </c>
      <c r="AA30" t="n">
        <v>344.1357091304095</v>
      </c>
      <c r="AB30" t="n">
        <v>470.8616594282085</v>
      </c>
      <c r="AC30" t="n">
        <v>425.9232835108691</v>
      </c>
      <c r="AD30" t="n">
        <v>344135.7091304095</v>
      </c>
      <c r="AE30" t="n">
        <v>470861.6594282085</v>
      </c>
      <c r="AF30" t="n">
        <v>8.999523672080288e-06</v>
      </c>
      <c r="AG30" t="n">
        <v>24</v>
      </c>
      <c r="AH30" t="n">
        <v>425923.2835108691</v>
      </c>
    </row>
    <row r="31">
      <c r="A31" t="n">
        <v>29</v>
      </c>
      <c r="B31" t="n">
        <v>50</v>
      </c>
      <c r="C31" t="inlineStr">
        <is>
          <t xml:space="preserve">CONCLUIDO	</t>
        </is>
      </c>
      <c r="D31" t="n">
        <v>4.9967</v>
      </c>
      <c r="E31" t="n">
        <v>20.01</v>
      </c>
      <c r="F31" t="n">
        <v>17.67</v>
      </c>
      <c r="G31" t="n">
        <v>75.70999999999999</v>
      </c>
      <c r="H31" t="n">
        <v>1.25</v>
      </c>
      <c r="I31" t="n">
        <v>14</v>
      </c>
      <c r="J31" t="n">
        <v>116.69</v>
      </c>
      <c r="K31" t="n">
        <v>41.65</v>
      </c>
      <c r="L31" t="n">
        <v>8.25</v>
      </c>
      <c r="M31" t="n">
        <v>12</v>
      </c>
      <c r="N31" t="n">
        <v>16.79</v>
      </c>
      <c r="O31" t="n">
        <v>14625.77</v>
      </c>
      <c r="P31" t="n">
        <v>141.27</v>
      </c>
      <c r="Q31" t="n">
        <v>444.56</v>
      </c>
      <c r="R31" t="n">
        <v>73.29000000000001</v>
      </c>
      <c r="S31" t="n">
        <v>48.21</v>
      </c>
      <c r="T31" t="n">
        <v>6581.13</v>
      </c>
      <c r="U31" t="n">
        <v>0.66</v>
      </c>
      <c r="V31" t="n">
        <v>0.77</v>
      </c>
      <c r="W31" t="n">
        <v>0.19</v>
      </c>
      <c r="X31" t="n">
        <v>0.39</v>
      </c>
      <c r="Y31" t="n">
        <v>1</v>
      </c>
      <c r="Z31" t="n">
        <v>10</v>
      </c>
      <c r="AA31" t="n">
        <v>344.3889673233695</v>
      </c>
      <c r="AB31" t="n">
        <v>471.2081784607793</v>
      </c>
      <c r="AC31" t="n">
        <v>426.2367312533139</v>
      </c>
      <c r="AD31" t="n">
        <v>344388.9673233695</v>
      </c>
      <c r="AE31" t="n">
        <v>471208.1784607793</v>
      </c>
      <c r="AF31" t="n">
        <v>8.9616804042177e-06</v>
      </c>
      <c r="AG31" t="n">
        <v>24</v>
      </c>
      <c r="AH31" t="n">
        <v>426236.7312533139</v>
      </c>
    </row>
    <row r="32">
      <c r="A32" t="n">
        <v>30</v>
      </c>
      <c r="B32" t="n">
        <v>50</v>
      </c>
      <c r="C32" t="inlineStr">
        <is>
          <t xml:space="preserve">CONCLUIDO	</t>
        </is>
      </c>
      <c r="D32" t="n">
        <v>5.0138</v>
      </c>
      <c r="E32" t="n">
        <v>19.94</v>
      </c>
      <c r="F32" t="n">
        <v>17.62</v>
      </c>
      <c r="G32" t="n">
        <v>81.31999999999999</v>
      </c>
      <c r="H32" t="n">
        <v>1.28</v>
      </c>
      <c r="I32" t="n">
        <v>13</v>
      </c>
      <c r="J32" t="n">
        <v>117.01</v>
      </c>
      <c r="K32" t="n">
        <v>41.65</v>
      </c>
      <c r="L32" t="n">
        <v>8.5</v>
      </c>
      <c r="M32" t="n">
        <v>11</v>
      </c>
      <c r="N32" t="n">
        <v>16.86</v>
      </c>
      <c r="O32" t="n">
        <v>14665.62</v>
      </c>
      <c r="P32" t="n">
        <v>140.05</v>
      </c>
      <c r="Q32" t="n">
        <v>444.57</v>
      </c>
      <c r="R32" t="n">
        <v>71.76000000000001</v>
      </c>
      <c r="S32" t="n">
        <v>48.21</v>
      </c>
      <c r="T32" t="n">
        <v>5817.54</v>
      </c>
      <c r="U32" t="n">
        <v>0.67</v>
      </c>
      <c r="V32" t="n">
        <v>0.77</v>
      </c>
      <c r="W32" t="n">
        <v>0.19</v>
      </c>
      <c r="X32" t="n">
        <v>0.34</v>
      </c>
      <c r="Y32" t="n">
        <v>1</v>
      </c>
      <c r="Z32" t="n">
        <v>10</v>
      </c>
      <c r="AA32" t="n">
        <v>343.2859436851987</v>
      </c>
      <c r="AB32" t="n">
        <v>469.6989728570654</v>
      </c>
      <c r="AC32" t="n">
        <v>424.8715621142351</v>
      </c>
      <c r="AD32" t="n">
        <v>343285.9436851987</v>
      </c>
      <c r="AE32" t="n">
        <v>469698.9728570654</v>
      </c>
      <c r="AF32" t="n">
        <v>8.992349592864632e-06</v>
      </c>
      <c r="AG32" t="n">
        <v>24</v>
      </c>
      <c r="AH32" t="n">
        <v>424871.5621142351</v>
      </c>
    </row>
    <row r="33">
      <c r="A33" t="n">
        <v>31</v>
      </c>
      <c r="B33" t="n">
        <v>50</v>
      </c>
      <c r="C33" t="inlineStr">
        <is>
          <t xml:space="preserve">CONCLUIDO	</t>
        </is>
      </c>
      <c r="D33" t="n">
        <v>5.0051</v>
      </c>
      <c r="E33" t="n">
        <v>19.98</v>
      </c>
      <c r="F33" t="n">
        <v>17.65</v>
      </c>
      <c r="G33" t="n">
        <v>81.48</v>
      </c>
      <c r="H33" t="n">
        <v>1.32</v>
      </c>
      <c r="I33" t="n">
        <v>13</v>
      </c>
      <c r="J33" t="n">
        <v>117.34</v>
      </c>
      <c r="K33" t="n">
        <v>41.65</v>
      </c>
      <c r="L33" t="n">
        <v>8.75</v>
      </c>
      <c r="M33" t="n">
        <v>11</v>
      </c>
      <c r="N33" t="n">
        <v>16.94</v>
      </c>
      <c r="O33" t="n">
        <v>14705.49</v>
      </c>
      <c r="P33" t="n">
        <v>139.68</v>
      </c>
      <c r="Q33" t="n">
        <v>444.55</v>
      </c>
      <c r="R33" t="n">
        <v>73.03</v>
      </c>
      <c r="S33" t="n">
        <v>48.21</v>
      </c>
      <c r="T33" t="n">
        <v>6452.51</v>
      </c>
      <c r="U33" t="n">
        <v>0.66</v>
      </c>
      <c r="V33" t="n">
        <v>0.77</v>
      </c>
      <c r="W33" t="n">
        <v>0.19</v>
      </c>
      <c r="X33" t="n">
        <v>0.38</v>
      </c>
      <c r="Y33" t="n">
        <v>1</v>
      </c>
      <c r="Z33" t="n">
        <v>10</v>
      </c>
      <c r="AA33" t="n">
        <v>343.3790800189113</v>
      </c>
      <c r="AB33" t="n">
        <v>469.8264060977361</v>
      </c>
      <c r="AC33" t="n">
        <v>424.9868333052699</v>
      </c>
      <c r="AD33" t="n">
        <v>343379.0800189113</v>
      </c>
      <c r="AE33" t="n">
        <v>469826.4060977362</v>
      </c>
      <c r="AF33" t="n">
        <v>8.976745970570578e-06</v>
      </c>
      <c r="AG33" t="n">
        <v>24</v>
      </c>
      <c r="AH33" t="n">
        <v>424986.8333052699</v>
      </c>
    </row>
    <row r="34">
      <c r="A34" t="n">
        <v>32</v>
      </c>
      <c r="B34" t="n">
        <v>50</v>
      </c>
      <c r="C34" t="inlineStr">
        <is>
          <t xml:space="preserve">CONCLUIDO	</t>
        </is>
      </c>
      <c r="D34" t="n">
        <v>5.027</v>
      </c>
      <c r="E34" t="n">
        <v>19.89</v>
      </c>
      <c r="F34" t="n">
        <v>17.59</v>
      </c>
      <c r="G34" t="n">
        <v>87.95</v>
      </c>
      <c r="H34" t="n">
        <v>1.35</v>
      </c>
      <c r="I34" t="n">
        <v>12</v>
      </c>
      <c r="J34" t="n">
        <v>117.66</v>
      </c>
      <c r="K34" t="n">
        <v>41.65</v>
      </c>
      <c r="L34" t="n">
        <v>9</v>
      </c>
      <c r="M34" t="n">
        <v>10</v>
      </c>
      <c r="N34" t="n">
        <v>17.01</v>
      </c>
      <c r="O34" t="n">
        <v>14745.39</v>
      </c>
      <c r="P34" t="n">
        <v>137</v>
      </c>
      <c r="Q34" t="n">
        <v>444.55</v>
      </c>
      <c r="R34" t="n">
        <v>70.84999999999999</v>
      </c>
      <c r="S34" t="n">
        <v>48.21</v>
      </c>
      <c r="T34" t="n">
        <v>5368.21</v>
      </c>
      <c r="U34" t="n">
        <v>0.68</v>
      </c>
      <c r="V34" t="n">
        <v>0.78</v>
      </c>
      <c r="W34" t="n">
        <v>0.18</v>
      </c>
      <c r="X34" t="n">
        <v>0.31</v>
      </c>
      <c r="Y34" t="n">
        <v>1</v>
      </c>
      <c r="Z34" t="n">
        <v>10</v>
      </c>
      <c r="AA34" t="n">
        <v>341.4471059658929</v>
      </c>
      <c r="AB34" t="n">
        <v>467.1829939657165</v>
      </c>
      <c r="AC34" t="n">
        <v>422.595704717078</v>
      </c>
      <c r="AD34" t="n">
        <v>341447.1059658929</v>
      </c>
      <c r="AE34" t="n">
        <v>467182.9939657166</v>
      </c>
      <c r="AF34" t="n">
        <v>9.016024054276298e-06</v>
      </c>
      <c r="AG34" t="n">
        <v>24</v>
      </c>
      <c r="AH34" t="n">
        <v>422595.704717078</v>
      </c>
    </row>
    <row r="35">
      <c r="A35" t="n">
        <v>33</v>
      </c>
      <c r="B35" t="n">
        <v>50</v>
      </c>
      <c r="C35" t="inlineStr">
        <is>
          <t xml:space="preserve">CONCLUIDO	</t>
        </is>
      </c>
      <c r="D35" t="n">
        <v>5.0255</v>
      </c>
      <c r="E35" t="n">
        <v>19.9</v>
      </c>
      <c r="F35" t="n">
        <v>17.6</v>
      </c>
      <c r="G35" t="n">
        <v>87.98</v>
      </c>
      <c r="H35" t="n">
        <v>1.38</v>
      </c>
      <c r="I35" t="n">
        <v>12</v>
      </c>
      <c r="J35" t="n">
        <v>117.98</v>
      </c>
      <c r="K35" t="n">
        <v>41.65</v>
      </c>
      <c r="L35" t="n">
        <v>9.25</v>
      </c>
      <c r="M35" t="n">
        <v>10</v>
      </c>
      <c r="N35" t="n">
        <v>17.08</v>
      </c>
      <c r="O35" t="n">
        <v>14785.31</v>
      </c>
      <c r="P35" t="n">
        <v>137.17</v>
      </c>
      <c r="Q35" t="n">
        <v>444.59</v>
      </c>
      <c r="R35" t="n">
        <v>70.83</v>
      </c>
      <c r="S35" t="n">
        <v>48.21</v>
      </c>
      <c r="T35" t="n">
        <v>5359.34</v>
      </c>
      <c r="U35" t="n">
        <v>0.68</v>
      </c>
      <c r="V35" t="n">
        <v>0.78</v>
      </c>
      <c r="W35" t="n">
        <v>0.19</v>
      </c>
      <c r="X35" t="n">
        <v>0.32</v>
      </c>
      <c r="Y35" t="n">
        <v>1</v>
      </c>
      <c r="Z35" t="n">
        <v>10</v>
      </c>
      <c r="AA35" t="n">
        <v>341.5873318623887</v>
      </c>
      <c r="AB35" t="n">
        <v>467.374857223632</v>
      </c>
      <c r="AC35" t="n">
        <v>422.7692568149398</v>
      </c>
      <c r="AD35" t="n">
        <v>341587.3318623887</v>
      </c>
      <c r="AE35" t="n">
        <v>467374.857223632</v>
      </c>
      <c r="AF35" t="n">
        <v>9.013333774570428e-06</v>
      </c>
      <c r="AG35" t="n">
        <v>24</v>
      </c>
      <c r="AH35" t="n">
        <v>422769.2568149398</v>
      </c>
    </row>
    <row r="36">
      <c r="A36" t="n">
        <v>34</v>
      </c>
      <c r="B36" t="n">
        <v>50</v>
      </c>
      <c r="C36" t="inlineStr">
        <is>
          <t xml:space="preserve">CONCLUIDO	</t>
        </is>
      </c>
      <c r="D36" t="n">
        <v>5.0364</v>
      </c>
      <c r="E36" t="n">
        <v>19.86</v>
      </c>
      <c r="F36" t="n">
        <v>17.55</v>
      </c>
      <c r="G36" t="n">
        <v>87.76000000000001</v>
      </c>
      <c r="H36" t="n">
        <v>1.42</v>
      </c>
      <c r="I36" t="n">
        <v>12</v>
      </c>
      <c r="J36" t="n">
        <v>118.31</v>
      </c>
      <c r="K36" t="n">
        <v>41.65</v>
      </c>
      <c r="L36" t="n">
        <v>9.5</v>
      </c>
      <c r="M36" t="n">
        <v>10</v>
      </c>
      <c r="N36" t="n">
        <v>17.16</v>
      </c>
      <c r="O36" t="n">
        <v>14825.26</v>
      </c>
      <c r="P36" t="n">
        <v>135.63</v>
      </c>
      <c r="Q36" t="n">
        <v>444.55</v>
      </c>
      <c r="R36" t="n">
        <v>69.52</v>
      </c>
      <c r="S36" t="n">
        <v>48.21</v>
      </c>
      <c r="T36" t="n">
        <v>4702.54</v>
      </c>
      <c r="U36" t="n">
        <v>0.6899999999999999</v>
      </c>
      <c r="V36" t="n">
        <v>0.78</v>
      </c>
      <c r="W36" t="n">
        <v>0.18</v>
      </c>
      <c r="X36" t="n">
        <v>0.28</v>
      </c>
      <c r="Y36" t="n">
        <v>1</v>
      </c>
      <c r="Z36" t="n">
        <v>10</v>
      </c>
      <c r="AA36" t="n">
        <v>330.8983570821482</v>
      </c>
      <c r="AB36" t="n">
        <v>452.749730365021</v>
      </c>
      <c r="AC36" t="n">
        <v>409.5399315372201</v>
      </c>
      <c r="AD36" t="n">
        <v>330898.3570821482</v>
      </c>
      <c r="AE36" t="n">
        <v>452749.730365021</v>
      </c>
      <c r="AF36" t="n">
        <v>9.032883140433092e-06</v>
      </c>
      <c r="AG36" t="n">
        <v>23</v>
      </c>
      <c r="AH36" t="n">
        <v>409539.9315372201</v>
      </c>
    </row>
    <row r="37">
      <c r="A37" t="n">
        <v>35</v>
      </c>
      <c r="B37" t="n">
        <v>50</v>
      </c>
      <c r="C37" t="inlineStr">
        <is>
          <t xml:space="preserve">CONCLUIDO	</t>
        </is>
      </c>
      <c r="D37" t="n">
        <v>5.0428</v>
      </c>
      <c r="E37" t="n">
        <v>19.83</v>
      </c>
      <c r="F37" t="n">
        <v>17.55</v>
      </c>
      <c r="G37" t="n">
        <v>95.73</v>
      </c>
      <c r="H37" t="n">
        <v>1.45</v>
      </c>
      <c r="I37" t="n">
        <v>11</v>
      </c>
      <c r="J37" t="n">
        <v>118.63</v>
      </c>
      <c r="K37" t="n">
        <v>41.65</v>
      </c>
      <c r="L37" t="n">
        <v>9.75</v>
      </c>
      <c r="M37" t="n">
        <v>9</v>
      </c>
      <c r="N37" t="n">
        <v>17.23</v>
      </c>
      <c r="O37" t="n">
        <v>14865.24</v>
      </c>
      <c r="P37" t="n">
        <v>133.65</v>
      </c>
      <c r="Q37" t="n">
        <v>444.55</v>
      </c>
      <c r="R37" t="n">
        <v>69.45999999999999</v>
      </c>
      <c r="S37" t="n">
        <v>48.21</v>
      </c>
      <c r="T37" t="n">
        <v>4678.2</v>
      </c>
      <c r="U37" t="n">
        <v>0.6899999999999999</v>
      </c>
      <c r="V37" t="n">
        <v>0.78</v>
      </c>
      <c r="W37" t="n">
        <v>0.18</v>
      </c>
      <c r="X37" t="n">
        <v>0.27</v>
      </c>
      <c r="Y37" t="n">
        <v>1</v>
      </c>
      <c r="Z37" t="n">
        <v>10</v>
      </c>
      <c r="AA37" t="n">
        <v>329.8095806662629</v>
      </c>
      <c r="AB37" t="n">
        <v>451.2600184393814</v>
      </c>
      <c r="AC37" t="n">
        <v>408.1923956269397</v>
      </c>
      <c r="AD37" t="n">
        <v>329809.5806662629</v>
      </c>
      <c r="AE37" t="n">
        <v>451260.0184393814</v>
      </c>
      <c r="AF37" t="n">
        <v>9.044361667178141e-06</v>
      </c>
      <c r="AG37" t="n">
        <v>23</v>
      </c>
      <c r="AH37" t="n">
        <v>408192.3956269397</v>
      </c>
    </row>
    <row r="38">
      <c r="A38" t="n">
        <v>36</v>
      </c>
      <c r="B38" t="n">
        <v>50</v>
      </c>
      <c r="C38" t="inlineStr">
        <is>
          <t xml:space="preserve">CONCLUIDO	</t>
        </is>
      </c>
      <c r="D38" t="n">
        <v>5.0417</v>
      </c>
      <c r="E38" t="n">
        <v>19.83</v>
      </c>
      <c r="F38" t="n">
        <v>17.55</v>
      </c>
      <c r="G38" t="n">
        <v>95.75</v>
      </c>
      <c r="H38" t="n">
        <v>1.48</v>
      </c>
      <c r="I38" t="n">
        <v>11</v>
      </c>
      <c r="J38" t="n">
        <v>118.96</v>
      </c>
      <c r="K38" t="n">
        <v>41.65</v>
      </c>
      <c r="L38" t="n">
        <v>10</v>
      </c>
      <c r="M38" t="n">
        <v>8</v>
      </c>
      <c r="N38" t="n">
        <v>17.31</v>
      </c>
      <c r="O38" t="n">
        <v>14905.25</v>
      </c>
      <c r="P38" t="n">
        <v>134.13</v>
      </c>
      <c r="Q38" t="n">
        <v>444.55</v>
      </c>
      <c r="R38" t="n">
        <v>69.58</v>
      </c>
      <c r="S38" t="n">
        <v>48.21</v>
      </c>
      <c r="T38" t="n">
        <v>4741.95</v>
      </c>
      <c r="U38" t="n">
        <v>0.6899999999999999</v>
      </c>
      <c r="V38" t="n">
        <v>0.78</v>
      </c>
      <c r="W38" t="n">
        <v>0.18</v>
      </c>
      <c r="X38" t="n">
        <v>0.28</v>
      </c>
      <c r="Y38" t="n">
        <v>1</v>
      </c>
      <c r="Z38" t="n">
        <v>10</v>
      </c>
      <c r="AA38" t="n">
        <v>330.0635294965289</v>
      </c>
      <c r="AB38" t="n">
        <v>451.607482432383</v>
      </c>
      <c r="AC38" t="n">
        <v>408.506698144118</v>
      </c>
      <c r="AD38" t="n">
        <v>330063.5294965289</v>
      </c>
      <c r="AE38" t="n">
        <v>451607.482432383</v>
      </c>
      <c r="AF38" t="n">
        <v>9.042388795393835e-06</v>
      </c>
      <c r="AG38" t="n">
        <v>23</v>
      </c>
      <c r="AH38" t="n">
        <v>408506.6981441181</v>
      </c>
    </row>
    <row r="39">
      <c r="A39" t="n">
        <v>37</v>
      </c>
      <c r="B39" t="n">
        <v>50</v>
      </c>
      <c r="C39" t="inlineStr">
        <is>
          <t xml:space="preserve">CONCLUIDO	</t>
        </is>
      </c>
      <c r="D39" t="n">
        <v>5.0395</v>
      </c>
      <c r="E39" t="n">
        <v>19.84</v>
      </c>
      <c r="F39" t="n">
        <v>17.56</v>
      </c>
      <c r="G39" t="n">
        <v>95.8</v>
      </c>
      <c r="H39" t="n">
        <v>1.52</v>
      </c>
      <c r="I39" t="n">
        <v>11</v>
      </c>
      <c r="J39" t="n">
        <v>119.28</v>
      </c>
      <c r="K39" t="n">
        <v>41.65</v>
      </c>
      <c r="L39" t="n">
        <v>10.25</v>
      </c>
      <c r="M39" t="n">
        <v>5</v>
      </c>
      <c r="N39" t="n">
        <v>17.38</v>
      </c>
      <c r="O39" t="n">
        <v>14945.29</v>
      </c>
      <c r="P39" t="n">
        <v>133.35</v>
      </c>
      <c r="Q39" t="n">
        <v>444.55</v>
      </c>
      <c r="R39" t="n">
        <v>69.70999999999999</v>
      </c>
      <c r="S39" t="n">
        <v>48.21</v>
      </c>
      <c r="T39" t="n">
        <v>4802.58</v>
      </c>
      <c r="U39" t="n">
        <v>0.6899999999999999</v>
      </c>
      <c r="V39" t="n">
        <v>0.78</v>
      </c>
      <c r="W39" t="n">
        <v>0.19</v>
      </c>
      <c r="X39" t="n">
        <v>0.29</v>
      </c>
      <c r="Y39" t="n">
        <v>1</v>
      </c>
      <c r="Z39" t="n">
        <v>10</v>
      </c>
      <c r="AA39" t="n">
        <v>329.7619990174923</v>
      </c>
      <c r="AB39" t="n">
        <v>451.1949151283793</v>
      </c>
      <c r="AC39" t="n">
        <v>408.1335056845666</v>
      </c>
      <c r="AD39" t="n">
        <v>329761.9990174923</v>
      </c>
      <c r="AE39" t="n">
        <v>451194.9151283792</v>
      </c>
      <c r="AF39" t="n">
        <v>9.038443051825225e-06</v>
      </c>
      <c r="AG39" t="n">
        <v>23</v>
      </c>
      <c r="AH39" t="n">
        <v>408133.5056845666</v>
      </c>
    </row>
    <row r="40">
      <c r="A40" t="n">
        <v>38</v>
      </c>
      <c r="B40" t="n">
        <v>50</v>
      </c>
      <c r="C40" t="inlineStr">
        <is>
          <t xml:space="preserve">CONCLUIDO	</t>
        </is>
      </c>
      <c r="D40" t="n">
        <v>5.0376</v>
      </c>
      <c r="E40" t="n">
        <v>19.85</v>
      </c>
      <c r="F40" t="n">
        <v>17.57</v>
      </c>
      <c r="G40" t="n">
        <v>95.84</v>
      </c>
      <c r="H40" t="n">
        <v>1.55</v>
      </c>
      <c r="I40" t="n">
        <v>11</v>
      </c>
      <c r="J40" t="n">
        <v>119.61</v>
      </c>
      <c r="K40" t="n">
        <v>41.65</v>
      </c>
      <c r="L40" t="n">
        <v>10.5</v>
      </c>
      <c r="M40" t="n">
        <v>4</v>
      </c>
      <c r="N40" t="n">
        <v>17.46</v>
      </c>
      <c r="O40" t="n">
        <v>14985.35</v>
      </c>
      <c r="P40" t="n">
        <v>133.47</v>
      </c>
      <c r="Q40" t="n">
        <v>444.55</v>
      </c>
      <c r="R40" t="n">
        <v>69.95999999999999</v>
      </c>
      <c r="S40" t="n">
        <v>48.21</v>
      </c>
      <c r="T40" t="n">
        <v>4928.29</v>
      </c>
      <c r="U40" t="n">
        <v>0.6899999999999999</v>
      </c>
      <c r="V40" t="n">
        <v>0.78</v>
      </c>
      <c r="W40" t="n">
        <v>0.19</v>
      </c>
      <c r="X40" t="n">
        <v>0.29</v>
      </c>
      <c r="Y40" t="n">
        <v>1</v>
      </c>
      <c r="Z40" t="n">
        <v>10</v>
      </c>
      <c r="AA40" t="n">
        <v>329.8858700232835</v>
      </c>
      <c r="AB40" t="n">
        <v>451.3644009033059</v>
      </c>
      <c r="AC40" t="n">
        <v>408.2868159750089</v>
      </c>
      <c r="AD40" t="n">
        <v>329885.8700232835</v>
      </c>
      <c r="AE40" t="n">
        <v>451364.4009033059</v>
      </c>
      <c r="AF40" t="n">
        <v>9.035035364197789e-06</v>
      </c>
      <c r="AG40" t="n">
        <v>23</v>
      </c>
      <c r="AH40" t="n">
        <v>408286.8159750089</v>
      </c>
    </row>
    <row r="41">
      <c r="A41" t="n">
        <v>39</v>
      </c>
      <c r="B41" t="n">
        <v>50</v>
      </c>
      <c r="C41" t="inlineStr">
        <is>
          <t xml:space="preserve">CONCLUIDO	</t>
        </is>
      </c>
      <c r="D41" t="n">
        <v>5.04</v>
      </c>
      <c r="E41" t="n">
        <v>19.84</v>
      </c>
      <c r="F41" t="n">
        <v>17.56</v>
      </c>
      <c r="G41" t="n">
        <v>95.79000000000001</v>
      </c>
      <c r="H41" t="n">
        <v>1.58</v>
      </c>
      <c r="I41" t="n">
        <v>11</v>
      </c>
      <c r="J41" t="n">
        <v>119.93</v>
      </c>
      <c r="K41" t="n">
        <v>41.65</v>
      </c>
      <c r="L41" t="n">
        <v>10.75</v>
      </c>
      <c r="M41" t="n">
        <v>3</v>
      </c>
      <c r="N41" t="n">
        <v>17.53</v>
      </c>
      <c r="O41" t="n">
        <v>15025.44</v>
      </c>
      <c r="P41" t="n">
        <v>132.05</v>
      </c>
      <c r="Q41" t="n">
        <v>444.55</v>
      </c>
      <c r="R41" t="n">
        <v>69.58</v>
      </c>
      <c r="S41" t="n">
        <v>48.21</v>
      </c>
      <c r="T41" t="n">
        <v>4740.47</v>
      </c>
      <c r="U41" t="n">
        <v>0.6899999999999999</v>
      </c>
      <c r="V41" t="n">
        <v>0.78</v>
      </c>
      <c r="W41" t="n">
        <v>0.19</v>
      </c>
      <c r="X41" t="n">
        <v>0.28</v>
      </c>
      <c r="Y41" t="n">
        <v>1</v>
      </c>
      <c r="Z41" t="n">
        <v>10</v>
      </c>
      <c r="AA41" t="n">
        <v>329.1273792197421</v>
      </c>
      <c r="AB41" t="n">
        <v>450.3266003236478</v>
      </c>
      <c r="AC41" t="n">
        <v>407.3480616261112</v>
      </c>
      <c r="AD41" t="n">
        <v>329127.3792197421</v>
      </c>
      <c r="AE41" t="n">
        <v>450326.6003236478</v>
      </c>
      <c r="AF41" t="n">
        <v>9.039339811727183e-06</v>
      </c>
      <c r="AG41" t="n">
        <v>23</v>
      </c>
      <c r="AH41" t="n">
        <v>407348.0616261113</v>
      </c>
    </row>
    <row r="42">
      <c r="A42" t="n">
        <v>40</v>
      </c>
      <c r="B42" t="n">
        <v>50</v>
      </c>
      <c r="C42" t="inlineStr">
        <is>
          <t xml:space="preserve">CONCLUIDO	</t>
        </is>
      </c>
      <c r="D42" t="n">
        <v>5.0546</v>
      </c>
      <c r="E42" t="n">
        <v>19.78</v>
      </c>
      <c r="F42" t="n">
        <v>17.53</v>
      </c>
      <c r="G42" t="n">
        <v>105.15</v>
      </c>
      <c r="H42" t="n">
        <v>1.61</v>
      </c>
      <c r="I42" t="n">
        <v>10</v>
      </c>
      <c r="J42" t="n">
        <v>120.26</v>
      </c>
      <c r="K42" t="n">
        <v>41.65</v>
      </c>
      <c r="L42" t="n">
        <v>11</v>
      </c>
      <c r="M42" t="n">
        <v>2</v>
      </c>
      <c r="N42" t="n">
        <v>17.61</v>
      </c>
      <c r="O42" t="n">
        <v>15065.56</v>
      </c>
      <c r="P42" t="n">
        <v>132.08</v>
      </c>
      <c r="Q42" t="n">
        <v>444.55</v>
      </c>
      <c r="R42" t="n">
        <v>68.48</v>
      </c>
      <c r="S42" t="n">
        <v>48.21</v>
      </c>
      <c r="T42" t="n">
        <v>4196.97</v>
      </c>
      <c r="U42" t="n">
        <v>0.7</v>
      </c>
      <c r="V42" t="n">
        <v>0.78</v>
      </c>
      <c r="W42" t="n">
        <v>0.19</v>
      </c>
      <c r="X42" t="n">
        <v>0.25</v>
      </c>
      <c r="Y42" t="n">
        <v>1</v>
      </c>
      <c r="Z42" t="n">
        <v>10</v>
      </c>
      <c r="AA42" t="n">
        <v>328.7544535255397</v>
      </c>
      <c r="AB42" t="n">
        <v>449.8163469365197</v>
      </c>
      <c r="AC42" t="n">
        <v>406.8865061061055</v>
      </c>
      <c r="AD42" t="n">
        <v>328754.4535255397</v>
      </c>
      <c r="AE42" t="n">
        <v>449816.3469365197</v>
      </c>
      <c r="AF42" t="n">
        <v>9.065525200864327e-06</v>
      </c>
      <c r="AG42" t="n">
        <v>23</v>
      </c>
      <c r="AH42" t="n">
        <v>406886.5061061055</v>
      </c>
    </row>
    <row r="43">
      <c r="A43" t="n">
        <v>41</v>
      </c>
      <c r="B43" t="n">
        <v>50</v>
      </c>
      <c r="C43" t="inlineStr">
        <is>
          <t xml:space="preserve">CONCLUIDO	</t>
        </is>
      </c>
      <c r="D43" t="n">
        <v>5.0494</v>
      </c>
      <c r="E43" t="n">
        <v>19.8</v>
      </c>
      <c r="F43" t="n">
        <v>17.55</v>
      </c>
      <c r="G43" t="n">
        <v>105.28</v>
      </c>
      <c r="H43" t="n">
        <v>1.65</v>
      </c>
      <c r="I43" t="n">
        <v>10</v>
      </c>
      <c r="J43" t="n">
        <v>120.58</v>
      </c>
      <c r="K43" t="n">
        <v>41.65</v>
      </c>
      <c r="L43" t="n">
        <v>11.25</v>
      </c>
      <c r="M43" t="n">
        <v>2</v>
      </c>
      <c r="N43" t="n">
        <v>17.68</v>
      </c>
      <c r="O43" t="n">
        <v>15105.7</v>
      </c>
      <c r="P43" t="n">
        <v>132.54</v>
      </c>
      <c r="Q43" t="n">
        <v>444.55</v>
      </c>
      <c r="R43" t="n">
        <v>69.11</v>
      </c>
      <c r="S43" t="n">
        <v>48.21</v>
      </c>
      <c r="T43" t="n">
        <v>4509.48</v>
      </c>
      <c r="U43" t="n">
        <v>0.7</v>
      </c>
      <c r="V43" t="n">
        <v>0.78</v>
      </c>
      <c r="W43" t="n">
        <v>0.19</v>
      </c>
      <c r="X43" t="n">
        <v>0.27</v>
      </c>
      <c r="Y43" t="n">
        <v>1</v>
      </c>
      <c r="Z43" t="n">
        <v>10</v>
      </c>
      <c r="AA43" t="n">
        <v>329.1360361858683</v>
      </c>
      <c r="AB43" t="n">
        <v>450.3384451666202</v>
      </c>
      <c r="AC43" t="n">
        <v>407.3587760138946</v>
      </c>
      <c r="AD43" t="n">
        <v>329136.0361858683</v>
      </c>
      <c r="AE43" t="n">
        <v>450338.4451666202</v>
      </c>
      <c r="AF43" t="n">
        <v>9.056198897883975e-06</v>
      </c>
      <c r="AG43" t="n">
        <v>23</v>
      </c>
      <c r="AH43" t="n">
        <v>407358.7760138946</v>
      </c>
    </row>
    <row r="44">
      <c r="A44" t="n">
        <v>42</v>
      </c>
      <c r="B44" t="n">
        <v>50</v>
      </c>
      <c r="C44" t="inlineStr">
        <is>
          <t xml:space="preserve">CONCLUIDO	</t>
        </is>
      </c>
      <c r="D44" t="n">
        <v>5.0534</v>
      </c>
      <c r="E44" t="n">
        <v>19.79</v>
      </c>
      <c r="F44" t="n">
        <v>17.53</v>
      </c>
      <c r="G44" t="n">
        <v>105.18</v>
      </c>
      <c r="H44" t="n">
        <v>1.68</v>
      </c>
      <c r="I44" t="n">
        <v>10</v>
      </c>
      <c r="J44" t="n">
        <v>120.91</v>
      </c>
      <c r="K44" t="n">
        <v>41.65</v>
      </c>
      <c r="L44" t="n">
        <v>11.5</v>
      </c>
      <c r="M44" t="n">
        <v>0</v>
      </c>
      <c r="N44" t="n">
        <v>17.76</v>
      </c>
      <c r="O44" t="n">
        <v>15145.88</v>
      </c>
      <c r="P44" t="n">
        <v>132.72</v>
      </c>
      <c r="Q44" t="n">
        <v>444.58</v>
      </c>
      <c r="R44" t="n">
        <v>68.45</v>
      </c>
      <c r="S44" t="n">
        <v>48.21</v>
      </c>
      <c r="T44" t="n">
        <v>4180.31</v>
      </c>
      <c r="U44" t="n">
        <v>0.7</v>
      </c>
      <c r="V44" t="n">
        <v>0.78</v>
      </c>
      <c r="W44" t="n">
        <v>0.19</v>
      </c>
      <c r="X44" t="n">
        <v>0.25</v>
      </c>
      <c r="Y44" t="n">
        <v>1</v>
      </c>
      <c r="Z44" t="n">
        <v>10</v>
      </c>
      <c r="AA44" t="n">
        <v>329.0862903787637</v>
      </c>
      <c r="AB44" t="n">
        <v>450.2703807587095</v>
      </c>
      <c r="AC44" t="n">
        <v>407.297207577546</v>
      </c>
      <c r="AD44" t="n">
        <v>329086.2903787637</v>
      </c>
      <c r="AE44" t="n">
        <v>450270.3807587095</v>
      </c>
      <c r="AF44" t="n">
        <v>9.063372977099631e-06</v>
      </c>
      <c r="AG44" t="n">
        <v>23</v>
      </c>
      <c r="AH44" t="n">
        <v>407297.207577546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2.0311</v>
      </c>
      <c r="E2" t="n">
        <v>49.23</v>
      </c>
      <c r="F2" t="n">
        <v>27.95</v>
      </c>
      <c r="G2" t="n">
        <v>4.76</v>
      </c>
      <c r="H2" t="n">
        <v>0.06</v>
      </c>
      <c r="I2" t="n">
        <v>352</v>
      </c>
      <c r="J2" t="n">
        <v>274.09</v>
      </c>
      <c r="K2" t="n">
        <v>60.56</v>
      </c>
      <c r="L2" t="n">
        <v>1</v>
      </c>
      <c r="M2" t="n">
        <v>350</v>
      </c>
      <c r="N2" t="n">
        <v>72.53</v>
      </c>
      <c r="O2" t="n">
        <v>34038.11</v>
      </c>
      <c r="P2" t="n">
        <v>482.89</v>
      </c>
      <c r="Q2" t="n">
        <v>444.8</v>
      </c>
      <c r="R2" t="n">
        <v>410.68</v>
      </c>
      <c r="S2" t="n">
        <v>48.21</v>
      </c>
      <c r="T2" t="n">
        <v>173584.14</v>
      </c>
      <c r="U2" t="n">
        <v>0.12</v>
      </c>
      <c r="V2" t="n">
        <v>0.49</v>
      </c>
      <c r="W2" t="n">
        <v>0.72</v>
      </c>
      <c r="X2" t="n">
        <v>10.66</v>
      </c>
      <c r="Y2" t="n">
        <v>1</v>
      </c>
      <c r="Z2" t="n">
        <v>10</v>
      </c>
      <c r="AA2" t="n">
        <v>1416.080459346201</v>
      </c>
      <c r="AB2" t="n">
        <v>1937.543757538211</v>
      </c>
      <c r="AC2" t="n">
        <v>1752.627300678506</v>
      </c>
      <c r="AD2" t="n">
        <v>1416080.459346201</v>
      </c>
      <c r="AE2" t="n">
        <v>1937543.757538211</v>
      </c>
      <c r="AF2" t="n">
        <v>2.404740607694877e-06</v>
      </c>
      <c r="AG2" t="n">
        <v>57</v>
      </c>
      <c r="AH2" t="n">
        <v>1752627.300678506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2.4738</v>
      </c>
      <c r="E3" t="n">
        <v>40.42</v>
      </c>
      <c r="F3" t="n">
        <v>24.62</v>
      </c>
      <c r="G3" t="n">
        <v>5.98</v>
      </c>
      <c r="H3" t="n">
        <v>0.08</v>
      </c>
      <c r="I3" t="n">
        <v>247</v>
      </c>
      <c r="J3" t="n">
        <v>274.57</v>
      </c>
      <c r="K3" t="n">
        <v>60.56</v>
      </c>
      <c r="L3" t="n">
        <v>1.25</v>
      </c>
      <c r="M3" t="n">
        <v>245</v>
      </c>
      <c r="N3" t="n">
        <v>72.76000000000001</v>
      </c>
      <c r="O3" t="n">
        <v>34097.72</v>
      </c>
      <c r="P3" t="n">
        <v>424.98</v>
      </c>
      <c r="Q3" t="n">
        <v>444.74</v>
      </c>
      <c r="R3" t="n">
        <v>300.64</v>
      </c>
      <c r="S3" t="n">
        <v>48.21</v>
      </c>
      <c r="T3" t="n">
        <v>119089.27</v>
      </c>
      <c r="U3" t="n">
        <v>0.16</v>
      </c>
      <c r="V3" t="n">
        <v>0.55</v>
      </c>
      <c r="W3" t="n">
        <v>0.5600000000000001</v>
      </c>
      <c r="X3" t="n">
        <v>7.34</v>
      </c>
      <c r="Y3" t="n">
        <v>1</v>
      </c>
      <c r="Z3" t="n">
        <v>10</v>
      </c>
      <c r="AA3" t="n">
        <v>1082.189256457435</v>
      </c>
      <c r="AB3" t="n">
        <v>1480.699083505538</v>
      </c>
      <c r="AC3" t="n">
        <v>1339.383241149985</v>
      </c>
      <c r="AD3" t="n">
        <v>1082189.256457435</v>
      </c>
      <c r="AE3" t="n">
        <v>1480699.083505538</v>
      </c>
      <c r="AF3" t="n">
        <v>2.928879580185903e-06</v>
      </c>
      <c r="AG3" t="n">
        <v>47</v>
      </c>
      <c r="AH3" t="n">
        <v>1339383.241149985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2.7969</v>
      </c>
      <c r="E4" t="n">
        <v>35.75</v>
      </c>
      <c r="F4" t="n">
        <v>22.88</v>
      </c>
      <c r="G4" t="n">
        <v>7.19</v>
      </c>
      <c r="H4" t="n">
        <v>0.1</v>
      </c>
      <c r="I4" t="n">
        <v>191</v>
      </c>
      <c r="J4" t="n">
        <v>275.05</v>
      </c>
      <c r="K4" t="n">
        <v>60.56</v>
      </c>
      <c r="L4" t="n">
        <v>1.5</v>
      </c>
      <c r="M4" t="n">
        <v>189</v>
      </c>
      <c r="N4" t="n">
        <v>73</v>
      </c>
      <c r="O4" t="n">
        <v>34157.42</v>
      </c>
      <c r="P4" t="n">
        <v>394.53</v>
      </c>
      <c r="Q4" t="n">
        <v>444.67</v>
      </c>
      <c r="R4" t="n">
        <v>243.6</v>
      </c>
      <c r="S4" t="n">
        <v>48.21</v>
      </c>
      <c r="T4" t="n">
        <v>90848.16</v>
      </c>
      <c r="U4" t="n">
        <v>0.2</v>
      </c>
      <c r="V4" t="n">
        <v>0.6</v>
      </c>
      <c r="W4" t="n">
        <v>0.47</v>
      </c>
      <c r="X4" t="n">
        <v>5.6</v>
      </c>
      <c r="Y4" t="n">
        <v>1</v>
      </c>
      <c r="Z4" t="n">
        <v>10</v>
      </c>
      <c r="AA4" t="n">
        <v>923.237125266334</v>
      </c>
      <c r="AB4" t="n">
        <v>1263.213765136762</v>
      </c>
      <c r="AC4" t="n">
        <v>1142.654416323763</v>
      </c>
      <c r="AD4" t="n">
        <v>923237.125266334</v>
      </c>
      <c r="AE4" t="n">
        <v>1263213.765136762</v>
      </c>
      <c r="AF4" t="n">
        <v>3.311416968963518e-06</v>
      </c>
      <c r="AG4" t="n">
        <v>42</v>
      </c>
      <c r="AH4" t="n">
        <v>1142654.416323763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3.0453</v>
      </c>
      <c r="E5" t="n">
        <v>32.84</v>
      </c>
      <c r="F5" t="n">
        <v>21.79</v>
      </c>
      <c r="G5" t="n">
        <v>8.380000000000001</v>
      </c>
      <c r="H5" t="n">
        <v>0.11</v>
      </c>
      <c r="I5" t="n">
        <v>156</v>
      </c>
      <c r="J5" t="n">
        <v>275.54</v>
      </c>
      <c r="K5" t="n">
        <v>60.56</v>
      </c>
      <c r="L5" t="n">
        <v>1.75</v>
      </c>
      <c r="M5" t="n">
        <v>154</v>
      </c>
      <c r="N5" t="n">
        <v>73.23</v>
      </c>
      <c r="O5" t="n">
        <v>34217.22</v>
      </c>
      <c r="P5" t="n">
        <v>375.45</v>
      </c>
      <c r="Q5" t="n">
        <v>444.68</v>
      </c>
      <c r="R5" t="n">
        <v>208.18</v>
      </c>
      <c r="S5" t="n">
        <v>48.21</v>
      </c>
      <c r="T5" t="n">
        <v>73314.35000000001</v>
      </c>
      <c r="U5" t="n">
        <v>0.23</v>
      </c>
      <c r="V5" t="n">
        <v>0.63</v>
      </c>
      <c r="W5" t="n">
        <v>0.41</v>
      </c>
      <c r="X5" t="n">
        <v>4.51</v>
      </c>
      <c r="Y5" t="n">
        <v>1</v>
      </c>
      <c r="Z5" t="n">
        <v>10</v>
      </c>
      <c r="AA5" t="n">
        <v>830.2147143785486</v>
      </c>
      <c r="AB5" t="n">
        <v>1135.936398700961</v>
      </c>
      <c r="AC5" t="n">
        <v>1027.52422310569</v>
      </c>
      <c r="AD5" t="n">
        <v>830214.7143785486</v>
      </c>
      <c r="AE5" t="n">
        <v>1135936.398700961</v>
      </c>
      <c r="AF5" t="n">
        <v>3.605512565906755e-06</v>
      </c>
      <c r="AG5" t="n">
        <v>39</v>
      </c>
      <c r="AH5" t="n">
        <v>1027524.22310569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3.2386</v>
      </c>
      <c r="E6" t="n">
        <v>30.88</v>
      </c>
      <c r="F6" t="n">
        <v>21.08</v>
      </c>
      <c r="G6" t="n">
        <v>9.58</v>
      </c>
      <c r="H6" t="n">
        <v>0.13</v>
      </c>
      <c r="I6" t="n">
        <v>132</v>
      </c>
      <c r="J6" t="n">
        <v>276.02</v>
      </c>
      <c r="K6" t="n">
        <v>60.56</v>
      </c>
      <c r="L6" t="n">
        <v>2</v>
      </c>
      <c r="M6" t="n">
        <v>130</v>
      </c>
      <c r="N6" t="n">
        <v>73.47</v>
      </c>
      <c r="O6" t="n">
        <v>34277.1</v>
      </c>
      <c r="P6" t="n">
        <v>363.08</v>
      </c>
      <c r="Q6" t="n">
        <v>444.61</v>
      </c>
      <c r="R6" t="n">
        <v>184.92</v>
      </c>
      <c r="S6" t="n">
        <v>48.21</v>
      </c>
      <c r="T6" t="n">
        <v>61805.25</v>
      </c>
      <c r="U6" t="n">
        <v>0.26</v>
      </c>
      <c r="V6" t="n">
        <v>0.65</v>
      </c>
      <c r="W6" t="n">
        <v>0.37</v>
      </c>
      <c r="X6" t="n">
        <v>3.8</v>
      </c>
      <c r="Y6" t="n">
        <v>1</v>
      </c>
      <c r="Z6" t="n">
        <v>10</v>
      </c>
      <c r="AA6" t="n">
        <v>760.4661856823403</v>
      </c>
      <c r="AB6" t="n">
        <v>1040.503384650893</v>
      </c>
      <c r="AC6" t="n">
        <v>941.1992019754833</v>
      </c>
      <c r="AD6" t="n">
        <v>760466.1856823403</v>
      </c>
      <c r="AE6" t="n">
        <v>1040503.384650893</v>
      </c>
      <c r="AF6" t="n">
        <v>3.834371981724498e-06</v>
      </c>
      <c r="AG6" t="n">
        <v>36</v>
      </c>
      <c r="AH6" t="n">
        <v>941199.2019754833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3.402</v>
      </c>
      <c r="E7" t="n">
        <v>29.39</v>
      </c>
      <c r="F7" t="n">
        <v>20.54</v>
      </c>
      <c r="G7" t="n">
        <v>10.81</v>
      </c>
      <c r="H7" t="n">
        <v>0.14</v>
      </c>
      <c r="I7" t="n">
        <v>114</v>
      </c>
      <c r="J7" t="n">
        <v>276.51</v>
      </c>
      <c r="K7" t="n">
        <v>60.56</v>
      </c>
      <c r="L7" t="n">
        <v>2.25</v>
      </c>
      <c r="M7" t="n">
        <v>112</v>
      </c>
      <c r="N7" t="n">
        <v>73.70999999999999</v>
      </c>
      <c r="O7" t="n">
        <v>34337.08</v>
      </c>
      <c r="P7" t="n">
        <v>353.53</v>
      </c>
      <c r="Q7" t="n">
        <v>444.63</v>
      </c>
      <c r="R7" t="n">
        <v>166.94</v>
      </c>
      <c r="S7" t="n">
        <v>48.21</v>
      </c>
      <c r="T7" t="n">
        <v>52907.1</v>
      </c>
      <c r="U7" t="n">
        <v>0.29</v>
      </c>
      <c r="V7" t="n">
        <v>0.66</v>
      </c>
      <c r="W7" t="n">
        <v>0.35</v>
      </c>
      <c r="X7" t="n">
        <v>3.26</v>
      </c>
      <c r="Y7" t="n">
        <v>1</v>
      </c>
      <c r="Z7" t="n">
        <v>10</v>
      </c>
      <c r="AA7" t="n">
        <v>721.4662116336226</v>
      </c>
      <c r="AB7" t="n">
        <v>987.1418996000134</v>
      </c>
      <c r="AC7" t="n">
        <v>892.930462164545</v>
      </c>
      <c r="AD7" t="n">
        <v>721466.2116336226</v>
      </c>
      <c r="AE7" t="n">
        <v>987141.8996000134</v>
      </c>
      <c r="AF7" t="n">
        <v>4.02783100161389e-06</v>
      </c>
      <c r="AG7" t="n">
        <v>35</v>
      </c>
      <c r="AH7" t="n">
        <v>892930.462164545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3.5269</v>
      </c>
      <c r="E8" t="n">
        <v>28.35</v>
      </c>
      <c r="F8" t="n">
        <v>20.18</v>
      </c>
      <c r="G8" t="n">
        <v>11.99</v>
      </c>
      <c r="H8" t="n">
        <v>0.16</v>
      </c>
      <c r="I8" t="n">
        <v>101</v>
      </c>
      <c r="J8" t="n">
        <v>277</v>
      </c>
      <c r="K8" t="n">
        <v>60.56</v>
      </c>
      <c r="L8" t="n">
        <v>2.5</v>
      </c>
      <c r="M8" t="n">
        <v>99</v>
      </c>
      <c r="N8" t="n">
        <v>73.94</v>
      </c>
      <c r="O8" t="n">
        <v>34397.15</v>
      </c>
      <c r="P8" t="n">
        <v>347.07</v>
      </c>
      <c r="Q8" t="n">
        <v>444.62</v>
      </c>
      <c r="R8" t="n">
        <v>155.31</v>
      </c>
      <c r="S8" t="n">
        <v>48.21</v>
      </c>
      <c r="T8" t="n">
        <v>47156.18</v>
      </c>
      <c r="U8" t="n">
        <v>0.31</v>
      </c>
      <c r="V8" t="n">
        <v>0.68</v>
      </c>
      <c r="W8" t="n">
        <v>0.32</v>
      </c>
      <c r="X8" t="n">
        <v>2.9</v>
      </c>
      <c r="Y8" t="n">
        <v>1</v>
      </c>
      <c r="Z8" t="n">
        <v>10</v>
      </c>
      <c r="AA8" t="n">
        <v>681.8838287808923</v>
      </c>
      <c r="AB8" t="n">
        <v>932.9835371294208</v>
      </c>
      <c r="AC8" t="n">
        <v>843.9408977964066</v>
      </c>
      <c r="AD8" t="n">
        <v>681883.8287808923</v>
      </c>
      <c r="AE8" t="n">
        <v>932983.5371294208</v>
      </c>
      <c r="AF8" t="n">
        <v>4.17570757189654e-06</v>
      </c>
      <c r="AG8" t="n">
        <v>33</v>
      </c>
      <c r="AH8" t="n">
        <v>843940.8977964066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3.6343</v>
      </c>
      <c r="E9" t="n">
        <v>27.52</v>
      </c>
      <c r="F9" t="n">
        <v>19.86</v>
      </c>
      <c r="G9" t="n">
        <v>13.1</v>
      </c>
      <c r="H9" t="n">
        <v>0.18</v>
      </c>
      <c r="I9" t="n">
        <v>91</v>
      </c>
      <c r="J9" t="n">
        <v>277.48</v>
      </c>
      <c r="K9" t="n">
        <v>60.56</v>
      </c>
      <c r="L9" t="n">
        <v>2.75</v>
      </c>
      <c r="M9" t="n">
        <v>89</v>
      </c>
      <c r="N9" t="n">
        <v>74.18000000000001</v>
      </c>
      <c r="O9" t="n">
        <v>34457.31</v>
      </c>
      <c r="P9" t="n">
        <v>341.51</v>
      </c>
      <c r="Q9" t="n">
        <v>444.57</v>
      </c>
      <c r="R9" t="n">
        <v>144.88</v>
      </c>
      <c r="S9" t="n">
        <v>48.21</v>
      </c>
      <c r="T9" t="n">
        <v>41989.12</v>
      </c>
      <c r="U9" t="n">
        <v>0.33</v>
      </c>
      <c r="V9" t="n">
        <v>0.6899999999999999</v>
      </c>
      <c r="W9" t="n">
        <v>0.31</v>
      </c>
      <c r="X9" t="n">
        <v>2.58</v>
      </c>
      <c r="Y9" t="n">
        <v>1</v>
      </c>
      <c r="Z9" t="n">
        <v>10</v>
      </c>
      <c r="AA9" t="n">
        <v>656.1060201043446</v>
      </c>
      <c r="AB9" t="n">
        <v>897.7132020615114</v>
      </c>
      <c r="AC9" t="n">
        <v>812.0367140051524</v>
      </c>
      <c r="AD9" t="n">
        <v>656106.0201043446</v>
      </c>
      <c r="AE9" t="n">
        <v>897713.2020615115</v>
      </c>
      <c r="AF9" t="n">
        <v>4.302864846903398e-06</v>
      </c>
      <c r="AG9" t="n">
        <v>32</v>
      </c>
      <c r="AH9" t="n">
        <v>812036.7140051523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3.735</v>
      </c>
      <c r="E10" t="n">
        <v>26.77</v>
      </c>
      <c r="F10" t="n">
        <v>19.59</v>
      </c>
      <c r="G10" t="n">
        <v>14.33</v>
      </c>
      <c r="H10" t="n">
        <v>0.19</v>
      </c>
      <c r="I10" t="n">
        <v>82</v>
      </c>
      <c r="J10" t="n">
        <v>277.97</v>
      </c>
      <c r="K10" t="n">
        <v>60.56</v>
      </c>
      <c r="L10" t="n">
        <v>3</v>
      </c>
      <c r="M10" t="n">
        <v>80</v>
      </c>
      <c r="N10" t="n">
        <v>74.42</v>
      </c>
      <c r="O10" t="n">
        <v>34517.57</v>
      </c>
      <c r="P10" t="n">
        <v>336.61</v>
      </c>
      <c r="Q10" t="n">
        <v>444.65</v>
      </c>
      <c r="R10" t="n">
        <v>136.02</v>
      </c>
      <c r="S10" t="n">
        <v>48.21</v>
      </c>
      <c r="T10" t="n">
        <v>37604.48</v>
      </c>
      <c r="U10" t="n">
        <v>0.35</v>
      </c>
      <c r="V10" t="n">
        <v>0.7</v>
      </c>
      <c r="W10" t="n">
        <v>0.29</v>
      </c>
      <c r="X10" t="n">
        <v>2.31</v>
      </c>
      <c r="Y10" t="n">
        <v>1</v>
      </c>
      <c r="Z10" t="n">
        <v>10</v>
      </c>
      <c r="AA10" t="n">
        <v>632.4868544843516</v>
      </c>
      <c r="AB10" t="n">
        <v>865.3964176561907</v>
      </c>
      <c r="AC10" t="n">
        <v>782.8041981465836</v>
      </c>
      <c r="AD10" t="n">
        <v>632486.8544843516</v>
      </c>
      <c r="AE10" t="n">
        <v>865396.4176561907</v>
      </c>
      <c r="AF10" t="n">
        <v>4.422089591718953e-06</v>
      </c>
      <c r="AG10" t="n">
        <v>31</v>
      </c>
      <c r="AH10" t="n">
        <v>782804.1981465836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3.8174</v>
      </c>
      <c r="E11" t="n">
        <v>26.2</v>
      </c>
      <c r="F11" t="n">
        <v>19.38</v>
      </c>
      <c r="G11" t="n">
        <v>15.5</v>
      </c>
      <c r="H11" t="n">
        <v>0.21</v>
      </c>
      <c r="I11" t="n">
        <v>75</v>
      </c>
      <c r="J11" t="n">
        <v>278.46</v>
      </c>
      <c r="K11" t="n">
        <v>60.56</v>
      </c>
      <c r="L11" t="n">
        <v>3.25</v>
      </c>
      <c r="M11" t="n">
        <v>73</v>
      </c>
      <c r="N11" t="n">
        <v>74.66</v>
      </c>
      <c r="O11" t="n">
        <v>34577.92</v>
      </c>
      <c r="P11" t="n">
        <v>332.8</v>
      </c>
      <c r="Q11" t="n">
        <v>444.6</v>
      </c>
      <c r="R11" t="n">
        <v>128.9</v>
      </c>
      <c r="S11" t="n">
        <v>48.21</v>
      </c>
      <c r="T11" t="n">
        <v>34079.03</v>
      </c>
      <c r="U11" t="n">
        <v>0.37</v>
      </c>
      <c r="V11" t="n">
        <v>0.7</v>
      </c>
      <c r="W11" t="n">
        <v>0.29</v>
      </c>
      <c r="X11" t="n">
        <v>2.1</v>
      </c>
      <c r="Y11" t="n">
        <v>1</v>
      </c>
      <c r="Z11" t="n">
        <v>10</v>
      </c>
      <c r="AA11" t="n">
        <v>622.1145774566932</v>
      </c>
      <c r="AB11" t="n">
        <v>851.2046106343812</v>
      </c>
      <c r="AC11" t="n">
        <v>769.9668372686093</v>
      </c>
      <c r="AD11" t="n">
        <v>622114.5774566932</v>
      </c>
      <c r="AE11" t="n">
        <v>851204.6106343812</v>
      </c>
      <c r="AF11" t="n">
        <v>4.519647873474681e-06</v>
      </c>
      <c r="AG11" t="n">
        <v>31</v>
      </c>
      <c r="AH11" t="n">
        <v>769966.8372686093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3.8908</v>
      </c>
      <c r="E12" t="n">
        <v>25.7</v>
      </c>
      <c r="F12" t="n">
        <v>19.2</v>
      </c>
      <c r="G12" t="n">
        <v>16.69</v>
      </c>
      <c r="H12" t="n">
        <v>0.22</v>
      </c>
      <c r="I12" t="n">
        <v>69</v>
      </c>
      <c r="J12" t="n">
        <v>278.95</v>
      </c>
      <c r="K12" t="n">
        <v>60.56</v>
      </c>
      <c r="L12" t="n">
        <v>3.5</v>
      </c>
      <c r="M12" t="n">
        <v>67</v>
      </c>
      <c r="N12" t="n">
        <v>74.90000000000001</v>
      </c>
      <c r="O12" t="n">
        <v>34638.36</v>
      </c>
      <c r="P12" t="n">
        <v>329.57</v>
      </c>
      <c r="Q12" t="n">
        <v>444.62</v>
      </c>
      <c r="R12" t="n">
        <v>123.05</v>
      </c>
      <c r="S12" t="n">
        <v>48.21</v>
      </c>
      <c r="T12" t="n">
        <v>31183.62</v>
      </c>
      <c r="U12" t="n">
        <v>0.39</v>
      </c>
      <c r="V12" t="n">
        <v>0.71</v>
      </c>
      <c r="W12" t="n">
        <v>0.27</v>
      </c>
      <c r="X12" t="n">
        <v>1.92</v>
      </c>
      <c r="Y12" t="n">
        <v>1</v>
      </c>
      <c r="Z12" t="n">
        <v>10</v>
      </c>
      <c r="AA12" t="n">
        <v>603.3108002038451</v>
      </c>
      <c r="AB12" t="n">
        <v>825.4764530329298</v>
      </c>
      <c r="AC12" t="n">
        <v>746.6941389189445</v>
      </c>
      <c r="AD12" t="n">
        <v>603310.8002038451</v>
      </c>
      <c r="AE12" t="n">
        <v>825476.4530329298</v>
      </c>
      <c r="AF12" t="n">
        <v>4.60655051766e-06</v>
      </c>
      <c r="AG12" t="n">
        <v>30</v>
      </c>
      <c r="AH12" t="n">
        <v>746694.1389189445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3.9546</v>
      </c>
      <c r="E13" t="n">
        <v>25.29</v>
      </c>
      <c r="F13" t="n">
        <v>19.04</v>
      </c>
      <c r="G13" t="n">
        <v>17.85</v>
      </c>
      <c r="H13" t="n">
        <v>0.24</v>
      </c>
      <c r="I13" t="n">
        <v>64</v>
      </c>
      <c r="J13" t="n">
        <v>279.44</v>
      </c>
      <c r="K13" t="n">
        <v>60.56</v>
      </c>
      <c r="L13" t="n">
        <v>3.75</v>
      </c>
      <c r="M13" t="n">
        <v>62</v>
      </c>
      <c r="N13" t="n">
        <v>75.14</v>
      </c>
      <c r="O13" t="n">
        <v>34698.9</v>
      </c>
      <c r="P13" t="n">
        <v>326.85</v>
      </c>
      <c r="Q13" t="n">
        <v>444.59</v>
      </c>
      <c r="R13" t="n">
        <v>117.95</v>
      </c>
      <c r="S13" t="n">
        <v>48.21</v>
      </c>
      <c r="T13" t="n">
        <v>28658.63</v>
      </c>
      <c r="U13" t="n">
        <v>0.41</v>
      </c>
      <c r="V13" t="n">
        <v>0.72</v>
      </c>
      <c r="W13" t="n">
        <v>0.27</v>
      </c>
      <c r="X13" t="n">
        <v>1.77</v>
      </c>
      <c r="Y13" t="n">
        <v>1</v>
      </c>
      <c r="Z13" t="n">
        <v>10</v>
      </c>
      <c r="AA13" t="n">
        <v>596.0200351084325</v>
      </c>
      <c r="AB13" t="n">
        <v>815.5009065835311</v>
      </c>
      <c r="AC13" t="n">
        <v>737.670644621909</v>
      </c>
      <c r="AD13" t="n">
        <v>596020.0351084325</v>
      </c>
      <c r="AE13" t="n">
        <v>815500.9065835311</v>
      </c>
      <c r="AF13" t="n">
        <v>4.682087148436887e-06</v>
      </c>
      <c r="AG13" t="n">
        <v>30</v>
      </c>
      <c r="AH13" t="n">
        <v>737670.644621909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4.0083</v>
      </c>
      <c r="E14" t="n">
        <v>24.95</v>
      </c>
      <c r="F14" t="n">
        <v>18.91</v>
      </c>
      <c r="G14" t="n">
        <v>18.91</v>
      </c>
      <c r="H14" t="n">
        <v>0.25</v>
      </c>
      <c r="I14" t="n">
        <v>60</v>
      </c>
      <c r="J14" t="n">
        <v>279.94</v>
      </c>
      <c r="K14" t="n">
        <v>60.56</v>
      </c>
      <c r="L14" t="n">
        <v>4</v>
      </c>
      <c r="M14" t="n">
        <v>58</v>
      </c>
      <c r="N14" t="n">
        <v>75.38</v>
      </c>
      <c r="O14" t="n">
        <v>34759.54</v>
      </c>
      <c r="P14" t="n">
        <v>324.39</v>
      </c>
      <c r="Q14" t="n">
        <v>444.56</v>
      </c>
      <c r="R14" t="n">
        <v>113.77</v>
      </c>
      <c r="S14" t="n">
        <v>48.21</v>
      </c>
      <c r="T14" t="n">
        <v>26588.59</v>
      </c>
      <c r="U14" t="n">
        <v>0.42</v>
      </c>
      <c r="V14" t="n">
        <v>0.72</v>
      </c>
      <c r="W14" t="n">
        <v>0.26</v>
      </c>
      <c r="X14" t="n">
        <v>1.64</v>
      </c>
      <c r="Y14" t="n">
        <v>1</v>
      </c>
      <c r="Z14" t="n">
        <v>10</v>
      </c>
      <c r="AA14" t="n">
        <v>579.9116006916992</v>
      </c>
      <c r="AB14" t="n">
        <v>793.4606359605856</v>
      </c>
      <c r="AC14" t="n">
        <v>717.7338664935033</v>
      </c>
      <c r="AD14" t="n">
        <v>579911.6006916992</v>
      </c>
      <c r="AE14" t="n">
        <v>793460.6359605856</v>
      </c>
      <c r="AF14" t="n">
        <v>4.745665785940316e-06</v>
      </c>
      <c r="AG14" t="n">
        <v>29</v>
      </c>
      <c r="AH14" t="n">
        <v>717733.8664935033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4.0937</v>
      </c>
      <c r="E15" t="n">
        <v>24.43</v>
      </c>
      <c r="F15" t="n">
        <v>18.65</v>
      </c>
      <c r="G15" t="n">
        <v>20.35</v>
      </c>
      <c r="H15" t="n">
        <v>0.27</v>
      </c>
      <c r="I15" t="n">
        <v>55</v>
      </c>
      <c r="J15" t="n">
        <v>280.43</v>
      </c>
      <c r="K15" t="n">
        <v>60.56</v>
      </c>
      <c r="L15" t="n">
        <v>4.25</v>
      </c>
      <c r="M15" t="n">
        <v>53</v>
      </c>
      <c r="N15" t="n">
        <v>75.62</v>
      </c>
      <c r="O15" t="n">
        <v>34820.27</v>
      </c>
      <c r="P15" t="n">
        <v>319.78</v>
      </c>
      <c r="Q15" t="n">
        <v>444.55</v>
      </c>
      <c r="R15" t="n">
        <v>104.93</v>
      </c>
      <c r="S15" t="n">
        <v>48.21</v>
      </c>
      <c r="T15" t="n">
        <v>22193.74</v>
      </c>
      <c r="U15" t="n">
        <v>0.46</v>
      </c>
      <c r="V15" t="n">
        <v>0.73</v>
      </c>
      <c r="W15" t="n">
        <v>0.25</v>
      </c>
      <c r="X15" t="n">
        <v>1.38</v>
      </c>
      <c r="Y15" t="n">
        <v>1</v>
      </c>
      <c r="Z15" t="n">
        <v>10</v>
      </c>
      <c r="AA15" t="n">
        <v>569.9730507876246</v>
      </c>
      <c r="AB15" t="n">
        <v>779.8622735239537</v>
      </c>
      <c r="AC15" t="n">
        <v>705.4333126824021</v>
      </c>
      <c r="AD15" t="n">
        <v>569973.0507876247</v>
      </c>
      <c r="AE15" t="n">
        <v>779862.2735239537</v>
      </c>
      <c r="AF15" t="n">
        <v>4.846775946886179e-06</v>
      </c>
      <c r="AG15" t="n">
        <v>29</v>
      </c>
      <c r="AH15" t="n">
        <v>705433.3126824021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4.1369</v>
      </c>
      <c r="E16" t="n">
        <v>24.17</v>
      </c>
      <c r="F16" t="n">
        <v>18.56</v>
      </c>
      <c r="G16" t="n">
        <v>21.41</v>
      </c>
      <c r="H16" t="n">
        <v>0.29</v>
      </c>
      <c r="I16" t="n">
        <v>52</v>
      </c>
      <c r="J16" t="n">
        <v>280.92</v>
      </c>
      <c r="K16" t="n">
        <v>60.56</v>
      </c>
      <c r="L16" t="n">
        <v>4.5</v>
      </c>
      <c r="M16" t="n">
        <v>50</v>
      </c>
      <c r="N16" t="n">
        <v>75.87</v>
      </c>
      <c r="O16" t="n">
        <v>34881.09</v>
      </c>
      <c r="P16" t="n">
        <v>317.79</v>
      </c>
      <c r="Q16" t="n">
        <v>444.59</v>
      </c>
      <c r="R16" t="n">
        <v>102.34</v>
      </c>
      <c r="S16" t="n">
        <v>48.21</v>
      </c>
      <c r="T16" t="n">
        <v>20915.06</v>
      </c>
      <c r="U16" t="n">
        <v>0.47</v>
      </c>
      <c r="V16" t="n">
        <v>0.74</v>
      </c>
      <c r="W16" t="n">
        <v>0.23</v>
      </c>
      <c r="X16" t="n">
        <v>1.28</v>
      </c>
      <c r="Y16" t="n">
        <v>1</v>
      </c>
      <c r="Z16" t="n">
        <v>10</v>
      </c>
      <c r="AA16" t="n">
        <v>555.4245827719773</v>
      </c>
      <c r="AB16" t="n">
        <v>759.9564177518345</v>
      </c>
      <c r="AC16" t="n">
        <v>687.4272438471298</v>
      </c>
      <c r="AD16" t="n">
        <v>555424.5827719773</v>
      </c>
      <c r="AE16" t="n">
        <v>759956.4177518345</v>
      </c>
      <c r="AF16" t="n">
        <v>4.897923007224133e-06</v>
      </c>
      <c r="AG16" t="n">
        <v>28</v>
      </c>
      <c r="AH16" t="n">
        <v>687427.2438471299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4.1098</v>
      </c>
      <c r="E17" t="n">
        <v>24.33</v>
      </c>
      <c r="F17" t="n">
        <v>18.82</v>
      </c>
      <c r="G17" t="n">
        <v>22.58</v>
      </c>
      <c r="H17" t="n">
        <v>0.3</v>
      </c>
      <c r="I17" t="n">
        <v>50</v>
      </c>
      <c r="J17" t="n">
        <v>281.41</v>
      </c>
      <c r="K17" t="n">
        <v>60.56</v>
      </c>
      <c r="L17" t="n">
        <v>4.75</v>
      </c>
      <c r="M17" t="n">
        <v>48</v>
      </c>
      <c r="N17" t="n">
        <v>76.11</v>
      </c>
      <c r="O17" t="n">
        <v>34942.02</v>
      </c>
      <c r="P17" t="n">
        <v>322.38</v>
      </c>
      <c r="Q17" t="n">
        <v>444.58</v>
      </c>
      <c r="R17" t="n">
        <v>111.7</v>
      </c>
      <c r="S17" t="n">
        <v>48.21</v>
      </c>
      <c r="T17" t="n">
        <v>25603.33</v>
      </c>
      <c r="U17" t="n">
        <v>0.43</v>
      </c>
      <c r="V17" t="n">
        <v>0.72</v>
      </c>
      <c r="W17" t="n">
        <v>0.24</v>
      </c>
      <c r="X17" t="n">
        <v>1.54</v>
      </c>
      <c r="Y17" t="n">
        <v>1</v>
      </c>
      <c r="Z17" t="n">
        <v>10</v>
      </c>
      <c r="AA17" t="n">
        <v>571.2178203795804</v>
      </c>
      <c r="AB17" t="n">
        <v>781.5654221950264</v>
      </c>
      <c r="AC17" t="n">
        <v>706.9739152346917</v>
      </c>
      <c r="AD17" t="n">
        <v>571217.8203795804</v>
      </c>
      <c r="AE17" t="n">
        <v>781565.4221950264</v>
      </c>
      <c r="AF17" t="n">
        <v>4.865837698539908e-06</v>
      </c>
      <c r="AG17" t="n">
        <v>29</v>
      </c>
      <c r="AH17" t="n">
        <v>706973.9152346917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4.1658</v>
      </c>
      <c r="E18" t="n">
        <v>24.01</v>
      </c>
      <c r="F18" t="n">
        <v>18.65</v>
      </c>
      <c r="G18" t="n">
        <v>23.81</v>
      </c>
      <c r="H18" t="n">
        <v>0.32</v>
      </c>
      <c r="I18" t="n">
        <v>47</v>
      </c>
      <c r="J18" t="n">
        <v>281.91</v>
      </c>
      <c r="K18" t="n">
        <v>60.56</v>
      </c>
      <c r="L18" t="n">
        <v>5</v>
      </c>
      <c r="M18" t="n">
        <v>45</v>
      </c>
      <c r="N18" t="n">
        <v>76.34999999999999</v>
      </c>
      <c r="O18" t="n">
        <v>35003.04</v>
      </c>
      <c r="P18" t="n">
        <v>319.19</v>
      </c>
      <c r="Q18" t="n">
        <v>444.62</v>
      </c>
      <c r="R18" t="n">
        <v>105.69</v>
      </c>
      <c r="S18" t="n">
        <v>48.21</v>
      </c>
      <c r="T18" t="n">
        <v>22615.63</v>
      </c>
      <c r="U18" t="n">
        <v>0.46</v>
      </c>
      <c r="V18" t="n">
        <v>0.73</v>
      </c>
      <c r="W18" t="n">
        <v>0.24</v>
      </c>
      <c r="X18" t="n">
        <v>1.37</v>
      </c>
      <c r="Y18" t="n">
        <v>1</v>
      </c>
      <c r="Z18" t="n">
        <v>10</v>
      </c>
      <c r="AA18" t="n">
        <v>554.7643624430706</v>
      </c>
      <c r="AB18" t="n">
        <v>759.0530751709591</v>
      </c>
      <c r="AC18" t="n">
        <v>686.6101150143238</v>
      </c>
      <c r="AD18" t="n">
        <v>554764.3624430706</v>
      </c>
      <c r="AE18" t="n">
        <v>759053.0751709591</v>
      </c>
      <c r="AF18" t="n">
        <v>4.932139443422441e-06</v>
      </c>
      <c r="AG18" t="n">
        <v>28</v>
      </c>
      <c r="AH18" t="n">
        <v>686610.1150143238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4.1952</v>
      </c>
      <c r="E19" t="n">
        <v>23.84</v>
      </c>
      <c r="F19" t="n">
        <v>18.59</v>
      </c>
      <c r="G19" t="n">
        <v>24.78</v>
      </c>
      <c r="H19" t="n">
        <v>0.33</v>
      </c>
      <c r="I19" t="n">
        <v>45</v>
      </c>
      <c r="J19" t="n">
        <v>282.4</v>
      </c>
      <c r="K19" t="n">
        <v>60.56</v>
      </c>
      <c r="L19" t="n">
        <v>5.25</v>
      </c>
      <c r="M19" t="n">
        <v>43</v>
      </c>
      <c r="N19" t="n">
        <v>76.59999999999999</v>
      </c>
      <c r="O19" t="n">
        <v>35064.15</v>
      </c>
      <c r="P19" t="n">
        <v>318.22</v>
      </c>
      <c r="Q19" t="n">
        <v>444.58</v>
      </c>
      <c r="R19" t="n">
        <v>103.5</v>
      </c>
      <c r="S19" t="n">
        <v>48.21</v>
      </c>
      <c r="T19" t="n">
        <v>21528.39</v>
      </c>
      <c r="U19" t="n">
        <v>0.47</v>
      </c>
      <c r="V19" t="n">
        <v>0.73</v>
      </c>
      <c r="W19" t="n">
        <v>0.23</v>
      </c>
      <c r="X19" t="n">
        <v>1.31</v>
      </c>
      <c r="Y19" t="n">
        <v>1</v>
      </c>
      <c r="Z19" t="n">
        <v>10</v>
      </c>
      <c r="AA19" t="n">
        <v>552.0230946808392</v>
      </c>
      <c r="AB19" t="n">
        <v>755.3023516824758</v>
      </c>
      <c r="AC19" t="n">
        <v>683.2173553114079</v>
      </c>
      <c r="AD19" t="n">
        <v>552023.0946808392</v>
      </c>
      <c r="AE19" t="n">
        <v>755302.3516824758</v>
      </c>
      <c r="AF19" t="n">
        <v>4.96694785948577e-06</v>
      </c>
      <c r="AG19" t="n">
        <v>28</v>
      </c>
      <c r="AH19" t="n">
        <v>683217.3553114079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4.2259</v>
      </c>
      <c r="E20" t="n">
        <v>23.66</v>
      </c>
      <c r="F20" t="n">
        <v>18.52</v>
      </c>
      <c r="G20" t="n">
        <v>25.84</v>
      </c>
      <c r="H20" t="n">
        <v>0.35</v>
      </c>
      <c r="I20" t="n">
        <v>43</v>
      </c>
      <c r="J20" t="n">
        <v>282.9</v>
      </c>
      <c r="K20" t="n">
        <v>60.56</v>
      </c>
      <c r="L20" t="n">
        <v>5.5</v>
      </c>
      <c r="M20" t="n">
        <v>41</v>
      </c>
      <c r="N20" t="n">
        <v>76.84999999999999</v>
      </c>
      <c r="O20" t="n">
        <v>35125.37</v>
      </c>
      <c r="P20" t="n">
        <v>316.74</v>
      </c>
      <c r="Q20" t="n">
        <v>444.6</v>
      </c>
      <c r="R20" t="n">
        <v>101.1</v>
      </c>
      <c r="S20" t="n">
        <v>48.21</v>
      </c>
      <c r="T20" t="n">
        <v>20341.51</v>
      </c>
      <c r="U20" t="n">
        <v>0.48</v>
      </c>
      <c r="V20" t="n">
        <v>0.74</v>
      </c>
      <c r="W20" t="n">
        <v>0.23</v>
      </c>
      <c r="X20" t="n">
        <v>1.24</v>
      </c>
      <c r="Y20" t="n">
        <v>1</v>
      </c>
      <c r="Z20" t="n">
        <v>10</v>
      </c>
      <c r="AA20" t="n">
        <v>548.9003586485433</v>
      </c>
      <c r="AB20" t="n">
        <v>751.0296864776976</v>
      </c>
      <c r="AC20" t="n">
        <v>679.3524672770504</v>
      </c>
      <c r="AD20" t="n">
        <v>548900.3586485432</v>
      </c>
      <c r="AE20" t="n">
        <v>751029.6864776976</v>
      </c>
      <c r="AF20" t="n">
        <v>5.00329542319816e-06</v>
      </c>
      <c r="AG20" t="n">
        <v>28</v>
      </c>
      <c r="AH20" t="n">
        <v>679352.4672770505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4.2572</v>
      </c>
      <c r="E21" t="n">
        <v>23.49</v>
      </c>
      <c r="F21" t="n">
        <v>18.45</v>
      </c>
      <c r="G21" t="n">
        <v>27</v>
      </c>
      <c r="H21" t="n">
        <v>0.36</v>
      </c>
      <c r="I21" t="n">
        <v>41</v>
      </c>
      <c r="J21" t="n">
        <v>283.4</v>
      </c>
      <c r="K21" t="n">
        <v>60.56</v>
      </c>
      <c r="L21" t="n">
        <v>5.75</v>
      </c>
      <c r="M21" t="n">
        <v>39</v>
      </c>
      <c r="N21" t="n">
        <v>77.09</v>
      </c>
      <c r="O21" t="n">
        <v>35186.68</v>
      </c>
      <c r="P21" t="n">
        <v>315.42</v>
      </c>
      <c r="Q21" t="n">
        <v>444.58</v>
      </c>
      <c r="R21" t="n">
        <v>98.95</v>
      </c>
      <c r="S21" t="n">
        <v>48.21</v>
      </c>
      <c r="T21" t="n">
        <v>19274.45</v>
      </c>
      <c r="U21" t="n">
        <v>0.49</v>
      </c>
      <c r="V21" t="n">
        <v>0.74</v>
      </c>
      <c r="W21" t="n">
        <v>0.23</v>
      </c>
      <c r="X21" t="n">
        <v>1.17</v>
      </c>
      <c r="Y21" t="n">
        <v>1</v>
      </c>
      <c r="Z21" t="n">
        <v>10</v>
      </c>
      <c r="AA21" t="n">
        <v>545.876507678241</v>
      </c>
      <c r="AB21" t="n">
        <v>746.8923201772405</v>
      </c>
      <c r="AC21" t="n">
        <v>675.6099654094788</v>
      </c>
      <c r="AD21" t="n">
        <v>545876.507678241</v>
      </c>
      <c r="AE21" t="n">
        <v>746892.3201772405</v>
      </c>
      <c r="AF21" t="n">
        <v>5.040353362748575e-06</v>
      </c>
      <c r="AG21" t="n">
        <v>28</v>
      </c>
      <c r="AH21" t="n">
        <v>675609.9654094789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4.2899</v>
      </c>
      <c r="E22" t="n">
        <v>23.31</v>
      </c>
      <c r="F22" t="n">
        <v>18.37</v>
      </c>
      <c r="G22" t="n">
        <v>28.27</v>
      </c>
      <c r="H22" t="n">
        <v>0.38</v>
      </c>
      <c r="I22" t="n">
        <v>39</v>
      </c>
      <c r="J22" t="n">
        <v>283.9</v>
      </c>
      <c r="K22" t="n">
        <v>60.56</v>
      </c>
      <c r="L22" t="n">
        <v>6</v>
      </c>
      <c r="M22" t="n">
        <v>37</v>
      </c>
      <c r="N22" t="n">
        <v>77.34</v>
      </c>
      <c r="O22" t="n">
        <v>35248.1</v>
      </c>
      <c r="P22" t="n">
        <v>314.17</v>
      </c>
      <c r="Q22" t="n">
        <v>444.55</v>
      </c>
      <c r="R22" t="n">
        <v>96.40000000000001</v>
      </c>
      <c r="S22" t="n">
        <v>48.21</v>
      </c>
      <c r="T22" t="n">
        <v>18011.92</v>
      </c>
      <c r="U22" t="n">
        <v>0.5</v>
      </c>
      <c r="V22" t="n">
        <v>0.74</v>
      </c>
      <c r="W22" t="n">
        <v>0.23</v>
      </c>
      <c r="X22" t="n">
        <v>1.1</v>
      </c>
      <c r="Y22" t="n">
        <v>1</v>
      </c>
      <c r="Z22" t="n">
        <v>10</v>
      </c>
      <c r="AA22" t="n">
        <v>532.7349888018567</v>
      </c>
      <c r="AB22" t="n">
        <v>728.9115142876761</v>
      </c>
      <c r="AC22" t="n">
        <v>659.3452223977952</v>
      </c>
      <c r="AD22" t="n">
        <v>532734.9888018568</v>
      </c>
      <c r="AE22" t="n">
        <v>728911.5142876762</v>
      </c>
      <c r="AF22" t="n">
        <v>5.079068845921055e-06</v>
      </c>
      <c r="AG22" t="n">
        <v>27</v>
      </c>
      <c r="AH22" t="n">
        <v>659345.2223977952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4.3214</v>
      </c>
      <c r="E23" t="n">
        <v>23.14</v>
      </c>
      <c r="F23" t="n">
        <v>18.31</v>
      </c>
      <c r="G23" t="n">
        <v>29.69</v>
      </c>
      <c r="H23" t="n">
        <v>0.39</v>
      </c>
      <c r="I23" t="n">
        <v>37</v>
      </c>
      <c r="J23" t="n">
        <v>284.4</v>
      </c>
      <c r="K23" t="n">
        <v>60.56</v>
      </c>
      <c r="L23" t="n">
        <v>6.25</v>
      </c>
      <c r="M23" t="n">
        <v>35</v>
      </c>
      <c r="N23" t="n">
        <v>77.59</v>
      </c>
      <c r="O23" t="n">
        <v>35309.61</v>
      </c>
      <c r="P23" t="n">
        <v>312.89</v>
      </c>
      <c r="Q23" t="n">
        <v>444.58</v>
      </c>
      <c r="R23" t="n">
        <v>94.23</v>
      </c>
      <c r="S23" t="n">
        <v>48.21</v>
      </c>
      <c r="T23" t="n">
        <v>16936.54</v>
      </c>
      <c r="U23" t="n">
        <v>0.51</v>
      </c>
      <c r="V23" t="n">
        <v>0.75</v>
      </c>
      <c r="W23" t="n">
        <v>0.22</v>
      </c>
      <c r="X23" t="n">
        <v>1.03</v>
      </c>
      <c r="Y23" t="n">
        <v>1</v>
      </c>
      <c r="Z23" t="n">
        <v>10</v>
      </c>
      <c r="AA23" t="n">
        <v>529.8553078663763</v>
      </c>
      <c r="AB23" t="n">
        <v>724.9714077891952</v>
      </c>
      <c r="AC23" t="n">
        <v>655.781154133555</v>
      </c>
      <c r="AD23" t="n">
        <v>529855.3078663762</v>
      </c>
      <c r="AE23" t="n">
        <v>724971.4077891952</v>
      </c>
      <c r="AF23" t="n">
        <v>5.116363577417478e-06</v>
      </c>
      <c r="AG23" t="n">
        <v>27</v>
      </c>
      <c r="AH23" t="n">
        <v>655781.154133555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4.3349</v>
      </c>
      <c r="E24" t="n">
        <v>23.07</v>
      </c>
      <c r="F24" t="n">
        <v>18.29</v>
      </c>
      <c r="G24" t="n">
        <v>30.48</v>
      </c>
      <c r="H24" t="n">
        <v>0.41</v>
      </c>
      <c r="I24" t="n">
        <v>36</v>
      </c>
      <c r="J24" t="n">
        <v>284.89</v>
      </c>
      <c r="K24" t="n">
        <v>60.56</v>
      </c>
      <c r="L24" t="n">
        <v>6.5</v>
      </c>
      <c r="M24" t="n">
        <v>34</v>
      </c>
      <c r="N24" t="n">
        <v>77.84</v>
      </c>
      <c r="O24" t="n">
        <v>35371.22</v>
      </c>
      <c r="P24" t="n">
        <v>312.29</v>
      </c>
      <c r="Q24" t="n">
        <v>444.55</v>
      </c>
      <c r="R24" t="n">
        <v>93.48999999999999</v>
      </c>
      <c r="S24" t="n">
        <v>48.21</v>
      </c>
      <c r="T24" t="n">
        <v>16568.6</v>
      </c>
      <c r="U24" t="n">
        <v>0.52</v>
      </c>
      <c r="V24" t="n">
        <v>0.75</v>
      </c>
      <c r="W24" t="n">
        <v>0.22</v>
      </c>
      <c r="X24" t="n">
        <v>1.01</v>
      </c>
      <c r="Y24" t="n">
        <v>1</v>
      </c>
      <c r="Z24" t="n">
        <v>10</v>
      </c>
      <c r="AA24" t="n">
        <v>528.630767898726</v>
      </c>
      <c r="AB24" t="n">
        <v>723.2959381825655</v>
      </c>
      <c r="AC24" t="n">
        <v>654.2655889946458</v>
      </c>
      <c r="AD24" t="n">
        <v>528630.767898726</v>
      </c>
      <c r="AE24" t="n">
        <v>723295.9381825655</v>
      </c>
      <c r="AF24" t="n">
        <v>5.13234703377309e-06</v>
      </c>
      <c r="AG24" t="n">
        <v>27</v>
      </c>
      <c r="AH24" t="n">
        <v>654265.5889946457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4.3467</v>
      </c>
      <c r="E25" t="n">
        <v>23.01</v>
      </c>
      <c r="F25" t="n">
        <v>18.28</v>
      </c>
      <c r="G25" t="n">
        <v>31.33</v>
      </c>
      <c r="H25" t="n">
        <v>0.42</v>
      </c>
      <c r="I25" t="n">
        <v>35</v>
      </c>
      <c r="J25" t="n">
        <v>285.39</v>
      </c>
      <c r="K25" t="n">
        <v>60.56</v>
      </c>
      <c r="L25" t="n">
        <v>6.75</v>
      </c>
      <c r="M25" t="n">
        <v>33</v>
      </c>
      <c r="N25" t="n">
        <v>78.09</v>
      </c>
      <c r="O25" t="n">
        <v>35432.93</v>
      </c>
      <c r="P25" t="n">
        <v>311.89</v>
      </c>
      <c r="Q25" t="n">
        <v>444.61</v>
      </c>
      <c r="R25" t="n">
        <v>93.29000000000001</v>
      </c>
      <c r="S25" t="n">
        <v>48.21</v>
      </c>
      <c r="T25" t="n">
        <v>16474.91</v>
      </c>
      <c r="U25" t="n">
        <v>0.52</v>
      </c>
      <c r="V25" t="n">
        <v>0.75</v>
      </c>
      <c r="W25" t="n">
        <v>0.22</v>
      </c>
      <c r="X25" t="n">
        <v>1</v>
      </c>
      <c r="Y25" t="n">
        <v>1</v>
      </c>
      <c r="Z25" t="n">
        <v>10</v>
      </c>
      <c r="AA25" t="n">
        <v>527.6691891456747</v>
      </c>
      <c r="AB25" t="n">
        <v>721.9802637107799</v>
      </c>
      <c r="AC25" t="n">
        <v>653.0754806478866</v>
      </c>
      <c r="AD25" t="n">
        <v>527669.1891456747</v>
      </c>
      <c r="AE25" t="n">
        <v>721980.26371078</v>
      </c>
      <c r="AF25" t="n">
        <v>5.146317758587624e-06</v>
      </c>
      <c r="AG25" t="n">
        <v>27</v>
      </c>
      <c r="AH25" t="n">
        <v>653075.4806478866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4.3845</v>
      </c>
      <c r="E26" t="n">
        <v>22.81</v>
      </c>
      <c r="F26" t="n">
        <v>18.18</v>
      </c>
      <c r="G26" t="n">
        <v>33.06</v>
      </c>
      <c r="H26" t="n">
        <v>0.44</v>
      </c>
      <c r="I26" t="n">
        <v>33</v>
      </c>
      <c r="J26" t="n">
        <v>285.9</v>
      </c>
      <c r="K26" t="n">
        <v>60.56</v>
      </c>
      <c r="L26" t="n">
        <v>7</v>
      </c>
      <c r="M26" t="n">
        <v>31</v>
      </c>
      <c r="N26" t="n">
        <v>78.34</v>
      </c>
      <c r="O26" t="n">
        <v>35494.74</v>
      </c>
      <c r="P26" t="n">
        <v>310.15</v>
      </c>
      <c r="Q26" t="n">
        <v>444.58</v>
      </c>
      <c r="R26" t="n">
        <v>90.09999999999999</v>
      </c>
      <c r="S26" t="n">
        <v>48.21</v>
      </c>
      <c r="T26" t="n">
        <v>14892.22</v>
      </c>
      <c r="U26" t="n">
        <v>0.54</v>
      </c>
      <c r="V26" t="n">
        <v>0.75</v>
      </c>
      <c r="W26" t="n">
        <v>0.22</v>
      </c>
      <c r="X26" t="n">
        <v>0.9</v>
      </c>
      <c r="Y26" t="n">
        <v>1</v>
      </c>
      <c r="Z26" t="n">
        <v>10</v>
      </c>
      <c r="AA26" t="n">
        <v>524.0709463982938</v>
      </c>
      <c r="AB26" t="n">
        <v>717.0569892405472</v>
      </c>
      <c r="AC26" t="n">
        <v>648.6220765832338</v>
      </c>
      <c r="AD26" t="n">
        <v>524070.9463982938</v>
      </c>
      <c r="AE26" t="n">
        <v>717056.9892405472</v>
      </c>
      <c r="AF26" t="n">
        <v>5.191071436383334e-06</v>
      </c>
      <c r="AG26" t="n">
        <v>27</v>
      </c>
      <c r="AH26" t="n">
        <v>648622.0765832338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4.4015</v>
      </c>
      <c r="E27" t="n">
        <v>22.72</v>
      </c>
      <c r="F27" t="n">
        <v>18.15</v>
      </c>
      <c r="G27" t="n">
        <v>34.03</v>
      </c>
      <c r="H27" t="n">
        <v>0.45</v>
      </c>
      <c r="I27" t="n">
        <v>32</v>
      </c>
      <c r="J27" t="n">
        <v>286.4</v>
      </c>
      <c r="K27" t="n">
        <v>60.56</v>
      </c>
      <c r="L27" t="n">
        <v>7.25</v>
      </c>
      <c r="M27" t="n">
        <v>30</v>
      </c>
      <c r="N27" t="n">
        <v>78.59</v>
      </c>
      <c r="O27" t="n">
        <v>35556.78</v>
      </c>
      <c r="P27" t="n">
        <v>309.6</v>
      </c>
      <c r="Q27" t="n">
        <v>444.55</v>
      </c>
      <c r="R27" t="n">
        <v>89.03</v>
      </c>
      <c r="S27" t="n">
        <v>48.21</v>
      </c>
      <c r="T27" t="n">
        <v>14361.97</v>
      </c>
      <c r="U27" t="n">
        <v>0.54</v>
      </c>
      <c r="V27" t="n">
        <v>0.75</v>
      </c>
      <c r="W27" t="n">
        <v>0.21</v>
      </c>
      <c r="X27" t="n">
        <v>0.87</v>
      </c>
      <c r="Y27" t="n">
        <v>1</v>
      </c>
      <c r="Z27" t="n">
        <v>10</v>
      </c>
      <c r="AA27" t="n">
        <v>522.6664062682688</v>
      </c>
      <c r="AB27" t="n">
        <v>715.1352354707094</v>
      </c>
      <c r="AC27" t="n">
        <v>646.8837322959912</v>
      </c>
      <c r="AD27" t="n">
        <v>522666.4062682688</v>
      </c>
      <c r="AE27" t="n">
        <v>715135.2354707094</v>
      </c>
      <c r="AF27" t="n">
        <v>5.211198751794103e-06</v>
      </c>
      <c r="AG27" t="n">
        <v>27</v>
      </c>
      <c r="AH27" t="n">
        <v>646883.7322959912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4.4146</v>
      </c>
      <c r="E28" t="n">
        <v>22.65</v>
      </c>
      <c r="F28" t="n">
        <v>18.13</v>
      </c>
      <c r="G28" t="n">
        <v>35.09</v>
      </c>
      <c r="H28" t="n">
        <v>0.47</v>
      </c>
      <c r="I28" t="n">
        <v>31</v>
      </c>
      <c r="J28" t="n">
        <v>286.9</v>
      </c>
      <c r="K28" t="n">
        <v>60.56</v>
      </c>
      <c r="L28" t="n">
        <v>7.5</v>
      </c>
      <c r="M28" t="n">
        <v>29</v>
      </c>
      <c r="N28" t="n">
        <v>78.84999999999999</v>
      </c>
      <c r="O28" t="n">
        <v>35618.8</v>
      </c>
      <c r="P28" t="n">
        <v>309.16</v>
      </c>
      <c r="Q28" t="n">
        <v>444.56</v>
      </c>
      <c r="R28" t="n">
        <v>88.55</v>
      </c>
      <c r="S28" t="n">
        <v>48.21</v>
      </c>
      <c r="T28" t="n">
        <v>14125.1</v>
      </c>
      <c r="U28" t="n">
        <v>0.54</v>
      </c>
      <c r="V28" t="n">
        <v>0.75</v>
      </c>
      <c r="W28" t="n">
        <v>0.21</v>
      </c>
      <c r="X28" t="n">
        <v>0.85</v>
      </c>
      <c r="Y28" t="n">
        <v>1</v>
      </c>
      <c r="Z28" t="n">
        <v>10</v>
      </c>
      <c r="AA28" t="n">
        <v>521.5962580746946</v>
      </c>
      <c r="AB28" t="n">
        <v>713.6710115006551</v>
      </c>
      <c r="AC28" t="n">
        <v>645.5592518065873</v>
      </c>
      <c r="AD28" t="n">
        <v>521596.2580746945</v>
      </c>
      <c r="AE28" t="n">
        <v>713671.0115006551</v>
      </c>
      <c r="AF28" t="n">
        <v>5.226708624257696e-06</v>
      </c>
      <c r="AG28" t="n">
        <v>27</v>
      </c>
      <c r="AH28" t="n">
        <v>645559.2518065873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4.4328</v>
      </c>
      <c r="E29" t="n">
        <v>22.56</v>
      </c>
      <c r="F29" t="n">
        <v>18.09</v>
      </c>
      <c r="G29" t="n">
        <v>36.18</v>
      </c>
      <c r="H29" t="n">
        <v>0.48</v>
      </c>
      <c r="I29" t="n">
        <v>30</v>
      </c>
      <c r="J29" t="n">
        <v>287.41</v>
      </c>
      <c r="K29" t="n">
        <v>60.56</v>
      </c>
      <c r="L29" t="n">
        <v>7.75</v>
      </c>
      <c r="M29" t="n">
        <v>28</v>
      </c>
      <c r="N29" t="n">
        <v>79.09999999999999</v>
      </c>
      <c r="O29" t="n">
        <v>35680.92</v>
      </c>
      <c r="P29" t="n">
        <v>308.46</v>
      </c>
      <c r="Q29" t="n">
        <v>444.55</v>
      </c>
      <c r="R29" t="n">
        <v>87.23999999999999</v>
      </c>
      <c r="S29" t="n">
        <v>48.21</v>
      </c>
      <c r="T29" t="n">
        <v>13475.61</v>
      </c>
      <c r="U29" t="n">
        <v>0.55</v>
      </c>
      <c r="V29" t="n">
        <v>0.75</v>
      </c>
      <c r="W29" t="n">
        <v>0.21</v>
      </c>
      <c r="X29" t="n">
        <v>0.8100000000000001</v>
      </c>
      <c r="Y29" t="n">
        <v>1</v>
      </c>
      <c r="Z29" t="n">
        <v>10</v>
      </c>
      <c r="AA29" t="n">
        <v>520.0183039423713</v>
      </c>
      <c r="AB29" t="n">
        <v>711.511985042387</v>
      </c>
      <c r="AC29" t="n">
        <v>643.6062798032838</v>
      </c>
      <c r="AD29" t="n">
        <v>520018.3039423713</v>
      </c>
      <c r="AE29" t="n">
        <v>711511.985042387</v>
      </c>
      <c r="AF29" t="n">
        <v>5.248256691344519e-06</v>
      </c>
      <c r="AG29" t="n">
        <v>27</v>
      </c>
      <c r="AH29" t="n">
        <v>643606.2798032837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4.4499</v>
      </c>
      <c r="E30" t="n">
        <v>22.47</v>
      </c>
      <c r="F30" t="n">
        <v>18.06</v>
      </c>
      <c r="G30" t="n">
        <v>37.36</v>
      </c>
      <c r="H30" t="n">
        <v>0.49</v>
      </c>
      <c r="I30" t="n">
        <v>29</v>
      </c>
      <c r="J30" t="n">
        <v>287.91</v>
      </c>
      <c r="K30" t="n">
        <v>60.56</v>
      </c>
      <c r="L30" t="n">
        <v>8</v>
      </c>
      <c r="M30" t="n">
        <v>27</v>
      </c>
      <c r="N30" t="n">
        <v>79.36</v>
      </c>
      <c r="O30" t="n">
        <v>35743.15</v>
      </c>
      <c r="P30" t="n">
        <v>307.59</v>
      </c>
      <c r="Q30" t="n">
        <v>444.57</v>
      </c>
      <c r="R30" t="n">
        <v>85.91</v>
      </c>
      <c r="S30" t="n">
        <v>48.21</v>
      </c>
      <c r="T30" t="n">
        <v>12814.6</v>
      </c>
      <c r="U30" t="n">
        <v>0.5600000000000001</v>
      </c>
      <c r="V30" t="n">
        <v>0.76</v>
      </c>
      <c r="W30" t="n">
        <v>0.21</v>
      </c>
      <c r="X30" t="n">
        <v>0.78</v>
      </c>
      <c r="Y30" t="n">
        <v>1</v>
      </c>
      <c r="Z30" t="n">
        <v>10</v>
      </c>
      <c r="AA30" t="n">
        <v>518.46503799469</v>
      </c>
      <c r="AB30" t="n">
        <v>709.3867380475122</v>
      </c>
      <c r="AC30" t="n">
        <v>641.6838633987969</v>
      </c>
      <c r="AD30" t="n">
        <v>518465.03799469</v>
      </c>
      <c r="AE30" t="n">
        <v>709386.7380475121</v>
      </c>
      <c r="AF30" t="n">
        <v>5.268502402728293e-06</v>
      </c>
      <c r="AG30" t="n">
        <v>27</v>
      </c>
      <c r="AH30" t="n">
        <v>641683.8633987969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4.4693</v>
      </c>
      <c r="E31" t="n">
        <v>22.38</v>
      </c>
      <c r="F31" t="n">
        <v>18.01</v>
      </c>
      <c r="G31" t="n">
        <v>38.6</v>
      </c>
      <c r="H31" t="n">
        <v>0.51</v>
      </c>
      <c r="I31" t="n">
        <v>28</v>
      </c>
      <c r="J31" t="n">
        <v>288.42</v>
      </c>
      <c r="K31" t="n">
        <v>60.56</v>
      </c>
      <c r="L31" t="n">
        <v>8.25</v>
      </c>
      <c r="M31" t="n">
        <v>26</v>
      </c>
      <c r="N31" t="n">
        <v>79.61</v>
      </c>
      <c r="O31" t="n">
        <v>35805.48</v>
      </c>
      <c r="P31" t="n">
        <v>306.67</v>
      </c>
      <c r="Q31" t="n">
        <v>444.57</v>
      </c>
      <c r="R31" t="n">
        <v>84.39</v>
      </c>
      <c r="S31" t="n">
        <v>48.21</v>
      </c>
      <c r="T31" t="n">
        <v>12060.32</v>
      </c>
      <c r="U31" t="n">
        <v>0.57</v>
      </c>
      <c r="V31" t="n">
        <v>0.76</v>
      </c>
      <c r="W31" t="n">
        <v>0.21</v>
      </c>
      <c r="X31" t="n">
        <v>0.73</v>
      </c>
      <c r="Y31" t="n">
        <v>1</v>
      </c>
      <c r="Z31" t="n">
        <v>10</v>
      </c>
      <c r="AA31" t="n">
        <v>506.6130986962972</v>
      </c>
      <c r="AB31" t="n">
        <v>693.1703918287919</v>
      </c>
      <c r="AC31" t="n">
        <v>627.0151825034063</v>
      </c>
      <c r="AD31" t="n">
        <v>506613.0986962973</v>
      </c>
      <c r="AE31" t="n">
        <v>693170.3918287919</v>
      </c>
      <c r="AF31" t="n">
        <v>5.291471221491169e-06</v>
      </c>
      <c r="AG31" t="n">
        <v>26</v>
      </c>
      <c r="AH31" t="n">
        <v>627015.1825034063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4.5077</v>
      </c>
      <c r="E32" t="n">
        <v>22.18</v>
      </c>
      <c r="F32" t="n">
        <v>17.87</v>
      </c>
      <c r="G32" t="n">
        <v>39.72</v>
      </c>
      <c r="H32" t="n">
        <v>0.52</v>
      </c>
      <c r="I32" t="n">
        <v>27</v>
      </c>
      <c r="J32" t="n">
        <v>288.92</v>
      </c>
      <c r="K32" t="n">
        <v>60.56</v>
      </c>
      <c r="L32" t="n">
        <v>8.5</v>
      </c>
      <c r="M32" t="n">
        <v>25</v>
      </c>
      <c r="N32" t="n">
        <v>79.87</v>
      </c>
      <c r="O32" t="n">
        <v>35867.91</v>
      </c>
      <c r="P32" t="n">
        <v>304.29</v>
      </c>
      <c r="Q32" t="n">
        <v>444.57</v>
      </c>
      <c r="R32" t="n">
        <v>79.59999999999999</v>
      </c>
      <c r="S32" t="n">
        <v>48.21</v>
      </c>
      <c r="T32" t="n">
        <v>9668.219999999999</v>
      </c>
      <c r="U32" t="n">
        <v>0.61</v>
      </c>
      <c r="V32" t="n">
        <v>0.76</v>
      </c>
      <c r="W32" t="n">
        <v>0.2</v>
      </c>
      <c r="X32" t="n">
        <v>0.59</v>
      </c>
      <c r="Y32" t="n">
        <v>1</v>
      </c>
      <c r="Z32" t="n">
        <v>10</v>
      </c>
      <c r="AA32" t="n">
        <v>502.6578500064662</v>
      </c>
      <c r="AB32" t="n">
        <v>687.7586460781079</v>
      </c>
      <c r="AC32" t="n">
        <v>622.1199261717347</v>
      </c>
      <c r="AD32" t="n">
        <v>502657.8500064661</v>
      </c>
      <c r="AE32" t="n">
        <v>687758.6460781079</v>
      </c>
      <c r="AF32" t="n">
        <v>5.336935275124906e-06</v>
      </c>
      <c r="AG32" t="n">
        <v>26</v>
      </c>
      <c r="AH32" t="n">
        <v>622119.9261717347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4.5074</v>
      </c>
      <c r="E33" t="n">
        <v>22.19</v>
      </c>
      <c r="F33" t="n">
        <v>17.93</v>
      </c>
      <c r="G33" t="n">
        <v>41.37</v>
      </c>
      <c r="H33" t="n">
        <v>0.54</v>
      </c>
      <c r="I33" t="n">
        <v>26</v>
      </c>
      <c r="J33" t="n">
        <v>289.43</v>
      </c>
      <c r="K33" t="n">
        <v>60.56</v>
      </c>
      <c r="L33" t="n">
        <v>8.75</v>
      </c>
      <c r="M33" t="n">
        <v>24</v>
      </c>
      <c r="N33" t="n">
        <v>80.12</v>
      </c>
      <c r="O33" t="n">
        <v>35930.44</v>
      </c>
      <c r="P33" t="n">
        <v>304.98</v>
      </c>
      <c r="Q33" t="n">
        <v>444.56</v>
      </c>
      <c r="R33" t="n">
        <v>82.15000000000001</v>
      </c>
      <c r="S33" t="n">
        <v>48.21</v>
      </c>
      <c r="T33" t="n">
        <v>10951.98</v>
      </c>
      <c r="U33" t="n">
        <v>0.59</v>
      </c>
      <c r="V33" t="n">
        <v>0.76</v>
      </c>
      <c r="W33" t="n">
        <v>0.19</v>
      </c>
      <c r="X33" t="n">
        <v>0.65</v>
      </c>
      <c r="Y33" t="n">
        <v>1</v>
      </c>
      <c r="Z33" t="n">
        <v>10</v>
      </c>
      <c r="AA33" t="n">
        <v>503.3014915126191</v>
      </c>
      <c r="AB33" t="n">
        <v>688.6393047822855</v>
      </c>
      <c r="AC33" t="n">
        <v>622.9165360451979</v>
      </c>
      <c r="AD33" t="n">
        <v>503301.4915126191</v>
      </c>
      <c r="AE33" t="n">
        <v>688639.3047822856</v>
      </c>
      <c r="AF33" t="n">
        <v>5.336580087205893e-06</v>
      </c>
      <c r="AG33" t="n">
        <v>26</v>
      </c>
      <c r="AH33" t="n">
        <v>622916.5360451979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4.4888</v>
      </c>
      <c r="E34" t="n">
        <v>22.28</v>
      </c>
      <c r="F34" t="n">
        <v>18.02</v>
      </c>
      <c r="G34" t="n">
        <v>41.58</v>
      </c>
      <c r="H34" t="n">
        <v>0.55</v>
      </c>
      <c r="I34" t="n">
        <v>26</v>
      </c>
      <c r="J34" t="n">
        <v>289.94</v>
      </c>
      <c r="K34" t="n">
        <v>60.56</v>
      </c>
      <c r="L34" t="n">
        <v>9</v>
      </c>
      <c r="M34" t="n">
        <v>24</v>
      </c>
      <c r="N34" t="n">
        <v>80.38</v>
      </c>
      <c r="O34" t="n">
        <v>35993.08</v>
      </c>
      <c r="P34" t="n">
        <v>306.52</v>
      </c>
      <c r="Q34" t="n">
        <v>444.57</v>
      </c>
      <c r="R34" t="n">
        <v>85</v>
      </c>
      <c r="S34" t="n">
        <v>48.21</v>
      </c>
      <c r="T34" t="n">
        <v>12374.89</v>
      </c>
      <c r="U34" t="n">
        <v>0.57</v>
      </c>
      <c r="V34" t="n">
        <v>0.76</v>
      </c>
      <c r="W34" t="n">
        <v>0.2</v>
      </c>
      <c r="X34" t="n">
        <v>0.74</v>
      </c>
      <c r="Y34" t="n">
        <v>1</v>
      </c>
      <c r="Z34" t="n">
        <v>10</v>
      </c>
      <c r="AA34" t="n">
        <v>505.5158701044358</v>
      </c>
      <c r="AB34" t="n">
        <v>691.6691152630979</v>
      </c>
      <c r="AC34" t="n">
        <v>625.6571856660872</v>
      </c>
      <c r="AD34" t="n">
        <v>505515.8701044358</v>
      </c>
      <c r="AE34" t="n">
        <v>691669.1152630979</v>
      </c>
      <c r="AF34" t="n">
        <v>5.314558436227052e-06</v>
      </c>
      <c r="AG34" t="n">
        <v>26</v>
      </c>
      <c r="AH34" t="n">
        <v>625657.1856660872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4.5019</v>
      </c>
      <c r="E35" t="n">
        <v>22.21</v>
      </c>
      <c r="F35" t="n">
        <v>18.01</v>
      </c>
      <c r="G35" t="n">
        <v>43.22</v>
      </c>
      <c r="H35" t="n">
        <v>0.57</v>
      </c>
      <c r="I35" t="n">
        <v>25</v>
      </c>
      <c r="J35" t="n">
        <v>290.45</v>
      </c>
      <c r="K35" t="n">
        <v>60.56</v>
      </c>
      <c r="L35" t="n">
        <v>9.25</v>
      </c>
      <c r="M35" t="n">
        <v>23</v>
      </c>
      <c r="N35" t="n">
        <v>80.64</v>
      </c>
      <c r="O35" t="n">
        <v>36055.83</v>
      </c>
      <c r="P35" t="n">
        <v>306.42</v>
      </c>
      <c r="Q35" t="n">
        <v>444.56</v>
      </c>
      <c r="R35" t="n">
        <v>84.56999999999999</v>
      </c>
      <c r="S35" t="n">
        <v>48.21</v>
      </c>
      <c r="T35" t="n">
        <v>12163.51</v>
      </c>
      <c r="U35" t="n">
        <v>0.57</v>
      </c>
      <c r="V35" t="n">
        <v>0.76</v>
      </c>
      <c r="W35" t="n">
        <v>0.2</v>
      </c>
      <c r="X35" t="n">
        <v>0.73</v>
      </c>
      <c r="Y35" t="n">
        <v>1</v>
      </c>
      <c r="Z35" t="n">
        <v>10</v>
      </c>
      <c r="AA35" t="n">
        <v>504.7126948831008</v>
      </c>
      <c r="AB35" t="n">
        <v>690.5701754916773</v>
      </c>
      <c r="AC35" t="n">
        <v>624.6631271640795</v>
      </c>
      <c r="AD35" t="n">
        <v>504712.6948831008</v>
      </c>
      <c r="AE35" t="n">
        <v>690570.1754916774</v>
      </c>
      <c r="AF35" t="n">
        <v>5.330068308690644e-06</v>
      </c>
      <c r="AG35" t="n">
        <v>26</v>
      </c>
      <c r="AH35" t="n">
        <v>624663.1271640795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4.5255</v>
      </c>
      <c r="E36" t="n">
        <v>22.1</v>
      </c>
      <c r="F36" t="n">
        <v>17.94</v>
      </c>
      <c r="G36" t="n">
        <v>44.86</v>
      </c>
      <c r="H36" t="n">
        <v>0.58</v>
      </c>
      <c r="I36" t="n">
        <v>24</v>
      </c>
      <c r="J36" t="n">
        <v>290.96</v>
      </c>
      <c r="K36" t="n">
        <v>60.56</v>
      </c>
      <c r="L36" t="n">
        <v>9.5</v>
      </c>
      <c r="M36" t="n">
        <v>22</v>
      </c>
      <c r="N36" t="n">
        <v>80.90000000000001</v>
      </c>
      <c r="O36" t="n">
        <v>36118.68</v>
      </c>
      <c r="P36" t="n">
        <v>304.88</v>
      </c>
      <c r="Q36" t="n">
        <v>444.59</v>
      </c>
      <c r="R36" t="n">
        <v>82.37</v>
      </c>
      <c r="S36" t="n">
        <v>48.21</v>
      </c>
      <c r="T36" t="n">
        <v>11069.49</v>
      </c>
      <c r="U36" t="n">
        <v>0.59</v>
      </c>
      <c r="V36" t="n">
        <v>0.76</v>
      </c>
      <c r="W36" t="n">
        <v>0.2</v>
      </c>
      <c r="X36" t="n">
        <v>0.66</v>
      </c>
      <c r="Y36" t="n">
        <v>1</v>
      </c>
      <c r="Z36" t="n">
        <v>10</v>
      </c>
      <c r="AA36" t="n">
        <v>502.3285773003265</v>
      </c>
      <c r="AB36" t="n">
        <v>687.308120635081</v>
      </c>
      <c r="AC36" t="n">
        <v>621.7123982446739</v>
      </c>
      <c r="AD36" t="n">
        <v>502328.5773003265</v>
      </c>
      <c r="AE36" t="n">
        <v>687308.120635081</v>
      </c>
      <c r="AF36" t="n">
        <v>5.358009758319712e-06</v>
      </c>
      <c r="AG36" t="n">
        <v>26</v>
      </c>
      <c r="AH36" t="n">
        <v>621712.3982446739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4.5251</v>
      </c>
      <c r="E37" t="n">
        <v>22.1</v>
      </c>
      <c r="F37" t="n">
        <v>17.94</v>
      </c>
      <c r="G37" t="n">
        <v>44.86</v>
      </c>
      <c r="H37" t="n">
        <v>0.6</v>
      </c>
      <c r="I37" t="n">
        <v>24</v>
      </c>
      <c r="J37" t="n">
        <v>291.47</v>
      </c>
      <c r="K37" t="n">
        <v>60.56</v>
      </c>
      <c r="L37" t="n">
        <v>9.75</v>
      </c>
      <c r="M37" t="n">
        <v>22</v>
      </c>
      <c r="N37" t="n">
        <v>81.16</v>
      </c>
      <c r="O37" t="n">
        <v>36181.64</v>
      </c>
      <c r="P37" t="n">
        <v>305.23</v>
      </c>
      <c r="Q37" t="n">
        <v>444.56</v>
      </c>
      <c r="R37" t="n">
        <v>82.38</v>
      </c>
      <c r="S37" t="n">
        <v>48.21</v>
      </c>
      <c r="T37" t="n">
        <v>11076.13</v>
      </c>
      <c r="U37" t="n">
        <v>0.59</v>
      </c>
      <c r="V37" t="n">
        <v>0.76</v>
      </c>
      <c r="W37" t="n">
        <v>0.2</v>
      </c>
      <c r="X37" t="n">
        <v>0.67</v>
      </c>
      <c r="Y37" t="n">
        <v>1</v>
      </c>
      <c r="Z37" t="n">
        <v>10</v>
      </c>
      <c r="AA37" t="n">
        <v>502.5368309276508</v>
      </c>
      <c r="AB37" t="n">
        <v>687.5930624354877</v>
      </c>
      <c r="AC37" t="n">
        <v>621.970145599568</v>
      </c>
      <c r="AD37" t="n">
        <v>502536.8309276508</v>
      </c>
      <c r="AE37" t="n">
        <v>687593.0624354878</v>
      </c>
      <c r="AF37" t="n">
        <v>5.357536174427693e-06</v>
      </c>
      <c r="AG37" t="n">
        <v>26</v>
      </c>
      <c r="AH37" t="n">
        <v>621970.145599568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4.5439</v>
      </c>
      <c r="E38" t="n">
        <v>22.01</v>
      </c>
      <c r="F38" t="n">
        <v>17.91</v>
      </c>
      <c r="G38" t="n">
        <v>46.71</v>
      </c>
      <c r="H38" t="n">
        <v>0.61</v>
      </c>
      <c r="I38" t="n">
        <v>23</v>
      </c>
      <c r="J38" t="n">
        <v>291.98</v>
      </c>
      <c r="K38" t="n">
        <v>60.56</v>
      </c>
      <c r="L38" t="n">
        <v>10</v>
      </c>
      <c r="M38" t="n">
        <v>21</v>
      </c>
      <c r="N38" t="n">
        <v>81.42</v>
      </c>
      <c r="O38" t="n">
        <v>36244.71</v>
      </c>
      <c r="P38" t="n">
        <v>304.06</v>
      </c>
      <c r="Q38" t="n">
        <v>444.56</v>
      </c>
      <c r="R38" t="n">
        <v>81.09</v>
      </c>
      <c r="S38" t="n">
        <v>48.21</v>
      </c>
      <c r="T38" t="n">
        <v>10435.16</v>
      </c>
      <c r="U38" t="n">
        <v>0.59</v>
      </c>
      <c r="V38" t="n">
        <v>0.76</v>
      </c>
      <c r="W38" t="n">
        <v>0.2</v>
      </c>
      <c r="X38" t="n">
        <v>0.63</v>
      </c>
      <c r="Y38" t="n">
        <v>1</v>
      </c>
      <c r="Z38" t="n">
        <v>10</v>
      </c>
      <c r="AA38" t="n">
        <v>500.794178121599</v>
      </c>
      <c r="AB38" t="n">
        <v>685.2086879858318</v>
      </c>
      <c r="AC38" t="n">
        <v>619.8133325008968</v>
      </c>
      <c r="AD38" t="n">
        <v>500794.178121599</v>
      </c>
      <c r="AE38" t="n">
        <v>685208.6879858319</v>
      </c>
      <c r="AF38" t="n">
        <v>5.379794617352544e-06</v>
      </c>
      <c r="AG38" t="n">
        <v>26</v>
      </c>
      <c r="AH38" t="n">
        <v>619813.3325008968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4.5405</v>
      </c>
      <c r="E39" t="n">
        <v>22.02</v>
      </c>
      <c r="F39" t="n">
        <v>17.92</v>
      </c>
      <c r="G39" t="n">
        <v>46.75</v>
      </c>
      <c r="H39" t="n">
        <v>0.62</v>
      </c>
      <c r="I39" t="n">
        <v>23</v>
      </c>
      <c r="J39" t="n">
        <v>292.49</v>
      </c>
      <c r="K39" t="n">
        <v>60.56</v>
      </c>
      <c r="L39" t="n">
        <v>10.25</v>
      </c>
      <c r="M39" t="n">
        <v>21</v>
      </c>
      <c r="N39" t="n">
        <v>81.68000000000001</v>
      </c>
      <c r="O39" t="n">
        <v>36307.88</v>
      </c>
      <c r="P39" t="n">
        <v>304.26</v>
      </c>
      <c r="Q39" t="n">
        <v>444.55</v>
      </c>
      <c r="R39" t="n">
        <v>81.7</v>
      </c>
      <c r="S39" t="n">
        <v>48.21</v>
      </c>
      <c r="T39" t="n">
        <v>10738.51</v>
      </c>
      <c r="U39" t="n">
        <v>0.59</v>
      </c>
      <c r="V39" t="n">
        <v>0.76</v>
      </c>
      <c r="W39" t="n">
        <v>0.2</v>
      </c>
      <c r="X39" t="n">
        <v>0.65</v>
      </c>
      <c r="Y39" t="n">
        <v>1</v>
      </c>
      <c r="Z39" t="n">
        <v>10</v>
      </c>
      <c r="AA39" t="n">
        <v>501.1215759944124</v>
      </c>
      <c r="AB39" t="n">
        <v>685.6566481991899</v>
      </c>
      <c r="AC39" t="n">
        <v>620.2185400202081</v>
      </c>
      <c r="AD39" t="n">
        <v>501121.5759944124</v>
      </c>
      <c r="AE39" t="n">
        <v>685656.6481991899</v>
      </c>
      <c r="AF39" t="n">
        <v>5.37576915427039e-06</v>
      </c>
      <c r="AG39" t="n">
        <v>26</v>
      </c>
      <c r="AH39" t="n">
        <v>620218.5400202081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4.5613</v>
      </c>
      <c r="E40" t="n">
        <v>21.92</v>
      </c>
      <c r="F40" t="n">
        <v>17.87</v>
      </c>
      <c r="G40" t="n">
        <v>48.75</v>
      </c>
      <c r="H40" t="n">
        <v>0.64</v>
      </c>
      <c r="I40" t="n">
        <v>22</v>
      </c>
      <c r="J40" t="n">
        <v>293</v>
      </c>
      <c r="K40" t="n">
        <v>60.56</v>
      </c>
      <c r="L40" t="n">
        <v>10.5</v>
      </c>
      <c r="M40" t="n">
        <v>20</v>
      </c>
      <c r="N40" t="n">
        <v>81.95</v>
      </c>
      <c r="O40" t="n">
        <v>36371.17</v>
      </c>
      <c r="P40" t="n">
        <v>303.63</v>
      </c>
      <c r="Q40" t="n">
        <v>444.56</v>
      </c>
      <c r="R40" t="n">
        <v>80.2</v>
      </c>
      <c r="S40" t="n">
        <v>48.21</v>
      </c>
      <c r="T40" t="n">
        <v>9997.030000000001</v>
      </c>
      <c r="U40" t="n">
        <v>0.6</v>
      </c>
      <c r="V40" t="n">
        <v>0.76</v>
      </c>
      <c r="W40" t="n">
        <v>0.2</v>
      </c>
      <c r="X40" t="n">
        <v>0.6</v>
      </c>
      <c r="Y40" t="n">
        <v>1</v>
      </c>
      <c r="Z40" t="n">
        <v>10</v>
      </c>
      <c r="AA40" t="n">
        <v>499.4884177454708</v>
      </c>
      <c r="AB40" t="n">
        <v>683.422089033131</v>
      </c>
      <c r="AC40" t="n">
        <v>618.1972440447345</v>
      </c>
      <c r="AD40" t="n">
        <v>499488.4177454708</v>
      </c>
      <c r="AE40" t="n">
        <v>683422.089033131</v>
      </c>
      <c r="AF40" t="n">
        <v>5.400395516655332e-06</v>
      </c>
      <c r="AG40" t="n">
        <v>26</v>
      </c>
      <c r="AH40" t="n">
        <v>618197.2440447345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4.5567</v>
      </c>
      <c r="E41" t="n">
        <v>21.95</v>
      </c>
      <c r="F41" t="n">
        <v>17.9</v>
      </c>
      <c r="G41" t="n">
        <v>48.81</v>
      </c>
      <c r="H41" t="n">
        <v>0.65</v>
      </c>
      <c r="I41" t="n">
        <v>22</v>
      </c>
      <c r="J41" t="n">
        <v>293.52</v>
      </c>
      <c r="K41" t="n">
        <v>60.56</v>
      </c>
      <c r="L41" t="n">
        <v>10.75</v>
      </c>
      <c r="M41" t="n">
        <v>20</v>
      </c>
      <c r="N41" t="n">
        <v>82.20999999999999</v>
      </c>
      <c r="O41" t="n">
        <v>36434.56</v>
      </c>
      <c r="P41" t="n">
        <v>303.59</v>
      </c>
      <c r="Q41" t="n">
        <v>444.56</v>
      </c>
      <c r="R41" t="n">
        <v>80.81</v>
      </c>
      <c r="S41" t="n">
        <v>48.21</v>
      </c>
      <c r="T41" t="n">
        <v>10299.59</v>
      </c>
      <c r="U41" t="n">
        <v>0.6</v>
      </c>
      <c r="V41" t="n">
        <v>0.76</v>
      </c>
      <c r="W41" t="n">
        <v>0.2</v>
      </c>
      <c r="X41" t="n">
        <v>0.62</v>
      </c>
      <c r="Y41" t="n">
        <v>1</v>
      </c>
      <c r="Z41" t="n">
        <v>10</v>
      </c>
      <c r="AA41" t="n">
        <v>499.8335181403996</v>
      </c>
      <c r="AB41" t="n">
        <v>683.8942706182276</v>
      </c>
      <c r="AC41" t="n">
        <v>618.6243612820602</v>
      </c>
      <c r="AD41" t="n">
        <v>499833.5181403996</v>
      </c>
      <c r="AE41" t="n">
        <v>683894.2706182275</v>
      </c>
      <c r="AF41" t="n">
        <v>5.394949301897123e-06</v>
      </c>
      <c r="AG41" t="n">
        <v>26</v>
      </c>
      <c r="AH41" t="n">
        <v>618624.3612820603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4.5786</v>
      </c>
      <c r="E42" t="n">
        <v>21.84</v>
      </c>
      <c r="F42" t="n">
        <v>17.84</v>
      </c>
      <c r="G42" t="n">
        <v>50.98</v>
      </c>
      <c r="H42" t="n">
        <v>0.67</v>
      </c>
      <c r="I42" t="n">
        <v>21</v>
      </c>
      <c r="J42" t="n">
        <v>294.03</v>
      </c>
      <c r="K42" t="n">
        <v>60.56</v>
      </c>
      <c r="L42" t="n">
        <v>11</v>
      </c>
      <c r="M42" t="n">
        <v>19</v>
      </c>
      <c r="N42" t="n">
        <v>82.48</v>
      </c>
      <c r="O42" t="n">
        <v>36498.06</v>
      </c>
      <c r="P42" t="n">
        <v>302.5</v>
      </c>
      <c r="Q42" t="n">
        <v>444.57</v>
      </c>
      <c r="R42" t="n">
        <v>79</v>
      </c>
      <c r="S42" t="n">
        <v>48.21</v>
      </c>
      <c r="T42" t="n">
        <v>9398.82</v>
      </c>
      <c r="U42" t="n">
        <v>0.61</v>
      </c>
      <c r="V42" t="n">
        <v>0.76</v>
      </c>
      <c r="W42" t="n">
        <v>0.2</v>
      </c>
      <c r="X42" t="n">
        <v>0.57</v>
      </c>
      <c r="Y42" t="n">
        <v>1</v>
      </c>
      <c r="Z42" t="n">
        <v>10</v>
      </c>
      <c r="AA42" t="n">
        <v>497.870185485871</v>
      </c>
      <c r="AB42" t="n">
        <v>681.2079522641778</v>
      </c>
      <c r="AC42" t="n">
        <v>616.1944213814496</v>
      </c>
      <c r="AD42" t="n">
        <v>497870.185485871</v>
      </c>
      <c r="AE42" t="n">
        <v>681207.9522641778</v>
      </c>
      <c r="AF42" t="n">
        <v>5.420878019985113e-06</v>
      </c>
      <c r="AG42" t="n">
        <v>26</v>
      </c>
      <c r="AH42" t="n">
        <v>616194.4213814496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4.5771</v>
      </c>
      <c r="E43" t="n">
        <v>21.85</v>
      </c>
      <c r="F43" t="n">
        <v>17.85</v>
      </c>
      <c r="G43" t="n">
        <v>51</v>
      </c>
      <c r="H43" t="n">
        <v>0.68</v>
      </c>
      <c r="I43" t="n">
        <v>21</v>
      </c>
      <c r="J43" t="n">
        <v>294.55</v>
      </c>
      <c r="K43" t="n">
        <v>60.56</v>
      </c>
      <c r="L43" t="n">
        <v>11.25</v>
      </c>
      <c r="M43" t="n">
        <v>19</v>
      </c>
      <c r="N43" t="n">
        <v>82.73999999999999</v>
      </c>
      <c r="O43" t="n">
        <v>36561.67</v>
      </c>
      <c r="P43" t="n">
        <v>302.81</v>
      </c>
      <c r="Q43" t="n">
        <v>444.55</v>
      </c>
      <c r="R43" t="n">
        <v>79.31</v>
      </c>
      <c r="S43" t="n">
        <v>48.21</v>
      </c>
      <c r="T43" t="n">
        <v>9555.040000000001</v>
      </c>
      <c r="U43" t="n">
        <v>0.61</v>
      </c>
      <c r="V43" t="n">
        <v>0.76</v>
      </c>
      <c r="W43" t="n">
        <v>0.2</v>
      </c>
      <c r="X43" t="n">
        <v>0.57</v>
      </c>
      <c r="Y43" t="n">
        <v>1</v>
      </c>
      <c r="Z43" t="n">
        <v>10</v>
      </c>
      <c r="AA43" t="n">
        <v>498.1533086675493</v>
      </c>
      <c r="AB43" t="n">
        <v>681.5953338918632</v>
      </c>
      <c r="AC43" t="n">
        <v>616.5448318502823</v>
      </c>
      <c r="AD43" t="n">
        <v>498153.3086675493</v>
      </c>
      <c r="AE43" t="n">
        <v>681595.3338918632</v>
      </c>
      <c r="AF43" t="n">
        <v>5.419102080390045e-06</v>
      </c>
      <c r="AG43" t="n">
        <v>26</v>
      </c>
      <c r="AH43" t="n">
        <v>616544.8318502823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4.597</v>
      </c>
      <c r="E44" t="n">
        <v>21.75</v>
      </c>
      <c r="F44" t="n">
        <v>17.81</v>
      </c>
      <c r="G44" t="n">
        <v>53.42</v>
      </c>
      <c r="H44" t="n">
        <v>0.6899999999999999</v>
      </c>
      <c r="I44" t="n">
        <v>20</v>
      </c>
      <c r="J44" t="n">
        <v>295.06</v>
      </c>
      <c r="K44" t="n">
        <v>60.56</v>
      </c>
      <c r="L44" t="n">
        <v>11.5</v>
      </c>
      <c r="M44" t="n">
        <v>18</v>
      </c>
      <c r="N44" t="n">
        <v>83.01000000000001</v>
      </c>
      <c r="O44" t="n">
        <v>36625.39</v>
      </c>
      <c r="P44" t="n">
        <v>302.01</v>
      </c>
      <c r="Q44" t="n">
        <v>444.55</v>
      </c>
      <c r="R44" t="n">
        <v>77.93000000000001</v>
      </c>
      <c r="S44" t="n">
        <v>48.21</v>
      </c>
      <c r="T44" t="n">
        <v>8870.950000000001</v>
      </c>
      <c r="U44" t="n">
        <v>0.62</v>
      </c>
      <c r="V44" t="n">
        <v>0.77</v>
      </c>
      <c r="W44" t="n">
        <v>0.19</v>
      </c>
      <c r="X44" t="n">
        <v>0.53</v>
      </c>
      <c r="Y44" t="n">
        <v>1</v>
      </c>
      <c r="Z44" t="n">
        <v>10</v>
      </c>
      <c r="AA44" t="n">
        <v>496.5449803312745</v>
      </c>
      <c r="AB44" t="n">
        <v>679.3947481077337</v>
      </c>
      <c r="AC44" t="n">
        <v>614.5542668848484</v>
      </c>
      <c r="AD44" t="n">
        <v>496544.9803312744</v>
      </c>
      <c r="AE44" t="n">
        <v>679394.7481077337</v>
      </c>
      <c r="AF44" t="n">
        <v>5.442662879017947e-06</v>
      </c>
      <c r="AG44" t="n">
        <v>26</v>
      </c>
      <c r="AH44" t="n">
        <v>614554.2668848484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4.5961</v>
      </c>
      <c r="E45" t="n">
        <v>21.76</v>
      </c>
      <c r="F45" t="n">
        <v>17.81</v>
      </c>
      <c r="G45" t="n">
        <v>53.44</v>
      </c>
      <c r="H45" t="n">
        <v>0.71</v>
      </c>
      <c r="I45" t="n">
        <v>20</v>
      </c>
      <c r="J45" t="n">
        <v>295.58</v>
      </c>
      <c r="K45" t="n">
        <v>60.56</v>
      </c>
      <c r="L45" t="n">
        <v>11.75</v>
      </c>
      <c r="M45" t="n">
        <v>18</v>
      </c>
      <c r="N45" t="n">
        <v>83.28</v>
      </c>
      <c r="O45" t="n">
        <v>36689.22</v>
      </c>
      <c r="P45" t="n">
        <v>301.99</v>
      </c>
      <c r="Q45" t="n">
        <v>444.55</v>
      </c>
      <c r="R45" t="n">
        <v>78.01000000000001</v>
      </c>
      <c r="S45" t="n">
        <v>48.21</v>
      </c>
      <c r="T45" t="n">
        <v>8912.24</v>
      </c>
      <c r="U45" t="n">
        <v>0.62</v>
      </c>
      <c r="V45" t="n">
        <v>0.77</v>
      </c>
      <c r="W45" t="n">
        <v>0.2</v>
      </c>
      <c r="X45" t="n">
        <v>0.53</v>
      </c>
      <c r="Y45" t="n">
        <v>1</v>
      </c>
      <c r="Z45" t="n">
        <v>10</v>
      </c>
      <c r="AA45" t="n">
        <v>496.5802418354875</v>
      </c>
      <c r="AB45" t="n">
        <v>679.4429944534257</v>
      </c>
      <c r="AC45" t="n">
        <v>614.5979086670219</v>
      </c>
      <c r="AD45" t="n">
        <v>496580.2418354875</v>
      </c>
      <c r="AE45" t="n">
        <v>679442.9944534258</v>
      </c>
      <c r="AF45" t="n">
        <v>5.441597315260905e-06</v>
      </c>
      <c r="AG45" t="n">
        <v>26</v>
      </c>
      <c r="AH45" t="n">
        <v>614597.9086670219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4.6149</v>
      </c>
      <c r="E46" t="n">
        <v>21.67</v>
      </c>
      <c r="F46" t="n">
        <v>17.78</v>
      </c>
      <c r="G46" t="n">
        <v>56.13</v>
      </c>
      <c r="H46" t="n">
        <v>0.72</v>
      </c>
      <c r="I46" t="n">
        <v>19</v>
      </c>
      <c r="J46" t="n">
        <v>296.1</v>
      </c>
      <c r="K46" t="n">
        <v>60.56</v>
      </c>
      <c r="L46" t="n">
        <v>12</v>
      </c>
      <c r="M46" t="n">
        <v>17</v>
      </c>
      <c r="N46" t="n">
        <v>83.54000000000001</v>
      </c>
      <c r="O46" t="n">
        <v>36753.16</v>
      </c>
      <c r="P46" t="n">
        <v>301.12</v>
      </c>
      <c r="Q46" t="n">
        <v>444.56</v>
      </c>
      <c r="R46" t="n">
        <v>76.81</v>
      </c>
      <c r="S46" t="n">
        <v>48.21</v>
      </c>
      <c r="T46" t="n">
        <v>8315.200000000001</v>
      </c>
      <c r="U46" t="n">
        <v>0.63</v>
      </c>
      <c r="V46" t="n">
        <v>0.77</v>
      </c>
      <c r="W46" t="n">
        <v>0.19</v>
      </c>
      <c r="X46" t="n">
        <v>0.5</v>
      </c>
      <c r="Y46" t="n">
        <v>1</v>
      </c>
      <c r="Z46" t="n">
        <v>10</v>
      </c>
      <c r="AA46" t="n">
        <v>495.0458940197405</v>
      </c>
      <c r="AB46" t="n">
        <v>677.3436320812723</v>
      </c>
      <c r="AC46" t="n">
        <v>612.6989064931932</v>
      </c>
      <c r="AD46" t="n">
        <v>495045.8940197405</v>
      </c>
      <c r="AE46" t="n">
        <v>677343.6320812723</v>
      </c>
      <c r="AF46" t="n">
        <v>5.463855758185755e-06</v>
      </c>
      <c r="AG46" t="n">
        <v>26</v>
      </c>
      <c r="AH46" t="n">
        <v>612698.9064931932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4.6143</v>
      </c>
      <c r="E47" t="n">
        <v>21.67</v>
      </c>
      <c r="F47" t="n">
        <v>17.78</v>
      </c>
      <c r="G47" t="n">
        <v>56.14</v>
      </c>
      <c r="H47" t="n">
        <v>0.74</v>
      </c>
      <c r="I47" t="n">
        <v>19</v>
      </c>
      <c r="J47" t="n">
        <v>296.62</v>
      </c>
      <c r="K47" t="n">
        <v>60.56</v>
      </c>
      <c r="L47" t="n">
        <v>12.25</v>
      </c>
      <c r="M47" t="n">
        <v>17</v>
      </c>
      <c r="N47" t="n">
        <v>83.81</v>
      </c>
      <c r="O47" t="n">
        <v>36817.22</v>
      </c>
      <c r="P47" t="n">
        <v>301.24</v>
      </c>
      <c r="Q47" t="n">
        <v>444.55</v>
      </c>
      <c r="R47" t="n">
        <v>76.84999999999999</v>
      </c>
      <c r="S47" t="n">
        <v>48.21</v>
      </c>
      <c r="T47" t="n">
        <v>8335.26</v>
      </c>
      <c r="U47" t="n">
        <v>0.63</v>
      </c>
      <c r="V47" t="n">
        <v>0.77</v>
      </c>
      <c r="W47" t="n">
        <v>0.2</v>
      </c>
      <c r="X47" t="n">
        <v>0.5</v>
      </c>
      <c r="Y47" t="n">
        <v>1</v>
      </c>
      <c r="Z47" t="n">
        <v>10</v>
      </c>
      <c r="AA47" t="n">
        <v>495.1390025262282</v>
      </c>
      <c r="AB47" t="n">
        <v>677.4710272475062</v>
      </c>
      <c r="AC47" t="n">
        <v>612.8141432435619</v>
      </c>
      <c r="AD47" t="n">
        <v>495139.0025262282</v>
      </c>
      <c r="AE47" t="n">
        <v>677471.0272475062</v>
      </c>
      <c r="AF47" t="n">
        <v>5.463145382347729e-06</v>
      </c>
      <c r="AG47" t="n">
        <v>26</v>
      </c>
      <c r="AH47" t="n">
        <v>612814.143243562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4.6228</v>
      </c>
      <c r="E48" t="n">
        <v>21.63</v>
      </c>
      <c r="F48" t="n">
        <v>17.74</v>
      </c>
      <c r="G48" t="n">
        <v>56.02</v>
      </c>
      <c r="H48" t="n">
        <v>0.75</v>
      </c>
      <c r="I48" t="n">
        <v>19</v>
      </c>
      <c r="J48" t="n">
        <v>297.14</v>
      </c>
      <c r="K48" t="n">
        <v>60.56</v>
      </c>
      <c r="L48" t="n">
        <v>12.5</v>
      </c>
      <c r="M48" t="n">
        <v>17</v>
      </c>
      <c r="N48" t="n">
        <v>84.08</v>
      </c>
      <c r="O48" t="n">
        <v>36881.39</v>
      </c>
      <c r="P48" t="n">
        <v>300.17</v>
      </c>
      <c r="Q48" t="n">
        <v>444.55</v>
      </c>
      <c r="R48" t="n">
        <v>75.29000000000001</v>
      </c>
      <c r="S48" t="n">
        <v>48.21</v>
      </c>
      <c r="T48" t="n">
        <v>7554.81</v>
      </c>
      <c r="U48" t="n">
        <v>0.64</v>
      </c>
      <c r="V48" t="n">
        <v>0.77</v>
      </c>
      <c r="W48" t="n">
        <v>0.2</v>
      </c>
      <c r="X48" t="n">
        <v>0.46</v>
      </c>
      <c r="Y48" t="n">
        <v>1</v>
      </c>
      <c r="Z48" t="n">
        <v>10</v>
      </c>
      <c r="AA48" t="n">
        <v>493.9845049864301</v>
      </c>
      <c r="AB48" t="n">
        <v>675.8913927807178</v>
      </c>
      <c r="AC48" t="n">
        <v>611.3852668732528</v>
      </c>
      <c r="AD48" t="n">
        <v>493984.5049864301</v>
      </c>
      <c r="AE48" t="n">
        <v>675891.3927807177</v>
      </c>
      <c r="AF48" t="n">
        <v>5.473209040053113e-06</v>
      </c>
      <c r="AG48" t="n">
        <v>26</v>
      </c>
      <c r="AH48" t="n">
        <v>611385.2668732528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4.6548</v>
      </c>
      <c r="E49" t="n">
        <v>21.48</v>
      </c>
      <c r="F49" t="n">
        <v>17.64</v>
      </c>
      <c r="G49" t="n">
        <v>58.81</v>
      </c>
      <c r="H49" t="n">
        <v>0.76</v>
      </c>
      <c r="I49" t="n">
        <v>18</v>
      </c>
      <c r="J49" t="n">
        <v>297.66</v>
      </c>
      <c r="K49" t="n">
        <v>60.56</v>
      </c>
      <c r="L49" t="n">
        <v>12.75</v>
      </c>
      <c r="M49" t="n">
        <v>16</v>
      </c>
      <c r="N49" t="n">
        <v>84.36</v>
      </c>
      <c r="O49" t="n">
        <v>36945.67</v>
      </c>
      <c r="P49" t="n">
        <v>298.37</v>
      </c>
      <c r="Q49" t="n">
        <v>444.56</v>
      </c>
      <c r="R49" t="n">
        <v>72.31999999999999</v>
      </c>
      <c r="S49" t="n">
        <v>48.21</v>
      </c>
      <c r="T49" t="n">
        <v>6075.19</v>
      </c>
      <c r="U49" t="n">
        <v>0.67</v>
      </c>
      <c r="V49" t="n">
        <v>0.77</v>
      </c>
      <c r="W49" t="n">
        <v>0.19</v>
      </c>
      <c r="X49" t="n">
        <v>0.36</v>
      </c>
      <c r="Y49" t="n">
        <v>1</v>
      </c>
      <c r="Z49" t="n">
        <v>10</v>
      </c>
      <c r="AA49" t="n">
        <v>480.9726095823532</v>
      </c>
      <c r="AB49" t="n">
        <v>658.0879434445486</v>
      </c>
      <c r="AC49" t="n">
        <v>595.2809537544296</v>
      </c>
      <c r="AD49" t="n">
        <v>480972.6095823533</v>
      </c>
      <c r="AE49" t="n">
        <v>658087.9434445486</v>
      </c>
      <c r="AF49" t="n">
        <v>5.511095751414561e-06</v>
      </c>
      <c r="AG49" t="n">
        <v>25</v>
      </c>
      <c r="AH49" t="n">
        <v>595280.9537544296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4.6202</v>
      </c>
      <c r="E50" t="n">
        <v>21.64</v>
      </c>
      <c r="F50" t="n">
        <v>17.8</v>
      </c>
      <c r="G50" t="n">
        <v>59.34</v>
      </c>
      <c r="H50" t="n">
        <v>0.78</v>
      </c>
      <c r="I50" t="n">
        <v>18</v>
      </c>
      <c r="J50" t="n">
        <v>298.18</v>
      </c>
      <c r="K50" t="n">
        <v>60.56</v>
      </c>
      <c r="L50" t="n">
        <v>13</v>
      </c>
      <c r="M50" t="n">
        <v>16</v>
      </c>
      <c r="N50" t="n">
        <v>84.63</v>
      </c>
      <c r="O50" t="n">
        <v>37010.06</v>
      </c>
      <c r="P50" t="n">
        <v>301.11</v>
      </c>
      <c r="Q50" t="n">
        <v>444.55</v>
      </c>
      <c r="R50" t="n">
        <v>78.25</v>
      </c>
      <c r="S50" t="n">
        <v>48.21</v>
      </c>
      <c r="T50" t="n">
        <v>9038.76</v>
      </c>
      <c r="U50" t="n">
        <v>0.62</v>
      </c>
      <c r="V50" t="n">
        <v>0.77</v>
      </c>
      <c r="W50" t="n">
        <v>0.18</v>
      </c>
      <c r="X50" t="n">
        <v>0.53</v>
      </c>
      <c r="Y50" t="n">
        <v>1</v>
      </c>
      <c r="Z50" t="n">
        <v>10</v>
      </c>
      <c r="AA50" t="n">
        <v>494.8578670968726</v>
      </c>
      <c r="AB50" t="n">
        <v>677.086365350242</v>
      </c>
      <c r="AC50" t="n">
        <v>612.4661929378964</v>
      </c>
      <c r="AD50" t="n">
        <v>494857.8670968725</v>
      </c>
      <c r="AE50" t="n">
        <v>677086.365350242</v>
      </c>
      <c r="AF50" t="n">
        <v>5.470130744754995e-06</v>
      </c>
      <c r="AG50" t="n">
        <v>26</v>
      </c>
      <c r="AH50" t="n">
        <v>612466.1929378964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4.6262</v>
      </c>
      <c r="E51" t="n">
        <v>21.62</v>
      </c>
      <c r="F51" t="n">
        <v>17.77</v>
      </c>
      <c r="G51" t="n">
        <v>59.25</v>
      </c>
      <c r="H51" t="n">
        <v>0.79</v>
      </c>
      <c r="I51" t="n">
        <v>18</v>
      </c>
      <c r="J51" t="n">
        <v>298.71</v>
      </c>
      <c r="K51" t="n">
        <v>60.56</v>
      </c>
      <c r="L51" t="n">
        <v>13.25</v>
      </c>
      <c r="M51" t="n">
        <v>16</v>
      </c>
      <c r="N51" t="n">
        <v>84.90000000000001</v>
      </c>
      <c r="O51" t="n">
        <v>37074.57</v>
      </c>
      <c r="P51" t="n">
        <v>300.57</v>
      </c>
      <c r="Q51" t="n">
        <v>444.55</v>
      </c>
      <c r="R51" t="n">
        <v>77.06999999999999</v>
      </c>
      <c r="S51" t="n">
        <v>48.21</v>
      </c>
      <c r="T51" t="n">
        <v>8448.6</v>
      </c>
      <c r="U51" t="n">
        <v>0.63</v>
      </c>
      <c r="V51" t="n">
        <v>0.77</v>
      </c>
      <c r="W51" t="n">
        <v>0.19</v>
      </c>
      <c r="X51" t="n">
        <v>0.5</v>
      </c>
      <c r="Y51" t="n">
        <v>1</v>
      </c>
      <c r="Z51" t="n">
        <v>10</v>
      </c>
      <c r="AA51" t="n">
        <v>494.1490734798018</v>
      </c>
      <c r="AB51" t="n">
        <v>676.1165626535984</v>
      </c>
      <c r="AC51" t="n">
        <v>611.5889468494937</v>
      </c>
      <c r="AD51" t="n">
        <v>494149.0734798018</v>
      </c>
      <c r="AE51" t="n">
        <v>676116.5626535984</v>
      </c>
      <c r="AF51" t="n">
        <v>5.477234503135266e-06</v>
      </c>
      <c r="AG51" t="n">
        <v>26</v>
      </c>
      <c r="AH51" t="n">
        <v>611588.9468494937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4.6455</v>
      </c>
      <c r="E52" t="n">
        <v>21.53</v>
      </c>
      <c r="F52" t="n">
        <v>17.74</v>
      </c>
      <c r="G52" t="n">
        <v>62.6</v>
      </c>
      <c r="H52" t="n">
        <v>0.8</v>
      </c>
      <c r="I52" t="n">
        <v>17</v>
      </c>
      <c r="J52" t="n">
        <v>299.23</v>
      </c>
      <c r="K52" t="n">
        <v>60.56</v>
      </c>
      <c r="L52" t="n">
        <v>13.5</v>
      </c>
      <c r="M52" t="n">
        <v>15</v>
      </c>
      <c r="N52" t="n">
        <v>85.18000000000001</v>
      </c>
      <c r="O52" t="n">
        <v>37139.2</v>
      </c>
      <c r="P52" t="n">
        <v>299.7</v>
      </c>
      <c r="Q52" t="n">
        <v>444.59</v>
      </c>
      <c r="R52" t="n">
        <v>75.63</v>
      </c>
      <c r="S52" t="n">
        <v>48.21</v>
      </c>
      <c r="T52" t="n">
        <v>7736.05</v>
      </c>
      <c r="U52" t="n">
        <v>0.64</v>
      </c>
      <c r="V52" t="n">
        <v>0.77</v>
      </c>
      <c r="W52" t="n">
        <v>0.19</v>
      </c>
      <c r="X52" t="n">
        <v>0.46</v>
      </c>
      <c r="Y52" t="n">
        <v>1</v>
      </c>
      <c r="Z52" t="n">
        <v>10</v>
      </c>
      <c r="AA52" t="n">
        <v>482.5384280563752</v>
      </c>
      <c r="AB52" t="n">
        <v>660.2303653597411</v>
      </c>
      <c r="AC52" t="n">
        <v>597.2189059289442</v>
      </c>
      <c r="AD52" t="n">
        <v>482538.4280563752</v>
      </c>
      <c r="AE52" t="n">
        <v>660230.365359741</v>
      </c>
      <c r="AF52" t="n">
        <v>5.50008492592514e-06</v>
      </c>
      <c r="AG52" t="n">
        <v>25</v>
      </c>
      <c r="AH52" t="n">
        <v>597218.9059289442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4.6444</v>
      </c>
      <c r="E53" t="n">
        <v>21.53</v>
      </c>
      <c r="F53" t="n">
        <v>17.74</v>
      </c>
      <c r="G53" t="n">
        <v>62.62</v>
      </c>
      <c r="H53" t="n">
        <v>0.82</v>
      </c>
      <c r="I53" t="n">
        <v>17</v>
      </c>
      <c r="J53" t="n">
        <v>299.76</v>
      </c>
      <c r="K53" t="n">
        <v>60.56</v>
      </c>
      <c r="L53" t="n">
        <v>13.75</v>
      </c>
      <c r="M53" t="n">
        <v>15</v>
      </c>
      <c r="N53" t="n">
        <v>85.45</v>
      </c>
      <c r="O53" t="n">
        <v>37204.07</v>
      </c>
      <c r="P53" t="n">
        <v>300.03</v>
      </c>
      <c r="Q53" t="n">
        <v>444.55</v>
      </c>
      <c r="R53" t="n">
        <v>75.78</v>
      </c>
      <c r="S53" t="n">
        <v>48.21</v>
      </c>
      <c r="T53" t="n">
        <v>7812.38</v>
      </c>
      <c r="U53" t="n">
        <v>0.64</v>
      </c>
      <c r="V53" t="n">
        <v>0.77</v>
      </c>
      <c r="W53" t="n">
        <v>0.19</v>
      </c>
      <c r="X53" t="n">
        <v>0.47</v>
      </c>
      <c r="Y53" t="n">
        <v>1</v>
      </c>
      <c r="Z53" t="n">
        <v>10</v>
      </c>
      <c r="AA53" t="n">
        <v>482.7647280368623</v>
      </c>
      <c r="AB53" t="n">
        <v>660.5399989766939</v>
      </c>
      <c r="AC53" t="n">
        <v>597.4989885480686</v>
      </c>
      <c r="AD53" t="n">
        <v>482764.7280368623</v>
      </c>
      <c r="AE53" t="n">
        <v>660539.998976694</v>
      </c>
      <c r="AF53" t="n">
        <v>5.49878257022209e-06</v>
      </c>
      <c r="AG53" t="n">
        <v>25</v>
      </c>
      <c r="AH53" t="n">
        <v>597498.9885480686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4.645</v>
      </c>
      <c r="E54" t="n">
        <v>21.53</v>
      </c>
      <c r="F54" t="n">
        <v>17.74</v>
      </c>
      <c r="G54" t="n">
        <v>62.61</v>
      </c>
      <c r="H54" t="n">
        <v>0.83</v>
      </c>
      <c r="I54" t="n">
        <v>17</v>
      </c>
      <c r="J54" t="n">
        <v>300.28</v>
      </c>
      <c r="K54" t="n">
        <v>60.56</v>
      </c>
      <c r="L54" t="n">
        <v>14</v>
      </c>
      <c r="M54" t="n">
        <v>15</v>
      </c>
      <c r="N54" t="n">
        <v>85.73</v>
      </c>
      <c r="O54" t="n">
        <v>37268.93</v>
      </c>
      <c r="P54" t="n">
        <v>299.86</v>
      </c>
      <c r="Q54" t="n">
        <v>444.55</v>
      </c>
      <c r="R54" t="n">
        <v>75.73</v>
      </c>
      <c r="S54" t="n">
        <v>48.21</v>
      </c>
      <c r="T54" t="n">
        <v>7785.89</v>
      </c>
      <c r="U54" t="n">
        <v>0.64</v>
      </c>
      <c r="V54" t="n">
        <v>0.77</v>
      </c>
      <c r="W54" t="n">
        <v>0.19</v>
      </c>
      <c r="X54" t="n">
        <v>0.46</v>
      </c>
      <c r="Y54" t="n">
        <v>1</v>
      </c>
      <c r="Z54" t="n">
        <v>10</v>
      </c>
      <c r="AA54" t="n">
        <v>482.6464853898636</v>
      </c>
      <c r="AB54" t="n">
        <v>660.3782141705731</v>
      </c>
      <c r="AC54" t="n">
        <v>597.3526442567776</v>
      </c>
      <c r="AD54" t="n">
        <v>482646.4853898637</v>
      </c>
      <c r="AE54" t="n">
        <v>660378.214170573</v>
      </c>
      <c r="AF54" t="n">
        <v>5.499492946060117e-06</v>
      </c>
      <c r="AG54" t="n">
        <v>25</v>
      </c>
      <c r="AH54" t="n">
        <v>597352.6442567776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4.6435</v>
      </c>
      <c r="E55" t="n">
        <v>21.54</v>
      </c>
      <c r="F55" t="n">
        <v>17.75</v>
      </c>
      <c r="G55" t="n">
        <v>62.63</v>
      </c>
      <c r="H55" t="n">
        <v>0.84</v>
      </c>
      <c r="I55" t="n">
        <v>17</v>
      </c>
      <c r="J55" t="n">
        <v>300.81</v>
      </c>
      <c r="K55" t="n">
        <v>60.56</v>
      </c>
      <c r="L55" t="n">
        <v>14.25</v>
      </c>
      <c r="M55" t="n">
        <v>15</v>
      </c>
      <c r="N55" t="n">
        <v>86</v>
      </c>
      <c r="O55" t="n">
        <v>37333.9</v>
      </c>
      <c r="P55" t="n">
        <v>299.73</v>
      </c>
      <c r="Q55" t="n">
        <v>444.55</v>
      </c>
      <c r="R55" t="n">
        <v>75.98</v>
      </c>
      <c r="S55" t="n">
        <v>48.21</v>
      </c>
      <c r="T55" t="n">
        <v>7910.2</v>
      </c>
      <c r="U55" t="n">
        <v>0.63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482.6947139536358</v>
      </c>
      <c r="AB55" t="n">
        <v>660.4442026192204</v>
      </c>
      <c r="AC55" t="n">
        <v>597.4123348605011</v>
      </c>
      <c r="AD55" t="n">
        <v>482694.7139536358</v>
      </c>
      <c r="AE55" t="n">
        <v>660444.2026192204</v>
      </c>
      <c r="AF55" t="n">
        <v>5.49771700646505e-06</v>
      </c>
      <c r="AG55" t="n">
        <v>25</v>
      </c>
      <c r="AH55" t="n">
        <v>597412.3348605011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4.6633</v>
      </c>
      <c r="E56" t="n">
        <v>21.44</v>
      </c>
      <c r="F56" t="n">
        <v>17.71</v>
      </c>
      <c r="G56" t="n">
        <v>66.40000000000001</v>
      </c>
      <c r="H56" t="n">
        <v>0.86</v>
      </c>
      <c r="I56" t="n">
        <v>16</v>
      </c>
      <c r="J56" t="n">
        <v>301.34</v>
      </c>
      <c r="K56" t="n">
        <v>60.56</v>
      </c>
      <c r="L56" t="n">
        <v>14.5</v>
      </c>
      <c r="M56" t="n">
        <v>14</v>
      </c>
      <c r="N56" t="n">
        <v>86.28</v>
      </c>
      <c r="O56" t="n">
        <v>37399</v>
      </c>
      <c r="P56" t="n">
        <v>298.91</v>
      </c>
      <c r="Q56" t="n">
        <v>444.55</v>
      </c>
      <c r="R56" t="n">
        <v>74.66</v>
      </c>
      <c r="S56" t="n">
        <v>48.21</v>
      </c>
      <c r="T56" t="n">
        <v>7252.66</v>
      </c>
      <c r="U56" t="n">
        <v>0.65</v>
      </c>
      <c r="V56" t="n">
        <v>0.77</v>
      </c>
      <c r="W56" t="n">
        <v>0.19</v>
      </c>
      <c r="X56" t="n">
        <v>0.43</v>
      </c>
      <c r="Y56" t="n">
        <v>1</v>
      </c>
      <c r="Z56" t="n">
        <v>10</v>
      </c>
      <c r="AA56" t="n">
        <v>481.1268011654703</v>
      </c>
      <c r="AB56" t="n">
        <v>658.2989151710218</v>
      </c>
      <c r="AC56" t="n">
        <v>595.4717906354289</v>
      </c>
      <c r="AD56" t="n">
        <v>481126.8011654703</v>
      </c>
      <c r="AE56" t="n">
        <v>658298.9151710218</v>
      </c>
      <c r="AF56" t="n">
        <v>5.521159409119944e-06</v>
      </c>
      <c r="AG56" t="n">
        <v>25</v>
      </c>
      <c r="AH56" t="n">
        <v>595471.7906354289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4.6627</v>
      </c>
      <c r="E57" t="n">
        <v>21.45</v>
      </c>
      <c r="F57" t="n">
        <v>17.71</v>
      </c>
      <c r="G57" t="n">
        <v>66.41</v>
      </c>
      <c r="H57" t="n">
        <v>0.87</v>
      </c>
      <c r="I57" t="n">
        <v>16</v>
      </c>
      <c r="J57" t="n">
        <v>301.86</v>
      </c>
      <c r="K57" t="n">
        <v>60.56</v>
      </c>
      <c r="L57" t="n">
        <v>14.75</v>
      </c>
      <c r="M57" t="n">
        <v>14</v>
      </c>
      <c r="N57" t="n">
        <v>86.56</v>
      </c>
      <c r="O57" t="n">
        <v>37464.21</v>
      </c>
      <c r="P57" t="n">
        <v>299.11</v>
      </c>
      <c r="Q57" t="n">
        <v>444.55</v>
      </c>
      <c r="R57" t="n">
        <v>74.79000000000001</v>
      </c>
      <c r="S57" t="n">
        <v>48.21</v>
      </c>
      <c r="T57" t="n">
        <v>7321.14</v>
      </c>
      <c r="U57" t="n">
        <v>0.64</v>
      </c>
      <c r="V57" t="n">
        <v>0.77</v>
      </c>
      <c r="W57" t="n">
        <v>0.19</v>
      </c>
      <c r="X57" t="n">
        <v>0.43</v>
      </c>
      <c r="Y57" t="n">
        <v>1</v>
      </c>
      <c r="Z57" t="n">
        <v>10</v>
      </c>
      <c r="AA57" t="n">
        <v>481.2599458641953</v>
      </c>
      <c r="AB57" t="n">
        <v>658.4810896217471</v>
      </c>
      <c r="AC57" t="n">
        <v>595.6365786122603</v>
      </c>
      <c r="AD57" t="n">
        <v>481259.9458641954</v>
      </c>
      <c r="AE57" t="n">
        <v>658481.089621747</v>
      </c>
      <c r="AF57" t="n">
        <v>5.520449033281918e-06</v>
      </c>
      <c r="AG57" t="n">
        <v>25</v>
      </c>
      <c r="AH57" t="n">
        <v>595636.5786122603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4.6646</v>
      </c>
      <c r="E58" t="n">
        <v>21.44</v>
      </c>
      <c r="F58" t="n">
        <v>17.7</v>
      </c>
      <c r="G58" t="n">
        <v>66.38</v>
      </c>
      <c r="H58" t="n">
        <v>0.88</v>
      </c>
      <c r="I58" t="n">
        <v>16</v>
      </c>
      <c r="J58" t="n">
        <v>302.39</v>
      </c>
      <c r="K58" t="n">
        <v>60.56</v>
      </c>
      <c r="L58" t="n">
        <v>15</v>
      </c>
      <c r="M58" t="n">
        <v>14</v>
      </c>
      <c r="N58" t="n">
        <v>86.84</v>
      </c>
      <c r="O58" t="n">
        <v>37529.55</v>
      </c>
      <c r="P58" t="n">
        <v>298.72</v>
      </c>
      <c r="Q58" t="n">
        <v>444.57</v>
      </c>
      <c r="R58" t="n">
        <v>74.41</v>
      </c>
      <c r="S58" t="n">
        <v>48.21</v>
      </c>
      <c r="T58" t="n">
        <v>7129.82</v>
      </c>
      <c r="U58" t="n">
        <v>0.65</v>
      </c>
      <c r="V58" t="n">
        <v>0.77</v>
      </c>
      <c r="W58" t="n">
        <v>0.19</v>
      </c>
      <c r="X58" t="n">
        <v>0.42</v>
      </c>
      <c r="Y58" t="n">
        <v>1</v>
      </c>
      <c r="Z58" t="n">
        <v>10</v>
      </c>
      <c r="AA58" t="n">
        <v>480.9231518626239</v>
      </c>
      <c r="AB58" t="n">
        <v>658.0202732104941</v>
      </c>
      <c r="AC58" t="n">
        <v>595.2197418725374</v>
      </c>
      <c r="AD58" t="n">
        <v>480923.1518626239</v>
      </c>
      <c r="AE58" t="n">
        <v>658020.2732104941</v>
      </c>
      <c r="AF58" t="n">
        <v>5.522698556769003e-06</v>
      </c>
      <c r="AG58" t="n">
        <v>25</v>
      </c>
      <c r="AH58" t="n">
        <v>595219.7418725374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4.6829</v>
      </c>
      <c r="E59" t="n">
        <v>21.35</v>
      </c>
      <c r="F59" t="n">
        <v>17.67</v>
      </c>
      <c r="G59" t="n">
        <v>70.68000000000001</v>
      </c>
      <c r="H59" t="n">
        <v>0.9</v>
      </c>
      <c r="I59" t="n">
        <v>15</v>
      </c>
      <c r="J59" t="n">
        <v>302.92</v>
      </c>
      <c r="K59" t="n">
        <v>60.56</v>
      </c>
      <c r="L59" t="n">
        <v>15.25</v>
      </c>
      <c r="M59" t="n">
        <v>13</v>
      </c>
      <c r="N59" t="n">
        <v>87.12</v>
      </c>
      <c r="O59" t="n">
        <v>37595</v>
      </c>
      <c r="P59" t="n">
        <v>297.97</v>
      </c>
      <c r="Q59" t="n">
        <v>444.55</v>
      </c>
      <c r="R59" t="n">
        <v>73.44</v>
      </c>
      <c r="S59" t="n">
        <v>48.21</v>
      </c>
      <c r="T59" t="n">
        <v>6649.23</v>
      </c>
      <c r="U59" t="n">
        <v>0.66</v>
      </c>
      <c r="V59" t="n">
        <v>0.77</v>
      </c>
      <c r="W59" t="n">
        <v>0.19</v>
      </c>
      <c r="X59" t="n">
        <v>0.39</v>
      </c>
      <c r="Y59" t="n">
        <v>1</v>
      </c>
      <c r="Z59" t="n">
        <v>10</v>
      </c>
      <c r="AA59" t="n">
        <v>479.519859716802</v>
      </c>
      <c r="AB59" t="n">
        <v>656.1002269877006</v>
      </c>
      <c r="AC59" t="n">
        <v>593.4829421664456</v>
      </c>
      <c r="AD59" t="n">
        <v>479519.859716802</v>
      </c>
      <c r="AE59" t="n">
        <v>656100.2269877006</v>
      </c>
      <c r="AF59" t="n">
        <v>5.544365019828831e-06</v>
      </c>
      <c r="AG59" t="n">
        <v>25</v>
      </c>
      <c r="AH59" t="n">
        <v>593482.9421664455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4.6837</v>
      </c>
      <c r="E60" t="n">
        <v>21.35</v>
      </c>
      <c r="F60" t="n">
        <v>17.67</v>
      </c>
      <c r="G60" t="n">
        <v>70.66</v>
      </c>
      <c r="H60" t="n">
        <v>0.91</v>
      </c>
      <c r="I60" t="n">
        <v>15</v>
      </c>
      <c r="J60" t="n">
        <v>303.46</v>
      </c>
      <c r="K60" t="n">
        <v>60.56</v>
      </c>
      <c r="L60" t="n">
        <v>15.5</v>
      </c>
      <c r="M60" t="n">
        <v>13</v>
      </c>
      <c r="N60" t="n">
        <v>87.40000000000001</v>
      </c>
      <c r="O60" t="n">
        <v>37660.57</v>
      </c>
      <c r="P60" t="n">
        <v>298.13</v>
      </c>
      <c r="Q60" t="n">
        <v>444.55</v>
      </c>
      <c r="R60" t="n">
        <v>73.41</v>
      </c>
      <c r="S60" t="n">
        <v>48.21</v>
      </c>
      <c r="T60" t="n">
        <v>6636.6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479.5637332409411</v>
      </c>
      <c r="AB60" t="n">
        <v>656.160256678991</v>
      </c>
      <c r="AC60" t="n">
        <v>593.5372427082514</v>
      </c>
      <c r="AD60" t="n">
        <v>479563.7332409411</v>
      </c>
      <c r="AE60" t="n">
        <v>656160.256678991</v>
      </c>
      <c r="AF60" t="n">
        <v>5.545312187612868e-06</v>
      </c>
      <c r="AG60" t="n">
        <v>25</v>
      </c>
      <c r="AH60" t="n">
        <v>593537.2427082513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4.6819</v>
      </c>
      <c r="E61" t="n">
        <v>21.36</v>
      </c>
      <c r="F61" t="n">
        <v>17.67</v>
      </c>
      <c r="G61" t="n">
        <v>70.7</v>
      </c>
      <c r="H61" t="n">
        <v>0.92</v>
      </c>
      <c r="I61" t="n">
        <v>15</v>
      </c>
      <c r="J61" t="n">
        <v>303.99</v>
      </c>
      <c r="K61" t="n">
        <v>60.56</v>
      </c>
      <c r="L61" t="n">
        <v>15.75</v>
      </c>
      <c r="M61" t="n">
        <v>13</v>
      </c>
      <c r="N61" t="n">
        <v>87.68000000000001</v>
      </c>
      <c r="O61" t="n">
        <v>37726.27</v>
      </c>
      <c r="P61" t="n">
        <v>298.14</v>
      </c>
      <c r="Q61" t="n">
        <v>444.57</v>
      </c>
      <c r="R61" t="n">
        <v>73.61</v>
      </c>
      <c r="S61" t="n">
        <v>48.21</v>
      </c>
      <c r="T61" t="n">
        <v>6736.11</v>
      </c>
      <c r="U61" t="n">
        <v>0.65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479.6561370448035</v>
      </c>
      <c r="AB61" t="n">
        <v>656.2866876400036</v>
      </c>
      <c r="AC61" t="n">
        <v>593.6516072757919</v>
      </c>
      <c r="AD61" t="n">
        <v>479656.1370448035</v>
      </c>
      <c r="AE61" t="n">
        <v>656286.6876400036</v>
      </c>
      <c r="AF61" t="n">
        <v>5.543181060098786e-06</v>
      </c>
      <c r="AG61" t="n">
        <v>25</v>
      </c>
      <c r="AH61" t="n">
        <v>593651.6072757919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4.6825</v>
      </c>
      <c r="E62" t="n">
        <v>21.36</v>
      </c>
      <c r="F62" t="n">
        <v>17.67</v>
      </c>
      <c r="G62" t="n">
        <v>70.69</v>
      </c>
      <c r="H62" t="n">
        <v>0.9399999999999999</v>
      </c>
      <c r="I62" t="n">
        <v>15</v>
      </c>
      <c r="J62" t="n">
        <v>304.52</v>
      </c>
      <c r="K62" t="n">
        <v>60.56</v>
      </c>
      <c r="L62" t="n">
        <v>16</v>
      </c>
      <c r="M62" t="n">
        <v>13</v>
      </c>
      <c r="N62" t="n">
        <v>87.97</v>
      </c>
      <c r="O62" t="n">
        <v>37792.08</v>
      </c>
      <c r="P62" t="n">
        <v>297.96</v>
      </c>
      <c r="Q62" t="n">
        <v>444.55</v>
      </c>
      <c r="R62" t="n">
        <v>73.45</v>
      </c>
      <c r="S62" t="n">
        <v>48.21</v>
      </c>
      <c r="T62" t="n">
        <v>6656.01</v>
      </c>
      <c r="U62" t="n">
        <v>0.66</v>
      </c>
      <c r="V62" t="n">
        <v>0.77</v>
      </c>
      <c r="W62" t="n">
        <v>0.19</v>
      </c>
      <c r="X62" t="n">
        <v>0.4</v>
      </c>
      <c r="Y62" t="n">
        <v>1</v>
      </c>
      <c r="Z62" t="n">
        <v>10</v>
      </c>
      <c r="AA62" t="n">
        <v>479.5340743810056</v>
      </c>
      <c r="AB62" t="n">
        <v>656.1196761183706</v>
      </c>
      <c r="AC62" t="n">
        <v>593.5005350993816</v>
      </c>
      <c r="AD62" t="n">
        <v>479534.0743810056</v>
      </c>
      <c r="AE62" t="n">
        <v>656119.6761183706</v>
      </c>
      <c r="AF62" t="n">
        <v>5.543891435936813e-06</v>
      </c>
      <c r="AG62" t="n">
        <v>25</v>
      </c>
      <c r="AH62" t="n">
        <v>593500.5350993816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4.6829</v>
      </c>
      <c r="E63" t="n">
        <v>21.35</v>
      </c>
      <c r="F63" t="n">
        <v>17.67</v>
      </c>
      <c r="G63" t="n">
        <v>70.68000000000001</v>
      </c>
      <c r="H63" t="n">
        <v>0.95</v>
      </c>
      <c r="I63" t="n">
        <v>15</v>
      </c>
      <c r="J63" t="n">
        <v>305.06</v>
      </c>
      <c r="K63" t="n">
        <v>60.56</v>
      </c>
      <c r="L63" t="n">
        <v>16.25</v>
      </c>
      <c r="M63" t="n">
        <v>13</v>
      </c>
      <c r="N63" t="n">
        <v>88.25</v>
      </c>
      <c r="O63" t="n">
        <v>37858.02</v>
      </c>
      <c r="P63" t="n">
        <v>297.84</v>
      </c>
      <c r="Q63" t="n">
        <v>444.56</v>
      </c>
      <c r="R63" t="n">
        <v>73.31999999999999</v>
      </c>
      <c r="S63" t="n">
        <v>48.21</v>
      </c>
      <c r="T63" t="n">
        <v>6590.85</v>
      </c>
      <c r="U63" t="n">
        <v>0.66</v>
      </c>
      <c r="V63" t="n">
        <v>0.77</v>
      </c>
      <c r="W63" t="n">
        <v>0.19</v>
      </c>
      <c r="X63" t="n">
        <v>0.39</v>
      </c>
      <c r="Y63" t="n">
        <v>1</v>
      </c>
      <c r="Z63" t="n">
        <v>10</v>
      </c>
      <c r="AA63" t="n">
        <v>479.4527166488831</v>
      </c>
      <c r="AB63" t="n">
        <v>656.0083588800308</v>
      </c>
      <c r="AC63" t="n">
        <v>593.3998418220341</v>
      </c>
      <c r="AD63" t="n">
        <v>479452.7166488831</v>
      </c>
      <c r="AE63" t="n">
        <v>656008.3588800308</v>
      </c>
      <c r="AF63" t="n">
        <v>5.544365019828831e-06</v>
      </c>
      <c r="AG63" t="n">
        <v>25</v>
      </c>
      <c r="AH63" t="n">
        <v>593399.8418220341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4.708</v>
      </c>
      <c r="E64" t="n">
        <v>21.24</v>
      </c>
      <c r="F64" t="n">
        <v>17.61</v>
      </c>
      <c r="G64" t="n">
        <v>75.45999999999999</v>
      </c>
      <c r="H64" t="n">
        <v>0.96</v>
      </c>
      <c r="I64" t="n">
        <v>14</v>
      </c>
      <c r="J64" t="n">
        <v>305.59</v>
      </c>
      <c r="K64" t="n">
        <v>60.56</v>
      </c>
      <c r="L64" t="n">
        <v>16.5</v>
      </c>
      <c r="M64" t="n">
        <v>12</v>
      </c>
      <c r="N64" t="n">
        <v>88.54000000000001</v>
      </c>
      <c r="O64" t="n">
        <v>37924.08</v>
      </c>
      <c r="P64" t="n">
        <v>296.75</v>
      </c>
      <c r="Q64" t="n">
        <v>444.55</v>
      </c>
      <c r="R64" t="n">
        <v>71.16</v>
      </c>
      <c r="S64" t="n">
        <v>48.21</v>
      </c>
      <c r="T64" t="n">
        <v>5517.42</v>
      </c>
      <c r="U64" t="n">
        <v>0.68</v>
      </c>
      <c r="V64" t="n">
        <v>0.77</v>
      </c>
      <c r="W64" t="n">
        <v>0.19</v>
      </c>
      <c r="X64" t="n">
        <v>0.33</v>
      </c>
      <c r="Y64" t="n">
        <v>1</v>
      </c>
      <c r="Z64" t="n">
        <v>10</v>
      </c>
      <c r="AA64" t="n">
        <v>477.4371482775047</v>
      </c>
      <c r="AB64" t="n">
        <v>653.2505693137101</v>
      </c>
      <c r="AC64" t="n">
        <v>590.905251821341</v>
      </c>
      <c r="AD64" t="n">
        <v>477437.1482775047</v>
      </c>
      <c r="AE64" t="n">
        <v>653250.5693137101</v>
      </c>
      <c r="AF64" t="n">
        <v>5.574082409052967e-06</v>
      </c>
      <c r="AG64" t="n">
        <v>25</v>
      </c>
      <c r="AH64" t="n">
        <v>590905.251821341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4.7185</v>
      </c>
      <c r="E65" t="n">
        <v>21.19</v>
      </c>
      <c r="F65" t="n">
        <v>17.56</v>
      </c>
      <c r="G65" t="n">
        <v>75.26000000000001</v>
      </c>
      <c r="H65" t="n">
        <v>0.97</v>
      </c>
      <c r="I65" t="n">
        <v>14</v>
      </c>
      <c r="J65" t="n">
        <v>306.13</v>
      </c>
      <c r="K65" t="n">
        <v>60.56</v>
      </c>
      <c r="L65" t="n">
        <v>16.75</v>
      </c>
      <c r="M65" t="n">
        <v>12</v>
      </c>
      <c r="N65" t="n">
        <v>88.83</v>
      </c>
      <c r="O65" t="n">
        <v>37990.27</v>
      </c>
      <c r="P65" t="n">
        <v>296.05</v>
      </c>
      <c r="Q65" t="n">
        <v>444.55</v>
      </c>
      <c r="R65" t="n">
        <v>69.56999999999999</v>
      </c>
      <c r="S65" t="n">
        <v>48.21</v>
      </c>
      <c r="T65" t="n">
        <v>4722.47</v>
      </c>
      <c r="U65" t="n">
        <v>0.6899999999999999</v>
      </c>
      <c r="V65" t="n">
        <v>0.78</v>
      </c>
      <c r="W65" t="n">
        <v>0.19</v>
      </c>
      <c r="X65" t="n">
        <v>0.28</v>
      </c>
      <c r="Y65" t="n">
        <v>1</v>
      </c>
      <c r="Z65" t="n">
        <v>10</v>
      </c>
      <c r="AA65" t="n">
        <v>476.3732077213329</v>
      </c>
      <c r="AB65" t="n">
        <v>651.7948389070111</v>
      </c>
      <c r="AC65" t="n">
        <v>589.5884542815271</v>
      </c>
      <c r="AD65" t="n">
        <v>476373.2077213329</v>
      </c>
      <c r="AE65" t="n">
        <v>651794.8389070111</v>
      </c>
      <c r="AF65" t="n">
        <v>5.586513986218442e-06</v>
      </c>
      <c r="AG65" t="n">
        <v>25</v>
      </c>
      <c r="AH65" t="n">
        <v>589588.4542815271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4.7088</v>
      </c>
      <c r="E66" t="n">
        <v>21.24</v>
      </c>
      <c r="F66" t="n">
        <v>17.6</v>
      </c>
      <c r="G66" t="n">
        <v>75.45</v>
      </c>
      <c r="H66" t="n">
        <v>0.99</v>
      </c>
      <c r="I66" t="n">
        <v>14</v>
      </c>
      <c r="J66" t="n">
        <v>306.67</v>
      </c>
      <c r="K66" t="n">
        <v>60.56</v>
      </c>
      <c r="L66" t="n">
        <v>17</v>
      </c>
      <c r="M66" t="n">
        <v>12</v>
      </c>
      <c r="N66" t="n">
        <v>89.11</v>
      </c>
      <c r="O66" t="n">
        <v>38056.58</v>
      </c>
      <c r="P66" t="n">
        <v>296.81</v>
      </c>
      <c r="Q66" t="n">
        <v>444.59</v>
      </c>
      <c r="R66" t="n">
        <v>71.40000000000001</v>
      </c>
      <c r="S66" t="n">
        <v>48.21</v>
      </c>
      <c r="T66" t="n">
        <v>5634.24</v>
      </c>
      <c r="U66" t="n">
        <v>0.68</v>
      </c>
      <c r="V66" t="n">
        <v>0.78</v>
      </c>
      <c r="W66" t="n">
        <v>0.18</v>
      </c>
      <c r="X66" t="n">
        <v>0.33</v>
      </c>
      <c r="Y66" t="n">
        <v>1</v>
      </c>
      <c r="Z66" t="n">
        <v>10</v>
      </c>
      <c r="AA66" t="n">
        <v>477.388708765854</v>
      </c>
      <c r="AB66" t="n">
        <v>653.1842922368692</v>
      </c>
      <c r="AC66" t="n">
        <v>590.8453001356934</v>
      </c>
      <c r="AD66" t="n">
        <v>477388.708765854</v>
      </c>
      <c r="AE66" t="n">
        <v>653184.2922368692</v>
      </c>
      <c r="AF66" t="n">
        <v>5.575029576837004e-06</v>
      </c>
      <c r="AG66" t="n">
        <v>25</v>
      </c>
      <c r="AH66" t="n">
        <v>590845.3001356934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4.6828</v>
      </c>
      <c r="E67" t="n">
        <v>21.35</v>
      </c>
      <c r="F67" t="n">
        <v>17.72</v>
      </c>
      <c r="G67" t="n">
        <v>75.95</v>
      </c>
      <c r="H67" t="n">
        <v>1</v>
      </c>
      <c r="I67" t="n">
        <v>14</v>
      </c>
      <c r="J67" t="n">
        <v>307.21</v>
      </c>
      <c r="K67" t="n">
        <v>60.56</v>
      </c>
      <c r="L67" t="n">
        <v>17.25</v>
      </c>
      <c r="M67" t="n">
        <v>12</v>
      </c>
      <c r="N67" t="n">
        <v>89.40000000000001</v>
      </c>
      <c r="O67" t="n">
        <v>38123.01</v>
      </c>
      <c r="P67" t="n">
        <v>298.69</v>
      </c>
      <c r="Q67" t="n">
        <v>444.55</v>
      </c>
      <c r="R67" t="n">
        <v>75.48</v>
      </c>
      <c r="S67" t="n">
        <v>48.21</v>
      </c>
      <c r="T67" t="n">
        <v>7673.03</v>
      </c>
      <c r="U67" t="n">
        <v>0.64</v>
      </c>
      <c r="V67" t="n">
        <v>0.77</v>
      </c>
      <c r="W67" t="n">
        <v>0.19</v>
      </c>
      <c r="X67" t="n">
        <v>0.45</v>
      </c>
      <c r="Y67" t="n">
        <v>1</v>
      </c>
      <c r="Z67" t="n">
        <v>10</v>
      </c>
      <c r="AA67" t="n">
        <v>480.103064660524</v>
      </c>
      <c r="AB67" t="n">
        <v>656.8981937208872</v>
      </c>
      <c r="AC67" t="n">
        <v>594.2047520745704</v>
      </c>
      <c r="AD67" t="n">
        <v>480103.064660524</v>
      </c>
      <c r="AE67" t="n">
        <v>656898.1937208872</v>
      </c>
      <c r="AF67" t="n">
        <v>5.544246623855827e-06</v>
      </c>
      <c r="AG67" t="n">
        <v>25</v>
      </c>
      <c r="AH67" t="n">
        <v>594204.7520745704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4.6942</v>
      </c>
      <c r="E68" t="n">
        <v>21.3</v>
      </c>
      <c r="F68" t="n">
        <v>17.67</v>
      </c>
      <c r="G68" t="n">
        <v>75.73</v>
      </c>
      <c r="H68" t="n">
        <v>1.01</v>
      </c>
      <c r="I68" t="n">
        <v>14</v>
      </c>
      <c r="J68" t="n">
        <v>307.75</v>
      </c>
      <c r="K68" t="n">
        <v>60.56</v>
      </c>
      <c r="L68" t="n">
        <v>17.5</v>
      </c>
      <c r="M68" t="n">
        <v>12</v>
      </c>
      <c r="N68" t="n">
        <v>89.69</v>
      </c>
      <c r="O68" t="n">
        <v>38189.58</v>
      </c>
      <c r="P68" t="n">
        <v>297.02</v>
      </c>
      <c r="Q68" t="n">
        <v>444.55</v>
      </c>
      <c r="R68" t="n">
        <v>73.65000000000001</v>
      </c>
      <c r="S68" t="n">
        <v>48.21</v>
      </c>
      <c r="T68" t="n">
        <v>6762.24</v>
      </c>
      <c r="U68" t="n">
        <v>0.65</v>
      </c>
      <c r="V68" t="n">
        <v>0.77</v>
      </c>
      <c r="W68" t="n">
        <v>0.18</v>
      </c>
      <c r="X68" t="n">
        <v>0.39</v>
      </c>
      <c r="Y68" t="n">
        <v>1</v>
      </c>
      <c r="Z68" t="n">
        <v>10</v>
      </c>
      <c r="AA68" t="n">
        <v>478.4842607573222</v>
      </c>
      <c r="AB68" t="n">
        <v>654.6832748039387</v>
      </c>
      <c r="AC68" t="n">
        <v>592.2012219103971</v>
      </c>
      <c r="AD68" t="n">
        <v>478484.2607573222</v>
      </c>
      <c r="AE68" t="n">
        <v>654683.2748039387</v>
      </c>
      <c r="AF68" t="n">
        <v>5.557743764778343e-06</v>
      </c>
      <c r="AG68" t="n">
        <v>25</v>
      </c>
      <c r="AH68" t="n">
        <v>592201.2219103971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4.7169</v>
      </c>
      <c r="E69" t="n">
        <v>21.2</v>
      </c>
      <c r="F69" t="n">
        <v>17.62</v>
      </c>
      <c r="G69" t="n">
        <v>81.31999999999999</v>
      </c>
      <c r="H69" t="n">
        <v>1.03</v>
      </c>
      <c r="I69" t="n">
        <v>13</v>
      </c>
      <c r="J69" t="n">
        <v>308.29</v>
      </c>
      <c r="K69" t="n">
        <v>60.56</v>
      </c>
      <c r="L69" t="n">
        <v>17.75</v>
      </c>
      <c r="M69" t="n">
        <v>11</v>
      </c>
      <c r="N69" t="n">
        <v>89.98</v>
      </c>
      <c r="O69" t="n">
        <v>38256.26</v>
      </c>
      <c r="P69" t="n">
        <v>296.02</v>
      </c>
      <c r="Q69" t="n">
        <v>444.55</v>
      </c>
      <c r="R69" t="n">
        <v>71.81999999999999</v>
      </c>
      <c r="S69" t="n">
        <v>48.21</v>
      </c>
      <c r="T69" t="n">
        <v>5851.11</v>
      </c>
      <c r="U69" t="n">
        <v>0.67</v>
      </c>
      <c r="V69" t="n">
        <v>0.77</v>
      </c>
      <c r="W69" t="n">
        <v>0.18</v>
      </c>
      <c r="X69" t="n">
        <v>0.34</v>
      </c>
      <c r="Y69" t="n">
        <v>1</v>
      </c>
      <c r="Z69" t="n">
        <v>10</v>
      </c>
      <c r="AA69" t="n">
        <v>476.679700322068</v>
      </c>
      <c r="AB69" t="n">
        <v>652.214195604836</v>
      </c>
      <c r="AC69" t="n">
        <v>589.9677881646824</v>
      </c>
      <c r="AD69" t="n">
        <v>476679.7003220679</v>
      </c>
      <c r="AE69" t="n">
        <v>652214.1956048361</v>
      </c>
      <c r="AF69" t="n">
        <v>5.584619650650369e-06</v>
      </c>
      <c r="AG69" t="n">
        <v>25</v>
      </c>
      <c r="AH69" t="n">
        <v>589967.7881646823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4.7165</v>
      </c>
      <c r="E70" t="n">
        <v>21.2</v>
      </c>
      <c r="F70" t="n">
        <v>17.62</v>
      </c>
      <c r="G70" t="n">
        <v>81.33</v>
      </c>
      <c r="H70" t="n">
        <v>1.04</v>
      </c>
      <c r="I70" t="n">
        <v>13</v>
      </c>
      <c r="J70" t="n">
        <v>308.83</v>
      </c>
      <c r="K70" t="n">
        <v>60.56</v>
      </c>
      <c r="L70" t="n">
        <v>18</v>
      </c>
      <c r="M70" t="n">
        <v>11</v>
      </c>
      <c r="N70" t="n">
        <v>90.27</v>
      </c>
      <c r="O70" t="n">
        <v>38323.08</v>
      </c>
      <c r="P70" t="n">
        <v>296.17</v>
      </c>
      <c r="Q70" t="n">
        <v>444.55</v>
      </c>
      <c r="R70" t="n">
        <v>71.89</v>
      </c>
      <c r="S70" t="n">
        <v>48.21</v>
      </c>
      <c r="T70" t="n">
        <v>5882.95</v>
      </c>
      <c r="U70" t="n">
        <v>0.67</v>
      </c>
      <c r="V70" t="n">
        <v>0.77</v>
      </c>
      <c r="W70" t="n">
        <v>0.19</v>
      </c>
      <c r="X70" t="n">
        <v>0.35</v>
      </c>
      <c r="Y70" t="n">
        <v>1</v>
      </c>
      <c r="Z70" t="n">
        <v>10</v>
      </c>
      <c r="AA70" t="n">
        <v>476.7756205641315</v>
      </c>
      <c r="AB70" t="n">
        <v>652.34543791173</v>
      </c>
      <c r="AC70" t="n">
        <v>590.086504890006</v>
      </c>
      <c r="AD70" t="n">
        <v>476775.6205641315</v>
      </c>
      <c r="AE70" t="n">
        <v>652345.4379117299</v>
      </c>
      <c r="AF70" t="n">
        <v>5.584146066758352e-06</v>
      </c>
      <c r="AG70" t="n">
        <v>25</v>
      </c>
      <c r="AH70" t="n">
        <v>590086.504890006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4.7169</v>
      </c>
      <c r="E71" t="n">
        <v>21.2</v>
      </c>
      <c r="F71" t="n">
        <v>17.62</v>
      </c>
      <c r="G71" t="n">
        <v>81.33</v>
      </c>
      <c r="H71" t="n">
        <v>1.05</v>
      </c>
      <c r="I71" t="n">
        <v>13</v>
      </c>
      <c r="J71" t="n">
        <v>309.37</v>
      </c>
      <c r="K71" t="n">
        <v>60.56</v>
      </c>
      <c r="L71" t="n">
        <v>18.25</v>
      </c>
      <c r="M71" t="n">
        <v>11</v>
      </c>
      <c r="N71" t="n">
        <v>90.56999999999999</v>
      </c>
      <c r="O71" t="n">
        <v>38390.02</v>
      </c>
      <c r="P71" t="n">
        <v>296.47</v>
      </c>
      <c r="Q71" t="n">
        <v>444.55</v>
      </c>
      <c r="R71" t="n">
        <v>71.90000000000001</v>
      </c>
      <c r="S71" t="n">
        <v>48.21</v>
      </c>
      <c r="T71" t="n">
        <v>5891.03</v>
      </c>
      <c r="U71" t="n">
        <v>0.67</v>
      </c>
      <c r="V71" t="n">
        <v>0.77</v>
      </c>
      <c r="W71" t="n">
        <v>0.18</v>
      </c>
      <c r="X71" t="n">
        <v>0.34</v>
      </c>
      <c r="Y71" t="n">
        <v>1</v>
      </c>
      <c r="Z71" t="n">
        <v>10</v>
      </c>
      <c r="AA71" t="n">
        <v>476.9104433340868</v>
      </c>
      <c r="AB71" t="n">
        <v>652.5299083735435</v>
      </c>
      <c r="AC71" t="n">
        <v>590.2533697498501</v>
      </c>
      <c r="AD71" t="n">
        <v>476910.4433340868</v>
      </c>
      <c r="AE71" t="n">
        <v>652529.9083735435</v>
      </c>
      <c r="AF71" t="n">
        <v>5.584619650650369e-06</v>
      </c>
      <c r="AG71" t="n">
        <v>25</v>
      </c>
      <c r="AH71" t="n">
        <v>590253.3697498501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4.718</v>
      </c>
      <c r="E72" t="n">
        <v>21.2</v>
      </c>
      <c r="F72" t="n">
        <v>17.62</v>
      </c>
      <c r="G72" t="n">
        <v>81.3</v>
      </c>
      <c r="H72" t="n">
        <v>1.06</v>
      </c>
      <c r="I72" t="n">
        <v>13</v>
      </c>
      <c r="J72" t="n">
        <v>309.91</v>
      </c>
      <c r="K72" t="n">
        <v>60.56</v>
      </c>
      <c r="L72" t="n">
        <v>18.5</v>
      </c>
      <c r="M72" t="n">
        <v>11</v>
      </c>
      <c r="N72" t="n">
        <v>90.86</v>
      </c>
      <c r="O72" t="n">
        <v>38457.09</v>
      </c>
      <c r="P72" t="n">
        <v>296.23</v>
      </c>
      <c r="Q72" t="n">
        <v>444.55</v>
      </c>
      <c r="R72" t="n">
        <v>71.78</v>
      </c>
      <c r="S72" t="n">
        <v>48.21</v>
      </c>
      <c r="T72" t="n">
        <v>5829.89</v>
      </c>
      <c r="U72" t="n">
        <v>0.67</v>
      </c>
      <c r="V72" t="n">
        <v>0.77</v>
      </c>
      <c r="W72" t="n">
        <v>0.18</v>
      </c>
      <c r="X72" t="n">
        <v>0.34</v>
      </c>
      <c r="Y72" t="n">
        <v>1</v>
      </c>
      <c r="Z72" t="n">
        <v>10</v>
      </c>
      <c r="AA72" t="n">
        <v>476.735123600407</v>
      </c>
      <c r="AB72" t="n">
        <v>652.2900281793619</v>
      </c>
      <c r="AC72" t="n">
        <v>590.0363833847273</v>
      </c>
      <c r="AD72" t="n">
        <v>476735.123600407</v>
      </c>
      <c r="AE72" t="n">
        <v>652290.028179362</v>
      </c>
      <c r="AF72" t="n">
        <v>5.58592200635342e-06</v>
      </c>
      <c r="AG72" t="n">
        <v>25</v>
      </c>
      <c r="AH72" t="n">
        <v>590036.3833847273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4.7153</v>
      </c>
      <c r="E73" t="n">
        <v>21.21</v>
      </c>
      <c r="F73" t="n">
        <v>17.63</v>
      </c>
      <c r="G73" t="n">
        <v>81.36</v>
      </c>
      <c r="H73" t="n">
        <v>1.08</v>
      </c>
      <c r="I73" t="n">
        <v>13</v>
      </c>
      <c r="J73" t="n">
        <v>310.46</v>
      </c>
      <c r="K73" t="n">
        <v>60.56</v>
      </c>
      <c r="L73" t="n">
        <v>18.75</v>
      </c>
      <c r="M73" t="n">
        <v>11</v>
      </c>
      <c r="N73" t="n">
        <v>91.16</v>
      </c>
      <c r="O73" t="n">
        <v>38524.29</v>
      </c>
      <c r="P73" t="n">
        <v>296.57</v>
      </c>
      <c r="Q73" t="n">
        <v>444.55</v>
      </c>
      <c r="R73" t="n">
        <v>72.11</v>
      </c>
      <c r="S73" t="n">
        <v>48.21</v>
      </c>
      <c r="T73" t="n">
        <v>5994.44</v>
      </c>
      <c r="U73" t="n">
        <v>0.67</v>
      </c>
      <c r="V73" t="n">
        <v>0.77</v>
      </c>
      <c r="W73" t="n">
        <v>0.19</v>
      </c>
      <c r="X73" t="n">
        <v>0.35</v>
      </c>
      <c r="Y73" t="n">
        <v>1</v>
      </c>
      <c r="Z73" t="n">
        <v>10</v>
      </c>
      <c r="AA73" t="n">
        <v>477.0788440914137</v>
      </c>
      <c r="AB73" t="n">
        <v>652.7603217190352</v>
      </c>
      <c r="AC73" t="n">
        <v>590.4617927690352</v>
      </c>
      <c r="AD73" t="n">
        <v>477078.8440914137</v>
      </c>
      <c r="AE73" t="n">
        <v>652760.3217190353</v>
      </c>
      <c r="AF73" t="n">
        <v>5.582725315082297e-06</v>
      </c>
      <c r="AG73" t="n">
        <v>25</v>
      </c>
      <c r="AH73" t="n">
        <v>590461.7927690352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4.7145</v>
      </c>
      <c r="E74" t="n">
        <v>21.21</v>
      </c>
      <c r="F74" t="n">
        <v>17.63</v>
      </c>
      <c r="G74" t="n">
        <v>81.37</v>
      </c>
      <c r="H74" t="n">
        <v>1.09</v>
      </c>
      <c r="I74" t="n">
        <v>13</v>
      </c>
      <c r="J74" t="n">
        <v>311.01</v>
      </c>
      <c r="K74" t="n">
        <v>60.56</v>
      </c>
      <c r="L74" t="n">
        <v>19</v>
      </c>
      <c r="M74" t="n">
        <v>11</v>
      </c>
      <c r="N74" t="n">
        <v>91.45</v>
      </c>
      <c r="O74" t="n">
        <v>38591.62</v>
      </c>
      <c r="P74" t="n">
        <v>296.09</v>
      </c>
      <c r="Q74" t="n">
        <v>444.55</v>
      </c>
      <c r="R74" t="n">
        <v>72.23</v>
      </c>
      <c r="S74" t="n">
        <v>48.21</v>
      </c>
      <c r="T74" t="n">
        <v>6057.18</v>
      </c>
      <c r="U74" t="n">
        <v>0.67</v>
      </c>
      <c r="V74" t="n">
        <v>0.77</v>
      </c>
      <c r="W74" t="n">
        <v>0.19</v>
      </c>
      <c r="X74" t="n">
        <v>0.35</v>
      </c>
      <c r="Y74" t="n">
        <v>1</v>
      </c>
      <c r="Z74" t="n">
        <v>10</v>
      </c>
      <c r="AA74" t="n">
        <v>476.8706755309842</v>
      </c>
      <c r="AB74" t="n">
        <v>652.4754963109069</v>
      </c>
      <c r="AC74" t="n">
        <v>590.2041506981037</v>
      </c>
      <c r="AD74" t="n">
        <v>476870.6755309842</v>
      </c>
      <c r="AE74" t="n">
        <v>652475.496310907</v>
      </c>
      <c r="AF74" t="n">
        <v>5.581778147298261e-06</v>
      </c>
      <c r="AG74" t="n">
        <v>25</v>
      </c>
      <c r="AH74" t="n">
        <v>590204.1506981037</v>
      </c>
    </row>
    <row r="75">
      <c r="A75" t="n">
        <v>73</v>
      </c>
      <c r="B75" t="n">
        <v>140</v>
      </c>
      <c r="C75" t="inlineStr">
        <is>
          <t xml:space="preserve">CONCLUIDO	</t>
        </is>
      </c>
      <c r="D75" t="n">
        <v>4.7372</v>
      </c>
      <c r="E75" t="n">
        <v>21.11</v>
      </c>
      <c r="F75" t="n">
        <v>17.58</v>
      </c>
      <c r="G75" t="n">
        <v>87.91</v>
      </c>
      <c r="H75" t="n">
        <v>1.1</v>
      </c>
      <c r="I75" t="n">
        <v>12</v>
      </c>
      <c r="J75" t="n">
        <v>311.55</v>
      </c>
      <c r="K75" t="n">
        <v>60.56</v>
      </c>
      <c r="L75" t="n">
        <v>19.25</v>
      </c>
      <c r="M75" t="n">
        <v>10</v>
      </c>
      <c r="N75" t="n">
        <v>91.75</v>
      </c>
      <c r="O75" t="n">
        <v>38659.08</v>
      </c>
      <c r="P75" t="n">
        <v>294.54</v>
      </c>
      <c r="Q75" t="n">
        <v>444.59</v>
      </c>
      <c r="R75" t="n">
        <v>70.52</v>
      </c>
      <c r="S75" t="n">
        <v>48.21</v>
      </c>
      <c r="T75" t="n">
        <v>5206.68</v>
      </c>
      <c r="U75" t="n">
        <v>0.68</v>
      </c>
      <c r="V75" t="n">
        <v>0.78</v>
      </c>
      <c r="W75" t="n">
        <v>0.18</v>
      </c>
      <c r="X75" t="n">
        <v>0.3</v>
      </c>
      <c r="Y75" t="n">
        <v>1</v>
      </c>
      <c r="Z75" t="n">
        <v>10</v>
      </c>
      <c r="AA75" t="n">
        <v>474.8007694111238</v>
      </c>
      <c r="AB75" t="n">
        <v>649.6433594399008</v>
      </c>
      <c r="AC75" t="n">
        <v>587.6423089951372</v>
      </c>
      <c r="AD75" t="n">
        <v>474800.7694111238</v>
      </c>
      <c r="AE75" t="n">
        <v>649643.3594399008</v>
      </c>
      <c r="AF75" t="n">
        <v>5.608654033170287e-06</v>
      </c>
      <c r="AG75" t="n">
        <v>25</v>
      </c>
      <c r="AH75" t="n">
        <v>587642.3089951372</v>
      </c>
    </row>
    <row r="76">
      <c r="A76" t="n">
        <v>74</v>
      </c>
      <c r="B76" t="n">
        <v>140</v>
      </c>
      <c r="C76" t="inlineStr">
        <is>
          <t xml:space="preserve">CONCLUIDO	</t>
        </is>
      </c>
      <c r="D76" t="n">
        <v>4.7363</v>
      </c>
      <c r="E76" t="n">
        <v>21.11</v>
      </c>
      <c r="F76" t="n">
        <v>17.59</v>
      </c>
      <c r="G76" t="n">
        <v>87.93000000000001</v>
      </c>
      <c r="H76" t="n">
        <v>1.11</v>
      </c>
      <c r="I76" t="n">
        <v>12</v>
      </c>
      <c r="J76" t="n">
        <v>312.1</v>
      </c>
      <c r="K76" t="n">
        <v>60.56</v>
      </c>
      <c r="L76" t="n">
        <v>19.5</v>
      </c>
      <c r="M76" t="n">
        <v>10</v>
      </c>
      <c r="N76" t="n">
        <v>92.05</v>
      </c>
      <c r="O76" t="n">
        <v>38726.8</v>
      </c>
      <c r="P76" t="n">
        <v>295.01</v>
      </c>
      <c r="Q76" t="n">
        <v>444.56</v>
      </c>
      <c r="R76" t="n">
        <v>70.69</v>
      </c>
      <c r="S76" t="n">
        <v>48.21</v>
      </c>
      <c r="T76" t="n">
        <v>5292.48</v>
      </c>
      <c r="U76" t="n">
        <v>0.68</v>
      </c>
      <c r="V76" t="n">
        <v>0.78</v>
      </c>
      <c r="W76" t="n">
        <v>0.18</v>
      </c>
      <c r="X76" t="n">
        <v>0.31</v>
      </c>
      <c r="Y76" t="n">
        <v>1</v>
      </c>
      <c r="Z76" t="n">
        <v>10</v>
      </c>
      <c r="AA76" t="n">
        <v>475.1238235242079</v>
      </c>
      <c r="AB76" t="n">
        <v>650.085376329564</v>
      </c>
      <c r="AC76" t="n">
        <v>588.0421404132258</v>
      </c>
      <c r="AD76" t="n">
        <v>475123.8235242079</v>
      </c>
      <c r="AE76" t="n">
        <v>650085.376329564</v>
      </c>
      <c r="AF76" t="n">
        <v>5.607588469413248e-06</v>
      </c>
      <c r="AG76" t="n">
        <v>25</v>
      </c>
      <c r="AH76" t="n">
        <v>588042.1404132257</v>
      </c>
    </row>
    <row r="77">
      <c r="A77" t="n">
        <v>75</v>
      </c>
      <c r="B77" t="n">
        <v>140</v>
      </c>
      <c r="C77" t="inlineStr">
        <is>
          <t xml:space="preserve">CONCLUIDO	</t>
        </is>
      </c>
      <c r="D77" t="n">
        <v>4.7366</v>
      </c>
      <c r="E77" t="n">
        <v>21.11</v>
      </c>
      <c r="F77" t="n">
        <v>17.58</v>
      </c>
      <c r="G77" t="n">
        <v>87.92</v>
      </c>
      <c r="H77" t="n">
        <v>1.13</v>
      </c>
      <c r="I77" t="n">
        <v>12</v>
      </c>
      <c r="J77" t="n">
        <v>312.65</v>
      </c>
      <c r="K77" t="n">
        <v>60.56</v>
      </c>
      <c r="L77" t="n">
        <v>19.75</v>
      </c>
      <c r="M77" t="n">
        <v>10</v>
      </c>
      <c r="N77" t="n">
        <v>92.34999999999999</v>
      </c>
      <c r="O77" t="n">
        <v>38794.53</v>
      </c>
      <c r="P77" t="n">
        <v>295.22</v>
      </c>
      <c r="Q77" t="n">
        <v>444.55</v>
      </c>
      <c r="R77" t="n">
        <v>70.59</v>
      </c>
      <c r="S77" t="n">
        <v>48.21</v>
      </c>
      <c r="T77" t="n">
        <v>5240.92</v>
      </c>
      <c r="U77" t="n">
        <v>0.68</v>
      </c>
      <c r="V77" t="n">
        <v>0.78</v>
      </c>
      <c r="W77" t="n">
        <v>0.18</v>
      </c>
      <c r="X77" t="n">
        <v>0.31</v>
      </c>
      <c r="Y77" t="n">
        <v>1</v>
      </c>
      <c r="Z77" t="n">
        <v>10</v>
      </c>
      <c r="AA77" t="n">
        <v>475.1761376771045</v>
      </c>
      <c r="AB77" t="n">
        <v>650.1569548614947</v>
      </c>
      <c r="AC77" t="n">
        <v>588.1068875905298</v>
      </c>
      <c r="AD77" t="n">
        <v>475176.1376771044</v>
      </c>
      <c r="AE77" t="n">
        <v>650156.9548614947</v>
      </c>
      <c r="AF77" t="n">
        <v>5.607943657332261e-06</v>
      </c>
      <c r="AG77" t="n">
        <v>25</v>
      </c>
      <c r="AH77" t="n">
        <v>588106.8875905299</v>
      </c>
    </row>
    <row r="78">
      <c r="A78" t="n">
        <v>76</v>
      </c>
      <c r="B78" t="n">
        <v>140</v>
      </c>
      <c r="C78" t="inlineStr">
        <is>
          <t xml:space="preserve">CONCLUIDO	</t>
        </is>
      </c>
      <c r="D78" t="n">
        <v>4.735</v>
      </c>
      <c r="E78" t="n">
        <v>21.12</v>
      </c>
      <c r="F78" t="n">
        <v>17.59</v>
      </c>
      <c r="G78" t="n">
        <v>87.95999999999999</v>
      </c>
      <c r="H78" t="n">
        <v>1.14</v>
      </c>
      <c r="I78" t="n">
        <v>12</v>
      </c>
      <c r="J78" t="n">
        <v>313.2</v>
      </c>
      <c r="K78" t="n">
        <v>60.56</v>
      </c>
      <c r="L78" t="n">
        <v>20</v>
      </c>
      <c r="M78" t="n">
        <v>10</v>
      </c>
      <c r="N78" t="n">
        <v>92.65000000000001</v>
      </c>
      <c r="O78" t="n">
        <v>38862.4</v>
      </c>
      <c r="P78" t="n">
        <v>295.51</v>
      </c>
      <c r="Q78" t="n">
        <v>444.55</v>
      </c>
      <c r="R78" t="n">
        <v>70.84</v>
      </c>
      <c r="S78" t="n">
        <v>48.21</v>
      </c>
      <c r="T78" t="n">
        <v>5363.65</v>
      </c>
      <c r="U78" t="n">
        <v>0.68</v>
      </c>
      <c r="V78" t="n">
        <v>0.78</v>
      </c>
      <c r="W78" t="n">
        <v>0.18</v>
      </c>
      <c r="X78" t="n">
        <v>0.32</v>
      </c>
      <c r="Y78" t="n">
        <v>1</v>
      </c>
      <c r="Z78" t="n">
        <v>10</v>
      </c>
      <c r="AA78" t="n">
        <v>475.4403041754885</v>
      </c>
      <c r="AB78" t="n">
        <v>650.5183991187871</v>
      </c>
      <c r="AC78" t="n">
        <v>588.4338361151965</v>
      </c>
      <c r="AD78" t="n">
        <v>475440.3041754885</v>
      </c>
      <c r="AE78" t="n">
        <v>650518.3991187871</v>
      </c>
      <c r="AF78" t="n">
        <v>5.606049321764189e-06</v>
      </c>
      <c r="AG78" t="n">
        <v>25</v>
      </c>
      <c r="AH78" t="n">
        <v>588433.8361151966</v>
      </c>
    </row>
    <row r="79">
      <c r="A79" t="n">
        <v>77</v>
      </c>
      <c r="B79" t="n">
        <v>140</v>
      </c>
      <c r="C79" t="inlineStr">
        <is>
          <t xml:space="preserve">CONCLUIDO	</t>
        </is>
      </c>
      <c r="D79" t="n">
        <v>4.7366</v>
      </c>
      <c r="E79" t="n">
        <v>21.11</v>
      </c>
      <c r="F79" t="n">
        <v>17.58</v>
      </c>
      <c r="G79" t="n">
        <v>87.92</v>
      </c>
      <c r="H79" t="n">
        <v>1.15</v>
      </c>
      <c r="I79" t="n">
        <v>12</v>
      </c>
      <c r="J79" t="n">
        <v>313.75</v>
      </c>
      <c r="K79" t="n">
        <v>60.56</v>
      </c>
      <c r="L79" t="n">
        <v>20.25</v>
      </c>
      <c r="M79" t="n">
        <v>10</v>
      </c>
      <c r="N79" t="n">
        <v>92.95</v>
      </c>
      <c r="O79" t="n">
        <v>38930.39</v>
      </c>
      <c r="P79" t="n">
        <v>295.72</v>
      </c>
      <c r="Q79" t="n">
        <v>444.56</v>
      </c>
      <c r="R79" t="n">
        <v>70.67</v>
      </c>
      <c r="S79" t="n">
        <v>48.21</v>
      </c>
      <c r="T79" t="n">
        <v>5280.6</v>
      </c>
      <c r="U79" t="n">
        <v>0.68</v>
      </c>
      <c r="V79" t="n">
        <v>0.78</v>
      </c>
      <c r="W79" t="n">
        <v>0.18</v>
      </c>
      <c r="X79" t="n">
        <v>0.31</v>
      </c>
      <c r="Y79" t="n">
        <v>1</v>
      </c>
      <c r="Z79" t="n">
        <v>10</v>
      </c>
      <c r="AA79" t="n">
        <v>475.4314524864594</v>
      </c>
      <c r="AB79" t="n">
        <v>650.5062878473485</v>
      </c>
      <c r="AC79" t="n">
        <v>588.4228807265059</v>
      </c>
      <c r="AD79" t="n">
        <v>475431.4524864594</v>
      </c>
      <c r="AE79" t="n">
        <v>650506.2878473485</v>
      </c>
      <c r="AF79" t="n">
        <v>5.607943657332261e-06</v>
      </c>
      <c r="AG79" t="n">
        <v>25</v>
      </c>
      <c r="AH79" t="n">
        <v>588422.8807265059</v>
      </c>
    </row>
    <row r="80">
      <c r="A80" t="n">
        <v>78</v>
      </c>
      <c r="B80" t="n">
        <v>140</v>
      </c>
      <c r="C80" t="inlineStr">
        <is>
          <t xml:space="preserve">CONCLUIDO	</t>
        </is>
      </c>
      <c r="D80" t="n">
        <v>4.7415</v>
      </c>
      <c r="E80" t="n">
        <v>21.09</v>
      </c>
      <c r="F80" t="n">
        <v>17.56</v>
      </c>
      <c r="G80" t="n">
        <v>87.81</v>
      </c>
      <c r="H80" t="n">
        <v>1.16</v>
      </c>
      <c r="I80" t="n">
        <v>12</v>
      </c>
      <c r="J80" t="n">
        <v>314.3</v>
      </c>
      <c r="K80" t="n">
        <v>60.56</v>
      </c>
      <c r="L80" t="n">
        <v>20.5</v>
      </c>
      <c r="M80" t="n">
        <v>10</v>
      </c>
      <c r="N80" t="n">
        <v>93.25</v>
      </c>
      <c r="O80" t="n">
        <v>38998.53</v>
      </c>
      <c r="P80" t="n">
        <v>295.01</v>
      </c>
      <c r="Q80" t="n">
        <v>444.55</v>
      </c>
      <c r="R80" t="n">
        <v>69.70999999999999</v>
      </c>
      <c r="S80" t="n">
        <v>48.21</v>
      </c>
      <c r="T80" t="n">
        <v>4799.99</v>
      </c>
      <c r="U80" t="n">
        <v>0.6899999999999999</v>
      </c>
      <c r="V80" t="n">
        <v>0.78</v>
      </c>
      <c r="W80" t="n">
        <v>0.19</v>
      </c>
      <c r="X80" t="n">
        <v>0.29</v>
      </c>
      <c r="Y80" t="n">
        <v>1</v>
      </c>
      <c r="Z80" t="n">
        <v>10</v>
      </c>
      <c r="AA80" t="n">
        <v>474.7574841262189</v>
      </c>
      <c r="AB80" t="n">
        <v>649.5841346034819</v>
      </c>
      <c r="AC80" t="n">
        <v>587.5887364939836</v>
      </c>
      <c r="AD80" t="n">
        <v>474757.4841262189</v>
      </c>
      <c r="AE80" t="n">
        <v>649584.1346034819</v>
      </c>
      <c r="AF80" t="n">
        <v>5.613745060009483e-06</v>
      </c>
      <c r="AG80" t="n">
        <v>25</v>
      </c>
      <c r="AH80" t="n">
        <v>587588.7364939835</v>
      </c>
    </row>
    <row r="81">
      <c r="A81" t="n">
        <v>79</v>
      </c>
      <c r="B81" t="n">
        <v>140</v>
      </c>
      <c r="C81" t="inlineStr">
        <is>
          <t xml:space="preserve">CONCLUIDO	</t>
        </is>
      </c>
      <c r="D81" t="n">
        <v>4.746</v>
      </c>
      <c r="E81" t="n">
        <v>21.07</v>
      </c>
      <c r="F81" t="n">
        <v>17.54</v>
      </c>
      <c r="G81" t="n">
        <v>87.70999999999999</v>
      </c>
      <c r="H81" t="n">
        <v>1.17</v>
      </c>
      <c r="I81" t="n">
        <v>12</v>
      </c>
      <c r="J81" t="n">
        <v>314.86</v>
      </c>
      <c r="K81" t="n">
        <v>60.56</v>
      </c>
      <c r="L81" t="n">
        <v>20.75</v>
      </c>
      <c r="M81" t="n">
        <v>10</v>
      </c>
      <c r="N81" t="n">
        <v>93.55</v>
      </c>
      <c r="O81" t="n">
        <v>39066.8</v>
      </c>
      <c r="P81" t="n">
        <v>294.08</v>
      </c>
      <c r="Q81" t="n">
        <v>444.55</v>
      </c>
      <c r="R81" t="n">
        <v>69.03</v>
      </c>
      <c r="S81" t="n">
        <v>48.21</v>
      </c>
      <c r="T81" t="n">
        <v>4460.48</v>
      </c>
      <c r="U81" t="n">
        <v>0.7</v>
      </c>
      <c r="V81" t="n">
        <v>0.78</v>
      </c>
      <c r="W81" t="n">
        <v>0.19</v>
      </c>
      <c r="X81" t="n">
        <v>0.27</v>
      </c>
      <c r="Y81" t="n">
        <v>1</v>
      </c>
      <c r="Z81" t="n">
        <v>10</v>
      </c>
      <c r="AA81" t="n">
        <v>473.9914539001055</v>
      </c>
      <c r="AB81" t="n">
        <v>648.5360182532449</v>
      </c>
      <c r="AC81" t="n">
        <v>586.6406508971727</v>
      </c>
      <c r="AD81" t="n">
        <v>473991.4539001054</v>
      </c>
      <c r="AE81" t="n">
        <v>648536.0182532449</v>
      </c>
      <c r="AF81" t="n">
        <v>5.619072878794687e-06</v>
      </c>
      <c r="AG81" t="n">
        <v>25</v>
      </c>
      <c r="AH81" t="n">
        <v>586640.6508971727</v>
      </c>
    </row>
    <row r="82">
      <c r="A82" t="n">
        <v>80</v>
      </c>
      <c r="B82" t="n">
        <v>140</v>
      </c>
      <c r="C82" t="inlineStr">
        <is>
          <t xml:space="preserve">CONCLUIDO	</t>
        </is>
      </c>
      <c r="D82" t="n">
        <v>4.7663</v>
      </c>
      <c r="E82" t="n">
        <v>20.98</v>
      </c>
      <c r="F82" t="n">
        <v>17.51</v>
      </c>
      <c r="G82" t="n">
        <v>95.48</v>
      </c>
      <c r="H82" t="n">
        <v>1.19</v>
      </c>
      <c r="I82" t="n">
        <v>11</v>
      </c>
      <c r="J82" t="n">
        <v>315.41</v>
      </c>
      <c r="K82" t="n">
        <v>60.56</v>
      </c>
      <c r="L82" t="n">
        <v>21</v>
      </c>
      <c r="M82" t="n">
        <v>9</v>
      </c>
      <c r="N82" t="n">
        <v>93.86</v>
      </c>
      <c r="O82" t="n">
        <v>39135.2</v>
      </c>
      <c r="P82" t="n">
        <v>292.97</v>
      </c>
      <c r="Q82" t="n">
        <v>444.57</v>
      </c>
      <c r="R82" t="n">
        <v>68.03</v>
      </c>
      <c r="S82" t="n">
        <v>48.21</v>
      </c>
      <c r="T82" t="n">
        <v>3965.2</v>
      </c>
      <c r="U82" t="n">
        <v>0.71</v>
      </c>
      <c r="V82" t="n">
        <v>0.78</v>
      </c>
      <c r="W82" t="n">
        <v>0.18</v>
      </c>
      <c r="X82" t="n">
        <v>0.23</v>
      </c>
      <c r="Y82" t="n">
        <v>1</v>
      </c>
      <c r="Z82" t="n">
        <v>10</v>
      </c>
      <c r="AA82" t="n">
        <v>472.3637727817745</v>
      </c>
      <c r="AB82" t="n">
        <v>646.3089531389217</v>
      </c>
      <c r="AC82" t="n">
        <v>584.6261337516548</v>
      </c>
      <c r="AD82" t="n">
        <v>472363.7727817745</v>
      </c>
      <c r="AE82" t="n">
        <v>646308.9531389216</v>
      </c>
      <c r="AF82" t="n">
        <v>5.643107261314604e-06</v>
      </c>
      <c r="AG82" t="n">
        <v>25</v>
      </c>
      <c r="AH82" t="n">
        <v>584626.1337516549</v>
      </c>
    </row>
    <row r="83">
      <c r="A83" t="n">
        <v>81</v>
      </c>
      <c r="B83" t="n">
        <v>140</v>
      </c>
      <c r="C83" t="inlineStr">
        <is>
          <t xml:space="preserve">CONCLUIDO	</t>
        </is>
      </c>
      <c r="D83" t="n">
        <v>4.7473</v>
      </c>
      <c r="E83" t="n">
        <v>21.06</v>
      </c>
      <c r="F83" t="n">
        <v>17.59</v>
      </c>
      <c r="G83" t="n">
        <v>95.94</v>
      </c>
      <c r="H83" t="n">
        <v>1.2</v>
      </c>
      <c r="I83" t="n">
        <v>11</v>
      </c>
      <c r="J83" t="n">
        <v>315.97</v>
      </c>
      <c r="K83" t="n">
        <v>60.56</v>
      </c>
      <c r="L83" t="n">
        <v>21.25</v>
      </c>
      <c r="M83" t="n">
        <v>9</v>
      </c>
      <c r="N83" t="n">
        <v>94.16</v>
      </c>
      <c r="O83" t="n">
        <v>39203.74</v>
      </c>
      <c r="P83" t="n">
        <v>294.52</v>
      </c>
      <c r="Q83" t="n">
        <v>444.55</v>
      </c>
      <c r="R83" t="n">
        <v>71.11</v>
      </c>
      <c r="S83" t="n">
        <v>48.21</v>
      </c>
      <c r="T83" t="n">
        <v>5504.74</v>
      </c>
      <c r="U83" t="n">
        <v>0.68</v>
      </c>
      <c r="V83" t="n">
        <v>0.78</v>
      </c>
      <c r="W83" t="n">
        <v>0.18</v>
      </c>
      <c r="X83" t="n">
        <v>0.31</v>
      </c>
      <c r="Y83" t="n">
        <v>1</v>
      </c>
      <c r="Z83" t="n">
        <v>10</v>
      </c>
      <c r="AA83" t="n">
        <v>474.3586909107603</v>
      </c>
      <c r="AB83" t="n">
        <v>649.0384881325766</v>
      </c>
      <c r="AC83" t="n">
        <v>587.0951657564419</v>
      </c>
      <c r="AD83" t="n">
        <v>474358.6909107604</v>
      </c>
      <c r="AE83" t="n">
        <v>649038.4881325766</v>
      </c>
      <c r="AF83" t="n">
        <v>5.620612026443745e-06</v>
      </c>
      <c r="AG83" t="n">
        <v>25</v>
      </c>
      <c r="AH83" t="n">
        <v>587095.1657564419</v>
      </c>
    </row>
    <row r="84">
      <c r="A84" t="n">
        <v>82</v>
      </c>
      <c r="B84" t="n">
        <v>140</v>
      </c>
      <c r="C84" t="inlineStr">
        <is>
          <t xml:space="preserve">CONCLUIDO	</t>
        </is>
      </c>
      <c r="D84" t="n">
        <v>4.7537</v>
      </c>
      <c r="E84" t="n">
        <v>21.04</v>
      </c>
      <c r="F84" t="n">
        <v>17.56</v>
      </c>
      <c r="G84" t="n">
        <v>95.78</v>
      </c>
      <c r="H84" t="n">
        <v>1.21</v>
      </c>
      <c r="I84" t="n">
        <v>11</v>
      </c>
      <c r="J84" t="n">
        <v>316.53</v>
      </c>
      <c r="K84" t="n">
        <v>60.56</v>
      </c>
      <c r="L84" t="n">
        <v>21.5</v>
      </c>
      <c r="M84" t="n">
        <v>9</v>
      </c>
      <c r="N84" t="n">
        <v>94.47</v>
      </c>
      <c r="O84" t="n">
        <v>39272.42</v>
      </c>
      <c r="P84" t="n">
        <v>294.03</v>
      </c>
      <c r="Q84" t="n">
        <v>444.55</v>
      </c>
      <c r="R84" t="n">
        <v>69.89</v>
      </c>
      <c r="S84" t="n">
        <v>48.21</v>
      </c>
      <c r="T84" t="n">
        <v>4896.77</v>
      </c>
      <c r="U84" t="n">
        <v>0.6899999999999999</v>
      </c>
      <c r="V84" t="n">
        <v>0.78</v>
      </c>
      <c r="W84" t="n">
        <v>0.18</v>
      </c>
      <c r="X84" t="n">
        <v>0.28</v>
      </c>
      <c r="Y84" t="n">
        <v>1</v>
      </c>
      <c r="Z84" t="n">
        <v>10</v>
      </c>
      <c r="AA84" t="n">
        <v>473.6888539942871</v>
      </c>
      <c r="AB84" t="n">
        <v>648.1219877123385</v>
      </c>
      <c r="AC84" t="n">
        <v>586.2661348499951</v>
      </c>
      <c r="AD84" t="n">
        <v>473688.8539942871</v>
      </c>
      <c r="AE84" t="n">
        <v>648121.9877123386</v>
      </c>
      <c r="AF84" t="n">
        <v>5.628189368716034e-06</v>
      </c>
      <c r="AG84" t="n">
        <v>25</v>
      </c>
      <c r="AH84" t="n">
        <v>586266.134849995</v>
      </c>
    </row>
    <row r="85">
      <c r="A85" t="n">
        <v>83</v>
      </c>
      <c r="B85" t="n">
        <v>140</v>
      </c>
      <c r="C85" t="inlineStr">
        <is>
          <t xml:space="preserve">CONCLUIDO	</t>
        </is>
      </c>
      <c r="D85" t="n">
        <v>4.7511</v>
      </c>
      <c r="E85" t="n">
        <v>21.05</v>
      </c>
      <c r="F85" t="n">
        <v>17.57</v>
      </c>
      <c r="G85" t="n">
        <v>95.84999999999999</v>
      </c>
      <c r="H85" t="n">
        <v>1.22</v>
      </c>
      <c r="I85" t="n">
        <v>11</v>
      </c>
      <c r="J85" t="n">
        <v>317.08</v>
      </c>
      <c r="K85" t="n">
        <v>60.56</v>
      </c>
      <c r="L85" t="n">
        <v>21.75</v>
      </c>
      <c r="M85" t="n">
        <v>9</v>
      </c>
      <c r="N85" t="n">
        <v>94.78</v>
      </c>
      <c r="O85" t="n">
        <v>39341.24</v>
      </c>
      <c r="P85" t="n">
        <v>294.34</v>
      </c>
      <c r="Q85" t="n">
        <v>444.55</v>
      </c>
      <c r="R85" t="n">
        <v>70.34</v>
      </c>
      <c r="S85" t="n">
        <v>48.21</v>
      </c>
      <c r="T85" t="n">
        <v>5118.76</v>
      </c>
      <c r="U85" t="n">
        <v>0.6899999999999999</v>
      </c>
      <c r="V85" t="n">
        <v>0.78</v>
      </c>
      <c r="W85" t="n">
        <v>0.18</v>
      </c>
      <c r="X85" t="n">
        <v>0.3</v>
      </c>
      <c r="Y85" t="n">
        <v>1</v>
      </c>
      <c r="Z85" t="n">
        <v>10</v>
      </c>
      <c r="AA85" t="n">
        <v>474.008328914707</v>
      </c>
      <c r="AB85" t="n">
        <v>648.559107392696</v>
      </c>
      <c r="AC85" t="n">
        <v>586.6615364415603</v>
      </c>
      <c r="AD85" t="n">
        <v>474008.3289147069</v>
      </c>
      <c r="AE85" t="n">
        <v>648559.107392696</v>
      </c>
      <c r="AF85" t="n">
        <v>5.625111073417917e-06</v>
      </c>
      <c r="AG85" t="n">
        <v>25</v>
      </c>
      <c r="AH85" t="n">
        <v>586661.5364415604</v>
      </c>
    </row>
    <row r="86">
      <c r="A86" t="n">
        <v>84</v>
      </c>
      <c r="B86" t="n">
        <v>140</v>
      </c>
      <c r="C86" t="inlineStr">
        <is>
          <t xml:space="preserve">CONCLUIDO	</t>
        </is>
      </c>
      <c r="D86" t="n">
        <v>4.7531</v>
      </c>
      <c r="E86" t="n">
        <v>21.04</v>
      </c>
      <c r="F86" t="n">
        <v>17.56</v>
      </c>
      <c r="G86" t="n">
        <v>95.8</v>
      </c>
      <c r="H86" t="n">
        <v>1.23</v>
      </c>
      <c r="I86" t="n">
        <v>11</v>
      </c>
      <c r="J86" t="n">
        <v>317.64</v>
      </c>
      <c r="K86" t="n">
        <v>60.56</v>
      </c>
      <c r="L86" t="n">
        <v>22</v>
      </c>
      <c r="M86" t="n">
        <v>9</v>
      </c>
      <c r="N86" t="n">
        <v>95.09</v>
      </c>
      <c r="O86" t="n">
        <v>39410.2</v>
      </c>
      <c r="P86" t="n">
        <v>294.52</v>
      </c>
      <c r="Q86" t="n">
        <v>444.55</v>
      </c>
      <c r="R86" t="n">
        <v>69.95</v>
      </c>
      <c r="S86" t="n">
        <v>48.21</v>
      </c>
      <c r="T86" t="n">
        <v>4926.03</v>
      </c>
      <c r="U86" t="n">
        <v>0.6899999999999999</v>
      </c>
      <c r="V86" t="n">
        <v>0.78</v>
      </c>
      <c r="W86" t="n">
        <v>0.18</v>
      </c>
      <c r="X86" t="n">
        <v>0.29</v>
      </c>
      <c r="Y86" t="n">
        <v>1</v>
      </c>
      <c r="Z86" t="n">
        <v>10</v>
      </c>
      <c r="AA86" t="n">
        <v>473.9660960071876</v>
      </c>
      <c r="AB86" t="n">
        <v>648.5013224654435</v>
      </c>
      <c r="AC86" t="n">
        <v>586.6092664266631</v>
      </c>
      <c r="AD86" t="n">
        <v>473966.0960071876</v>
      </c>
      <c r="AE86" t="n">
        <v>648501.3224654435</v>
      </c>
      <c r="AF86" t="n">
        <v>5.627478992878007e-06</v>
      </c>
      <c r="AG86" t="n">
        <v>25</v>
      </c>
      <c r="AH86" t="n">
        <v>586609.2664266631</v>
      </c>
    </row>
    <row r="87">
      <c r="A87" t="n">
        <v>85</v>
      </c>
      <c r="B87" t="n">
        <v>140</v>
      </c>
      <c r="C87" t="inlineStr">
        <is>
          <t xml:space="preserve">CONCLUIDO	</t>
        </is>
      </c>
      <c r="D87" t="n">
        <v>4.7517</v>
      </c>
      <c r="E87" t="n">
        <v>21.05</v>
      </c>
      <c r="F87" t="n">
        <v>17.57</v>
      </c>
      <c r="G87" t="n">
        <v>95.83</v>
      </c>
      <c r="H87" t="n">
        <v>1.25</v>
      </c>
      <c r="I87" t="n">
        <v>11</v>
      </c>
      <c r="J87" t="n">
        <v>318.2</v>
      </c>
      <c r="K87" t="n">
        <v>60.56</v>
      </c>
      <c r="L87" t="n">
        <v>22.25</v>
      </c>
      <c r="M87" t="n">
        <v>9</v>
      </c>
      <c r="N87" t="n">
        <v>95.40000000000001</v>
      </c>
      <c r="O87" t="n">
        <v>39479.3</v>
      </c>
      <c r="P87" t="n">
        <v>294.57</v>
      </c>
      <c r="Q87" t="n">
        <v>444.55</v>
      </c>
      <c r="R87" t="n">
        <v>70.19</v>
      </c>
      <c r="S87" t="n">
        <v>48.21</v>
      </c>
      <c r="T87" t="n">
        <v>5047.34</v>
      </c>
      <c r="U87" t="n">
        <v>0.6899999999999999</v>
      </c>
      <c r="V87" t="n">
        <v>0.78</v>
      </c>
      <c r="W87" t="n">
        <v>0.18</v>
      </c>
      <c r="X87" t="n">
        <v>0.29</v>
      </c>
      <c r="Y87" t="n">
        <v>1</v>
      </c>
      <c r="Z87" t="n">
        <v>10</v>
      </c>
      <c r="AA87" t="n">
        <v>474.0974498703559</v>
      </c>
      <c r="AB87" t="n">
        <v>648.6810466159538</v>
      </c>
      <c r="AC87" t="n">
        <v>586.7718379564933</v>
      </c>
      <c r="AD87" t="n">
        <v>474097.4498703559</v>
      </c>
      <c r="AE87" t="n">
        <v>648681.0466159538</v>
      </c>
      <c r="AF87" t="n">
        <v>5.625821449255943e-06</v>
      </c>
      <c r="AG87" t="n">
        <v>25</v>
      </c>
      <c r="AH87" t="n">
        <v>586771.8379564933</v>
      </c>
    </row>
    <row r="88">
      <c r="A88" t="n">
        <v>86</v>
      </c>
      <c r="B88" t="n">
        <v>140</v>
      </c>
      <c r="C88" t="inlineStr">
        <is>
          <t xml:space="preserve">CONCLUIDO	</t>
        </is>
      </c>
      <c r="D88" t="n">
        <v>4.7521</v>
      </c>
      <c r="E88" t="n">
        <v>21.04</v>
      </c>
      <c r="F88" t="n">
        <v>17.57</v>
      </c>
      <c r="G88" t="n">
        <v>95.81999999999999</v>
      </c>
      <c r="H88" t="n">
        <v>1.26</v>
      </c>
      <c r="I88" t="n">
        <v>11</v>
      </c>
      <c r="J88" t="n">
        <v>318.76</v>
      </c>
      <c r="K88" t="n">
        <v>60.56</v>
      </c>
      <c r="L88" t="n">
        <v>22.5</v>
      </c>
      <c r="M88" t="n">
        <v>9</v>
      </c>
      <c r="N88" t="n">
        <v>95.70999999999999</v>
      </c>
      <c r="O88" t="n">
        <v>39548.54</v>
      </c>
      <c r="P88" t="n">
        <v>294.54</v>
      </c>
      <c r="Q88" t="n">
        <v>444.56</v>
      </c>
      <c r="R88" t="n">
        <v>70.08</v>
      </c>
      <c r="S88" t="n">
        <v>48.21</v>
      </c>
      <c r="T88" t="n">
        <v>4987.7</v>
      </c>
      <c r="U88" t="n">
        <v>0.6899999999999999</v>
      </c>
      <c r="V88" t="n">
        <v>0.78</v>
      </c>
      <c r="W88" t="n">
        <v>0.18</v>
      </c>
      <c r="X88" t="n">
        <v>0.29</v>
      </c>
      <c r="Y88" t="n">
        <v>1</v>
      </c>
      <c r="Z88" t="n">
        <v>10</v>
      </c>
      <c r="AA88" t="n">
        <v>474.0635412549492</v>
      </c>
      <c r="AB88" t="n">
        <v>648.6346513524119</v>
      </c>
      <c r="AC88" t="n">
        <v>586.7298705917876</v>
      </c>
      <c r="AD88" t="n">
        <v>474063.5412549492</v>
      </c>
      <c r="AE88" t="n">
        <v>648634.6513524118</v>
      </c>
      <c r="AF88" t="n">
        <v>5.626295033147963e-06</v>
      </c>
      <c r="AG88" t="n">
        <v>25</v>
      </c>
      <c r="AH88" t="n">
        <v>586729.8705917876</v>
      </c>
    </row>
    <row r="89">
      <c r="A89" t="n">
        <v>87</v>
      </c>
      <c r="B89" t="n">
        <v>140</v>
      </c>
      <c r="C89" t="inlineStr">
        <is>
          <t xml:space="preserve">CONCLUIDO	</t>
        </is>
      </c>
      <c r="D89" t="n">
        <v>4.7523</v>
      </c>
      <c r="E89" t="n">
        <v>21.04</v>
      </c>
      <c r="F89" t="n">
        <v>17.57</v>
      </c>
      <c r="G89" t="n">
        <v>95.81999999999999</v>
      </c>
      <c r="H89" t="n">
        <v>1.27</v>
      </c>
      <c r="I89" t="n">
        <v>11</v>
      </c>
      <c r="J89" t="n">
        <v>319.33</v>
      </c>
      <c r="K89" t="n">
        <v>60.56</v>
      </c>
      <c r="L89" t="n">
        <v>22.75</v>
      </c>
      <c r="M89" t="n">
        <v>9</v>
      </c>
      <c r="N89" t="n">
        <v>96.02</v>
      </c>
      <c r="O89" t="n">
        <v>39617.93</v>
      </c>
      <c r="P89" t="n">
        <v>294.43</v>
      </c>
      <c r="Q89" t="n">
        <v>444.55</v>
      </c>
      <c r="R89" t="n">
        <v>70.09</v>
      </c>
      <c r="S89" t="n">
        <v>48.21</v>
      </c>
      <c r="T89" t="n">
        <v>4993.73</v>
      </c>
      <c r="U89" t="n">
        <v>0.6899999999999999</v>
      </c>
      <c r="V89" t="n">
        <v>0.78</v>
      </c>
      <c r="W89" t="n">
        <v>0.18</v>
      </c>
      <c r="X89" t="n">
        <v>0.29</v>
      </c>
      <c r="Y89" t="n">
        <v>1</v>
      </c>
      <c r="Z89" t="n">
        <v>10</v>
      </c>
      <c r="AA89" t="n">
        <v>473.9982395341293</v>
      </c>
      <c r="AB89" t="n">
        <v>648.5453026570775</v>
      </c>
      <c r="AC89" t="n">
        <v>586.6490492105341</v>
      </c>
      <c r="AD89" t="n">
        <v>473998.2395341293</v>
      </c>
      <c r="AE89" t="n">
        <v>648545.3026570776</v>
      </c>
      <c r="AF89" t="n">
        <v>5.626531825093972e-06</v>
      </c>
      <c r="AG89" t="n">
        <v>25</v>
      </c>
      <c r="AH89" t="n">
        <v>586649.0492105342</v>
      </c>
    </row>
    <row r="90">
      <c r="A90" t="n">
        <v>88</v>
      </c>
      <c r="B90" t="n">
        <v>140</v>
      </c>
      <c r="C90" t="inlineStr">
        <is>
          <t xml:space="preserve">CONCLUIDO	</t>
        </is>
      </c>
      <c r="D90" t="n">
        <v>4.7501</v>
      </c>
      <c r="E90" t="n">
        <v>21.05</v>
      </c>
      <c r="F90" t="n">
        <v>17.58</v>
      </c>
      <c r="G90" t="n">
        <v>95.87</v>
      </c>
      <c r="H90" t="n">
        <v>1.28</v>
      </c>
      <c r="I90" t="n">
        <v>11</v>
      </c>
      <c r="J90" t="n">
        <v>319.89</v>
      </c>
      <c r="K90" t="n">
        <v>60.56</v>
      </c>
      <c r="L90" t="n">
        <v>23</v>
      </c>
      <c r="M90" t="n">
        <v>9</v>
      </c>
      <c r="N90" t="n">
        <v>96.34</v>
      </c>
      <c r="O90" t="n">
        <v>39687.46</v>
      </c>
      <c r="P90" t="n">
        <v>294.18</v>
      </c>
      <c r="Q90" t="n">
        <v>444.56</v>
      </c>
      <c r="R90" t="n">
        <v>70.45</v>
      </c>
      <c r="S90" t="n">
        <v>48.21</v>
      </c>
      <c r="T90" t="n">
        <v>5173.66</v>
      </c>
      <c r="U90" t="n">
        <v>0.68</v>
      </c>
      <c r="V90" t="n">
        <v>0.78</v>
      </c>
      <c r="W90" t="n">
        <v>0.18</v>
      </c>
      <c r="X90" t="n">
        <v>0.3</v>
      </c>
      <c r="Y90" t="n">
        <v>1</v>
      </c>
      <c r="Z90" t="n">
        <v>10</v>
      </c>
      <c r="AA90" t="n">
        <v>474.0141719726296</v>
      </c>
      <c r="AB90" t="n">
        <v>648.5671021223233</v>
      </c>
      <c r="AC90" t="n">
        <v>586.6687681654128</v>
      </c>
      <c r="AD90" t="n">
        <v>474014.1719726296</v>
      </c>
      <c r="AE90" t="n">
        <v>648567.1021223232</v>
      </c>
      <c r="AF90" t="n">
        <v>5.623927113687871e-06</v>
      </c>
      <c r="AG90" t="n">
        <v>25</v>
      </c>
      <c r="AH90" t="n">
        <v>586668.7681654127</v>
      </c>
    </row>
    <row r="91">
      <c r="A91" t="n">
        <v>89</v>
      </c>
      <c r="B91" t="n">
        <v>140</v>
      </c>
      <c r="C91" t="inlineStr">
        <is>
          <t xml:space="preserve">CONCLUIDO	</t>
        </is>
      </c>
      <c r="D91" t="n">
        <v>4.752</v>
      </c>
      <c r="E91" t="n">
        <v>21.04</v>
      </c>
      <c r="F91" t="n">
        <v>17.57</v>
      </c>
      <c r="G91" t="n">
        <v>95.83</v>
      </c>
      <c r="H91" t="n">
        <v>1.29</v>
      </c>
      <c r="I91" t="n">
        <v>11</v>
      </c>
      <c r="J91" t="n">
        <v>320.46</v>
      </c>
      <c r="K91" t="n">
        <v>60.56</v>
      </c>
      <c r="L91" t="n">
        <v>23.25</v>
      </c>
      <c r="M91" t="n">
        <v>9</v>
      </c>
      <c r="N91" t="n">
        <v>96.65000000000001</v>
      </c>
      <c r="O91" t="n">
        <v>39757.13</v>
      </c>
      <c r="P91" t="n">
        <v>293.96</v>
      </c>
      <c r="Q91" t="n">
        <v>444.56</v>
      </c>
      <c r="R91" t="n">
        <v>70.08</v>
      </c>
      <c r="S91" t="n">
        <v>48.21</v>
      </c>
      <c r="T91" t="n">
        <v>4987.97</v>
      </c>
      <c r="U91" t="n">
        <v>0.6899999999999999</v>
      </c>
      <c r="V91" t="n">
        <v>0.78</v>
      </c>
      <c r="W91" t="n">
        <v>0.18</v>
      </c>
      <c r="X91" t="n">
        <v>0.29</v>
      </c>
      <c r="Y91" t="n">
        <v>1</v>
      </c>
      <c r="Z91" t="n">
        <v>10</v>
      </c>
      <c r="AA91" t="n">
        <v>473.7729951783326</v>
      </c>
      <c r="AB91" t="n">
        <v>648.2371133923969</v>
      </c>
      <c r="AC91" t="n">
        <v>586.3702730967284</v>
      </c>
      <c r="AD91" t="n">
        <v>473772.9951783326</v>
      </c>
      <c r="AE91" t="n">
        <v>648237.1133923968</v>
      </c>
      <c r="AF91" t="n">
        <v>5.626176637174957e-06</v>
      </c>
      <c r="AG91" t="n">
        <v>25</v>
      </c>
      <c r="AH91" t="n">
        <v>586370.2730967284</v>
      </c>
    </row>
    <row r="92">
      <c r="A92" t="n">
        <v>90</v>
      </c>
      <c r="B92" t="n">
        <v>140</v>
      </c>
      <c r="C92" t="inlineStr">
        <is>
          <t xml:space="preserve">CONCLUIDO	</t>
        </is>
      </c>
      <c r="D92" t="n">
        <v>4.7754</v>
      </c>
      <c r="E92" t="n">
        <v>20.94</v>
      </c>
      <c r="F92" t="n">
        <v>17.52</v>
      </c>
      <c r="G92" t="n">
        <v>105.1</v>
      </c>
      <c r="H92" t="n">
        <v>1.3</v>
      </c>
      <c r="I92" t="n">
        <v>10</v>
      </c>
      <c r="J92" t="n">
        <v>321.02</v>
      </c>
      <c r="K92" t="n">
        <v>60.56</v>
      </c>
      <c r="L92" t="n">
        <v>23.5</v>
      </c>
      <c r="M92" t="n">
        <v>8</v>
      </c>
      <c r="N92" t="n">
        <v>96.97</v>
      </c>
      <c r="O92" t="n">
        <v>39826.95</v>
      </c>
      <c r="P92" t="n">
        <v>293.28</v>
      </c>
      <c r="Q92" t="n">
        <v>444.57</v>
      </c>
      <c r="R92" t="n">
        <v>68.38</v>
      </c>
      <c r="S92" t="n">
        <v>48.21</v>
      </c>
      <c r="T92" t="n">
        <v>4146.46</v>
      </c>
      <c r="U92" t="n">
        <v>0.7</v>
      </c>
      <c r="V92" t="n">
        <v>0.78</v>
      </c>
      <c r="W92" t="n">
        <v>0.18</v>
      </c>
      <c r="X92" t="n">
        <v>0.24</v>
      </c>
      <c r="Y92" t="n">
        <v>1</v>
      </c>
      <c r="Z92" t="n">
        <v>10</v>
      </c>
      <c r="AA92" t="n">
        <v>472.1425973528121</v>
      </c>
      <c r="AB92" t="n">
        <v>646.006331159444</v>
      </c>
      <c r="AC92" t="n">
        <v>584.352393589166</v>
      </c>
      <c r="AD92" t="n">
        <v>472142.5973528121</v>
      </c>
      <c r="AE92" t="n">
        <v>646006.3311594441</v>
      </c>
      <c r="AF92" t="n">
        <v>5.653881294858016e-06</v>
      </c>
      <c r="AG92" t="n">
        <v>25</v>
      </c>
      <c r="AH92" t="n">
        <v>584352.393589166</v>
      </c>
    </row>
    <row r="93">
      <c r="A93" t="n">
        <v>91</v>
      </c>
      <c r="B93" t="n">
        <v>140</v>
      </c>
      <c r="C93" t="inlineStr">
        <is>
          <t xml:space="preserve">CONCLUIDO	</t>
        </is>
      </c>
      <c r="D93" t="n">
        <v>4.7728</v>
      </c>
      <c r="E93" t="n">
        <v>20.95</v>
      </c>
      <c r="F93" t="n">
        <v>17.53</v>
      </c>
      <c r="G93" t="n">
        <v>105.17</v>
      </c>
      <c r="H93" t="n">
        <v>1.32</v>
      </c>
      <c r="I93" t="n">
        <v>10</v>
      </c>
      <c r="J93" t="n">
        <v>321.59</v>
      </c>
      <c r="K93" t="n">
        <v>60.56</v>
      </c>
      <c r="L93" t="n">
        <v>23.75</v>
      </c>
      <c r="M93" t="n">
        <v>8</v>
      </c>
      <c r="N93" t="n">
        <v>97.28</v>
      </c>
      <c r="O93" t="n">
        <v>39896.91</v>
      </c>
      <c r="P93" t="n">
        <v>293.52</v>
      </c>
      <c r="Q93" t="n">
        <v>444.55</v>
      </c>
      <c r="R93" t="n">
        <v>68.88</v>
      </c>
      <c r="S93" t="n">
        <v>48.21</v>
      </c>
      <c r="T93" t="n">
        <v>4392.56</v>
      </c>
      <c r="U93" t="n">
        <v>0.7</v>
      </c>
      <c r="V93" t="n">
        <v>0.78</v>
      </c>
      <c r="W93" t="n">
        <v>0.18</v>
      </c>
      <c r="X93" t="n">
        <v>0.25</v>
      </c>
      <c r="Y93" t="n">
        <v>1</v>
      </c>
      <c r="Z93" t="n">
        <v>10</v>
      </c>
      <c r="AA93" t="n">
        <v>472.4243044533611</v>
      </c>
      <c r="AB93" t="n">
        <v>646.3917752424554</v>
      </c>
      <c r="AC93" t="n">
        <v>584.7010514298689</v>
      </c>
      <c r="AD93" t="n">
        <v>472424.3044533611</v>
      </c>
      <c r="AE93" t="n">
        <v>646391.7752424554</v>
      </c>
      <c r="AF93" t="n">
        <v>5.650802999559899e-06</v>
      </c>
      <c r="AG93" t="n">
        <v>25</v>
      </c>
      <c r="AH93" t="n">
        <v>584701.0514298689</v>
      </c>
    </row>
    <row r="94">
      <c r="A94" t="n">
        <v>92</v>
      </c>
      <c r="B94" t="n">
        <v>140</v>
      </c>
      <c r="C94" t="inlineStr">
        <is>
          <t xml:space="preserve">CONCLUIDO	</t>
        </is>
      </c>
      <c r="D94" t="n">
        <v>4.7738</v>
      </c>
      <c r="E94" t="n">
        <v>20.95</v>
      </c>
      <c r="F94" t="n">
        <v>17.52</v>
      </c>
      <c r="G94" t="n">
        <v>105.14</v>
      </c>
      <c r="H94" t="n">
        <v>1.33</v>
      </c>
      <c r="I94" t="n">
        <v>10</v>
      </c>
      <c r="J94" t="n">
        <v>322.16</v>
      </c>
      <c r="K94" t="n">
        <v>60.56</v>
      </c>
      <c r="L94" t="n">
        <v>24</v>
      </c>
      <c r="M94" t="n">
        <v>8</v>
      </c>
      <c r="N94" t="n">
        <v>97.59999999999999</v>
      </c>
      <c r="O94" t="n">
        <v>39967.02</v>
      </c>
      <c r="P94" t="n">
        <v>293.86</v>
      </c>
      <c r="Q94" t="n">
        <v>444.57</v>
      </c>
      <c r="R94" t="n">
        <v>68.63</v>
      </c>
      <c r="S94" t="n">
        <v>48.21</v>
      </c>
      <c r="T94" t="n">
        <v>4272.36</v>
      </c>
      <c r="U94" t="n">
        <v>0.7</v>
      </c>
      <c r="V94" t="n">
        <v>0.78</v>
      </c>
      <c r="W94" t="n">
        <v>0.18</v>
      </c>
      <c r="X94" t="n">
        <v>0.25</v>
      </c>
      <c r="Y94" t="n">
        <v>1</v>
      </c>
      <c r="Z94" t="n">
        <v>10</v>
      </c>
      <c r="AA94" t="n">
        <v>472.5100193137197</v>
      </c>
      <c r="AB94" t="n">
        <v>646.5090540958709</v>
      </c>
      <c r="AC94" t="n">
        <v>584.8071373541162</v>
      </c>
      <c r="AD94" t="n">
        <v>472510.0193137197</v>
      </c>
      <c r="AE94" t="n">
        <v>646509.0540958708</v>
      </c>
      <c r="AF94" t="n">
        <v>5.651986959289944e-06</v>
      </c>
      <c r="AG94" t="n">
        <v>25</v>
      </c>
      <c r="AH94" t="n">
        <v>584807.1373541162</v>
      </c>
    </row>
    <row r="95">
      <c r="A95" t="n">
        <v>93</v>
      </c>
      <c r="B95" t="n">
        <v>140</v>
      </c>
      <c r="C95" t="inlineStr">
        <is>
          <t xml:space="preserve">CONCLUIDO	</t>
        </is>
      </c>
      <c r="D95" t="n">
        <v>4.7715</v>
      </c>
      <c r="E95" t="n">
        <v>20.96</v>
      </c>
      <c r="F95" t="n">
        <v>17.53</v>
      </c>
      <c r="G95" t="n">
        <v>105.21</v>
      </c>
      <c r="H95" t="n">
        <v>1.34</v>
      </c>
      <c r="I95" t="n">
        <v>10</v>
      </c>
      <c r="J95" t="n">
        <v>322.73</v>
      </c>
      <c r="K95" t="n">
        <v>60.56</v>
      </c>
      <c r="L95" t="n">
        <v>24.25</v>
      </c>
      <c r="M95" t="n">
        <v>8</v>
      </c>
      <c r="N95" t="n">
        <v>97.92</v>
      </c>
      <c r="O95" t="n">
        <v>40037.28</v>
      </c>
      <c r="P95" t="n">
        <v>294.16</v>
      </c>
      <c r="Q95" t="n">
        <v>444.55</v>
      </c>
      <c r="R95" t="n">
        <v>69.02</v>
      </c>
      <c r="S95" t="n">
        <v>48.21</v>
      </c>
      <c r="T95" t="n">
        <v>4464.11</v>
      </c>
      <c r="U95" t="n">
        <v>0.7</v>
      </c>
      <c r="V95" t="n">
        <v>0.78</v>
      </c>
      <c r="W95" t="n">
        <v>0.18</v>
      </c>
      <c r="X95" t="n">
        <v>0.26</v>
      </c>
      <c r="Y95" t="n">
        <v>1</v>
      </c>
      <c r="Z95" t="n">
        <v>10</v>
      </c>
      <c r="AA95" t="n">
        <v>472.8085939355574</v>
      </c>
      <c r="AB95" t="n">
        <v>646.9175770656518</v>
      </c>
      <c r="AC95" t="n">
        <v>585.1766714650269</v>
      </c>
      <c r="AD95" t="n">
        <v>472808.5939355574</v>
      </c>
      <c r="AE95" t="n">
        <v>646917.5770656518</v>
      </c>
      <c r="AF95" t="n">
        <v>5.649263851910839e-06</v>
      </c>
      <c r="AG95" t="n">
        <v>25</v>
      </c>
      <c r="AH95" t="n">
        <v>585176.6714650269</v>
      </c>
    </row>
    <row r="96">
      <c r="A96" t="n">
        <v>94</v>
      </c>
      <c r="B96" t="n">
        <v>140</v>
      </c>
      <c r="C96" t="inlineStr">
        <is>
          <t xml:space="preserve">CONCLUIDO	</t>
        </is>
      </c>
      <c r="D96" t="n">
        <v>4.7774</v>
      </c>
      <c r="E96" t="n">
        <v>20.93</v>
      </c>
      <c r="F96" t="n">
        <v>17.51</v>
      </c>
      <c r="G96" t="n">
        <v>105.05</v>
      </c>
      <c r="H96" t="n">
        <v>1.35</v>
      </c>
      <c r="I96" t="n">
        <v>10</v>
      </c>
      <c r="J96" t="n">
        <v>323.3</v>
      </c>
      <c r="K96" t="n">
        <v>60.56</v>
      </c>
      <c r="L96" t="n">
        <v>24.5</v>
      </c>
      <c r="M96" t="n">
        <v>8</v>
      </c>
      <c r="N96" t="n">
        <v>98.23999999999999</v>
      </c>
      <c r="O96" t="n">
        <v>40107.81</v>
      </c>
      <c r="P96" t="n">
        <v>293.26</v>
      </c>
      <c r="Q96" t="n">
        <v>444.56</v>
      </c>
      <c r="R96" t="n">
        <v>68.02</v>
      </c>
      <c r="S96" t="n">
        <v>48.21</v>
      </c>
      <c r="T96" t="n">
        <v>3965.55</v>
      </c>
      <c r="U96" t="n">
        <v>0.71</v>
      </c>
      <c r="V96" t="n">
        <v>0.78</v>
      </c>
      <c r="W96" t="n">
        <v>0.18</v>
      </c>
      <c r="X96" t="n">
        <v>0.23</v>
      </c>
      <c r="Y96" t="n">
        <v>1</v>
      </c>
      <c r="Z96" t="n">
        <v>10</v>
      </c>
      <c r="AA96" t="n">
        <v>472.0001065795876</v>
      </c>
      <c r="AB96" t="n">
        <v>645.811368997269</v>
      </c>
      <c r="AC96" t="n">
        <v>584.1760383421179</v>
      </c>
      <c r="AD96" t="n">
        <v>472000.1065795876</v>
      </c>
      <c r="AE96" t="n">
        <v>645811.3689972691</v>
      </c>
      <c r="AF96" t="n">
        <v>5.656249214318107e-06</v>
      </c>
      <c r="AG96" t="n">
        <v>25</v>
      </c>
      <c r="AH96" t="n">
        <v>584176.0383421179</v>
      </c>
    </row>
    <row r="97">
      <c r="A97" t="n">
        <v>95</v>
      </c>
      <c r="B97" t="n">
        <v>140</v>
      </c>
      <c r="C97" t="inlineStr">
        <is>
          <t xml:space="preserve">CONCLUIDO	</t>
        </is>
      </c>
      <c r="D97" t="n">
        <v>4.782</v>
      </c>
      <c r="E97" t="n">
        <v>20.91</v>
      </c>
      <c r="F97" t="n">
        <v>17.49</v>
      </c>
      <c r="G97" t="n">
        <v>104.93</v>
      </c>
      <c r="H97" t="n">
        <v>1.36</v>
      </c>
      <c r="I97" t="n">
        <v>10</v>
      </c>
      <c r="J97" t="n">
        <v>323.87</v>
      </c>
      <c r="K97" t="n">
        <v>60.56</v>
      </c>
      <c r="L97" t="n">
        <v>24.75</v>
      </c>
      <c r="M97" t="n">
        <v>8</v>
      </c>
      <c r="N97" t="n">
        <v>98.56999999999999</v>
      </c>
      <c r="O97" t="n">
        <v>40178.37</v>
      </c>
      <c r="P97" t="n">
        <v>292.69</v>
      </c>
      <c r="Q97" t="n">
        <v>444.56</v>
      </c>
      <c r="R97" t="n">
        <v>67.23</v>
      </c>
      <c r="S97" t="n">
        <v>48.21</v>
      </c>
      <c r="T97" t="n">
        <v>3570.72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471.4199324745979</v>
      </c>
      <c r="AB97" t="n">
        <v>645.0175491913471</v>
      </c>
      <c r="AC97" t="n">
        <v>583.45797958434</v>
      </c>
      <c r="AD97" t="n">
        <v>471419.9324745979</v>
      </c>
      <c r="AE97" t="n">
        <v>645017.5491913471</v>
      </c>
      <c r="AF97" t="n">
        <v>5.661695429076315e-06</v>
      </c>
      <c r="AG97" t="n">
        <v>25</v>
      </c>
      <c r="AH97" t="n">
        <v>583457.97958434</v>
      </c>
    </row>
    <row r="98">
      <c r="A98" t="n">
        <v>96</v>
      </c>
      <c r="B98" t="n">
        <v>140</v>
      </c>
      <c r="C98" t="inlineStr">
        <is>
          <t xml:space="preserve">CONCLUIDO	</t>
        </is>
      </c>
      <c r="D98" t="n">
        <v>4.7843</v>
      </c>
      <c r="E98" t="n">
        <v>20.9</v>
      </c>
      <c r="F98" t="n">
        <v>17.48</v>
      </c>
      <c r="G98" t="n">
        <v>104.87</v>
      </c>
      <c r="H98" t="n">
        <v>1.37</v>
      </c>
      <c r="I98" t="n">
        <v>10</v>
      </c>
      <c r="J98" t="n">
        <v>324.44</v>
      </c>
      <c r="K98" t="n">
        <v>60.56</v>
      </c>
      <c r="L98" t="n">
        <v>25</v>
      </c>
      <c r="M98" t="n">
        <v>8</v>
      </c>
      <c r="N98" t="n">
        <v>98.89</v>
      </c>
      <c r="O98" t="n">
        <v>40249.08</v>
      </c>
      <c r="P98" t="n">
        <v>292.51</v>
      </c>
      <c r="Q98" t="n">
        <v>444.55</v>
      </c>
      <c r="R98" t="n">
        <v>67.19</v>
      </c>
      <c r="S98" t="n">
        <v>48.21</v>
      </c>
      <c r="T98" t="n">
        <v>3550.99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471.1833453420747</v>
      </c>
      <c r="AB98" t="n">
        <v>644.6938402391413</v>
      </c>
      <c r="AC98" t="n">
        <v>583.1651649602044</v>
      </c>
      <c r="AD98" t="n">
        <v>471183.3453420748</v>
      </c>
      <c r="AE98" t="n">
        <v>644693.8402391413</v>
      </c>
      <c r="AF98" t="n">
        <v>5.664418536455419e-06</v>
      </c>
      <c r="AG98" t="n">
        <v>25</v>
      </c>
      <c r="AH98" t="n">
        <v>583165.1649602044</v>
      </c>
    </row>
    <row r="99">
      <c r="A99" t="n">
        <v>97</v>
      </c>
      <c r="B99" t="n">
        <v>140</v>
      </c>
      <c r="C99" t="inlineStr">
        <is>
          <t xml:space="preserve">CONCLUIDO	</t>
        </is>
      </c>
      <c r="D99" t="n">
        <v>4.7704</v>
      </c>
      <c r="E99" t="n">
        <v>20.96</v>
      </c>
      <c r="F99" t="n">
        <v>17.54</v>
      </c>
      <c r="G99" t="n">
        <v>105.24</v>
      </c>
      <c r="H99" t="n">
        <v>1.38</v>
      </c>
      <c r="I99" t="n">
        <v>10</v>
      </c>
      <c r="J99" t="n">
        <v>325.02</v>
      </c>
      <c r="K99" t="n">
        <v>60.56</v>
      </c>
      <c r="L99" t="n">
        <v>25.25</v>
      </c>
      <c r="M99" t="n">
        <v>8</v>
      </c>
      <c r="N99" t="n">
        <v>99.20999999999999</v>
      </c>
      <c r="O99" t="n">
        <v>40319.95</v>
      </c>
      <c r="P99" t="n">
        <v>293.36</v>
      </c>
      <c r="Q99" t="n">
        <v>444.55</v>
      </c>
      <c r="R99" t="n">
        <v>69.37</v>
      </c>
      <c r="S99" t="n">
        <v>48.21</v>
      </c>
      <c r="T99" t="n">
        <v>4638.66</v>
      </c>
      <c r="U99" t="n">
        <v>0.6899999999999999</v>
      </c>
      <c r="V99" t="n">
        <v>0.78</v>
      </c>
      <c r="W99" t="n">
        <v>0.18</v>
      </c>
      <c r="X99" t="n">
        <v>0.26</v>
      </c>
      <c r="Y99" t="n">
        <v>1</v>
      </c>
      <c r="Z99" t="n">
        <v>10</v>
      </c>
      <c r="AA99" t="n">
        <v>472.4942882229391</v>
      </c>
      <c r="AB99" t="n">
        <v>646.487530123458</v>
      </c>
      <c r="AC99" t="n">
        <v>584.7876675994214</v>
      </c>
      <c r="AD99" t="n">
        <v>472494.2882229391</v>
      </c>
      <c r="AE99" t="n">
        <v>646487.530123458</v>
      </c>
      <c r="AF99" t="n">
        <v>5.64796149620779e-06</v>
      </c>
      <c r="AG99" t="n">
        <v>25</v>
      </c>
      <c r="AH99" t="n">
        <v>584787.6675994215</v>
      </c>
    </row>
    <row r="100">
      <c r="A100" t="n">
        <v>98</v>
      </c>
      <c r="B100" t="n">
        <v>140</v>
      </c>
      <c r="C100" t="inlineStr">
        <is>
          <t xml:space="preserve">CONCLUIDO	</t>
        </is>
      </c>
      <c r="D100" t="n">
        <v>4.7664</v>
      </c>
      <c r="E100" t="n">
        <v>20.98</v>
      </c>
      <c r="F100" t="n">
        <v>17.56</v>
      </c>
      <c r="G100" t="n">
        <v>105.34</v>
      </c>
      <c r="H100" t="n">
        <v>1.4</v>
      </c>
      <c r="I100" t="n">
        <v>10</v>
      </c>
      <c r="J100" t="n">
        <v>325.59</v>
      </c>
      <c r="K100" t="n">
        <v>60.56</v>
      </c>
      <c r="L100" t="n">
        <v>25.5</v>
      </c>
      <c r="M100" t="n">
        <v>8</v>
      </c>
      <c r="N100" t="n">
        <v>99.54000000000001</v>
      </c>
      <c r="O100" t="n">
        <v>40390.96</v>
      </c>
      <c r="P100" t="n">
        <v>293.16</v>
      </c>
      <c r="Q100" t="n">
        <v>444.55</v>
      </c>
      <c r="R100" t="n">
        <v>69.79000000000001</v>
      </c>
      <c r="S100" t="n">
        <v>48.21</v>
      </c>
      <c r="T100" t="n">
        <v>4848.85</v>
      </c>
      <c r="U100" t="n">
        <v>0.6899999999999999</v>
      </c>
      <c r="V100" t="n">
        <v>0.78</v>
      </c>
      <c r="W100" t="n">
        <v>0.18</v>
      </c>
      <c r="X100" t="n">
        <v>0.28</v>
      </c>
      <c r="Y100" t="n">
        <v>1</v>
      </c>
      <c r="Z100" t="n">
        <v>10</v>
      </c>
      <c r="AA100" t="n">
        <v>472.6584376906738</v>
      </c>
      <c r="AB100" t="n">
        <v>646.7121266669761</v>
      </c>
      <c r="AC100" t="n">
        <v>584.9908289640495</v>
      </c>
      <c r="AD100" t="n">
        <v>472658.4376906739</v>
      </c>
      <c r="AE100" t="n">
        <v>646712.1266669761</v>
      </c>
      <c r="AF100" t="n">
        <v>5.643225657287609e-06</v>
      </c>
      <c r="AG100" t="n">
        <v>25</v>
      </c>
      <c r="AH100" t="n">
        <v>584990.8289640495</v>
      </c>
    </row>
    <row r="101">
      <c r="A101" t="n">
        <v>99</v>
      </c>
      <c r="B101" t="n">
        <v>140</v>
      </c>
      <c r="C101" t="inlineStr">
        <is>
          <t xml:space="preserve">CONCLUIDO	</t>
        </is>
      </c>
      <c r="D101" t="n">
        <v>4.7696</v>
      </c>
      <c r="E101" t="n">
        <v>20.97</v>
      </c>
      <c r="F101" t="n">
        <v>17.54</v>
      </c>
      <c r="G101" t="n">
        <v>105.26</v>
      </c>
      <c r="H101" t="n">
        <v>1.41</v>
      </c>
      <c r="I101" t="n">
        <v>10</v>
      </c>
      <c r="J101" t="n">
        <v>326.17</v>
      </c>
      <c r="K101" t="n">
        <v>60.56</v>
      </c>
      <c r="L101" t="n">
        <v>25.75</v>
      </c>
      <c r="M101" t="n">
        <v>8</v>
      </c>
      <c r="N101" t="n">
        <v>99.87</v>
      </c>
      <c r="O101" t="n">
        <v>40462.13</v>
      </c>
      <c r="P101" t="n">
        <v>292.68</v>
      </c>
      <c r="Q101" t="n">
        <v>444.55</v>
      </c>
      <c r="R101" t="n">
        <v>69.41</v>
      </c>
      <c r="S101" t="n">
        <v>48.21</v>
      </c>
      <c r="T101" t="n">
        <v>4660.14</v>
      </c>
      <c r="U101" t="n">
        <v>0.6899999999999999</v>
      </c>
      <c r="V101" t="n">
        <v>0.78</v>
      </c>
      <c r="W101" t="n">
        <v>0.18</v>
      </c>
      <c r="X101" t="n">
        <v>0.27</v>
      </c>
      <c r="Y101" t="n">
        <v>1</v>
      </c>
      <c r="Z101" t="n">
        <v>10</v>
      </c>
      <c r="AA101" t="n">
        <v>472.1863361990304</v>
      </c>
      <c r="AB101" t="n">
        <v>646.0661765784616</v>
      </c>
      <c r="AC101" t="n">
        <v>584.4065274453861</v>
      </c>
      <c r="AD101" t="n">
        <v>472186.3361990304</v>
      </c>
      <c r="AE101" t="n">
        <v>646066.1765784617</v>
      </c>
      <c r="AF101" t="n">
        <v>5.647014328423753e-06</v>
      </c>
      <c r="AG101" t="n">
        <v>25</v>
      </c>
      <c r="AH101" t="n">
        <v>584406.5274453862</v>
      </c>
    </row>
    <row r="102">
      <c r="A102" t="n">
        <v>100</v>
      </c>
      <c r="B102" t="n">
        <v>140</v>
      </c>
      <c r="C102" t="inlineStr">
        <is>
          <t xml:space="preserve">CONCLUIDO	</t>
        </is>
      </c>
      <c r="D102" t="n">
        <v>4.769</v>
      </c>
      <c r="E102" t="n">
        <v>20.97</v>
      </c>
      <c r="F102" t="n">
        <v>17.55</v>
      </c>
      <c r="G102" t="n">
        <v>105.27</v>
      </c>
      <c r="H102" t="n">
        <v>1.42</v>
      </c>
      <c r="I102" t="n">
        <v>10</v>
      </c>
      <c r="J102" t="n">
        <v>326.75</v>
      </c>
      <c r="K102" t="n">
        <v>60.56</v>
      </c>
      <c r="L102" t="n">
        <v>26</v>
      </c>
      <c r="M102" t="n">
        <v>8</v>
      </c>
      <c r="N102" t="n">
        <v>100.2</v>
      </c>
      <c r="O102" t="n">
        <v>40533.46</v>
      </c>
      <c r="P102" t="n">
        <v>292.3</v>
      </c>
      <c r="Q102" t="n">
        <v>444.55</v>
      </c>
      <c r="R102" t="n">
        <v>69.37</v>
      </c>
      <c r="S102" t="n">
        <v>48.21</v>
      </c>
      <c r="T102" t="n">
        <v>4638.31</v>
      </c>
      <c r="U102" t="n">
        <v>0.6899999999999999</v>
      </c>
      <c r="V102" t="n">
        <v>0.78</v>
      </c>
      <c r="W102" t="n">
        <v>0.18</v>
      </c>
      <c r="X102" t="n">
        <v>0.27</v>
      </c>
      <c r="Y102" t="n">
        <v>1</v>
      </c>
      <c r="Z102" t="n">
        <v>10</v>
      </c>
      <c r="AA102" t="n">
        <v>472.061785404952</v>
      </c>
      <c r="AB102" t="n">
        <v>645.8957606872103</v>
      </c>
      <c r="AC102" t="n">
        <v>584.2523758076157</v>
      </c>
      <c r="AD102" t="n">
        <v>472061.785404952</v>
      </c>
      <c r="AE102" t="n">
        <v>645895.7606872104</v>
      </c>
      <c r="AF102" t="n">
        <v>5.646303952585726e-06</v>
      </c>
      <c r="AG102" t="n">
        <v>25</v>
      </c>
      <c r="AH102" t="n">
        <v>584252.3758076157</v>
      </c>
    </row>
    <row r="103">
      <c r="A103" t="n">
        <v>101</v>
      </c>
      <c r="B103" t="n">
        <v>140</v>
      </c>
      <c r="C103" t="inlineStr">
        <is>
          <t xml:space="preserve">CONCLUIDO	</t>
        </is>
      </c>
      <c r="D103" t="n">
        <v>4.7923</v>
      </c>
      <c r="E103" t="n">
        <v>20.87</v>
      </c>
      <c r="F103" t="n">
        <v>17.5</v>
      </c>
      <c r="G103" t="n">
        <v>116.64</v>
      </c>
      <c r="H103" t="n">
        <v>1.43</v>
      </c>
      <c r="I103" t="n">
        <v>9</v>
      </c>
      <c r="J103" t="n">
        <v>327.33</v>
      </c>
      <c r="K103" t="n">
        <v>60.56</v>
      </c>
      <c r="L103" t="n">
        <v>26.25</v>
      </c>
      <c r="M103" t="n">
        <v>7</v>
      </c>
      <c r="N103" t="n">
        <v>100.52</v>
      </c>
      <c r="O103" t="n">
        <v>40604.94</v>
      </c>
      <c r="P103" t="n">
        <v>291.43</v>
      </c>
      <c r="Q103" t="n">
        <v>444.57</v>
      </c>
      <c r="R103" t="n">
        <v>67.75</v>
      </c>
      <c r="S103" t="n">
        <v>48.21</v>
      </c>
      <c r="T103" t="n">
        <v>3835.18</v>
      </c>
      <c r="U103" t="n">
        <v>0.71</v>
      </c>
      <c r="V103" t="n">
        <v>0.78</v>
      </c>
      <c r="W103" t="n">
        <v>0.18</v>
      </c>
      <c r="X103" t="n">
        <v>0.22</v>
      </c>
      <c r="Y103" t="n">
        <v>1</v>
      </c>
      <c r="Z103" t="n">
        <v>10</v>
      </c>
      <c r="AA103" t="n">
        <v>470.354179082166</v>
      </c>
      <c r="AB103" t="n">
        <v>643.5593383821003</v>
      </c>
      <c r="AC103" t="n">
        <v>582.138938368116</v>
      </c>
      <c r="AD103" t="n">
        <v>470354.1790821659</v>
      </c>
      <c r="AE103" t="n">
        <v>643559.3383821003</v>
      </c>
      <c r="AF103" t="n">
        <v>5.673890214295781e-06</v>
      </c>
      <c r="AG103" t="n">
        <v>25</v>
      </c>
      <c r="AH103" t="n">
        <v>582138.938368116</v>
      </c>
    </row>
    <row r="104">
      <c r="A104" t="n">
        <v>102</v>
      </c>
      <c r="B104" t="n">
        <v>140</v>
      </c>
      <c r="C104" t="inlineStr">
        <is>
          <t xml:space="preserve">CONCLUIDO	</t>
        </is>
      </c>
      <c r="D104" t="n">
        <v>4.7903</v>
      </c>
      <c r="E104" t="n">
        <v>20.88</v>
      </c>
      <c r="F104" t="n">
        <v>17.5</v>
      </c>
      <c r="G104" t="n">
        <v>116.7</v>
      </c>
      <c r="H104" t="n">
        <v>1.44</v>
      </c>
      <c r="I104" t="n">
        <v>9</v>
      </c>
      <c r="J104" t="n">
        <v>327.91</v>
      </c>
      <c r="K104" t="n">
        <v>60.56</v>
      </c>
      <c r="L104" t="n">
        <v>26.5</v>
      </c>
      <c r="M104" t="n">
        <v>7</v>
      </c>
      <c r="N104" t="n">
        <v>100.86</v>
      </c>
      <c r="O104" t="n">
        <v>40676.58</v>
      </c>
      <c r="P104" t="n">
        <v>291.8</v>
      </c>
      <c r="Q104" t="n">
        <v>444.55</v>
      </c>
      <c r="R104" t="n">
        <v>68.02</v>
      </c>
      <c r="S104" t="n">
        <v>48.21</v>
      </c>
      <c r="T104" t="n">
        <v>3970.34</v>
      </c>
      <c r="U104" t="n">
        <v>0.71</v>
      </c>
      <c r="V104" t="n">
        <v>0.78</v>
      </c>
      <c r="W104" t="n">
        <v>0.18</v>
      </c>
      <c r="X104" t="n">
        <v>0.23</v>
      </c>
      <c r="Y104" t="n">
        <v>1</v>
      </c>
      <c r="Z104" t="n">
        <v>10</v>
      </c>
      <c r="AA104" t="n">
        <v>470.631886476323</v>
      </c>
      <c r="AB104" t="n">
        <v>643.9393098903716</v>
      </c>
      <c r="AC104" t="n">
        <v>582.4826459289314</v>
      </c>
      <c r="AD104" t="n">
        <v>470631.886476323</v>
      </c>
      <c r="AE104" t="n">
        <v>643939.3098903716</v>
      </c>
      <c r="AF104" t="n">
        <v>5.67152229483569e-06</v>
      </c>
      <c r="AG104" t="n">
        <v>25</v>
      </c>
      <c r="AH104" t="n">
        <v>582482.6459289314</v>
      </c>
    </row>
    <row r="105">
      <c r="A105" t="n">
        <v>103</v>
      </c>
      <c r="B105" t="n">
        <v>140</v>
      </c>
      <c r="C105" t="inlineStr">
        <is>
          <t xml:space="preserve">CONCLUIDO	</t>
        </is>
      </c>
      <c r="D105" t="n">
        <v>4.7905</v>
      </c>
      <c r="E105" t="n">
        <v>20.87</v>
      </c>
      <c r="F105" t="n">
        <v>17.5</v>
      </c>
      <c r="G105" t="n">
        <v>116.69</v>
      </c>
      <c r="H105" t="n">
        <v>1.45</v>
      </c>
      <c r="I105" t="n">
        <v>9</v>
      </c>
      <c r="J105" t="n">
        <v>328.49</v>
      </c>
      <c r="K105" t="n">
        <v>60.56</v>
      </c>
      <c r="L105" t="n">
        <v>26.75</v>
      </c>
      <c r="M105" t="n">
        <v>7</v>
      </c>
      <c r="N105" t="n">
        <v>101.19</v>
      </c>
      <c r="O105" t="n">
        <v>40748.37</v>
      </c>
      <c r="P105" t="n">
        <v>291.92</v>
      </c>
      <c r="Q105" t="n">
        <v>444.55</v>
      </c>
      <c r="R105" t="n">
        <v>68.02</v>
      </c>
      <c r="S105" t="n">
        <v>48.21</v>
      </c>
      <c r="T105" t="n">
        <v>3971.86</v>
      </c>
      <c r="U105" t="n">
        <v>0.71</v>
      </c>
      <c r="V105" t="n">
        <v>0.78</v>
      </c>
      <c r="W105" t="n">
        <v>0.18</v>
      </c>
      <c r="X105" t="n">
        <v>0.23</v>
      </c>
      <c r="Y105" t="n">
        <v>1</v>
      </c>
      <c r="Z105" t="n">
        <v>10</v>
      </c>
      <c r="AA105" t="n">
        <v>470.6833721377486</v>
      </c>
      <c r="AB105" t="n">
        <v>644.0097548437211</v>
      </c>
      <c r="AC105" t="n">
        <v>582.5463677148033</v>
      </c>
      <c r="AD105" t="n">
        <v>470683.3721377486</v>
      </c>
      <c r="AE105" t="n">
        <v>644009.7548437212</v>
      </c>
      <c r="AF105" t="n">
        <v>5.671759086781698e-06</v>
      </c>
      <c r="AG105" t="n">
        <v>25</v>
      </c>
      <c r="AH105" t="n">
        <v>582546.3677148033</v>
      </c>
    </row>
    <row r="106">
      <c r="A106" t="n">
        <v>104</v>
      </c>
      <c r="B106" t="n">
        <v>140</v>
      </c>
      <c r="C106" t="inlineStr">
        <is>
          <t xml:space="preserve">CONCLUIDO	</t>
        </is>
      </c>
      <c r="D106" t="n">
        <v>4.7872</v>
      </c>
      <c r="E106" t="n">
        <v>20.89</v>
      </c>
      <c r="F106" t="n">
        <v>17.52</v>
      </c>
      <c r="G106" t="n">
        <v>116.79</v>
      </c>
      <c r="H106" t="n">
        <v>1.46</v>
      </c>
      <c r="I106" t="n">
        <v>9</v>
      </c>
      <c r="J106" t="n">
        <v>329.08</v>
      </c>
      <c r="K106" t="n">
        <v>60.56</v>
      </c>
      <c r="L106" t="n">
        <v>27</v>
      </c>
      <c r="M106" t="n">
        <v>7</v>
      </c>
      <c r="N106" t="n">
        <v>101.52</v>
      </c>
      <c r="O106" t="n">
        <v>40820.32</v>
      </c>
      <c r="P106" t="n">
        <v>292.43</v>
      </c>
      <c r="Q106" t="n">
        <v>444.56</v>
      </c>
      <c r="R106" t="n">
        <v>68.48</v>
      </c>
      <c r="S106" t="n">
        <v>48.21</v>
      </c>
      <c r="T106" t="n">
        <v>4201.58</v>
      </c>
      <c r="U106" t="n">
        <v>0.7</v>
      </c>
      <c r="V106" t="n">
        <v>0.78</v>
      </c>
      <c r="W106" t="n">
        <v>0.18</v>
      </c>
      <c r="X106" t="n">
        <v>0.24</v>
      </c>
      <c r="Y106" t="n">
        <v>1</v>
      </c>
      <c r="Z106" t="n">
        <v>10</v>
      </c>
      <c r="AA106" t="n">
        <v>471.1721291409006</v>
      </c>
      <c r="AB106" t="n">
        <v>644.6784937378708</v>
      </c>
      <c r="AC106" t="n">
        <v>583.1512831074763</v>
      </c>
      <c r="AD106" t="n">
        <v>471172.1291409006</v>
      </c>
      <c r="AE106" t="n">
        <v>644678.4937378708</v>
      </c>
      <c r="AF106" t="n">
        <v>5.66785201967255e-06</v>
      </c>
      <c r="AG106" t="n">
        <v>25</v>
      </c>
      <c r="AH106" t="n">
        <v>583151.2831074763</v>
      </c>
    </row>
    <row r="107">
      <c r="A107" t="n">
        <v>105</v>
      </c>
      <c r="B107" t="n">
        <v>140</v>
      </c>
      <c r="C107" t="inlineStr">
        <is>
          <t xml:space="preserve">CONCLUIDO	</t>
        </is>
      </c>
      <c r="D107" t="n">
        <v>4.7932</v>
      </c>
      <c r="E107" t="n">
        <v>20.86</v>
      </c>
      <c r="F107" t="n">
        <v>17.49</v>
      </c>
      <c r="G107" t="n">
        <v>116.61</v>
      </c>
      <c r="H107" t="n">
        <v>1.47</v>
      </c>
      <c r="I107" t="n">
        <v>9</v>
      </c>
      <c r="J107" t="n">
        <v>329.66</v>
      </c>
      <c r="K107" t="n">
        <v>60.56</v>
      </c>
      <c r="L107" t="n">
        <v>27.25</v>
      </c>
      <c r="M107" t="n">
        <v>7</v>
      </c>
      <c r="N107" t="n">
        <v>101.86</v>
      </c>
      <c r="O107" t="n">
        <v>40892.44</v>
      </c>
      <c r="P107" t="n">
        <v>292.33</v>
      </c>
      <c r="Q107" t="n">
        <v>444.55</v>
      </c>
      <c r="R107" t="n">
        <v>67.59</v>
      </c>
      <c r="S107" t="n">
        <v>48.21</v>
      </c>
      <c r="T107" t="n">
        <v>3755.04</v>
      </c>
      <c r="U107" t="n">
        <v>0.71</v>
      </c>
      <c r="V107" t="n">
        <v>0.78</v>
      </c>
      <c r="W107" t="n">
        <v>0.18</v>
      </c>
      <c r="X107" t="n">
        <v>0.22</v>
      </c>
      <c r="Y107" t="n">
        <v>1</v>
      </c>
      <c r="Z107" t="n">
        <v>10</v>
      </c>
      <c r="AA107" t="n">
        <v>470.7270967239731</v>
      </c>
      <c r="AB107" t="n">
        <v>644.0695807515863</v>
      </c>
      <c r="AC107" t="n">
        <v>582.6004839219879</v>
      </c>
      <c r="AD107" t="n">
        <v>470727.0967239732</v>
      </c>
      <c r="AE107" t="n">
        <v>644069.5807515862</v>
      </c>
      <c r="AF107" t="n">
        <v>5.67495577805282e-06</v>
      </c>
      <c r="AG107" t="n">
        <v>25</v>
      </c>
      <c r="AH107" t="n">
        <v>582600.4839219879</v>
      </c>
    </row>
    <row r="108">
      <c r="A108" t="n">
        <v>106</v>
      </c>
      <c r="B108" t="n">
        <v>140</v>
      </c>
      <c r="C108" t="inlineStr">
        <is>
          <t xml:space="preserve">CONCLUIDO	</t>
        </is>
      </c>
      <c r="D108" t="n">
        <v>4.79</v>
      </c>
      <c r="E108" t="n">
        <v>20.88</v>
      </c>
      <c r="F108" t="n">
        <v>17.51</v>
      </c>
      <c r="G108" t="n">
        <v>116.71</v>
      </c>
      <c r="H108" t="n">
        <v>1.48</v>
      </c>
      <c r="I108" t="n">
        <v>9</v>
      </c>
      <c r="J108" t="n">
        <v>330.25</v>
      </c>
      <c r="K108" t="n">
        <v>60.56</v>
      </c>
      <c r="L108" t="n">
        <v>27.5</v>
      </c>
      <c r="M108" t="n">
        <v>7</v>
      </c>
      <c r="N108" t="n">
        <v>102.19</v>
      </c>
      <c r="O108" t="n">
        <v>40964.71</v>
      </c>
      <c r="P108" t="n">
        <v>292.52</v>
      </c>
      <c r="Q108" t="n">
        <v>444.55</v>
      </c>
      <c r="R108" t="n">
        <v>68.12</v>
      </c>
      <c r="S108" t="n">
        <v>48.21</v>
      </c>
      <c r="T108" t="n">
        <v>4020.26</v>
      </c>
      <c r="U108" t="n">
        <v>0.71</v>
      </c>
      <c r="V108" t="n">
        <v>0.78</v>
      </c>
      <c r="W108" t="n">
        <v>0.18</v>
      </c>
      <c r="X108" t="n">
        <v>0.23</v>
      </c>
      <c r="Y108" t="n">
        <v>1</v>
      </c>
      <c r="Z108" t="n">
        <v>10</v>
      </c>
      <c r="AA108" t="n">
        <v>471.049465615492</v>
      </c>
      <c r="AB108" t="n">
        <v>644.5106600908739</v>
      </c>
      <c r="AC108" t="n">
        <v>582.9994672681929</v>
      </c>
      <c r="AD108" t="n">
        <v>471049.465615492</v>
      </c>
      <c r="AE108" t="n">
        <v>644510.6600908739</v>
      </c>
      <c r="AF108" t="n">
        <v>5.671167106916677e-06</v>
      </c>
      <c r="AG108" t="n">
        <v>25</v>
      </c>
      <c r="AH108" t="n">
        <v>582999.4672681929</v>
      </c>
    </row>
    <row r="109">
      <c r="A109" t="n">
        <v>107</v>
      </c>
      <c r="B109" t="n">
        <v>140</v>
      </c>
      <c r="C109" t="inlineStr">
        <is>
          <t xml:space="preserve">CONCLUIDO	</t>
        </is>
      </c>
      <c r="D109" t="n">
        <v>4.7904</v>
      </c>
      <c r="E109" t="n">
        <v>20.88</v>
      </c>
      <c r="F109" t="n">
        <v>17.5</v>
      </c>
      <c r="G109" t="n">
        <v>116.69</v>
      </c>
      <c r="H109" t="n">
        <v>1.49</v>
      </c>
      <c r="I109" t="n">
        <v>9</v>
      </c>
      <c r="J109" t="n">
        <v>330.83</v>
      </c>
      <c r="K109" t="n">
        <v>60.56</v>
      </c>
      <c r="L109" t="n">
        <v>27.75</v>
      </c>
      <c r="M109" t="n">
        <v>7</v>
      </c>
      <c r="N109" t="n">
        <v>102.53</v>
      </c>
      <c r="O109" t="n">
        <v>41037.15</v>
      </c>
      <c r="P109" t="n">
        <v>292.94</v>
      </c>
      <c r="Q109" t="n">
        <v>444.55</v>
      </c>
      <c r="R109" t="n">
        <v>67.98999999999999</v>
      </c>
      <c r="S109" t="n">
        <v>48.21</v>
      </c>
      <c r="T109" t="n">
        <v>3956.58</v>
      </c>
      <c r="U109" t="n">
        <v>0.71</v>
      </c>
      <c r="V109" t="n">
        <v>0.78</v>
      </c>
      <c r="W109" t="n">
        <v>0.18</v>
      </c>
      <c r="X109" t="n">
        <v>0.23</v>
      </c>
      <c r="Y109" t="n">
        <v>1</v>
      </c>
      <c r="Z109" t="n">
        <v>10</v>
      </c>
      <c r="AA109" t="n">
        <v>471.2029162739746</v>
      </c>
      <c r="AB109" t="n">
        <v>644.7206180515751</v>
      </c>
      <c r="AC109" t="n">
        <v>583.1893871358026</v>
      </c>
      <c r="AD109" t="n">
        <v>471202.9162739746</v>
      </c>
      <c r="AE109" t="n">
        <v>644720.6180515751</v>
      </c>
      <c r="AF109" t="n">
        <v>5.671640690808694e-06</v>
      </c>
      <c r="AG109" t="n">
        <v>25</v>
      </c>
      <c r="AH109" t="n">
        <v>583189.3871358025</v>
      </c>
    </row>
    <row r="110">
      <c r="A110" t="n">
        <v>108</v>
      </c>
      <c r="B110" t="n">
        <v>140</v>
      </c>
      <c r="C110" t="inlineStr">
        <is>
          <t xml:space="preserve">CONCLUIDO	</t>
        </is>
      </c>
      <c r="D110" t="n">
        <v>4.7914</v>
      </c>
      <c r="E110" t="n">
        <v>20.87</v>
      </c>
      <c r="F110" t="n">
        <v>17.5</v>
      </c>
      <c r="G110" t="n">
        <v>116.66</v>
      </c>
      <c r="H110" t="n">
        <v>1.51</v>
      </c>
      <c r="I110" t="n">
        <v>9</v>
      </c>
      <c r="J110" t="n">
        <v>331.42</v>
      </c>
      <c r="K110" t="n">
        <v>60.56</v>
      </c>
      <c r="L110" t="n">
        <v>28</v>
      </c>
      <c r="M110" t="n">
        <v>7</v>
      </c>
      <c r="N110" t="n">
        <v>102.87</v>
      </c>
      <c r="O110" t="n">
        <v>41109.75</v>
      </c>
      <c r="P110" t="n">
        <v>292.87</v>
      </c>
      <c r="Q110" t="n">
        <v>444.55</v>
      </c>
      <c r="R110" t="n">
        <v>67.84</v>
      </c>
      <c r="S110" t="n">
        <v>48.21</v>
      </c>
      <c r="T110" t="n">
        <v>3877.59</v>
      </c>
      <c r="U110" t="n">
        <v>0.71</v>
      </c>
      <c r="V110" t="n">
        <v>0.78</v>
      </c>
      <c r="W110" t="n">
        <v>0.18</v>
      </c>
      <c r="X110" t="n">
        <v>0.22</v>
      </c>
      <c r="Y110" t="n">
        <v>1</v>
      </c>
      <c r="Z110" t="n">
        <v>10</v>
      </c>
      <c r="AA110" t="n">
        <v>471.1219681057295</v>
      </c>
      <c r="AB110" t="n">
        <v>644.6098611966012</v>
      </c>
      <c r="AC110" t="n">
        <v>583.089200759619</v>
      </c>
      <c r="AD110" t="n">
        <v>471121.9681057296</v>
      </c>
      <c r="AE110" t="n">
        <v>644609.8611966012</v>
      </c>
      <c r="AF110" t="n">
        <v>5.67282465053874e-06</v>
      </c>
      <c r="AG110" t="n">
        <v>25</v>
      </c>
      <c r="AH110" t="n">
        <v>583089.200759619</v>
      </c>
    </row>
    <row r="111">
      <c r="A111" t="n">
        <v>109</v>
      </c>
      <c r="B111" t="n">
        <v>140</v>
      </c>
      <c r="C111" t="inlineStr">
        <is>
          <t xml:space="preserve">CONCLUIDO	</t>
        </is>
      </c>
      <c r="D111" t="n">
        <v>4.7905</v>
      </c>
      <c r="E111" t="n">
        <v>20.87</v>
      </c>
      <c r="F111" t="n">
        <v>17.5</v>
      </c>
      <c r="G111" t="n">
        <v>116.69</v>
      </c>
      <c r="H111" t="n">
        <v>1.52</v>
      </c>
      <c r="I111" t="n">
        <v>9</v>
      </c>
      <c r="J111" t="n">
        <v>332.01</v>
      </c>
      <c r="K111" t="n">
        <v>60.56</v>
      </c>
      <c r="L111" t="n">
        <v>28.25</v>
      </c>
      <c r="M111" t="n">
        <v>7</v>
      </c>
      <c r="N111" t="n">
        <v>103.21</v>
      </c>
      <c r="O111" t="n">
        <v>41182.52</v>
      </c>
      <c r="P111" t="n">
        <v>292.73</v>
      </c>
      <c r="Q111" t="n">
        <v>444.55</v>
      </c>
      <c r="R111" t="n">
        <v>67.98</v>
      </c>
      <c r="S111" t="n">
        <v>48.21</v>
      </c>
      <c r="T111" t="n">
        <v>3951.61</v>
      </c>
      <c r="U111" t="n">
        <v>0.71</v>
      </c>
      <c r="V111" t="n">
        <v>0.78</v>
      </c>
      <c r="W111" t="n">
        <v>0.18</v>
      </c>
      <c r="X111" t="n">
        <v>0.23</v>
      </c>
      <c r="Y111" t="n">
        <v>1</v>
      </c>
      <c r="Z111" t="n">
        <v>10</v>
      </c>
      <c r="AA111" t="n">
        <v>471.0923284229182</v>
      </c>
      <c r="AB111" t="n">
        <v>644.5693068749683</v>
      </c>
      <c r="AC111" t="n">
        <v>583.0525168855244</v>
      </c>
      <c r="AD111" t="n">
        <v>471092.3284229182</v>
      </c>
      <c r="AE111" t="n">
        <v>644569.3068749683</v>
      </c>
      <c r="AF111" t="n">
        <v>5.671759086781698e-06</v>
      </c>
      <c r="AG111" t="n">
        <v>25</v>
      </c>
      <c r="AH111" t="n">
        <v>583052.5168855244</v>
      </c>
    </row>
    <row r="112">
      <c r="A112" t="n">
        <v>110</v>
      </c>
      <c r="B112" t="n">
        <v>140</v>
      </c>
      <c r="C112" t="inlineStr">
        <is>
          <t xml:space="preserve">CONCLUIDO	</t>
        </is>
      </c>
      <c r="D112" t="n">
        <v>4.7937</v>
      </c>
      <c r="E112" t="n">
        <v>20.86</v>
      </c>
      <c r="F112" t="n">
        <v>17.49</v>
      </c>
      <c r="G112" t="n">
        <v>116.6</v>
      </c>
      <c r="H112" t="n">
        <v>1.53</v>
      </c>
      <c r="I112" t="n">
        <v>9</v>
      </c>
      <c r="J112" t="n">
        <v>332.6</v>
      </c>
      <c r="K112" t="n">
        <v>60.56</v>
      </c>
      <c r="L112" t="n">
        <v>28.5</v>
      </c>
      <c r="M112" t="n">
        <v>7</v>
      </c>
      <c r="N112" t="n">
        <v>103.55</v>
      </c>
      <c r="O112" t="n">
        <v>41255.45</v>
      </c>
      <c r="P112" t="n">
        <v>292.11</v>
      </c>
      <c r="Q112" t="n">
        <v>444.55</v>
      </c>
      <c r="R112" t="n">
        <v>67.44</v>
      </c>
      <c r="S112" t="n">
        <v>48.21</v>
      </c>
      <c r="T112" t="n">
        <v>3680.66</v>
      </c>
      <c r="U112" t="n">
        <v>0.71</v>
      </c>
      <c r="V112" t="n">
        <v>0.78</v>
      </c>
      <c r="W112" t="n">
        <v>0.18</v>
      </c>
      <c r="X112" t="n">
        <v>0.21</v>
      </c>
      <c r="Y112" t="n">
        <v>1</v>
      </c>
      <c r="Z112" t="n">
        <v>10</v>
      </c>
      <c r="AA112" t="n">
        <v>470.5933504437499</v>
      </c>
      <c r="AB112" t="n">
        <v>643.8865831905152</v>
      </c>
      <c r="AC112" t="n">
        <v>582.434951391307</v>
      </c>
      <c r="AD112" t="n">
        <v>470593.3504437499</v>
      </c>
      <c r="AE112" t="n">
        <v>643886.5831905153</v>
      </c>
      <c r="AF112" t="n">
        <v>5.675547757917844e-06</v>
      </c>
      <c r="AG112" t="n">
        <v>25</v>
      </c>
      <c r="AH112" t="n">
        <v>582434.9513913069</v>
      </c>
    </row>
    <row r="113">
      <c r="A113" t="n">
        <v>111</v>
      </c>
      <c r="B113" t="n">
        <v>140</v>
      </c>
      <c r="C113" t="inlineStr">
        <is>
          <t xml:space="preserve">CONCLUIDO	</t>
        </is>
      </c>
      <c r="D113" t="n">
        <v>4.7963</v>
      </c>
      <c r="E113" t="n">
        <v>20.85</v>
      </c>
      <c r="F113" t="n">
        <v>17.48</v>
      </c>
      <c r="G113" t="n">
        <v>116.52</v>
      </c>
      <c r="H113" t="n">
        <v>1.54</v>
      </c>
      <c r="I113" t="n">
        <v>9</v>
      </c>
      <c r="J113" t="n">
        <v>333.2</v>
      </c>
      <c r="K113" t="n">
        <v>60.56</v>
      </c>
      <c r="L113" t="n">
        <v>28.75</v>
      </c>
      <c r="M113" t="n">
        <v>7</v>
      </c>
      <c r="N113" t="n">
        <v>103.89</v>
      </c>
      <c r="O113" t="n">
        <v>41328.54</v>
      </c>
      <c r="P113" t="n">
        <v>291.96</v>
      </c>
      <c r="Q113" t="n">
        <v>444.55</v>
      </c>
      <c r="R113" t="n">
        <v>67.06</v>
      </c>
      <c r="S113" t="n">
        <v>48.21</v>
      </c>
      <c r="T113" t="n">
        <v>3490.42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470.3592480596499</v>
      </c>
      <c r="AB113" t="n">
        <v>643.5662739807216</v>
      </c>
      <c r="AC113" t="n">
        <v>582.1452120429392</v>
      </c>
      <c r="AD113" t="n">
        <v>470359.24805965</v>
      </c>
      <c r="AE113" t="n">
        <v>643566.2739807216</v>
      </c>
      <c r="AF113" t="n">
        <v>5.678626053215961e-06</v>
      </c>
      <c r="AG113" t="n">
        <v>25</v>
      </c>
      <c r="AH113" t="n">
        <v>582145.2120429392</v>
      </c>
    </row>
    <row r="114">
      <c r="A114" t="n">
        <v>112</v>
      </c>
      <c r="B114" t="n">
        <v>140</v>
      </c>
      <c r="C114" t="inlineStr">
        <is>
          <t xml:space="preserve">CONCLUIDO	</t>
        </is>
      </c>
      <c r="D114" t="n">
        <v>4.8015</v>
      </c>
      <c r="E114" t="n">
        <v>20.83</v>
      </c>
      <c r="F114" t="n">
        <v>17.46</v>
      </c>
      <c r="G114" t="n">
        <v>116.37</v>
      </c>
      <c r="H114" t="n">
        <v>1.55</v>
      </c>
      <c r="I114" t="n">
        <v>9</v>
      </c>
      <c r="J114" t="n">
        <v>333.79</v>
      </c>
      <c r="K114" t="n">
        <v>60.56</v>
      </c>
      <c r="L114" t="n">
        <v>29</v>
      </c>
      <c r="M114" t="n">
        <v>7</v>
      </c>
      <c r="N114" t="n">
        <v>104.24</v>
      </c>
      <c r="O114" t="n">
        <v>41401.93</v>
      </c>
      <c r="P114" t="n">
        <v>291.56</v>
      </c>
      <c r="Q114" t="n">
        <v>444.57</v>
      </c>
      <c r="R114" t="n">
        <v>66.31999999999999</v>
      </c>
      <c r="S114" t="n">
        <v>48.21</v>
      </c>
      <c r="T114" t="n">
        <v>3118.85</v>
      </c>
      <c r="U114" t="n">
        <v>0.73</v>
      </c>
      <c r="V114" t="n">
        <v>0.78</v>
      </c>
      <c r="W114" t="n">
        <v>0.18</v>
      </c>
      <c r="X114" t="n">
        <v>0.18</v>
      </c>
      <c r="Y114" t="n">
        <v>1</v>
      </c>
      <c r="Z114" t="n">
        <v>10</v>
      </c>
      <c r="AA114" t="n">
        <v>469.8414311227515</v>
      </c>
      <c r="AB114" t="n">
        <v>642.8577740031861</v>
      </c>
      <c r="AC114" t="n">
        <v>581.5043303088737</v>
      </c>
      <c r="AD114" t="n">
        <v>469841.4311227516</v>
      </c>
      <c r="AE114" t="n">
        <v>642857.7740031861</v>
      </c>
      <c r="AF114" t="n">
        <v>5.684782643812197e-06</v>
      </c>
      <c r="AG114" t="n">
        <v>25</v>
      </c>
      <c r="AH114" t="n">
        <v>581504.3303088737</v>
      </c>
    </row>
    <row r="115">
      <c r="A115" t="n">
        <v>113</v>
      </c>
      <c r="B115" t="n">
        <v>140</v>
      </c>
      <c r="C115" t="inlineStr">
        <is>
          <t xml:space="preserve">CONCLUIDO	</t>
        </is>
      </c>
      <c r="D115" t="n">
        <v>4.7942</v>
      </c>
      <c r="E115" t="n">
        <v>20.86</v>
      </c>
      <c r="F115" t="n">
        <v>17.49</v>
      </c>
      <c r="G115" t="n">
        <v>116.58</v>
      </c>
      <c r="H115" t="n">
        <v>1.56</v>
      </c>
      <c r="I115" t="n">
        <v>9</v>
      </c>
      <c r="J115" t="n">
        <v>334.39</v>
      </c>
      <c r="K115" t="n">
        <v>60.56</v>
      </c>
      <c r="L115" t="n">
        <v>29.25</v>
      </c>
      <c r="M115" t="n">
        <v>7</v>
      </c>
      <c r="N115" t="n">
        <v>104.58</v>
      </c>
      <c r="O115" t="n">
        <v>41475.37</v>
      </c>
      <c r="P115" t="n">
        <v>291.9</v>
      </c>
      <c r="Q115" t="n">
        <v>444.55</v>
      </c>
      <c r="R115" t="n">
        <v>67.61</v>
      </c>
      <c r="S115" t="n">
        <v>48.21</v>
      </c>
      <c r="T115" t="n">
        <v>3766.84</v>
      </c>
      <c r="U115" t="n">
        <v>0.71</v>
      </c>
      <c r="V115" t="n">
        <v>0.78</v>
      </c>
      <c r="W115" t="n">
        <v>0.17</v>
      </c>
      <c r="X115" t="n">
        <v>0.21</v>
      </c>
      <c r="Y115" t="n">
        <v>1</v>
      </c>
      <c r="Z115" t="n">
        <v>10</v>
      </c>
      <c r="AA115" t="n">
        <v>470.4646770075465</v>
      </c>
      <c r="AB115" t="n">
        <v>643.7105265184305</v>
      </c>
      <c r="AC115" t="n">
        <v>582.2756973209088</v>
      </c>
      <c r="AD115" t="n">
        <v>470464.6770075465</v>
      </c>
      <c r="AE115" t="n">
        <v>643710.5265184304</v>
      </c>
      <c r="AF115" t="n">
        <v>5.676139737782866e-06</v>
      </c>
      <c r="AG115" t="n">
        <v>25</v>
      </c>
      <c r="AH115" t="n">
        <v>582275.6973209088</v>
      </c>
    </row>
    <row r="116">
      <c r="A116" t="n">
        <v>114</v>
      </c>
      <c r="B116" t="n">
        <v>140</v>
      </c>
      <c r="C116" t="inlineStr">
        <is>
          <t xml:space="preserve">CONCLUIDO	</t>
        </is>
      </c>
      <c r="D116" t="n">
        <v>4.7806</v>
      </c>
      <c r="E116" t="n">
        <v>20.92</v>
      </c>
      <c r="F116" t="n">
        <v>17.55</v>
      </c>
      <c r="G116" t="n">
        <v>116.98</v>
      </c>
      <c r="H116" t="n">
        <v>1.57</v>
      </c>
      <c r="I116" t="n">
        <v>9</v>
      </c>
      <c r="J116" t="n">
        <v>334.98</v>
      </c>
      <c r="K116" t="n">
        <v>60.56</v>
      </c>
      <c r="L116" t="n">
        <v>29.5</v>
      </c>
      <c r="M116" t="n">
        <v>7</v>
      </c>
      <c r="N116" t="n">
        <v>104.93</v>
      </c>
      <c r="O116" t="n">
        <v>41548.98</v>
      </c>
      <c r="P116" t="n">
        <v>292.73</v>
      </c>
      <c r="Q116" t="n">
        <v>444.55</v>
      </c>
      <c r="R116" t="n">
        <v>69.69</v>
      </c>
      <c r="S116" t="n">
        <v>48.21</v>
      </c>
      <c r="T116" t="n">
        <v>4806.13</v>
      </c>
      <c r="U116" t="n">
        <v>0.6899999999999999</v>
      </c>
      <c r="V116" t="n">
        <v>0.78</v>
      </c>
      <c r="W116" t="n">
        <v>0.17</v>
      </c>
      <c r="X116" t="n">
        <v>0.27</v>
      </c>
      <c r="Y116" t="n">
        <v>1</v>
      </c>
      <c r="Z116" t="n">
        <v>10</v>
      </c>
      <c r="AA116" t="n">
        <v>471.7469461856955</v>
      </c>
      <c r="AB116" t="n">
        <v>645.4649837776974</v>
      </c>
      <c r="AC116" t="n">
        <v>583.8627116417476</v>
      </c>
      <c r="AD116" t="n">
        <v>471746.9461856955</v>
      </c>
      <c r="AE116" t="n">
        <v>645464.9837776974</v>
      </c>
      <c r="AF116" t="n">
        <v>5.660037885454251e-06</v>
      </c>
      <c r="AG116" t="n">
        <v>25</v>
      </c>
      <c r="AH116" t="n">
        <v>583862.7116417476</v>
      </c>
    </row>
    <row r="117">
      <c r="A117" t="n">
        <v>115</v>
      </c>
      <c r="B117" t="n">
        <v>140</v>
      </c>
      <c r="C117" t="inlineStr">
        <is>
          <t xml:space="preserve">CONCLUIDO	</t>
        </is>
      </c>
      <c r="D117" t="n">
        <v>4.7865</v>
      </c>
      <c r="E117" t="n">
        <v>20.89</v>
      </c>
      <c r="F117" t="n">
        <v>17.52</v>
      </c>
      <c r="G117" t="n">
        <v>116.81</v>
      </c>
      <c r="H117" t="n">
        <v>1.58</v>
      </c>
      <c r="I117" t="n">
        <v>9</v>
      </c>
      <c r="J117" t="n">
        <v>335.58</v>
      </c>
      <c r="K117" t="n">
        <v>60.56</v>
      </c>
      <c r="L117" t="n">
        <v>29.75</v>
      </c>
      <c r="M117" t="n">
        <v>7</v>
      </c>
      <c r="N117" t="n">
        <v>105.28</v>
      </c>
      <c r="O117" t="n">
        <v>41622.76</v>
      </c>
      <c r="P117" t="n">
        <v>291.91</v>
      </c>
      <c r="Q117" t="n">
        <v>444.55</v>
      </c>
      <c r="R117" t="n">
        <v>68.56</v>
      </c>
      <c r="S117" t="n">
        <v>48.21</v>
      </c>
      <c r="T117" t="n">
        <v>4237.72</v>
      </c>
      <c r="U117" t="n">
        <v>0.7</v>
      </c>
      <c r="V117" t="n">
        <v>0.78</v>
      </c>
      <c r="W117" t="n">
        <v>0.18</v>
      </c>
      <c r="X117" t="n">
        <v>0.24</v>
      </c>
      <c r="Y117" t="n">
        <v>1</v>
      </c>
      <c r="Z117" t="n">
        <v>10</v>
      </c>
      <c r="AA117" t="n">
        <v>470.9413271208356</v>
      </c>
      <c r="AB117" t="n">
        <v>644.3627002317515</v>
      </c>
      <c r="AC117" t="n">
        <v>582.865628490362</v>
      </c>
      <c r="AD117" t="n">
        <v>470941.3271208357</v>
      </c>
      <c r="AE117" t="n">
        <v>644362.7002317515</v>
      </c>
      <c r="AF117" t="n">
        <v>5.667023247861518e-06</v>
      </c>
      <c r="AG117" t="n">
        <v>25</v>
      </c>
      <c r="AH117" t="n">
        <v>582865.6284903621</v>
      </c>
    </row>
    <row r="118">
      <c r="A118" t="n">
        <v>116</v>
      </c>
      <c r="B118" t="n">
        <v>140</v>
      </c>
      <c r="C118" t="inlineStr">
        <is>
          <t xml:space="preserve">CONCLUIDO	</t>
        </is>
      </c>
      <c r="D118" t="n">
        <v>4.811</v>
      </c>
      <c r="E118" t="n">
        <v>20.79</v>
      </c>
      <c r="F118" t="n">
        <v>17.47</v>
      </c>
      <c r="G118" t="n">
        <v>131</v>
      </c>
      <c r="H118" t="n">
        <v>1.59</v>
      </c>
      <c r="I118" t="n">
        <v>8</v>
      </c>
      <c r="J118" t="n">
        <v>336.18</v>
      </c>
      <c r="K118" t="n">
        <v>60.56</v>
      </c>
      <c r="L118" t="n">
        <v>30</v>
      </c>
      <c r="M118" t="n">
        <v>6</v>
      </c>
      <c r="N118" t="n">
        <v>105.63</v>
      </c>
      <c r="O118" t="n">
        <v>41696.71</v>
      </c>
      <c r="P118" t="n">
        <v>291.32</v>
      </c>
      <c r="Q118" t="n">
        <v>444.55</v>
      </c>
      <c r="R118" t="n">
        <v>66.77</v>
      </c>
      <c r="S118" t="n">
        <v>48.21</v>
      </c>
      <c r="T118" t="n">
        <v>3350.16</v>
      </c>
      <c r="U118" t="n">
        <v>0.72</v>
      </c>
      <c r="V118" t="n">
        <v>0.78</v>
      </c>
      <c r="W118" t="n">
        <v>0.18</v>
      </c>
      <c r="X118" t="n">
        <v>0.19</v>
      </c>
      <c r="Y118" t="n">
        <v>1</v>
      </c>
      <c r="Z118" t="n">
        <v>10</v>
      </c>
      <c r="AA118" t="n">
        <v>469.3321025737649</v>
      </c>
      <c r="AB118" t="n">
        <v>642.1608882124726</v>
      </c>
      <c r="AC118" t="n">
        <v>580.8739543199406</v>
      </c>
      <c r="AD118" t="n">
        <v>469332.1025737649</v>
      </c>
      <c r="AE118" t="n">
        <v>642160.8882124727</v>
      </c>
      <c r="AF118" t="n">
        <v>5.696030261247626e-06</v>
      </c>
      <c r="AG118" t="n">
        <v>25</v>
      </c>
      <c r="AH118" t="n">
        <v>580873.9543199406</v>
      </c>
    </row>
    <row r="119">
      <c r="A119" t="n">
        <v>117</v>
      </c>
      <c r="B119" t="n">
        <v>140</v>
      </c>
      <c r="C119" t="inlineStr">
        <is>
          <t xml:space="preserve">CONCLUIDO	</t>
        </is>
      </c>
      <c r="D119" t="n">
        <v>4.8103</v>
      </c>
      <c r="E119" t="n">
        <v>20.79</v>
      </c>
      <c r="F119" t="n">
        <v>17.47</v>
      </c>
      <c r="G119" t="n">
        <v>131.02</v>
      </c>
      <c r="H119" t="n">
        <v>1.6</v>
      </c>
      <c r="I119" t="n">
        <v>8</v>
      </c>
      <c r="J119" t="n">
        <v>336.78</v>
      </c>
      <c r="K119" t="n">
        <v>60.56</v>
      </c>
      <c r="L119" t="n">
        <v>30.25</v>
      </c>
      <c r="M119" t="n">
        <v>6</v>
      </c>
      <c r="N119" t="n">
        <v>105.98</v>
      </c>
      <c r="O119" t="n">
        <v>41770.83</v>
      </c>
      <c r="P119" t="n">
        <v>291.75</v>
      </c>
      <c r="Q119" t="n">
        <v>444.58</v>
      </c>
      <c r="R119" t="n">
        <v>66.95</v>
      </c>
      <c r="S119" t="n">
        <v>48.21</v>
      </c>
      <c r="T119" t="n">
        <v>3438.78</v>
      </c>
      <c r="U119" t="n">
        <v>0.72</v>
      </c>
      <c r="V119" t="n">
        <v>0.78</v>
      </c>
      <c r="W119" t="n">
        <v>0.18</v>
      </c>
      <c r="X119" t="n">
        <v>0.19</v>
      </c>
      <c r="Y119" t="n">
        <v>1</v>
      </c>
      <c r="Z119" t="n">
        <v>10</v>
      </c>
      <c r="AA119" t="n">
        <v>469.5798405426536</v>
      </c>
      <c r="AB119" t="n">
        <v>642.4998542309341</v>
      </c>
      <c r="AC119" t="n">
        <v>581.1805698973419</v>
      </c>
      <c r="AD119" t="n">
        <v>469579.8405426536</v>
      </c>
      <c r="AE119" t="n">
        <v>642499.8542309342</v>
      </c>
      <c r="AF119" t="n">
        <v>5.695201489436595e-06</v>
      </c>
      <c r="AG119" t="n">
        <v>25</v>
      </c>
      <c r="AH119" t="n">
        <v>581180.5698973419</v>
      </c>
    </row>
    <row r="120">
      <c r="A120" t="n">
        <v>118</v>
      </c>
      <c r="B120" t="n">
        <v>140</v>
      </c>
      <c r="C120" t="inlineStr">
        <is>
          <t xml:space="preserve">CONCLUIDO	</t>
        </is>
      </c>
      <c r="D120" t="n">
        <v>4.8096</v>
      </c>
      <c r="E120" t="n">
        <v>20.79</v>
      </c>
      <c r="F120" t="n">
        <v>17.47</v>
      </c>
      <c r="G120" t="n">
        <v>131.05</v>
      </c>
      <c r="H120" t="n">
        <v>1.61</v>
      </c>
      <c r="I120" t="n">
        <v>8</v>
      </c>
      <c r="J120" t="n">
        <v>337.39</v>
      </c>
      <c r="K120" t="n">
        <v>60.56</v>
      </c>
      <c r="L120" t="n">
        <v>30.5</v>
      </c>
      <c r="M120" t="n">
        <v>6</v>
      </c>
      <c r="N120" t="n">
        <v>106.33</v>
      </c>
      <c r="O120" t="n">
        <v>41845.13</v>
      </c>
      <c r="P120" t="n">
        <v>291.58</v>
      </c>
      <c r="Q120" t="n">
        <v>444.56</v>
      </c>
      <c r="R120" t="n">
        <v>67.06999999999999</v>
      </c>
      <c r="S120" t="n">
        <v>48.21</v>
      </c>
      <c r="T120" t="n">
        <v>3498.71</v>
      </c>
      <c r="U120" t="n">
        <v>0.72</v>
      </c>
      <c r="V120" t="n">
        <v>0.78</v>
      </c>
      <c r="W120" t="n">
        <v>0.18</v>
      </c>
      <c r="X120" t="n">
        <v>0.2</v>
      </c>
      <c r="Y120" t="n">
        <v>1</v>
      </c>
      <c r="Z120" t="n">
        <v>10</v>
      </c>
      <c r="AA120" t="n">
        <v>469.5259230478795</v>
      </c>
      <c r="AB120" t="n">
        <v>642.4260819359123</v>
      </c>
      <c r="AC120" t="n">
        <v>581.1138383266167</v>
      </c>
      <c r="AD120" t="n">
        <v>469525.9230478795</v>
      </c>
      <c r="AE120" t="n">
        <v>642426.0819359123</v>
      </c>
      <c r="AF120" t="n">
        <v>5.694372717625563e-06</v>
      </c>
      <c r="AG120" t="n">
        <v>25</v>
      </c>
      <c r="AH120" t="n">
        <v>581113.8383266167</v>
      </c>
    </row>
    <row r="121">
      <c r="A121" t="n">
        <v>119</v>
      </c>
      <c r="B121" t="n">
        <v>140</v>
      </c>
      <c r="C121" t="inlineStr">
        <is>
          <t xml:space="preserve">CONCLUIDO	</t>
        </is>
      </c>
      <c r="D121" t="n">
        <v>4.8074</v>
      </c>
      <c r="E121" t="n">
        <v>20.8</v>
      </c>
      <c r="F121" t="n">
        <v>17.48</v>
      </c>
      <c r="G121" t="n">
        <v>131.12</v>
      </c>
      <c r="H121" t="n">
        <v>1.62</v>
      </c>
      <c r="I121" t="n">
        <v>8</v>
      </c>
      <c r="J121" t="n">
        <v>337.99</v>
      </c>
      <c r="K121" t="n">
        <v>60.56</v>
      </c>
      <c r="L121" t="n">
        <v>30.75</v>
      </c>
      <c r="M121" t="n">
        <v>6</v>
      </c>
      <c r="N121" t="n">
        <v>106.68</v>
      </c>
      <c r="O121" t="n">
        <v>41919.61</v>
      </c>
      <c r="P121" t="n">
        <v>291.92</v>
      </c>
      <c r="Q121" t="n">
        <v>444.55</v>
      </c>
      <c r="R121" t="n">
        <v>67.37</v>
      </c>
      <c r="S121" t="n">
        <v>48.21</v>
      </c>
      <c r="T121" t="n">
        <v>3650.94</v>
      </c>
      <c r="U121" t="n">
        <v>0.72</v>
      </c>
      <c r="V121" t="n">
        <v>0.78</v>
      </c>
      <c r="W121" t="n">
        <v>0.18</v>
      </c>
      <c r="X121" t="n">
        <v>0.21</v>
      </c>
      <c r="Y121" t="n">
        <v>1</v>
      </c>
      <c r="Z121" t="n">
        <v>10</v>
      </c>
      <c r="AA121" t="n">
        <v>469.8364534902226</v>
      </c>
      <c r="AB121" t="n">
        <v>642.8509633867621</v>
      </c>
      <c r="AC121" t="n">
        <v>581.4981696881226</v>
      </c>
      <c r="AD121" t="n">
        <v>469836.4534902226</v>
      </c>
      <c r="AE121" t="n">
        <v>642850.9633867622</v>
      </c>
      <c r="AF121" t="n">
        <v>5.691768006219463e-06</v>
      </c>
      <c r="AG121" t="n">
        <v>25</v>
      </c>
      <c r="AH121" t="n">
        <v>581498.1696881226</v>
      </c>
    </row>
    <row r="122">
      <c r="A122" t="n">
        <v>120</v>
      </c>
      <c r="B122" t="n">
        <v>140</v>
      </c>
      <c r="C122" t="inlineStr">
        <is>
          <t xml:space="preserve">CONCLUIDO	</t>
        </is>
      </c>
      <c r="D122" t="n">
        <v>4.8084</v>
      </c>
      <c r="E122" t="n">
        <v>20.8</v>
      </c>
      <c r="F122" t="n">
        <v>17.48</v>
      </c>
      <c r="G122" t="n">
        <v>131.09</v>
      </c>
      <c r="H122" t="n">
        <v>1.63</v>
      </c>
      <c r="I122" t="n">
        <v>8</v>
      </c>
      <c r="J122" t="n">
        <v>338.59</v>
      </c>
      <c r="K122" t="n">
        <v>60.56</v>
      </c>
      <c r="L122" t="n">
        <v>31</v>
      </c>
      <c r="M122" t="n">
        <v>6</v>
      </c>
      <c r="N122" t="n">
        <v>107.04</v>
      </c>
      <c r="O122" t="n">
        <v>41994.26</v>
      </c>
      <c r="P122" t="n">
        <v>291.72</v>
      </c>
      <c r="Q122" t="n">
        <v>444.55</v>
      </c>
      <c r="R122" t="n">
        <v>67.16</v>
      </c>
      <c r="S122" t="n">
        <v>48.21</v>
      </c>
      <c r="T122" t="n">
        <v>3544.52</v>
      </c>
      <c r="U122" t="n">
        <v>0.72</v>
      </c>
      <c r="V122" t="n">
        <v>0.78</v>
      </c>
      <c r="W122" t="n">
        <v>0.18</v>
      </c>
      <c r="X122" t="n">
        <v>0.2</v>
      </c>
      <c r="Y122" t="n">
        <v>1</v>
      </c>
      <c r="Z122" t="n">
        <v>10</v>
      </c>
      <c r="AA122" t="n">
        <v>469.6906850717667</v>
      </c>
      <c r="AB122" t="n">
        <v>642.6515166057823</v>
      </c>
      <c r="AC122" t="n">
        <v>581.317757827994</v>
      </c>
      <c r="AD122" t="n">
        <v>469690.6850717667</v>
      </c>
      <c r="AE122" t="n">
        <v>642651.5166057822</v>
      </c>
      <c r="AF122" t="n">
        <v>5.692951965949508e-06</v>
      </c>
      <c r="AG122" t="n">
        <v>25</v>
      </c>
      <c r="AH122" t="n">
        <v>581317.7578279939</v>
      </c>
    </row>
    <row r="123">
      <c r="A123" t="n">
        <v>121</v>
      </c>
      <c r="B123" t="n">
        <v>140</v>
      </c>
      <c r="C123" t="inlineStr">
        <is>
          <t xml:space="preserve">CONCLUIDO	</t>
        </is>
      </c>
      <c r="D123" t="n">
        <v>4.8096</v>
      </c>
      <c r="E123" t="n">
        <v>20.79</v>
      </c>
      <c r="F123" t="n">
        <v>17.47</v>
      </c>
      <c r="G123" t="n">
        <v>131.05</v>
      </c>
      <c r="H123" t="n">
        <v>1.64</v>
      </c>
      <c r="I123" t="n">
        <v>8</v>
      </c>
      <c r="J123" t="n">
        <v>339.2</v>
      </c>
      <c r="K123" t="n">
        <v>60.56</v>
      </c>
      <c r="L123" t="n">
        <v>31.25</v>
      </c>
      <c r="M123" t="n">
        <v>6</v>
      </c>
      <c r="N123" t="n">
        <v>107.4</v>
      </c>
      <c r="O123" t="n">
        <v>42069.09</v>
      </c>
      <c r="P123" t="n">
        <v>291.7</v>
      </c>
      <c r="Q123" t="n">
        <v>444.55</v>
      </c>
      <c r="R123" t="n">
        <v>67.03</v>
      </c>
      <c r="S123" t="n">
        <v>48.21</v>
      </c>
      <c r="T123" t="n">
        <v>3478.33</v>
      </c>
      <c r="U123" t="n">
        <v>0.72</v>
      </c>
      <c r="V123" t="n">
        <v>0.78</v>
      </c>
      <c r="W123" t="n">
        <v>0.18</v>
      </c>
      <c r="X123" t="n">
        <v>0.2</v>
      </c>
      <c r="Y123" t="n">
        <v>1</v>
      </c>
      <c r="Z123" t="n">
        <v>10</v>
      </c>
      <c r="AA123" t="n">
        <v>469.5862685631485</v>
      </c>
      <c r="AB123" t="n">
        <v>642.5086493321595</v>
      </c>
      <c r="AC123" t="n">
        <v>581.1885256064504</v>
      </c>
      <c r="AD123" t="n">
        <v>469586.2685631485</v>
      </c>
      <c r="AE123" t="n">
        <v>642508.6493321595</v>
      </c>
      <c r="AF123" t="n">
        <v>5.694372717625563e-06</v>
      </c>
      <c r="AG123" t="n">
        <v>25</v>
      </c>
      <c r="AH123" t="n">
        <v>581188.5256064504</v>
      </c>
    </row>
    <row r="124">
      <c r="A124" t="n">
        <v>122</v>
      </c>
      <c r="B124" t="n">
        <v>140</v>
      </c>
      <c r="C124" t="inlineStr">
        <is>
          <t xml:space="preserve">CONCLUIDO	</t>
        </is>
      </c>
      <c r="D124" t="n">
        <v>4.8094</v>
      </c>
      <c r="E124" t="n">
        <v>20.79</v>
      </c>
      <c r="F124" t="n">
        <v>17.47</v>
      </c>
      <c r="G124" t="n">
        <v>131.05</v>
      </c>
      <c r="H124" t="n">
        <v>1.65</v>
      </c>
      <c r="I124" t="n">
        <v>8</v>
      </c>
      <c r="J124" t="n">
        <v>339.81</v>
      </c>
      <c r="K124" t="n">
        <v>60.56</v>
      </c>
      <c r="L124" t="n">
        <v>31.5</v>
      </c>
      <c r="M124" t="n">
        <v>6</v>
      </c>
      <c r="N124" t="n">
        <v>107.75</v>
      </c>
      <c r="O124" t="n">
        <v>42144.11</v>
      </c>
      <c r="P124" t="n">
        <v>291.55</v>
      </c>
      <c r="Q124" t="n">
        <v>444.55</v>
      </c>
      <c r="R124" t="n">
        <v>67.06</v>
      </c>
      <c r="S124" t="n">
        <v>48.21</v>
      </c>
      <c r="T124" t="n">
        <v>3497.45</v>
      </c>
      <c r="U124" t="n">
        <v>0.72</v>
      </c>
      <c r="V124" t="n">
        <v>0.78</v>
      </c>
      <c r="W124" t="n">
        <v>0.18</v>
      </c>
      <c r="X124" t="n">
        <v>0.2</v>
      </c>
      <c r="Y124" t="n">
        <v>1</v>
      </c>
      <c r="Z124" t="n">
        <v>10</v>
      </c>
      <c r="AA124" t="n">
        <v>469.5198547418399</v>
      </c>
      <c r="AB124" t="n">
        <v>642.4177790118741</v>
      </c>
      <c r="AC124" t="n">
        <v>581.1063278219957</v>
      </c>
      <c r="AD124" t="n">
        <v>469519.8547418399</v>
      </c>
      <c r="AE124" t="n">
        <v>642417.7790118741</v>
      </c>
      <c r="AF124" t="n">
        <v>5.694135925679554e-06</v>
      </c>
      <c r="AG124" t="n">
        <v>25</v>
      </c>
      <c r="AH124" t="n">
        <v>581106.3278219957</v>
      </c>
    </row>
    <row r="125">
      <c r="A125" t="n">
        <v>123</v>
      </c>
      <c r="B125" t="n">
        <v>140</v>
      </c>
      <c r="C125" t="inlineStr">
        <is>
          <t xml:space="preserve">CONCLUIDO	</t>
        </is>
      </c>
      <c r="D125" t="n">
        <v>4.8096</v>
      </c>
      <c r="E125" t="n">
        <v>20.79</v>
      </c>
      <c r="F125" t="n">
        <v>17.47</v>
      </c>
      <c r="G125" t="n">
        <v>131.05</v>
      </c>
      <c r="H125" t="n">
        <v>1.66</v>
      </c>
      <c r="I125" t="n">
        <v>8</v>
      </c>
      <c r="J125" t="n">
        <v>340.42</v>
      </c>
      <c r="K125" t="n">
        <v>60.56</v>
      </c>
      <c r="L125" t="n">
        <v>31.75</v>
      </c>
      <c r="M125" t="n">
        <v>6</v>
      </c>
      <c r="N125" t="n">
        <v>108.11</v>
      </c>
      <c r="O125" t="n">
        <v>42219.3</v>
      </c>
      <c r="P125" t="n">
        <v>291.8</v>
      </c>
      <c r="Q125" t="n">
        <v>444.55</v>
      </c>
      <c r="R125" t="n">
        <v>67.05</v>
      </c>
      <c r="S125" t="n">
        <v>48.21</v>
      </c>
      <c r="T125" t="n">
        <v>3488.45</v>
      </c>
      <c r="U125" t="n">
        <v>0.72</v>
      </c>
      <c r="V125" t="n">
        <v>0.78</v>
      </c>
      <c r="W125" t="n">
        <v>0.18</v>
      </c>
      <c r="X125" t="n">
        <v>0.2</v>
      </c>
      <c r="Y125" t="n">
        <v>1</v>
      </c>
      <c r="Z125" t="n">
        <v>10</v>
      </c>
      <c r="AA125" t="n">
        <v>469.6365564925393</v>
      </c>
      <c r="AB125" t="n">
        <v>642.5774554956988</v>
      </c>
      <c r="AC125" t="n">
        <v>581.2507650063116</v>
      </c>
      <c r="AD125" t="n">
        <v>469636.5564925394</v>
      </c>
      <c r="AE125" t="n">
        <v>642577.4554956988</v>
      </c>
      <c r="AF125" t="n">
        <v>5.694372717625563e-06</v>
      </c>
      <c r="AG125" t="n">
        <v>25</v>
      </c>
      <c r="AH125" t="n">
        <v>581250.7650063116</v>
      </c>
    </row>
    <row r="126">
      <c r="A126" t="n">
        <v>124</v>
      </c>
      <c r="B126" t="n">
        <v>140</v>
      </c>
      <c r="C126" t="inlineStr">
        <is>
          <t xml:space="preserve">CONCLUIDO	</t>
        </is>
      </c>
      <c r="D126" t="n">
        <v>4.8072</v>
      </c>
      <c r="E126" t="n">
        <v>20.8</v>
      </c>
      <c r="F126" t="n">
        <v>17.48</v>
      </c>
      <c r="G126" t="n">
        <v>131.12</v>
      </c>
      <c r="H126" t="n">
        <v>1.67</v>
      </c>
      <c r="I126" t="n">
        <v>8</v>
      </c>
      <c r="J126" t="n">
        <v>341.03</v>
      </c>
      <c r="K126" t="n">
        <v>60.56</v>
      </c>
      <c r="L126" t="n">
        <v>32</v>
      </c>
      <c r="M126" t="n">
        <v>6</v>
      </c>
      <c r="N126" t="n">
        <v>108.48</v>
      </c>
      <c r="O126" t="n">
        <v>42294.68</v>
      </c>
      <c r="P126" t="n">
        <v>291.74</v>
      </c>
      <c r="Q126" t="n">
        <v>444.55</v>
      </c>
      <c r="R126" t="n">
        <v>67.34</v>
      </c>
      <c r="S126" t="n">
        <v>48.21</v>
      </c>
      <c r="T126" t="n">
        <v>3636.9</v>
      </c>
      <c r="U126" t="n">
        <v>0.72</v>
      </c>
      <c r="V126" t="n">
        <v>0.78</v>
      </c>
      <c r="W126" t="n">
        <v>0.18</v>
      </c>
      <c r="X126" t="n">
        <v>0.21</v>
      </c>
      <c r="Y126" t="n">
        <v>1</v>
      </c>
      <c r="Z126" t="n">
        <v>10</v>
      </c>
      <c r="AA126" t="n">
        <v>469.754925772887</v>
      </c>
      <c r="AB126" t="n">
        <v>642.7394135671547</v>
      </c>
      <c r="AC126" t="n">
        <v>581.3972660267372</v>
      </c>
      <c r="AD126" t="n">
        <v>469754.925772887</v>
      </c>
      <c r="AE126" t="n">
        <v>642739.4135671547</v>
      </c>
      <c r="AF126" t="n">
        <v>5.691531214273454e-06</v>
      </c>
      <c r="AG126" t="n">
        <v>25</v>
      </c>
      <c r="AH126" t="n">
        <v>581397.2660267372</v>
      </c>
    </row>
    <row r="127">
      <c r="A127" t="n">
        <v>125</v>
      </c>
      <c r="B127" t="n">
        <v>140</v>
      </c>
      <c r="C127" t="inlineStr">
        <is>
          <t xml:space="preserve">CONCLUIDO	</t>
        </is>
      </c>
      <c r="D127" t="n">
        <v>4.8117</v>
      </c>
      <c r="E127" t="n">
        <v>20.78</v>
      </c>
      <c r="F127" t="n">
        <v>17.46</v>
      </c>
      <c r="G127" t="n">
        <v>130.98</v>
      </c>
      <c r="H127" t="n">
        <v>1.68</v>
      </c>
      <c r="I127" t="n">
        <v>8</v>
      </c>
      <c r="J127" t="n">
        <v>341.64</v>
      </c>
      <c r="K127" t="n">
        <v>60.56</v>
      </c>
      <c r="L127" t="n">
        <v>32.25</v>
      </c>
      <c r="M127" t="n">
        <v>6</v>
      </c>
      <c r="N127" t="n">
        <v>108.84</v>
      </c>
      <c r="O127" t="n">
        <v>42370.23</v>
      </c>
      <c r="P127" t="n">
        <v>291.44</v>
      </c>
      <c r="Q127" t="n">
        <v>444.55</v>
      </c>
      <c r="R127" t="n">
        <v>66.58</v>
      </c>
      <c r="S127" t="n">
        <v>48.21</v>
      </c>
      <c r="T127" t="n">
        <v>3256.06</v>
      </c>
      <c r="U127" t="n">
        <v>0.72</v>
      </c>
      <c r="V127" t="n">
        <v>0.78</v>
      </c>
      <c r="W127" t="n">
        <v>0.18</v>
      </c>
      <c r="X127" t="n">
        <v>0.19</v>
      </c>
      <c r="Y127" t="n">
        <v>1</v>
      </c>
      <c r="Z127" t="n">
        <v>10</v>
      </c>
      <c r="AA127" t="n">
        <v>469.3207092710694</v>
      </c>
      <c r="AB127" t="n">
        <v>642.1452993930878</v>
      </c>
      <c r="AC127" t="n">
        <v>580.8598532755988</v>
      </c>
      <c r="AD127" t="n">
        <v>469320.7092710694</v>
      </c>
      <c r="AE127" t="n">
        <v>642145.2993930879</v>
      </c>
      <c r="AF127" t="n">
        <v>5.696859033058657e-06</v>
      </c>
      <c r="AG127" t="n">
        <v>25</v>
      </c>
      <c r="AH127" t="n">
        <v>580859.8532755987</v>
      </c>
    </row>
    <row r="128">
      <c r="A128" t="n">
        <v>126</v>
      </c>
      <c r="B128" t="n">
        <v>140</v>
      </c>
      <c r="C128" t="inlineStr">
        <is>
          <t xml:space="preserve">CONCLUIDO	</t>
        </is>
      </c>
      <c r="D128" t="n">
        <v>4.8126</v>
      </c>
      <c r="E128" t="n">
        <v>20.78</v>
      </c>
      <c r="F128" t="n">
        <v>17.46</v>
      </c>
      <c r="G128" t="n">
        <v>130.95</v>
      </c>
      <c r="H128" t="n">
        <v>1.69</v>
      </c>
      <c r="I128" t="n">
        <v>8</v>
      </c>
      <c r="J128" t="n">
        <v>342.26</v>
      </c>
      <c r="K128" t="n">
        <v>60.56</v>
      </c>
      <c r="L128" t="n">
        <v>32.5</v>
      </c>
      <c r="M128" t="n">
        <v>6</v>
      </c>
      <c r="N128" t="n">
        <v>109.2</v>
      </c>
      <c r="O128" t="n">
        <v>42445.98</v>
      </c>
      <c r="P128" t="n">
        <v>291.42</v>
      </c>
      <c r="Q128" t="n">
        <v>444.55</v>
      </c>
      <c r="R128" t="n">
        <v>66.48999999999999</v>
      </c>
      <c r="S128" t="n">
        <v>48.21</v>
      </c>
      <c r="T128" t="n">
        <v>3209</v>
      </c>
      <c r="U128" t="n">
        <v>0.73</v>
      </c>
      <c r="V128" t="n">
        <v>0.78</v>
      </c>
      <c r="W128" t="n">
        <v>0.18</v>
      </c>
      <c r="X128" t="n">
        <v>0.18</v>
      </c>
      <c r="Y128" t="n">
        <v>1</v>
      </c>
      <c r="Z128" t="n">
        <v>10</v>
      </c>
      <c r="AA128" t="n">
        <v>469.270139166166</v>
      </c>
      <c r="AB128" t="n">
        <v>642.0761071445633</v>
      </c>
      <c r="AC128" t="n">
        <v>580.7972646381616</v>
      </c>
      <c r="AD128" t="n">
        <v>469270.139166166</v>
      </c>
      <c r="AE128" t="n">
        <v>642076.1071445632</v>
      </c>
      <c r="AF128" t="n">
        <v>5.697924596815699e-06</v>
      </c>
      <c r="AG128" t="n">
        <v>25</v>
      </c>
      <c r="AH128" t="n">
        <v>580797.2646381615</v>
      </c>
    </row>
    <row r="129">
      <c r="A129" t="n">
        <v>127</v>
      </c>
      <c r="B129" t="n">
        <v>140</v>
      </c>
      <c r="C129" t="inlineStr">
        <is>
          <t xml:space="preserve">CONCLUIDO	</t>
        </is>
      </c>
      <c r="D129" t="n">
        <v>4.817</v>
      </c>
      <c r="E129" t="n">
        <v>20.76</v>
      </c>
      <c r="F129" t="n">
        <v>17.44</v>
      </c>
      <c r="G129" t="n">
        <v>130.81</v>
      </c>
      <c r="H129" t="n">
        <v>1.7</v>
      </c>
      <c r="I129" t="n">
        <v>8</v>
      </c>
      <c r="J129" t="n">
        <v>342.87</v>
      </c>
      <c r="K129" t="n">
        <v>60.56</v>
      </c>
      <c r="L129" t="n">
        <v>32.75</v>
      </c>
      <c r="M129" t="n">
        <v>6</v>
      </c>
      <c r="N129" t="n">
        <v>109.57</v>
      </c>
      <c r="O129" t="n">
        <v>42521.91</v>
      </c>
      <c r="P129" t="n">
        <v>290.62</v>
      </c>
      <c r="Q129" t="n">
        <v>444.55</v>
      </c>
      <c r="R129" t="n">
        <v>65.81999999999999</v>
      </c>
      <c r="S129" t="n">
        <v>48.21</v>
      </c>
      <c r="T129" t="n">
        <v>2872.92</v>
      </c>
      <c r="U129" t="n">
        <v>0.73</v>
      </c>
      <c r="V129" t="n">
        <v>0.78</v>
      </c>
      <c r="W129" t="n">
        <v>0.18</v>
      </c>
      <c r="X129" t="n">
        <v>0.16</v>
      </c>
      <c r="Y129" t="n">
        <v>1</v>
      </c>
      <c r="Z129" t="n">
        <v>10</v>
      </c>
      <c r="AA129" t="n">
        <v>468.5902968497452</v>
      </c>
      <c r="AB129" t="n">
        <v>641.1459168947104</v>
      </c>
      <c r="AC129" t="n">
        <v>579.9558504402243</v>
      </c>
      <c r="AD129" t="n">
        <v>468590.2968497453</v>
      </c>
      <c r="AE129" t="n">
        <v>641145.9168947104</v>
      </c>
      <c r="AF129" t="n">
        <v>5.703134019627898e-06</v>
      </c>
      <c r="AG129" t="n">
        <v>25</v>
      </c>
      <c r="AH129" t="n">
        <v>579955.8504402243</v>
      </c>
    </row>
    <row r="130">
      <c r="A130" t="n">
        <v>128</v>
      </c>
      <c r="B130" t="n">
        <v>140</v>
      </c>
      <c r="C130" t="inlineStr">
        <is>
          <t xml:space="preserve">CONCLUIDO	</t>
        </is>
      </c>
      <c r="D130" t="n">
        <v>4.8196</v>
      </c>
      <c r="E130" t="n">
        <v>20.75</v>
      </c>
      <c r="F130" t="n">
        <v>17.43</v>
      </c>
      <c r="G130" t="n">
        <v>130.72</v>
      </c>
      <c r="H130" t="n">
        <v>1.71</v>
      </c>
      <c r="I130" t="n">
        <v>8</v>
      </c>
      <c r="J130" t="n">
        <v>343.49</v>
      </c>
      <c r="K130" t="n">
        <v>60.56</v>
      </c>
      <c r="L130" t="n">
        <v>33</v>
      </c>
      <c r="M130" t="n">
        <v>6</v>
      </c>
      <c r="N130" t="n">
        <v>109.94</v>
      </c>
      <c r="O130" t="n">
        <v>42598.03</v>
      </c>
      <c r="P130" t="n">
        <v>290.32</v>
      </c>
      <c r="Q130" t="n">
        <v>444.55</v>
      </c>
      <c r="R130" t="n">
        <v>65.58</v>
      </c>
      <c r="S130" t="n">
        <v>48.21</v>
      </c>
      <c r="T130" t="n">
        <v>2753.05</v>
      </c>
      <c r="U130" t="n">
        <v>0.74</v>
      </c>
      <c r="V130" t="n">
        <v>0.78</v>
      </c>
      <c r="W130" t="n">
        <v>0.17</v>
      </c>
      <c r="X130" t="n">
        <v>0.15</v>
      </c>
      <c r="Y130" t="n">
        <v>1</v>
      </c>
      <c r="Z130" t="n">
        <v>10</v>
      </c>
      <c r="AA130" t="n">
        <v>468.2831314079428</v>
      </c>
      <c r="AB130" t="n">
        <v>640.7256395860534</v>
      </c>
      <c r="AC130" t="n">
        <v>579.5756838080424</v>
      </c>
      <c r="AD130" t="n">
        <v>468283.1314079428</v>
      </c>
      <c r="AE130" t="n">
        <v>640725.6395860533</v>
      </c>
      <c r="AF130" t="n">
        <v>5.706212314926016e-06</v>
      </c>
      <c r="AG130" t="n">
        <v>25</v>
      </c>
      <c r="AH130" t="n">
        <v>579575.6838080424</v>
      </c>
    </row>
    <row r="131">
      <c r="A131" t="n">
        <v>129</v>
      </c>
      <c r="B131" t="n">
        <v>140</v>
      </c>
      <c r="C131" t="inlineStr">
        <is>
          <t xml:space="preserve">CONCLUIDO	</t>
        </is>
      </c>
      <c r="D131" t="n">
        <v>4.8137</v>
      </c>
      <c r="E131" t="n">
        <v>20.77</v>
      </c>
      <c r="F131" t="n">
        <v>17.46</v>
      </c>
      <c r="G131" t="n">
        <v>130.91</v>
      </c>
      <c r="H131" t="n">
        <v>1.72</v>
      </c>
      <c r="I131" t="n">
        <v>8</v>
      </c>
      <c r="J131" t="n">
        <v>344.11</v>
      </c>
      <c r="K131" t="n">
        <v>60.56</v>
      </c>
      <c r="L131" t="n">
        <v>33.25</v>
      </c>
      <c r="M131" t="n">
        <v>6</v>
      </c>
      <c r="N131" t="n">
        <v>110.3</v>
      </c>
      <c r="O131" t="n">
        <v>42674.47</v>
      </c>
      <c r="P131" t="n">
        <v>291.01</v>
      </c>
      <c r="Q131" t="n">
        <v>444.55</v>
      </c>
      <c r="R131" t="n">
        <v>66.54000000000001</v>
      </c>
      <c r="S131" t="n">
        <v>48.21</v>
      </c>
      <c r="T131" t="n">
        <v>3234.27</v>
      </c>
      <c r="U131" t="n">
        <v>0.72</v>
      </c>
      <c r="V131" t="n">
        <v>0.78</v>
      </c>
      <c r="W131" t="n">
        <v>0.17</v>
      </c>
      <c r="X131" t="n">
        <v>0.18</v>
      </c>
      <c r="Y131" t="n">
        <v>1</v>
      </c>
      <c r="Z131" t="n">
        <v>10</v>
      </c>
      <c r="AA131" t="n">
        <v>469.0146341758771</v>
      </c>
      <c r="AB131" t="n">
        <v>641.7265139447655</v>
      </c>
      <c r="AC131" t="n">
        <v>580.4810361226953</v>
      </c>
      <c r="AD131" t="n">
        <v>469014.6341758771</v>
      </c>
      <c r="AE131" t="n">
        <v>641726.5139447656</v>
      </c>
      <c r="AF131" t="n">
        <v>5.699226952518748e-06</v>
      </c>
      <c r="AG131" t="n">
        <v>25</v>
      </c>
      <c r="AH131" t="n">
        <v>580481.0361226953</v>
      </c>
    </row>
    <row r="132">
      <c r="A132" t="n">
        <v>130</v>
      </c>
      <c r="B132" t="n">
        <v>140</v>
      </c>
      <c r="C132" t="inlineStr">
        <is>
          <t xml:space="preserve">CONCLUIDO	</t>
        </is>
      </c>
      <c r="D132" t="n">
        <v>4.8037</v>
      </c>
      <c r="E132" t="n">
        <v>20.82</v>
      </c>
      <c r="F132" t="n">
        <v>17.5</v>
      </c>
      <c r="G132" t="n">
        <v>131.24</v>
      </c>
      <c r="H132" t="n">
        <v>1.73</v>
      </c>
      <c r="I132" t="n">
        <v>8</v>
      </c>
      <c r="J132" t="n">
        <v>344.73</v>
      </c>
      <c r="K132" t="n">
        <v>60.56</v>
      </c>
      <c r="L132" t="n">
        <v>33.5</v>
      </c>
      <c r="M132" t="n">
        <v>6</v>
      </c>
      <c r="N132" t="n">
        <v>110.67</v>
      </c>
      <c r="O132" t="n">
        <v>42750.97</v>
      </c>
      <c r="P132" t="n">
        <v>291.79</v>
      </c>
      <c r="Q132" t="n">
        <v>444.55</v>
      </c>
      <c r="R132" t="n">
        <v>68</v>
      </c>
      <c r="S132" t="n">
        <v>48.21</v>
      </c>
      <c r="T132" t="n">
        <v>3967.06</v>
      </c>
      <c r="U132" t="n">
        <v>0.71</v>
      </c>
      <c r="V132" t="n">
        <v>0.78</v>
      </c>
      <c r="W132" t="n">
        <v>0.17</v>
      </c>
      <c r="X132" t="n">
        <v>0.22</v>
      </c>
      <c r="Y132" t="n">
        <v>1</v>
      </c>
      <c r="Z132" t="n">
        <v>10</v>
      </c>
      <c r="AA132" t="n">
        <v>470.0187964962068</v>
      </c>
      <c r="AB132" t="n">
        <v>643.1004531319555</v>
      </c>
      <c r="AC132" t="n">
        <v>581.7238484821955</v>
      </c>
      <c r="AD132" t="n">
        <v>470018.7964962068</v>
      </c>
      <c r="AE132" t="n">
        <v>643100.4531319556</v>
      </c>
      <c r="AF132" t="n">
        <v>5.687387355218296e-06</v>
      </c>
      <c r="AG132" t="n">
        <v>25</v>
      </c>
      <c r="AH132" t="n">
        <v>581723.8484821955</v>
      </c>
    </row>
    <row r="133">
      <c r="A133" t="n">
        <v>131</v>
      </c>
      <c r="B133" t="n">
        <v>140</v>
      </c>
      <c r="C133" t="inlineStr">
        <is>
          <t xml:space="preserve">CONCLUIDO	</t>
        </is>
      </c>
      <c r="D133" t="n">
        <v>4.8058</v>
      </c>
      <c r="E133" t="n">
        <v>20.81</v>
      </c>
      <c r="F133" t="n">
        <v>17.49</v>
      </c>
      <c r="G133" t="n">
        <v>131.17</v>
      </c>
      <c r="H133" t="n">
        <v>1.74</v>
      </c>
      <c r="I133" t="n">
        <v>8</v>
      </c>
      <c r="J133" t="n">
        <v>345.35</v>
      </c>
      <c r="K133" t="n">
        <v>60.56</v>
      </c>
      <c r="L133" t="n">
        <v>33.75</v>
      </c>
      <c r="M133" t="n">
        <v>6</v>
      </c>
      <c r="N133" t="n">
        <v>111.05</v>
      </c>
      <c r="O133" t="n">
        <v>42827.67</v>
      </c>
      <c r="P133" t="n">
        <v>290.96</v>
      </c>
      <c r="Q133" t="n">
        <v>444.55</v>
      </c>
      <c r="R133" t="n">
        <v>67.56999999999999</v>
      </c>
      <c r="S133" t="n">
        <v>48.21</v>
      </c>
      <c r="T133" t="n">
        <v>3748.26</v>
      </c>
      <c r="U133" t="n">
        <v>0.71</v>
      </c>
      <c r="V133" t="n">
        <v>0.78</v>
      </c>
      <c r="W133" t="n">
        <v>0.18</v>
      </c>
      <c r="X133" t="n">
        <v>0.21</v>
      </c>
      <c r="Y133" t="n">
        <v>1</v>
      </c>
      <c r="Z133" t="n">
        <v>10</v>
      </c>
      <c r="AA133" t="n">
        <v>469.4658543309095</v>
      </c>
      <c r="AB133" t="n">
        <v>642.3438932673091</v>
      </c>
      <c r="AC133" t="n">
        <v>581.0394936291925</v>
      </c>
      <c r="AD133" t="n">
        <v>469465.8543309094</v>
      </c>
      <c r="AE133" t="n">
        <v>642343.8932673091</v>
      </c>
      <c r="AF133" t="n">
        <v>5.689873670651391e-06</v>
      </c>
      <c r="AG133" t="n">
        <v>25</v>
      </c>
      <c r="AH133" t="n">
        <v>581039.4936291925</v>
      </c>
    </row>
    <row r="134">
      <c r="A134" t="n">
        <v>132</v>
      </c>
      <c r="B134" t="n">
        <v>140</v>
      </c>
      <c r="C134" t="inlineStr">
        <is>
          <t xml:space="preserve">CONCLUIDO	</t>
        </is>
      </c>
      <c r="D134" t="n">
        <v>4.8067</v>
      </c>
      <c r="E134" t="n">
        <v>20.8</v>
      </c>
      <c r="F134" t="n">
        <v>17.49</v>
      </c>
      <c r="G134" t="n">
        <v>131.14</v>
      </c>
      <c r="H134" t="n">
        <v>1.75</v>
      </c>
      <c r="I134" t="n">
        <v>8</v>
      </c>
      <c r="J134" t="n">
        <v>345.97</v>
      </c>
      <c r="K134" t="n">
        <v>60.56</v>
      </c>
      <c r="L134" t="n">
        <v>34</v>
      </c>
      <c r="M134" t="n">
        <v>6</v>
      </c>
      <c r="N134" t="n">
        <v>111.42</v>
      </c>
      <c r="O134" t="n">
        <v>42904.56</v>
      </c>
      <c r="P134" t="n">
        <v>290.2</v>
      </c>
      <c r="Q134" t="n">
        <v>444.55</v>
      </c>
      <c r="R134" t="n">
        <v>67.44</v>
      </c>
      <c r="S134" t="n">
        <v>48.21</v>
      </c>
      <c r="T134" t="n">
        <v>3683.84</v>
      </c>
      <c r="U134" t="n">
        <v>0.71</v>
      </c>
      <c r="V134" t="n">
        <v>0.78</v>
      </c>
      <c r="W134" t="n">
        <v>0.18</v>
      </c>
      <c r="X134" t="n">
        <v>0.21</v>
      </c>
      <c r="Y134" t="n">
        <v>1</v>
      </c>
      <c r="Z134" t="n">
        <v>10</v>
      </c>
      <c r="AA134" t="n">
        <v>469.0428397837401</v>
      </c>
      <c r="AB134" t="n">
        <v>641.7651061017872</v>
      </c>
      <c r="AC134" t="n">
        <v>580.5159450984153</v>
      </c>
      <c r="AD134" t="n">
        <v>469042.8397837401</v>
      </c>
      <c r="AE134" t="n">
        <v>641765.1061017872</v>
      </c>
      <c r="AF134" t="n">
        <v>5.690939234408432e-06</v>
      </c>
      <c r="AG134" t="n">
        <v>25</v>
      </c>
      <c r="AH134" t="n">
        <v>580515.9450984152</v>
      </c>
    </row>
    <row r="135">
      <c r="A135" t="n">
        <v>133</v>
      </c>
      <c r="B135" t="n">
        <v>140</v>
      </c>
      <c r="C135" t="inlineStr">
        <is>
          <t xml:space="preserve">CONCLUIDO	</t>
        </is>
      </c>
      <c r="D135" t="n">
        <v>4.807</v>
      </c>
      <c r="E135" t="n">
        <v>20.8</v>
      </c>
      <c r="F135" t="n">
        <v>17.48</v>
      </c>
      <c r="G135" t="n">
        <v>131.13</v>
      </c>
      <c r="H135" t="n">
        <v>1.76</v>
      </c>
      <c r="I135" t="n">
        <v>8</v>
      </c>
      <c r="J135" t="n">
        <v>346.6</v>
      </c>
      <c r="K135" t="n">
        <v>60.56</v>
      </c>
      <c r="L135" t="n">
        <v>34.25</v>
      </c>
      <c r="M135" t="n">
        <v>6</v>
      </c>
      <c r="N135" t="n">
        <v>111.8</v>
      </c>
      <c r="O135" t="n">
        <v>42981.64</v>
      </c>
      <c r="P135" t="n">
        <v>289.81</v>
      </c>
      <c r="Q135" t="n">
        <v>444.55</v>
      </c>
      <c r="R135" t="n">
        <v>67.47</v>
      </c>
      <c r="S135" t="n">
        <v>48.21</v>
      </c>
      <c r="T135" t="n">
        <v>3698.41</v>
      </c>
      <c r="U135" t="n">
        <v>0.71</v>
      </c>
      <c r="V135" t="n">
        <v>0.78</v>
      </c>
      <c r="W135" t="n">
        <v>0.18</v>
      </c>
      <c r="X135" t="n">
        <v>0.21</v>
      </c>
      <c r="Y135" t="n">
        <v>1</v>
      </c>
      <c r="Z135" t="n">
        <v>10</v>
      </c>
      <c r="AA135" t="n">
        <v>468.7928765136221</v>
      </c>
      <c r="AB135" t="n">
        <v>641.4230953280106</v>
      </c>
      <c r="AC135" t="n">
        <v>580.2065753528727</v>
      </c>
      <c r="AD135" t="n">
        <v>468792.8765136221</v>
      </c>
      <c r="AE135" t="n">
        <v>641423.0953280106</v>
      </c>
      <c r="AF135" t="n">
        <v>5.691294422327445e-06</v>
      </c>
      <c r="AG135" t="n">
        <v>25</v>
      </c>
      <c r="AH135" t="n">
        <v>580206.5753528727</v>
      </c>
    </row>
    <row r="136">
      <c r="A136" t="n">
        <v>134</v>
      </c>
      <c r="B136" t="n">
        <v>140</v>
      </c>
      <c r="C136" t="inlineStr">
        <is>
          <t xml:space="preserve">CONCLUIDO	</t>
        </is>
      </c>
      <c r="D136" t="n">
        <v>4.8275</v>
      </c>
      <c r="E136" t="n">
        <v>20.71</v>
      </c>
      <c r="F136" t="n">
        <v>17.45</v>
      </c>
      <c r="G136" t="n">
        <v>149.55</v>
      </c>
      <c r="H136" t="n">
        <v>1.77</v>
      </c>
      <c r="I136" t="n">
        <v>7</v>
      </c>
      <c r="J136" t="n">
        <v>347.23</v>
      </c>
      <c r="K136" t="n">
        <v>60.56</v>
      </c>
      <c r="L136" t="n">
        <v>34.5</v>
      </c>
      <c r="M136" t="n">
        <v>5</v>
      </c>
      <c r="N136" t="n">
        <v>112.17</v>
      </c>
      <c r="O136" t="n">
        <v>43058.93</v>
      </c>
      <c r="P136" t="n">
        <v>289.16</v>
      </c>
      <c r="Q136" t="n">
        <v>444.55</v>
      </c>
      <c r="R136" t="n">
        <v>66.23999999999999</v>
      </c>
      <c r="S136" t="n">
        <v>48.21</v>
      </c>
      <c r="T136" t="n">
        <v>3088.79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457.3578680550899</v>
      </c>
      <c r="AB136" t="n">
        <v>625.7772122780777</v>
      </c>
      <c r="AC136" t="n">
        <v>566.0539134220907</v>
      </c>
      <c r="AD136" t="n">
        <v>457357.8680550898</v>
      </c>
      <c r="AE136" t="n">
        <v>625777.2122780777</v>
      </c>
      <c r="AF136" t="n">
        <v>5.715565596793372e-06</v>
      </c>
      <c r="AG136" t="n">
        <v>24</v>
      </c>
      <c r="AH136" t="n">
        <v>566053.9134220907</v>
      </c>
    </row>
    <row r="137">
      <c r="A137" t="n">
        <v>135</v>
      </c>
      <c r="B137" t="n">
        <v>140</v>
      </c>
      <c r="C137" t="inlineStr">
        <is>
          <t xml:space="preserve">CONCLUIDO	</t>
        </is>
      </c>
      <c r="D137" t="n">
        <v>4.8298</v>
      </c>
      <c r="E137" t="n">
        <v>20.7</v>
      </c>
      <c r="F137" t="n">
        <v>17.44</v>
      </c>
      <c r="G137" t="n">
        <v>149.47</v>
      </c>
      <c r="H137" t="n">
        <v>1.78</v>
      </c>
      <c r="I137" t="n">
        <v>7</v>
      </c>
      <c r="J137" t="n">
        <v>347.85</v>
      </c>
      <c r="K137" t="n">
        <v>60.56</v>
      </c>
      <c r="L137" t="n">
        <v>34.75</v>
      </c>
      <c r="M137" t="n">
        <v>5</v>
      </c>
      <c r="N137" t="n">
        <v>112.55</v>
      </c>
      <c r="O137" t="n">
        <v>43136.41</v>
      </c>
      <c r="P137" t="n">
        <v>289.69</v>
      </c>
      <c r="Q137" t="n">
        <v>444.55</v>
      </c>
      <c r="R137" t="n">
        <v>65.86</v>
      </c>
      <c r="S137" t="n">
        <v>48.21</v>
      </c>
      <c r="T137" t="n">
        <v>2900.22</v>
      </c>
      <c r="U137" t="n">
        <v>0.73</v>
      </c>
      <c r="V137" t="n">
        <v>0.78</v>
      </c>
      <c r="W137" t="n">
        <v>0.17</v>
      </c>
      <c r="X137" t="n">
        <v>0.16</v>
      </c>
      <c r="Y137" t="n">
        <v>1</v>
      </c>
      <c r="Z137" t="n">
        <v>10</v>
      </c>
      <c r="AA137" t="n">
        <v>457.4809611685019</v>
      </c>
      <c r="AB137" t="n">
        <v>625.945633706333</v>
      </c>
      <c r="AC137" t="n">
        <v>566.2062609456143</v>
      </c>
      <c r="AD137" t="n">
        <v>457480.9611685019</v>
      </c>
      <c r="AE137" t="n">
        <v>625945.633706333</v>
      </c>
      <c r="AF137" t="n">
        <v>5.718288704172477e-06</v>
      </c>
      <c r="AG137" t="n">
        <v>24</v>
      </c>
      <c r="AH137" t="n">
        <v>566206.2609456143</v>
      </c>
    </row>
    <row r="138">
      <c r="A138" t="n">
        <v>136</v>
      </c>
      <c r="B138" t="n">
        <v>140</v>
      </c>
      <c r="C138" t="inlineStr">
        <is>
          <t xml:space="preserve">CONCLUIDO	</t>
        </is>
      </c>
      <c r="D138" t="n">
        <v>4.827</v>
      </c>
      <c r="E138" t="n">
        <v>20.72</v>
      </c>
      <c r="F138" t="n">
        <v>17.45</v>
      </c>
      <c r="G138" t="n">
        <v>149.57</v>
      </c>
      <c r="H138" t="n">
        <v>1.79</v>
      </c>
      <c r="I138" t="n">
        <v>7</v>
      </c>
      <c r="J138" t="n">
        <v>348.48</v>
      </c>
      <c r="K138" t="n">
        <v>60.56</v>
      </c>
      <c r="L138" t="n">
        <v>35</v>
      </c>
      <c r="M138" t="n">
        <v>5</v>
      </c>
      <c r="N138" t="n">
        <v>112.93</v>
      </c>
      <c r="O138" t="n">
        <v>43214.09</v>
      </c>
      <c r="P138" t="n">
        <v>290.05</v>
      </c>
      <c r="Q138" t="n">
        <v>444.55</v>
      </c>
      <c r="R138" t="n">
        <v>66.31999999999999</v>
      </c>
      <c r="S138" t="n">
        <v>48.21</v>
      </c>
      <c r="T138" t="n">
        <v>3127.9</v>
      </c>
      <c r="U138" t="n">
        <v>0.73</v>
      </c>
      <c r="V138" t="n">
        <v>0.78</v>
      </c>
      <c r="W138" t="n">
        <v>0.17</v>
      </c>
      <c r="X138" t="n">
        <v>0.17</v>
      </c>
      <c r="Y138" t="n">
        <v>1</v>
      </c>
      <c r="Z138" t="n">
        <v>10</v>
      </c>
      <c r="AA138" t="n">
        <v>457.826064642068</v>
      </c>
      <c r="AB138" t="n">
        <v>626.4178195037568</v>
      </c>
      <c r="AC138" t="n">
        <v>566.6333819932489</v>
      </c>
      <c r="AD138" t="n">
        <v>457826.064642068</v>
      </c>
      <c r="AE138" t="n">
        <v>626417.8195037568</v>
      </c>
      <c r="AF138" t="n">
        <v>5.71497361692835e-06</v>
      </c>
      <c r="AG138" t="n">
        <v>24</v>
      </c>
      <c r="AH138" t="n">
        <v>566633.3819932489</v>
      </c>
    </row>
    <row r="139">
      <c r="A139" t="n">
        <v>137</v>
      </c>
      <c r="B139" t="n">
        <v>140</v>
      </c>
      <c r="C139" t="inlineStr">
        <is>
          <t xml:space="preserve">CONCLUIDO	</t>
        </is>
      </c>
      <c r="D139" t="n">
        <v>4.8283</v>
      </c>
      <c r="E139" t="n">
        <v>20.71</v>
      </c>
      <c r="F139" t="n">
        <v>17.44</v>
      </c>
      <c r="G139" t="n">
        <v>149.53</v>
      </c>
      <c r="H139" t="n">
        <v>1.8</v>
      </c>
      <c r="I139" t="n">
        <v>7</v>
      </c>
      <c r="J139" t="n">
        <v>349.12</v>
      </c>
      <c r="K139" t="n">
        <v>60.56</v>
      </c>
      <c r="L139" t="n">
        <v>35.25</v>
      </c>
      <c r="M139" t="n">
        <v>5</v>
      </c>
      <c r="N139" t="n">
        <v>113.31</v>
      </c>
      <c r="O139" t="n">
        <v>43291.97</v>
      </c>
      <c r="P139" t="n">
        <v>290.24</v>
      </c>
      <c r="Q139" t="n">
        <v>444.55</v>
      </c>
      <c r="R139" t="n">
        <v>66.09999999999999</v>
      </c>
      <c r="S139" t="n">
        <v>48.21</v>
      </c>
      <c r="T139" t="n">
        <v>3017.97</v>
      </c>
      <c r="U139" t="n">
        <v>0.73</v>
      </c>
      <c r="V139" t="n">
        <v>0.78</v>
      </c>
      <c r="W139" t="n">
        <v>0.18</v>
      </c>
      <c r="X139" t="n">
        <v>0.17</v>
      </c>
      <c r="Y139" t="n">
        <v>1</v>
      </c>
      <c r="Z139" t="n">
        <v>10</v>
      </c>
      <c r="AA139" t="n">
        <v>457.8232359073334</v>
      </c>
      <c r="AB139" t="n">
        <v>626.413949104098</v>
      </c>
      <c r="AC139" t="n">
        <v>566.6298809791014</v>
      </c>
      <c r="AD139" t="n">
        <v>457823.2359073334</v>
      </c>
      <c r="AE139" t="n">
        <v>626413.949104098</v>
      </c>
      <c r="AF139" t="n">
        <v>5.716512764577408e-06</v>
      </c>
      <c r="AG139" t="n">
        <v>24</v>
      </c>
      <c r="AH139" t="n">
        <v>566629.8809791014</v>
      </c>
    </row>
    <row r="140">
      <c r="A140" t="n">
        <v>138</v>
      </c>
      <c r="B140" t="n">
        <v>140</v>
      </c>
      <c r="C140" t="inlineStr">
        <is>
          <t xml:space="preserve">CONCLUIDO	</t>
        </is>
      </c>
      <c r="D140" t="n">
        <v>4.8286</v>
      </c>
      <c r="E140" t="n">
        <v>20.71</v>
      </c>
      <c r="F140" t="n">
        <v>17.44</v>
      </c>
      <c r="G140" t="n">
        <v>149.51</v>
      </c>
      <c r="H140" t="n">
        <v>1.81</v>
      </c>
      <c r="I140" t="n">
        <v>7</v>
      </c>
      <c r="J140" t="n">
        <v>349.75</v>
      </c>
      <c r="K140" t="n">
        <v>60.56</v>
      </c>
      <c r="L140" t="n">
        <v>35.5</v>
      </c>
      <c r="M140" t="n">
        <v>5</v>
      </c>
      <c r="N140" t="n">
        <v>113.69</v>
      </c>
      <c r="O140" t="n">
        <v>43370.05</v>
      </c>
      <c r="P140" t="n">
        <v>290.67</v>
      </c>
      <c r="Q140" t="n">
        <v>444.55</v>
      </c>
      <c r="R140" t="n">
        <v>66.04000000000001</v>
      </c>
      <c r="S140" t="n">
        <v>48.21</v>
      </c>
      <c r="T140" t="n">
        <v>2991.83</v>
      </c>
      <c r="U140" t="n">
        <v>0.73</v>
      </c>
      <c r="V140" t="n">
        <v>0.78</v>
      </c>
      <c r="W140" t="n">
        <v>0.18</v>
      </c>
      <c r="X140" t="n">
        <v>0.17</v>
      </c>
      <c r="Y140" t="n">
        <v>1</v>
      </c>
      <c r="Z140" t="n">
        <v>10</v>
      </c>
      <c r="AA140" t="n">
        <v>458.0252502281197</v>
      </c>
      <c r="AB140" t="n">
        <v>626.6903540100407</v>
      </c>
      <c r="AC140" t="n">
        <v>566.8799061887577</v>
      </c>
      <c r="AD140" t="n">
        <v>458025.2502281197</v>
      </c>
      <c r="AE140" t="n">
        <v>626690.3540100406</v>
      </c>
      <c r="AF140" t="n">
        <v>5.716867952496422e-06</v>
      </c>
      <c r="AG140" t="n">
        <v>24</v>
      </c>
      <c r="AH140" t="n">
        <v>566879.9061887576</v>
      </c>
    </row>
    <row r="141">
      <c r="A141" t="n">
        <v>139</v>
      </c>
      <c r="B141" t="n">
        <v>140</v>
      </c>
      <c r="C141" t="inlineStr">
        <is>
          <t xml:space="preserve">CONCLUIDO	</t>
        </is>
      </c>
      <c r="D141" t="n">
        <v>4.8299</v>
      </c>
      <c r="E141" t="n">
        <v>20.7</v>
      </c>
      <c r="F141" t="n">
        <v>17.44</v>
      </c>
      <c r="G141" t="n">
        <v>149.46</v>
      </c>
      <c r="H141" t="n">
        <v>1.82</v>
      </c>
      <c r="I141" t="n">
        <v>7</v>
      </c>
      <c r="J141" t="n">
        <v>350.38</v>
      </c>
      <c r="K141" t="n">
        <v>60.56</v>
      </c>
      <c r="L141" t="n">
        <v>35.75</v>
      </c>
      <c r="M141" t="n">
        <v>5</v>
      </c>
      <c r="N141" t="n">
        <v>114.08</v>
      </c>
      <c r="O141" t="n">
        <v>43448.34</v>
      </c>
      <c r="P141" t="n">
        <v>291</v>
      </c>
      <c r="Q141" t="n">
        <v>444.55</v>
      </c>
      <c r="R141" t="n">
        <v>65.87</v>
      </c>
      <c r="S141" t="n">
        <v>48.21</v>
      </c>
      <c r="T141" t="n">
        <v>2905.47</v>
      </c>
      <c r="U141" t="n">
        <v>0.73</v>
      </c>
      <c r="V141" t="n">
        <v>0.78</v>
      </c>
      <c r="W141" t="n">
        <v>0.17</v>
      </c>
      <c r="X141" t="n">
        <v>0.16</v>
      </c>
      <c r="Y141" t="n">
        <v>1</v>
      </c>
      <c r="Z141" t="n">
        <v>10</v>
      </c>
      <c r="AA141" t="n">
        <v>458.1325148869161</v>
      </c>
      <c r="AB141" t="n">
        <v>626.8371182483885</v>
      </c>
      <c r="AC141" t="n">
        <v>567.0126634541824</v>
      </c>
      <c r="AD141" t="n">
        <v>458132.514886916</v>
      </c>
      <c r="AE141" t="n">
        <v>626837.1182483885</v>
      </c>
      <c r="AF141" t="n">
        <v>5.718407100145481e-06</v>
      </c>
      <c r="AG141" t="n">
        <v>24</v>
      </c>
      <c r="AH141" t="n">
        <v>567012.6634541824</v>
      </c>
    </row>
    <row r="142">
      <c r="A142" t="n">
        <v>140</v>
      </c>
      <c r="B142" t="n">
        <v>140</v>
      </c>
      <c r="C142" t="inlineStr">
        <is>
          <t xml:space="preserve">CONCLUIDO	</t>
        </is>
      </c>
      <c r="D142" t="n">
        <v>4.8279</v>
      </c>
      <c r="E142" t="n">
        <v>20.71</v>
      </c>
      <c r="F142" t="n">
        <v>17.45</v>
      </c>
      <c r="G142" t="n">
        <v>149.54</v>
      </c>
      <c r="H142" t="n">
        <v>1.83</v>
      </c>
      <c r="I142" t="n">
        <v>7</v>
      </c>
      <c r="J142" t="n">
        <v>351.02</v>
      </c>
      <c r="K142" t="n">
        <v>60.56</v>
      </c>
      <c r="L142" t="n">
        <v>36</v>
      </c>
      <c r="M142" t="n">
        <v>5</v>
      </c>
      <c r="N142" t="n">
        <v>114.47</v>
      </c>
      <c r="O142" t="n">
        <v>43526.84</v>
      </c>
      <c r="P142" t="n">
        <v>291.28</v>
      </c>
      <c r="Q142" t="n">
        <v>444.55</v>
      </c>
      <c r="R142" t="n">
        <v>66.13</v>
      </c>
      <c r="S142" t="n">
        <v>48.21</v>
      </c>
      <c r="T142" t="n">
        <v>3035.72</v>
      </c>
      <c r="U142" t="n">
        <v>0.73</v>
      </c>
      <c r="V142" t="n">
        <v>0.78</v>
      </c>
      <c r="W142" t="n">
        <v>0.18</v>
      </c>
      <c r="X142" t="n">
        <v>0.17</v>
      </c>
      <c r="Y142" t="n">
        <v>1</v>
      </c>
      <c r="Z142" t="n">
        <v>10</v>
      </c>
      <c r="AA142" t="n">
        <v>458.4021365588568</v>
      </c>
      <c r="AB142" t="n">
        <v>627.2060265148067</v>
      </c>
      <c r="AC142" t="n">
        <v>567.3463636334197</v>
      </c>
      <c r="AD142" t="n">
        <v>458402.1365588568</v>
      </c>
      <c r="AE142" t="n">
        <v>627206.0265148067</v>
      </c>
      <c r="AF142" t="n">
        <v>5.71603918068539e-06</v>
      </c>
      <c r="AG142" t="n">
        <v>24</v>
      </c>
      <c r="AH142" t="n">
        <v>567346.3636334197</v>
      </c>
    </row>
    <row r="143">
      <c r="A143" t="n">
        <v>141</v>
      </c>
      <c r="B143" t="n">
        <v>140</v>
      </c>
      <c r="C143" t="inlineStr">
        <is>
          <t xml:space="preserve">CONCLUIDO	</t>
        </is>
      </c>
      <c r="D143" t="n">
        <v>4.8296</v>
      </c>
      <c r="E143" t="n">
        <v>20.71</v>
      </c>
      <c r="F143" t="n">
        <v>17.44</v>
      </c>
      <c r="G143" t="n">
        <v>149.48</v>
      </c>
      <c r="H143" t="n">
        <v>1.84</v>
      </c>
      <c r="I143" t="n">
        <v>7</v>
      </c>
      <c r="J143" t="n">
        <v>351.66</v>
      </c>
      <c r="K143" t="n">
        <v>60.56</v>
      </c>
      <c r="L143" t="n">
        <v>36.25</v>
      </c>
      <c r="M143" t="n">
        <v>5</v>
      </c>
      <c r="N143" t="n">
        <v>114.85</v>
      </c>
      <c r="O143" t="n">
        <v>43605.54</v>
      </c>
      <c r="P143" t="n">
        <v>291.1</v>
      </c>
      <c r="Q143" t="n">
        <v>444.56</v>
      </c>
      <c r="R143" t="n">
        <v>65.88</v>
      </c>
      <c r="S143" t="n">
        <v>48.21</v>
      </c>
      <c r="T143" t="n">
        <v>2910.17</v>
      </c>
      <c r="U143" t="n">
        <v>0.73</v>
      </c>
      <c r="V143" t="n">
        <v>0.78</v>
      </c>
      <c r="W143" t="n">
        <v>0.18</v>
      </c>
      <c r="X143" t="n">
        <v>0.16</v>
      </c>
      <c r="Y143" t="n">
        <v>1</v>
      </c>
      <c r="Z143" t="n">
        <v>10</v>
      </c>
      <c r="AA143" t="n">
        <v>458.1959839129007</v>
      </c>
      <c r="AB143" t="n">
        <v>626.9239593697965</v>
      </c>
      <c r="AC143" t="n">
        <v>567.0912165808456</v>
      </c>
      <c r="AD143" t="n">
        <v>458195.9839129007</v>
      </c>
      <c r="AE143" t="n">
        <v>626923.9593697966</v>
      </c>
      <c r="AF143" t="n">
        <v>5.718051912226467e-06</v>
      </c>
      <c r="AG143" t="n">
        <v>24</v>
      </c>
      <c r="AH143" t="n">
        <v>567091.2165808456</v>
      </c>
    </row>
    <row r="144">
      <c r="A144" t="n">
        <v>142</v>
      </c>
      <c r="B144" t="n">
        <v>140</v>
      </c>
      <c r="C144" t="inlineStr">
        <is>
          <t xml:space="preserve">CONCLUIDO	</t>
        </is>
      </c>
      <c r="D144" t="n">
        <v>4.8301</v>
      </c>
      <c r="E144" t="n">
        <v>20.7</v>
      </c>
      <c r="F144" t="n">
        <v>17.44</v>
      </c>
      <c r="G144" t="n">
        <v>149.46</v>
      </c>
      <c r="H144" t="n">
        <v>1.85</v>
      </c>
      <c r="I144" t="n">
        <v>7</v>
      </c>
      <c r="J144" t="n">
        <v>352.3</v>
      </c>
      <c r="K144" t="n">
        <v>60.56</v>
      </c>
      <c r="L144" t="n">
        <v>36.5</v>
      </c>
      <c r="M144" t="n">
        <v>5</v>
      </c>
      <c r="N144" t="n">
        <v>115.24</v>
      </c>
      <c r="O144" t="n">
        <v>43684.46</v>
      </c>
      <c r="P144" t="n">
        <v>291.51</v>
      </c>
      <c r="Q144" t="n">
        <v>444.56</v>
      </c>
      <c r="R144" t="n">
        <v>65.77</v>
      </c>
      <c r="S144" t="n">
        <v>48.21</v>
      </c>
      <c r="T144" t="n">
        <v>2853.9</v>
      </c>
      <c r="U144" t="n">
        <v>0.73</v>
      </c>
      <c r="V144" t="n">
        <v>0.78</v>
      </c>
      <c r="W144" t="n">
        <v>0.18</v>
      </c>
      <c r="X144" t="n">
        <v>0.16</v>
      </c>
      <c r="Y144" t="n">
        <v>1</v>
      </c>
      <c r="Z144" t="n">
        <v>10</v>
      </c>
      <c r="AA144" t="n">
        <v>458.3789695124336</v>
      </c>
      <c r="AB144" t="n">
        <v>627.1743283398324</v>
      </c>
      <c r="AC144" t="n">
        <v>567.3176906877763</v>
      </c>
      <c r="AD144" t="n">
        <v>458378.9695124336</v>
      </c>
      <c r="AE144" t="n">
        <v>627174.3283398324</v>
      </c>
      <c r="AF144" t="n">
        <v>5.71864389209149e-06</v>
      </c>
      <c r="AG144" t="n">
        <v>24</v>
      </c>
      <c r="AH144" t="n">
        <v>567317.6906877763</v>
      </c>
    </row>
    <row r="145">
      <c r="A145" t="n">
        <v>143</v>
      </c>
      <c r="B145" t="n">
        <v>140</v>
      </c>
      <c r="C145" t="inlineStr">
        <is>
          <t xml:space="preserve">CONCLUIDO	</t>
        </is>
      </c>
      <c r="D145" t="n">
        <v>4.8353</v>
      </c>
      <c r="E145" t="n">
        <v>20.68</v>
      </c>
      <c r="F145" t="n">
        <v>17.41</v>
      </c>
      <c r="G145" t="n">
        <v>149.27</v>
      </c>
      <c r="H145" t="n">
        <v>1.86</v>
      </c>
      <c r="I145" t="n">
        <v>7</v>
      </c>
      <c r="J145" t="n">
        <v>352.94</v>
      </c>
      <c r="K145" t="n">
        <v>60.56</v>
      </c>
      <c r="L145" t="n">
        <v>36.75</v>
      </c>
      <c r="M145" t="n">
        <v>5</v>
      </c>
      <c r="N145" t="n">
        <v>115.64</v>
      </c>
      <c r="O145" t="n">
        <v>43763.7</v>
      </c>
      <c r="P145" t="n">
        <v>291.07</v>
      </c>
      <c r="Q145" t="n">
        <v>444.58</v>
      </c>
      <c r="R145" t="n">
        <v>64.93000000000001</v>
      </c>
      <c r="S145" t="n">
        <v>48.21</v>
      </c>
      <c r="T145" t="n">
        <v>2432.68</v>
      </c>
      <c r="U145" t="n">
        <v>0.74</v>
      </c>
      <c r="V145" t="n">
        <v>0.78</v>
      </c>
      <c r="W145" t="n">
        <v>0.18</v>
      </c>
      <c r="X145" t="n">
        <v>0.14</v>
      </c>
      <c r="Y145" t="n">
        <v>1</v>
      </c>
      <c r="Z145" t="n">
        <v>10</v>
      </c>
      <c r="AA145" t="n">
        <v>457.8068227612585</v>
      </c>
      <c r="AB145" t="n">
        <v>626.3914919135415</v>
      </c>
      <c r="AC145" t="n">
        <v>566.6095670712928</v>
      </c>
      <c r="AD145" t="n">
        <v>457806.8227612585</v>
      </c>
      <c r="AE145" t="n">
        <v>626391.4919135415</v>
      </c>
      <c r="AF145" t="n">
        <v>5.724800482687725e-06</v>
      </c>
      <c r="AG145" t="n">
        <v>24</v>
      </c>
      <c r="AH145" t="n">
        <v>566609.5670712928</v>
      </c>
    </row>
    <row r="146">
      <c r="A146" t="n">
        <v>144</v>
      </c>
      <c r="B146" t="n">
        <v>140</v>
      </c>
      <c r="C146" t="inlineStr">
        <is>
          <t xml:space="preserve">CONCLUIDO	</t>
        </is>
      </c>
      <c r="D146" t="n">
        <v>4.8385</v>
      </c>
      <c r="E146" t="n">
        <v>20.67</v>
      </c>
      <c r="F146" t="n">
        <v>17.4</v>
      </c>
      <c r="G146" t="n">
        <v>149.15</v>
      </c>
      <c r="H146" t="n">
        <v>1.87</v>
      </c>
      <c r="I146" t="n">
        <v>7</v>
      </c>
      <c r="J146" t="n">
        <v>353.58</v>
      </c>
      <c r="K146" t="n">
        <v>60.56</v>
      </c>
      <c r="L146" t="n">
        <v>37</v>
      </c>
      <c r="M146" t="n">
        <v>5</v>
      </c>
      <c r="N146" t="n">
        <v>116.03</v>
      </c>
      <c r="O146" t="n">
        <v>43843.04</v>
      </c>
      <c r="P146" t="n">
        <v>290.66</v>
      </c>
      <c r="Q146" t="n">
        <v>444.55</v>
      </c>
      <c r="R146" t="n">
        <v>64.61</v>
      </c>
      <c r="S146" t="n">
        <v>48.21</v>
      </c>
      <c r="T146" t="n">
        <v>2273.03</v>
      </c>
      <c r="U146" t="n">
        <v>0.75</v>
      </c>
      <c r="V146" t="n">
        <v>0.78</v>
      </c>
      <c r="W146" t="n">
        <v>0.17</v>
      </c>
      <c r="X146" t="n">
        <v>0.12</v>
      </c>
      <c r="Y146" t="n">
        <v>1</v>
      </c>
      <c r="Z146" t="n">
        <v>10</v>
      </c>
      <c r="AA146" t="n">
        <v>457.4195644665992</v>
      </c>
      <c r="AB146" t="n">
        <v>625.8616280301585</v>
      </c>
      <c r="AC146" t="n">
        <v>566.1302726532712</v>
      </c>
      <c r="AD146" t="n">
        <v>457419.5644665993</v>
      </c>
      <c r="AE146" t="n">
        <v>625861.6280301585</v>
      </c>
      <c r="AF146" t="n">
        <v>5.72858915382387e-06</v>
      </c>
      <c r="AG146" t="n">
        <v>24</v>
      </c>
      <c r="AH146" t="n">
        <v>566130.2726532712</v>
      </c>
    </row>
    <row r="147">
      <c r="A147" t="n">
        <v>145</v>
      </c>
      <c r="B147" t="n">
        <v>140</v>
      </c>
      <c r="C147" t="inlineStr">
        <is>
          <t xml:space="preserve">CONCLUIDO	</t>
        </is>
      </c>
      <c r="D147" t="n">
        <v>4.8335</v>
      </c>
      <c r="E147" t="n">
        <v>20.69</v>
      </c>
      <c r="F147" t="n">
        <v>17.42</v>
      </c>
      <c r="G147" t="n">
        <v>149.33</v>
      </c>
      <c r="H147" t="n">
        <v>1.87</v>
      </c>
      <c r="I147" t="n">
        <v>7</v>
      </c>
      <c r="J147" t="n">
        <v>354.23</v>
      </c>
      <c r="K147" t="n">
        <v>60.56</v>
      </c>
      <c r="L147" t="n">
        <v>37.25</v>
      </c>
      <c r="M147" t="n">
        <v>5</v>
      </c>
      <c r="N147" t="n">
        <v>116.42</v>
      </c>
      <c r="O147" t="n">
        <v>43922.6</v>
      </c>
      <c r="P147" t="n">
        <v>291.01</v>
      </c>
      <c r="Q147" t="n">
        <v>444.55</v>
      </c>
      <c r="R147" t="n">
        <v>65.39</v>
      </c>
      <c r="S147" t="n">
        <v>48.21</v>
      </c>
      <c r="T147" t="n">
        <v>2665.06</v>
      </c>
      <c r="U147" t="n">
        <v>0.74</v>
      </c>
      <c r="V147" t="n">
        <v>0.78</v>
      </c>
      <c r="W147" t="n">
        <v>0.17</v>
      </c>
      <c r="X147" t="n">
        <v>0.15</v>
      </c>
      <c r="Y147" t="n">
        <v>1</v>
      </c>
      <c r="Z147" t="n">
        <v>10</v>
      </c>
      <c r="AA147" t="n">
        <v>457.8969582110703</v>
      </c>
      <c r="AB147" t="n">
        <v>626.5148192124693</v>
      </c>
      <c r="AC147" t="n">
        <v>566.7211241859019</v>
      </c>
      <c r="AD147" t="n">
        <v>457896.9582110703</v>
      </c>
      <c r="AE147" t="n">
        <v>626514.8192124693</v>
      </c>
      <c r="AF147" t="n">
        <v>5.722669355173644e-06</v>
      </c>
      <c r="AG147" t="n">
        <v>24</v>
      </c>
      <c r="AH147" t="n">
        <v>566721.1241859018</v>
      </c>
    </row>
    <row r="148">
      <c r="A148" t="n">
        <v>146</v>
      </c>
      <c r="B148" t="n">
        <v>140</v>
      </c>
      <c r="C148" t="inlineStr">
        <is>
          <t xml:space="preserve">CONCLUIDO	</t>
        </is>
      </c>
      <c r="D148" t="n">
        <v>4.8253</v>
      </c>
      <c r="E148" t="n">
        <v>20.72</v>
      </c>
      <c r="F148" t="n">
        <v>17.46</v>
      </c>
      <c r="G148" t="n">
        <v>149.64</v>
      </c>
      <c r="H148" t="n">
        <v>1.88</v>
      </c>
      <c r="I148" t="n">
        <v>7</v>
      </c>
      <c r="J148" t="n">
        <v>354.88</v>
      </c>
      <c r="K148" t="n">
        <v>60.56</v>
      </c>
      <c r="L148" t="n">
        <v>37.5</v>
      </c>
      <c r="M148" t="n">
        <v>5</v>
      </c>
      <c r="N148" t="n">
        <v>116.82</v>
      </c>
      <c r="O148" t="n">
        <v>44002.37</v>
      </c>
      <c r="P148" t="n">
        <v>291.37</v>
      </c>
      <c r="Q148" t="n">
        <v>444.55</v>
      </c>
      <c r="R148" t="n">
        <v>66.63</v>
      </c>
      <c r="S148" t="n">
        <v>48.21</v>
      </c>
      <c r="T148" t="n">
        <v>3286.78</v>
      </c>
      <c r="U148" t="n">
        <v>0.72</v>
      </c>
      <c r="V148" t="n">
        <v>0.78</v>
      </c>
      <c r="W148" t="n">
        <v>0.17</v>
      </c>
      <c r="X148" t="n">
        <v>0.18</v>
      </c>
      <c r="Y148" t="n">
        <v>1</v>
      </c>
      <c r="Z148" t="n">
        <v>10</v>
      </c>
      <c r="AA148" t="n">
        <v>458.6036151578722</v>
      </c>
      <c r="AB148" t="n">
        <v>627.481698422588</v>
      </c>
      <c r="AC148" t="n">
        <v>567.5957258012304</v>
      </c>
      <c r="AD148" t="n">
        <v>458603.6151578723</v>
      </c>
      <c r="AE148" t="n">
        <v>627481.6984225881</v>
      </c>
      <c r="AF148" t="n">
        <v>5.712960885387273e-06</v>
      </c>
      <c r="AG148" t="n">
        <v>24</v>
      </c>
      <c r="AH148" t="n">
        <v>567595.7258012304</v>
      </c>
    </row>
    <row r="149">
      <c r="A149" t="n">
        <v>147</v>
      </c>
      <c r="B149" t="n">
        <v>140</v>
      </c>
      <c r="C149" t="inlineStr">
        <is>
          <t xml:space="preserve">CONCLUIDO	</t>
        </is>
      </c>
      <c r="D149" t="n">
        <v>4.8246</v>
      </c>
      <c r="E149" t="n">
        <v>20.73</v>
      </c>
      <c r="F149" t="n">
        <v>17.46</v>
      </c>
      <c r="G149" t="n">
        <v>149.66</v>
      </c>
      <c r="H149" t="n">
        <v>1.89</v>
      </c>
      <c r="I149" t="n">
        <v>7</v>
      </c>
      <c r="J149" t="n">
        <v>355.52</v>
      </c>
      <c r="K149" t="n">
        <v>60.56</v>
      </c>
      <c r="L149" t="n">
        <v>37.75</v>
      </c>
      <c r="M149" t="n">
        <v>5</v>
      </c>
      <c r="N149" t="n">
        <v>117.22</v>
      </c>
      <c r="O149" t="n">
        <v>44082.36</v>
      </c>
      <c r="P149" t="n">
        <v>291.29</v>
      </c>
      <c r="Q149" t="n">
        <v>444.55</v>
      </c>
      <c r="R149" t="n">
        <v>66.68000000000001</v>
      </c>
      <c r="S149" t="n">
        <v>48.21</v>
      </c>
      <c r="T149" t="n">
        <v>3309.87</v>
      </c>
      <c r="U149" t="n">
        <v>0.72</v>
      </c>
      <c r="V149" t="n">
        <v>0.78</v>
      </c>
      <c r="W149" t="n">
        <v>0.17</v>
      </c>
      <c r="X149" t="n">
        <v>0.18</v>
      </c>
      <c r="Y149" t="n">
        <v>1</v>
      </c>
      <c r="Z149" t="n">
        <v>10</v>
      </c>
      <c r="AA149" t="n">
        <v>458.5948524285943</v>
      </c>
      <c r="AB149" t="n">
        <v>627.4697088698057</v>
      </c>
      <c r="AC149" t="n">
        <v>567.584880514538</v>
      </c>
      <c r="AD149" t="n">
        <v>458594.8524285943</v>
      </c>
      <c r="AE149" t="n">
        <v>627469.7088698057</v>
      </c>
      <c r="AF149" t="n">
        <v>5.712132113576241e-06</v>
      </c>
      <c r="AG149" t="n">
        <v>24</v>
      </c>
      <c r="AH149" t="n">
        <v>567584.880514538</v>
      </c>
    </row>
    <row r="150">
      <c r="A150" t="n">
        <v>148</v>
      </c>
      <c r="B150" t="n">
        <v>140</v>
      </c>
      <c r="C150" t="inlineStr">
        <is>
          <t xml:space="preserve">CONCLUIDO	</t>
        </is>
      </c>
      <c r="D150" t="n">
        <v>4.8268</v>
      </c>
      <c r="E150" t="n">
        <v>20.72</v>
      </c>
      <c r="F150" t="n">
        <v>17.45</v>
      </c>
      <c r="G150" t="n">
        <v>149.58</v>
      </c>
      <c r="H150" t="n">
        <v>1.9</v>
      </c>
      <c r="I150" t="n">
        <v>7</v>
      </c>
      <c r="J150" t="n">
        <v>356.17</v>
      </c>
      <c r="K150" t="n">
        <v>60.56</v>
      </c>
      <c r="L150" t="n">
        <v>38</v>
      </c>
      <c r="M150" t="n">
        <v>5</v>
      </c>
      <c r="N150" t="n">
        <v>117.62</v>
      </c>
      <c r="O150" t="n">
        <v>44162.57</v>
      </c>
      <c r="P150" t="n">
        <v>291.3</v>
      </c>
      <c r="Q150" t="n">
        <v>444.55</v>
      </c>
      <c r="R150" t="n">
        <v>66.31999999999999</v>
      </c>
      <c r="S150" t="n">
        <v>48.21</v>
      </c>
      <c r="T150" t="n">
        <v>3128.3</v>
      </c>
      <c r="U150" t="n">
        <v>0.73</v>
      </c>
      <c r="V150" t="n">
        <v>0.78</v>
      </c>
      <c r="W150" t="n">
        <v>0.17</v>
      </c>
      <c r="X150" t="n">
        <v>0.17</v>
      </c>
      <c r="Y150" t="n">
        <v>1</v>
      </c>
      <c r="Z150" t="n">
        <v>10</v>
      </c>
      <c r="AA150" t="n">
        <v>458.4613424962834</v>
      </c>
      <c r="AB150" t="n">
        <v>627.2870346903752</v>
      </c>
      <c r="AC150" t="n">
        <v>567.4196405024077</v>
      </c>
      <c r="AD150" t="n">
        <v>458461.3424962834</v>
      </c>
      <c r="AE150" t="n">
        <v>627287.0346903752</v>
      </c>
      <c r="AF150" t="n">
        <v>5.714736824982342e-06</v>
      </c>
      <c r="AG150" t="n">
        <v>24</v>
      </c>
      <c r="AH150" t="n">
        <v>567419.6405024077</v>
      </c>
    </row>
    <row r="151">
      <c r="A151" t="n">
        <v>149</v>
      </c>
      <c r="B151" t="n">
        <v>140</v>
      </c>
      <c r="C151" t="inlineStr">
        <is>
          <t xml:space="preserve">CONCLUIDO	</t>
        </is>
      </c>
      <c r="D151" t="n">
        <v>4.8271</v>
      </c>
      <c r="E151" t="n">
        <v>20.72</v>
      </c>
      <c r="F151" t="n">
        <v>17.45</v>
      </c>
      <c r="G151" t="n">
        <v>149.57</v>
      </c>
      <c r="H151" t="n">
        <v>1.91</v>
      </c>
      <c r="I151" t="n">
        <v>7</v>
      </c>
      <c r="J151" t="n">
        <v>356.83</v>
      </c>
      <c r="K151" t="n">
        <v>60.56</v>
      </c>
      <c r="L151" t="n">
        <v>38.25</v>
      </c>
      <c r="M151" t="n">
        <v>5</v>
      </c>
      <c r="N151" t="n">
        <v>118.02</v>
      </c>
      <c r="O151" t="n">
        <v>44243</v>
      </c>
      <c r="P151" t="n">
        <v>291.05</v>
      </c>
      <c r="Q151" t="n">
        <v>444.55</v>
      </c>
      <c r="R151" t="n">
        <v>66.31999999999999</v>
      </c>
      <c r="S151" t="n">
        <v>48.21</v>
      </c>
      <c r="T151" t="n">
        <v>3127.76</v>
      </c>
      <c r="U151" t="n">
        <v>0.73</v>
      </c>
      <c r="V151" t="n">
        <v>0.78</v>
      </c>
      <c r="W151" t="n">
        <v>0.17</v>
      </c>
      <c r="X151" t="n">
        <v>0.17</v>
      </c>
      <c r="Y151" t="n">
        <v>1</v>
      </c>
      <c r="Z151" t="n">
        <v>10</v>
      </c>
      <c r="AA151" t="n">
        <v>458.3226617368261</v>
      </c>
      <c r="AB151" t="n">
        <v>627.0972855571225</v>
      </c>
      <c r="AC151" t="n">
        <v>567.248000760118</v>
      </c>
      <c r="AD151" t="n">
        <v>458322.6617368261</v>
      </c>
      <c r="AE151" t="n">
        <v>627097.2855571226</v>
      </c>
      <c r="AF151" t="n">
        <v>5.715092012901354e-06</v>
      </c>
      <c r="AG151" t="n">
        <v>24</v>
      </c>
      <c r="AH151" t="n">
        <v>567248.000760118</v>
      </c>
    </row>
    <row r="152">
      <c r="A152" t="n">
        <v>150</v>
      </c>
      <c r="B152" t="n">
        <v>140</v>
      </c>
      <c r="C152" t="inlineStr">
        <is>
          <t xml:space="preserve">CONCLUIDO	</t>
        </is>
      </c>
      <c r="D152" t="n">
        <v>4.8287</v>
      </c>
      <c r="E152" t="n">
        <v>20.71</v>
      </c>
      <c r="F152" t="n">
        <v>17.44</v>
      </c>
      <c r="G152" t="n">
        <v>149.51</v>
      </c>
      <c r="H152" t="n">
        <v>1.92</v>
      </c>
      <c r="I152" t="n">
        <v>7</v>
      </c>
      <c r="J152" t="n">
        <v>357.48</v>
      </c>
      <c r="K152" t="n">
        <v>60.56</v>
      </c>
      <c r="L152" t="n">
        <v>38.5</v>
      </c>
      <c r="M152" t="n">
        <v>5</v>
      </c>
      <c r="N152" t="n">
        <v>118.43</v>
      </c>
      <c r="O152" t="n">
        <v>44323.66</v>
      </c>
      <c r="P152" t="n">
        <v>290.89</v>
      </c>
      <c r="Q152" t="n">
        <v>444.56</v>
      </c>
      <c r="R152" t="n">
        <v>66.06999999999999</v>
      </c>
      <c r="S152" t="n">
        <v>48.21</v>
      </c>
      <c r="T152" t="n">
        <v>3004.44</v>
      </c>
      <c r="U152" t="n">
        <v>0.73</v>
      </c>
      <c r="V152" t="n">
        <v>0.78</v>
      </c>
      <c r="W152" t="n">
        <v>0.17</v>
      </c>
      <c r="X152" t="n">
        <v>0.17</v>
      </c>
      <c r="Y152" t="n">
        <v>1</v>
      </c>
      <c r="Z152" t="n">
        <v>10</v>
      </c>
      <c r="AA152" t="n">
        <v>458.1309843348155</v>
      </c>
      <c r="AB152" t="n">
        <v>626.8350240794814</v>
      </c>
      <c r="AC152" t="n">
        <v>567.0107691498168</v>
      </c>
      <c r="AD152" t="n">
        <v>458130.9843348155</v>
      </c>
      <c r="AE152" t="n">
        <v>626835.0240794814</v>
      </c>
      <c r="AF152" t="n">
        <v>5.716986348469427e-06</v>
      </c>
      <c r="AG152" t="n">
        <v>24</v>
      </c>
      <c r="AH152" t="n">
        <v>567010.7691498168</v>
      </c>
    </row>
    <row r="153">
      <c r="A153" t="n">
        <v>151</v>
      </c>
      <c r="B153" t="n">
        <v>140</v>
      </c>
      <c r="C153" t="inlineStr">
        <is>
          <t xml:space="preserve">CONCLUIDO	</t>
        </is>
      </c>
      <c r="D153" t="n">
        <v>4.8275</v>
      </c>
      <c r="E153" t="n">
        <v>20.71</v>
      </c>
      <c r="F153" t="n">
        <v>17.45</v>
      </c>
      <c r="G153" t="n">
        <v>149.55</v>
      </c>
      <c r="H153" t="n">
        <v>1.93</v>
      </c>
      <c r="I153" t="n">
        <v>7</v>
      </c>
      <c r="J153" t="n">
        <v>358.14</v>
      </c>
      <c r="K153" t="n">
        <v>60.56</v>
      </c>
      <c r="L153" t="n">
        <v>38.75</v>
      </c>
      <c r="M153" t="n">
        <v>5</v>
      </c>
      <c r="N153" t="n">
        <v>118.83</v>
      </c>
      <c r="O153" t="n">
        <v>44404.54</v>
      </c>
      <c r="P153" t="n">
        <v>290.82</v>
      </c>
      <c r="Q153" t="n">
        <v>444.55</v>
      </c>
      <c r="R153" t="n">
        <v>66.20999999999999</v>
      </c>
      <c r="S153" t="n">
        <v>48.21</v>
      </c>
      <c r="T153" t="n">
        <v>3075.51</v>
      </c>
      <c r="U153" t="n">
        <v>0.73</v>
      </c>
      <c r="V153" t="n">
        <v>0.78</v>
      </c>
      <c r="W153" t="n">
        <v>0.17</v>
      </c>
      <c r="X153" t="n">
        <v>0.17</v>
      </c>
      <c r="Y153" t="n">
        <v>1</v>
      </c>
      <c r="Z153" t="n">
        <v>10</v>
      </c>
      <c r="AA153" t="n">
        <v>458.1895523840985</v>
      </c>
      <c r="AB153" t="n">
        <v>626.9151594683505</v>
      </c>
      <c r="AC153" t="n">
        <v>567.0832565296428</v>
      </c>
      <c r="AD153" t="n">
        <v>458189.5523840985</v>
      </c>
      <c r="AE153" t="n">
        <v>626915.1594683505</v>
      </c>
      <c r="AF153" t="n">
        <v>5.715565596793372e-06</v>
      </c>
      <c r="AG153" t="n">
        <v>24</v>
      </c>
      <c r="AH153" t="n">
        <v>567083.2565296427</v>
      </c>
    </row>
    <row r="154">
      <c r="A154" t="n">
        <v>152</v>
      </c>
      <c r="B154" t="n">
        <v>140</v>
      </c>
      <c r="C154" t="inlineStr">
        <is>
          <t xml:space="preserve">CONCLUIDO	</t>
        </is>
      </c>
      <c r="D154" t="n">
        <v>4.8261</v>
      </c>
      <c r="E154" t="n">
        <v>20.72</v>
      </c>
      <c r="F154" t="n">
        <v>17.45</v>
      </c>
      <c r="G154" t="n">
        <v>149.61</v>
      </c>
      <c r="H154" t="n">
        <v>1.94</v>
      </c>
      <c r="I154" t="n">
        <v>7</v>
      </c>
      <c r="J154" t="n">
        <v>358.79</v>
      </c>
      <c r="K154" t="n">
        <v>60.56</v>
      </c>
      <c r="L154" t="n">
        <v>39</v>
      </c>
      <c r="M154" t="n">
        <v>5</v>
      </c>
      <c r="N154" t="n">
        <v>119.24</v>
      </c>
      <c r="O154" t="n">
        <v>44485.65</v>
      </c>
      <c r="P154" t="n">
        <v>291.3</v>
      </c>
      <c r="Q154" t="n">
        <v>444.57</v>
      </c>
      <c r="R154" t="n">
        <v>66.48</v>
      </c>
      <c r="S154" t="n">
        <v>48.21</v>
      </c>
      <c r="T154" t="n">
        <v>3210.62</v>
      </c>
      <c r="U154" t="n">
        <v>0.73</v>
      </c>
      <c r="V154" t="n">
        <v>0.78</v>
      </c>
      <c r="W154" t="n">
        <v>0.17</v>
      </c>
      <c r="X154" t="n">
        <v>0.18</v>
      </c>
      <c r="Y154" t="n">
        <v>1</v>
      </c>
      <c r="Z154" t="n">
        <v>10</v>
      </c>
      <c r="AA154" t="n">
        <v>458.492654654262</v>
      </c>
      <c r="AB154" t="n">
        <v>627.3298773663165</v>
      </c>
      <c r="AC154" t="n">
        <v>567.4583943334873</v>
      </c>
      <c r="AD154" t="n">
        <v>458492.654654262</v>
      </c>
      <c r="AE154" t="n">
        <v>627329.8773663165</v>
      </c>
      <c r="AF154" t="n">
        <v>5.713908053171309e-06</v>
      </c>
      <c r="AG154" t="n">
        <v>24</v>
      </c>
      <c r="AH154" t="n">
        <v>567458.3943334873</v>
      </c>
    </row>
    <row r="155">
      <c r="A155" t="n">
        <v>153</v>
      </c>
      <c r="B155" t="n">
        <v>140</v>
      </c>
      <c r="C155" t="inlineStr">
        <is>
          <t xml:space="preserve">CONCLUIDO	</t>
        </is>
      </c>
      <c r="D155" t="n">
        <v>4.8244</v>
      </c>
      <c r="E155" t="n">
        <v>20.73</v>
      </c>
      <c r="F155" t="n">
        <v>17.46</v>
      </c>
      <c r="G155" t="n">
        <v>149.67</v>
      </c>
      <c r="H155" t="n">
        <v>1.95</v>
      </c>
      <c r="I155" t="n">
        <v>7</v>
      </c>
      <c r="J155" t="n">
        <v>359.45</v>
      </c>
      <c r="K155" t="n">
        <v>60.56</v>
      </c>
      <c r="L155" t="n">
        <v>39.25</v>
      </c>
      <c r="M155" t="n">
        <v>5</v>
      </c>
      <c r="N155" t="n">
        <v>119.65</v>
      </c>
      <c r="O155" t="n">
        <v>44566.98</v>
      </c>
      <c r="P155" t="n">
        <v>291.44</v>
      </c>
      <c r="Q155" t="n">
        <v>444.55</v>
      </c>
      <c r="R155" t="n">
        <v>66.63</v>
      </c>
      <c r="S155" t="n">
        <v>48.21</v>
      </c>
      <c r="T155" t="n">
        <v>3285.66</v>
      </c>
      <c r="U155" t="n">
        <v>0.72</v>
      </c>
      <c r="V155" t="n">
        <v>0.78</v>
      </c>
      <c r="W155" t="n">
        <v>0.18</v>
      </c>
      <c r="X155" t="n">
        <v>0.18</v>
      </c>
      <c r="Y155" t="n">
        <v>1</v>
      </c>
      <c r="Z155" t="n">
        <v>10</v>
      </c>
      <c r="AA155" t="n">
        <v>458.6790079354146</v>
      </c>
      <c r="AB155" t="n">
        <v>627.5848541469162</v>
      </c>
      <c r="AC155" t="n">
        <v>567.6890364880085</v>
      </c>
      <c r="AD155" t="n">
        <v>458679.0079354146</v>
      </c>
      <c r="AE155" t="n">
        <v>627584.8541469162</v>
      </c>
      <c r="AF155" t="n">
        <v>5.711895321630232e-06</v>
      </c>
      <c r="AG155" t="n">
        <v>24</v>
      </c>
      <c r="AH155" t="n">
        <v>567689.0364880085</v>
      </c>
    </row>
    <row r="156">
      <c r="A156" t="n">
        <v>154</v>
      </c>
      <c r="B156" t="n">
        <v>140</v>
      </c>
      <c r="C156" t="inlineStr">
        <is>
          <t xml:space="preserve">CONCLUIDO	</t>
        </is>
      </c>
      <c r="D156" t="n">
        <v>4.8276</v>
      </c>
      <c r="E156" t="n">
        <v>20.71</v>
      </c>
      <c r="F156" t="n">
        <v>17.45</v>
      </c>
      <c r="G156" t="n">
        <v>149.55</v>
      </c>
      <c r="H156" t="n">
        <v>1.96</v>
      </c>
      <c r="I156" t="n">
        <v>7</v>
      </c>
      <c r="J156" t="n">
        <v>360.12</v>
      </c>
      <c r="K156" t="n">
        <v>60.56</v>
      </c>
      <c r="L156" t="n">
        <v>39.5</v>
      </c>
      <c r="M156" t="n">
        <v>5</v>
      </c>
      <c r="N156" t="n">
        <v>120.06</v>
      </c>
      <c r="O156" t="n">
        <v>44648.55</v>
      </c>
      <c r="P156" t="n">
        <v>291.37</v>
      </c>
      <c r="Q156" t="n">
        <v>444.55</v>
      </c>
      <c r="R156" t="n">
        <v>66.14</v>
      </c>
      <c r="S156" t="n">
        <v>48.21</v>
      </c>
      <c r="T156" t="n">
        <v>3040</v>
      </c>
      <c r="U156" t="n">
        <v>0.73</v>
      </c>
      <c r="V156" t="n">
        <v>0.78</v>
      </c>
      <c r="W156" t="n">
        <v>0.18</v>
      </c>
      <c r="X156" t="n">
        <v>0.17</v>
      </c>
      <c r="Y156" t="n">
        <v>1</v>
      </c>
      <c r="Z156" t="n">
        <v>10</v>
      </c>
      <c r="AA156" t="n">
        <v>458.4606385913114</v>
      </c>
      <c r="AB156" t="n">
        <v>627.2860715765385</v>
      </c>
      <c r="AC156" t="n">
        <v>567.4187693068038</v>
      </c>
      <c r="AD156" t="n">
        <v>458460.6385913114</v>
      </c>
      <c r="AE156" t="n">
        <v>627286.0715765385</v>
      </c>
      <c r="AF156" t="n">
        <v>5.715683992766378e-06</v>
      </c>
      <c r="AG156" t="n">
        <v>24</v>
      </c>
      <c r="AH156" t="n">
        <v>567418.7693068038</v>
      </c>
    </row>
    <row r="157">
      <c r="A157" t="n">
        <v>155</v>
      </c>
      <c r="B157" t="n">
        <v>140</v>
      </c>
      <c r="C157" t="inlineStr">
        <is>
          <t xml:space="preserve">CONCLUIDO	</t>
        </is>
      </c>
      <c r="D157" t="n">
        <v>4.8269</v>
      </c>
      <c r="E157" t="n">
        <v>20.72</v>
      </c>
      <c r="F157" t="n">
        <v>17.45</v>
      </c>
      <c r="G157" t="n">
        <v>149.58</v>
      </c>
      <c r="H157" t="n">
        <v>1.96</v>
      </c>
      <c r="I157" t="n">
        <v>7</v>
      </c>
      <c r="J157" t="n">
        <v>360.78</v>
      </c>
      <c r="K157" t="n">
        <v>60.56</v>
      </c>
      <c r="L157" t="n">
        <v>39.75</v>
      </c>
      <c r="M157" t="n">
        <v>5</v>
      </c>
      <c r="N157" t="n">
        <v>120.47</v>
      </c>
      <c r="O157" t="n">
        <v>44730.35</v>
      </c>
      <c r="P157" t="n">
        <v>291.46</v>
      </c>
      <c r="Q157" t="n">
        <v>444.55</v>
      </c>
      <c r="R157" t="n">
        <v>66.31</v>
      </c>
      <c r="S157" t="n">
        <v>48.21</v>
      </c>
      <c r="T157" t="n">
        <v>3123.07</v>
      </c>
      <c r="U157" t="n">
        <v>0.73</v>
      </c>
      <c r="V157" t="n">
        <v>0.78</v>
      </c>
      <c r="W157" t="n">
        <v>0.17</v>
      </c>
      <c r="X157" t="n">
        <v>0.17</v>
      </c>
      <c r="Y157" t="n">
        <v>1</v>
      </c>
      <c r="Z157" t="n">
        <v>10</v>
      </c>
      <c r="AA157" t="n">
        <v>458.537042381646</v>
      </c>
      <c r="AB157" t="n">
        <v>627.3906106131715</v>
      </c>
      <c r="AC157" t="n">
        <v>567.5133312845021</v>
      </c>
      <c r="AD157" t="n">
        <v>458537.0423816459</v>
      </c>
      <c r="AE157" t="n">
        <v>627390.6106131715</v>
      </c>
      <c r="AF157" t="n">
        <v>5.714855220955345e-06</v>
      </c>
      <c r="AG157" t="n">
        <v>24</v>
      </c>
      <c r="AH157" t="n">
        <v>567513.3312845021</v>
      </c>
    </row>
    <row r="158">
      <c r="A158" t="n">
        <v>156</v>
      </c>
      <c r="B158" t="n">
        <v>140</v>
      </c>
      <c r="C158" t="inlineStr">
        <is>
          <t xml:space="preserve">CONCLUIDO	</t>
        </is>
      </c>
      <c r="D158" t="n">
        <v>4.8244</v>
      </c>
      <c r="E158" t="n">
        <v>20.73</v>
      </c>
      <c r="F158" t="n">
        <v>17.46</v>
      </c>
      <c r="G158" t="n">
        <v>149.67</v>
      </c>
      <c r="H158" t="n">
        <v>1.97</v>
      </c>
      <c r="I158" t="n">
        <v>7</v>
      </c>
      <c r="J158" t="n">
        <v>361.44</v>
      </c>
      <c r="K158" t="n">
        <v>60.56</v>
      </c>
      <c r="L158" t="n">
        <v>40</v>
      </c>
      <c r="M158" t="n">
        <v>5</v>
      </c>
      <c r="N158" t="n">
        <v>120.89</v>
      </c>
      <c r="O158" t="n">
        <v>44812.39</v>
      </c>
      <c r="P158" t="n">
        <v>291.55</v>
      </c>
      <c r="Q158" t="n">
        <v>444.55</v>
      </c>
      <c r="R158" t="n">
        <v>66.68000000000001</v>
      </c>
      <c r="S158" t="n">
        <v>48.21</v>
      </c>
      <c r="T158" t="n">
        <v>3308.29</v>
      </c>
      <c r="U158" t="n">
        <v>0.72</v>
      </c>
      <c r="V158" t="n">
        <v>0.78</v>
      </c>
      <c r="W158" t="n">
        <v>0.18</v>
      </c>
      <c r="X158" t="n">
        <v>0.18</v>
      </c>
      <c r="Y158" t="n">
        <v>1</v>
      </c>
      <c r="Z158" t="n">
        <v>10</v>
      </c>
      <c r="AA158" t="n">
        <v>458.7341549604784</v>
      </c>
      <c r="AB158" t="n">
        <v>627.6603087395234</v>
      </c>
      <c r="AC158" t="n">
        <v>567.7572898001986</v>
      </c>
      <c r="AD158" t="n">
        <v>458734.1549604784</v>
      </c>
      <c r="AE158" t="n">
        <v>627660.3087395234</v>
      </c>
      <c r="AF158" t="n">
        <v>5.711895321630232e-06</v>
      </c>
      <c r="AG158" t="n">
        <v>24</v>
      </c>
      <c r="AH158" t="n">
        <v>567757.2898001986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4.3633</v>
      </c>
      <c r="E2" t="n">
        <v>22.92</v>
      </c>
      <c r="F2" t="n">
        <v>19.86</v>
      </c>
      <c r="G2" t="n">
        <v>13.09</v>
      </c>
      <c r="H2" t="n">
        <v>0.28</v>
      </c>
      <c r="I2" t="n">
        <v>91</v>
      </c>
      <c r="J2" t="n">
        <v>61.76</v>
      </c>
      <c r="K2" t="n">
        <v>28.92</v>
      </c>
      <c r="L2" t="n">
        <v>1</v>
      </c>
      <c r="M2" t="n">
        <v>89</v>
      </c>
      <c r="N2" t="n">
        <v>6.84</v>
      </c>
      <c r="O2" t="n">
        <v>7851.41</v>
      </c>
      <c r="P2" t="n">
        <v>124.22</v>
      </c>
      <c r="Q2" t="n">
        <v>444.63</v>
      </c>
      <c r="R2" t="n">
        <v>144.79</v>
      </c>
      <c r="S2" t="n">
        <v>48.21</v>
      </c>
      <c r="T2" t="n">
        <v>41944.55</v>
      </c>
      <c r="U2" t="n">
        <v>0.33</v>
      </c>
      <c r="V2" t="n">
        <v>0.6899999999999999</v>
      </c>
      <c r="W2" t="n">
        <v>0.31</v>
      </c>
      <c r="X2" t="n">
        <v>2.58</v>
      </c>
      <c r="Y2" t="n">
        <v>1</v>
      </c>
      <c r="Z2" t="n">
        <v>10</v>
      </c>
      <c r="AA2" t="n">
        <v>366.1562249896616</v>
      </c>
      <c r="AB2" t="n">
        <v>500.9911007034335</v>
      </c>
      <c r="AC2" t="n">
        <v>453.177213197723</v>
      </c>
      <c r="AD2" t="n">
        <v>366156.2249896615</v>
      </c>
      <c r="AE2" t="n">
        <v>500991.1007034334</v>
      </c>
      <c r="AF2" t="n">
        <v>1.035016137098218e-05</v>
      </c>
      <c r="AG2" t="n">
        <v>27</v>
      </c>
      <c r="AH2" t="n">
        <v>453177.213197723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4.5433</v>
      </c>
      <c r="E3" t="n">
        <v>22.01</v>
      </c>
      <c r="F3" t="n">
        <v>19.24</v>
      </c>
      <c r="G3" t="n">
        <v>16.49</v>
      </c>
      <c r="H3" t="n">
        <v>0.35</v>
      </c>
      <c r="I3" t="n">
        <v>70</v>
      </c>
      <c r="J3" t="n">
        <v>62.05</v>
      </c>
      <c r="K3" t="n">
        <v>28.92</v>
      </c>
      <c r="L3" t="n">
        <v>1.25</v>
      </c>
      <c r="M3" t="n">
        <v>68</v>
      </c>
      <c r="N3" t="n">
        <v>6.88</v>
      </c>
      <c r="O3" t="n">
        <v>7887.12</v>
      </c>
      <c r="P3" t="n">
        <v>118.84</v>
      </c>
      <c r="Q3" t="n">
        <v>444.58</v>
      </c>
      <c r="R3" t="n">
        <v>124.54</v>
      </c>
      <c r="S3" t="n">
        <v>48.21</v>
      </c>
      <c r="T3" t="n">
        <v>31925.19</v>
      </c>
      <c r="U3" t="n">
        <v>0.39</v>
      </c>
      <c r="V3" t="n">
        <v>0.71</v>
      </c>
      <c r="W3" t="n">
        <v>0.28</v>
      </c>
      <c r="X3" t="n">
        <v>1.96</v>
      </c>
      <c r="Y3" t="n">
        <v>1</v>
      </c>
      <c r="Z3" t="n">
        <v>10</v>
      </c>
      <c r="AA3" t="n">
        <v>348.1546565839923</v>
      </c>
      <c r="AB3" t="n">
        <v>476.3605606376487</v>
      </c>
      <c r="AC3" t="n">
        <v>430.8973773066367</v>
      </c>
      <c r="AD3" t="n">
        <v>348154.6565839923</v>
      </c>
      <c r="AE3" t="n">
        <v>476360.5606376487</v>
      </c>
      <c r="AF3" t="n">
        <v>1.077713844035096e-05</v>
      </c>
      <c r="AG3" t="n">
        <v>26</v>
      </c>
      <c r="AH3" t="n">
        <v>430897.3773066367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4.7044</v>
      </c>
      <c r="E4" t="n">
        <v>21.26</v>
      </c>
      <c r="F4" t="n">
        <v>18.68</v>
      </c>
      <c r="G4" t="n">
        <v>20.02</v>
      </c>
      <c r="H4" t="n">
        <v>0.42</v>
      </c>
      <c r="I4" t="n">
        <v>56</v>
      </c>
      <c r="J4" t="n">
        <v>62.34</v>
      </c>
      <c r="K4" t="n">
        <v>28.92</v>
      </c>
      <c r="L4" t="n">
        <v>1.5</v>
      </c>
      <c r="M4" t="n">
        <v>54</v>
      </c>
      <c r="N4" t="n">
        <v>6.92</v>
      </c>
      <c r="O4" t="n">
        <v>7922.85</v>
      </c>
      <c r="P4" t="n">
        <v>113.67</v>
      </c>
      <c r="Q4" t="n">
        <v>444.6</v>
      </c>
      <c r="R4" t="n">
        <v>105.79</v>
      </c>
      <c r="S4" t="n">
        <v>48.21</v>
      </c>
      <c r="T4" t="n">
        <v>22618.32</v>
      </c>
      <c r="U4" t="n">
        <v>0.46</v>
      </c>
      <c r="V4" t="n">
        <v>0.73</v>
      </c>
      <c r="W4" t="n">
        <v>0.26</v>
      </c>
      <c r="X4" t="n">
        <v>1.4</v>
      </c>
      <c r="Y4" t="n">
        <v>1</v>
      </c>
      <c r="Z4" t="n">
        <v>10</v>
      </c>
      <c r="AA4" t="n">
        <v>331.4297140676009</v>
      </c>
      <c r="AB4" t="n">
        <v>453.4767564343331</v>
      </c>
      <c r="AC4" t="n">
        <v>410.1975712588646</v>
      </c>
      <c r="AD4" t="n">
        <v>331429.7140676008</v>
      </c>
      <c r="AE4" t="n">
        <v>453476.7564343331</v>
      </c>
      <c r="AF4" t="n">
        <v>1.115928291743602e-05</v>
      </c>
      <c r="AG4" t="n">
        <v>25</v>
      </c>
      <c r="AH4" t="n">
        <v>410197.5712588646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4.7363</v>
      </c>
      <c r="E5" t="n">
        <v>21.11</v>
      </c>
      <c r="F5" t="n">
        <v>18.66</v>
      </c>
      <c r="G5" t="n">
        <v>23.83</v>
      </c>
      <c r="H5" t="n">
        <v>0.49</v>
      </c>
      <c r="I5" t="n">
        <v>47</v>
      </c>
      <c r="J5" t="n">
        <v>62.63</v>
      </c>
      <c r="K5" t="n">
        <v>28.92</v>
      </c>
      <c r="L5" t="n">
        <v>1.75</v>
      </c>
      <c r="M5" t="n">
        <v>45</v>
      </c>
      <c r="N5" t="n">
        <v>6.96</v>
      </c>
      <c r="O5" t="n">
        <v>7958.6</v>
      </c>
      <c r="P5" t="n">
        <v>111.87</v>
      </c>
      <c r="Q5" t="n">
        <v>444.59</v>
      </c>
      <c r="R5" t="n">
        <v>106.12</v>
      </c>
      <c r="S5" t="n">
        <v>48.21</v>
      </c>
      <c r="T5" t="n">
        <v>22827.51</v>
      </c>
      <c r="U5" t="n">
        <v>0.45</v>
      </c>
      <c r="V5" t="n">
        <v>0.73</v>
      </c>
      <c r="W5" t="n">
        <v>0.24</v>
      </c>
      <c r="X5" t="n">
        <v>1.39</v>
      </c>
      <c r="Y5" t="n">
        <v>1</v>
      </c>
      <c r="Z5" t="n">
        <v>10</v>
      </c>
      <c r="AA5" t="n">
        <v>329.8180183342803</v>
      </c>
      <c r="AB5" t="n">
        <v>451.2715632290063</v>
      </c>
      <c r="AC5" t="n">
        <v>408.2028385980462</v>
      </c>
      <c r="AD5" t="n">
        <v>329818.0183342803</v>
      </c>
      <c r="AE5" t="n">
        <v>451271.5632290064</v>
      </c>
      <c r="AF5" t="n">
        <v>1.123495274250748e-05</v>
      </c>
      <c r="AG5" t="n">
        <v>25</v>
      </c>
      <c r="AH5" t="n">
        <v>408202.8385980462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4.8052</v>
      </c>
      <c r="E6" t="n">
        <v>20.81</v>
      </c>
      <c r="F6" t="n">
        <v>18.45</v>
      </c>
      <c r="G6" t="n">
        <v>26.99</v>
      </c>
      <c r="H6" t="n">
        <v>0.55</v>
      </c>
      <c r="I6" t="n">
        <v>41</v>
      </c>
      <c r="J6" t="n">
        <v>62.92</v>
      </c>
      <c r="K6" t="n">
        <v>28.92</v>
      </c>
      <c r="L6" t="n">
        <v>2</v>
      </c>
      <c r="M6" t="n">
        <v>39</v>
      </c>
      <c r="N6" t="n">
        <v>7</v>
      </c>
      <c r="O6" t="n">
        <v>7994.37</v>
      </c>
      <c r="P6" t="n">
        <v>109.12</v>
      </c>
      <c r="Q6" t="n">
        <v>444.57</v>
      </c>
      <c r="R6" t="n">
        <v>98.73</v>
      </c>
      <c r="S6" t="n">
        <v>48.21</v>
      </c>
      <c r="T6" t="n">
        <v>19163.31</v>
      </c>
      <c r="U6" t="n">
        <v>0.49</v>
      </c>
      <c r="V6" t="n">
        <v>0.74</v>
      </c>
      <c r="W6" t="n">
        <v>0.23</v>
      </c>
      <c r="X6" t="n">
        <v>1.17</v>
      </c>
      <c r="Y6" t="n">
        <v>1</v>
      </c>
      <c r="Z6" t="n">
        <v>10</v>
      </c>
      <c r="AA6" t="n">
        <v>326.6476129774572</v>
      </c>
      <c r="AB6" t="n">
        <v>446.9336747513881</v>
      </c>
      <c r="AC6" t="n">
        <v>404.2789521084671</v>
      </c>
      <c r="AD6" t="n">
        <v>326647.6129774572</v>
      </c>
      <c r="AE6" t="n">
        <v>446933.6747513881</v>
      </c>
      <c r="AF6" t="n">
        <v>1.139839007628253e-05</v>
      </c>
      <c r="AG6" t="n">
        <v>25</v>
      </c>
      <c r="AH6" t="n">
        <v>404278.9521084671</v>
      </c>
    </row>
    <row r="7">
      <c r="A7" t="n">
        <v>5</v>
      </c>
      <c r="B7" t="n">
        <v>25</v>
      </c>
      <c r="C7" t="inlineStr">
        <is>
          <t xml:space="preserve">CONCLUIDO	</t>
        </is>
      </c>
      <c r="D7" t="n">
        <v>4.868</v>
      </c>
      <c r="E7" t="n">
        <v>20.54</v>
      </c>
      <c r="F7" t="n">
        <v>18.26</v>
      </c>
      <c r="G7" t="n">
        <v>31.3</v>
      </c>
      <c r="H7" t="n">
        <v>0.62</v>
      </c>
      <c r="I7" t="n">
        <v>35</v>
      </c>
      <c r="J7" t="n">
        <v>63.21</v>
      </c>
      <c r="K7" t="n">
        <v>28.92</v>
      </c>
      <c r="L7" t="n">
        <v>2.25</v>
      </c>
      <c r="M7" t="n">
        <v>33</v>
      </c>
      <c r="N7" t="n">
        <v>7.04</v>
      </c>
      <c r="O7" t="n">
        <v>8030.17</v>
      </c>
      <c r="P7" t="n">
        <v>106.49</v>
      </c>
      <c r="Q7" t="n">
        <v>444.55</v>
      </c>
      <c r="R7" t="n">
        <v>92.72</v>
      </c>
      <c r="S7" t="n">
        <v>48.21</v>
      </c>
      <c r="T7" t="n">
        <v>16192.44</v>
      </c>
      <c r="U7" t="n">
        <v>0.52</v>
      </c>
      <c r="V7" t="n">
        <v>0.75</v>
      </c>
      <c r="W7" t="n">
        <v>0.22</v>
      </c>
      <c r="X7" t="n">
        <v>0.98</v>
      </c>
      <c r="Y7" t="n">
        <v>1</v>
      </c>
      <c r="Z7" t="n">
        <v>10</v>
      </c>
      <c r="AA7" t="n">
        <v>314.4258047012706</v>
      </c>
      <c r="AB7" t="n">
        <v>430.2112574797825</v>
      </c>
      <c r="AC7" t="n">
        <v>389.1524988712034</v>
      </c>
      <c r="AD7" t="n">
        <v>314425.8047012707</v>
      </c>
      <c r="AE7" t="n">
        <v>430211.2574797825</v>
      </c>
      <c r="AF7" t="n">
        <v>1.154735763159564e-05</v>
      </c>
      <c r="AG7" t="n">
        <v>24</v>
      </c>
      <c r="AH7" t="n">
        <v>389152.4988712034</v>
      </c>
    </row>
    <row r="8">
      <c r="A8" t="n">
        <v>6</v>
      </c>
      <c r="B8" t="n">
        <v>25</v>
      </c>
      <c r="C8" t="inlineStr">
        <is>
          <t xml:space="preserve">CONCLUIDO	</t>
        </is>
      </c>
      <c r="D8" t="n">
        <v>4.9135</v>
      </c>
      <c r="E8" t="n">
        <v>20.35</v>
      </c>
      <c r="F8" t="n">
        <v>18.13</v>
      </c>
      <c r="G8" t="n">
        <v>35.08</v>
      </c>
      <c r="H8" t="n">
        <v>0.6899999999999999</v>
      </c>
      <c r="I8" t="n">
        <v>31</v>
      </c>
      <c r="J8" t="n">
        <v>63.5</v>
      </c>
      <c r="K8" t="n">
        <v>28.92</v>
      </c>
      <c r="L8" t="n">
        <v>2.5</v>
      </c>
      <c r="M8" t="n">
        <v>29</v>
      </c>
      <c r="N8" t="n">
        <v>7.08</v>
      </c>
      <c r="O8" t="n">
        <v>8065.98</v>
      </c>
      <c r="P8" t="n">
        <v>104.34</v>
      </c>
      <c r="Q8" t="n">
        <v>444.57</v>
      </c>
      <c r="R8" t="n">
        <v>88.20999999999999</v>
      </c>
      <c r="S8" t="n">
        <v>48.21</v>
      </c>
      <c r="T8" t="n">
        <v>13956.21</v>
      </c>
      <c r="U8" t="n">
        <v>0.55</v>
      </c>
      <c r="V8" t="n">
        <v>0.75</v>
      </c>
      <c r="W8" t="n">
        <v>0.21</v>
      </c>
      <c r="X8" t="n">
        <v>0.85</v>
      </c>
      <c r="Y8" t="n">
        <v>1</v>
      </c>
      <c r="Z8" t="n">
        <v>10</v>
      </c>
      <c r="AA8" t="n">
        <v>312.2868823479068</v>
      </c>
      <c r="AB8" t="n">
        <v>427.2846895533157</v>
      </c>
      <c r="AC8" t="n">
        <v>386.5052384801747</v>
      </c>
      <c r="AD8" t="n">
        <v>312286.8823479068</v>
      </c>
      <c r="AE8" t="n">
        <v>427284.6895533157</v>
      </c>
      <c r="AF8" t="n">
        <v>1.165528794635275e-05</v>
      </c>
      <c r="AG8" t="n">
        <v>24</v>
      </c>
      <c r="AH8" t="n">
        <v>386505.2384801747</v>
      </c>
    </row>
    <row r="9">
      <c r="A9" t="n">
        <v>7</v>
      </c>
      <c r="B9" t="n">
        <v>25</v>
      </c>
      <c r="C9" t="inlineStr">
        <is>
          <t xml:space="preserve">CONCLUIDO	</t>
        </is>
      </c>
      <c r="D9" t="n">
        <v>4.9555</v>
      </c>
      <c r="E9" t="n">
        <v>20.18</v>
      </c>
      <c r="F9" t="n">
        <v>18</v>
      </c>
      <c r="G9" t="n">
        <v>38.56</v>
      </c>
      <c r="H9" t="n">
        <v>0.75</v>
      </c>
      <c r="I9" t="n">
        <v>28</v>
      </c>
      <c r="J9" t="n">
        <v>63.79</v>
      </c>
      <c r="K9" t="n">
        <v>28.92</v>
      </c>
      <c r="L9" t="n">
        <v>2.75</v>
      </c>
      <c r="M9" t="n">
        <v>26</v>
      </c>
      <c r="N9" t="n">
        <v>7.12</v>
      </c>
      <c r="O9" t="n">
        <v>8101.81</v>
      </c>
      <c r="P9" t="n">
        <v>101.73</v>
      </c>
      <c r="Q9" t="n">
        <v>444.56</v>
      </c>
      <c r="R9" t="n">
        <v>83.64</v>
      </c>
      <c r="S9" t="n">
        <v>48.21</v>
      </c>
      <c r="T9" t="n">
        <v>11686.02</v>
      </c>
      <c r="U9" t="n">
        <v>0.58</v>
      </c>
      <c r="V9" t="n">
        <v>0.76</v>
      </c>
      <c r="W9" t="n">
        <v>0.21</v>
      </c>
      <c r="X9" t="n">
        <v>0.72</v>
      </c>
      <c r="Y9" t="n">
        <v>1</v>
      </c>
      <c r="Z9" t="n">
        <v>10</v>
      </c>
      <c r="AA9" t="n">
        <v>310.0226432315232</v>
      </c>
      <c r="AB9" t="n">
        <v>424.1866577030998</v>
      </c>
      <c r="AC9" t="n">
        <v>383.7028784416284</v>
      </c>
      <c r="AD9" t="n">
        <v>310022.6432315232</v>
      </c>
      <c r="AE9" t="n">
        <v>424186.6577030998</v>
      </c>
      <c r="AF9" t="n">
        <v>1.175491592920546e-05</v>
      </c>
      <c r="AG9" t="n">
        <v>24</v>
      </c>
      <c r="AH9" t="n">
        <v>383702.8784416284</v>
      </c>
    </row>
    <row r="10">
      <c r="A10" t="n">
        <v>8</v>
      </c>
      <c r="B10" t="n">
        <v>25</v>
      </c>
      <c r="C10" t="inlineStr">
        <is>
          <t xml:space="preserve">CONCLUIDO	</t>
        </is>
      </c>
      <c r="D10" t="n">
        <v>4.9683</v>
      </c>
      <c r="E10" t="n">
        <v>20.13</v>
      </c>
      <c r="F10" t="n">
        <v>17.98</v>
      </c>
      <c r="G10" t="n">
        <v>43.16</v>
      </c>
      <c r="H10" t="n">
        <v>0.8100000000000001</v>
      </c>
      <c r="I10" t="n">
        <v>25</v>
      </c>
      <c r="J10" t="n">
        <v>64.08</v>
      </c>
      <c r="K10" t="n">
        <v>28.92</v>
      </c>
      <c r="L10" t="n">
        <v>3</v>
      </c>
      <c r="M10" t="n">
        <v>23</v>
      </c>
      <c r="N10" t="n">
        <v>7.16</v>
      </c>
      <c r="O10" t="n">
        <v>8137.65</v>
      </c>
      <c r="P10" t="n">
        <v>99.89</v>
      </c>
      <c r="Q10" t="n">
        <v>444.56</v>
      </c>
      <c r="R10" t="n">
        <v>83.86</v>
      </c>
      <c r="S10" t="n">
        <v>48.21</v>
      </c>
      <c r="T10" t="n">
        <v>11811.56</v>
      </c>
      <c r="U10" t="n">
        <v>0.57</v>
      </c>
      <c r="V10" t="n">
        <v>0.76</v>
      </c>
      <c r="W10" t="n">
        <v>0.2</v>
      </c>
      <c r="X10" t="n">
        <v>0.71</v>
      </c>
      <c r="Y10" t="n">
        <v>1</v>
      </c>
      <c r="Z10" t="n">
        <v>10</v>
      </c>
      <c r="AA10" t="n">
        <v>308.8698014137952</v>
      </c>
      <c r="AB10" t="n">
        <v>422.6092886682928</v>
      </c>
      <c r="AC10" t="n">
        <v>382.2760512936521</v>
      </c>
      <c r="AD10" t="n">
        <v>308869.8014137952</v>
      </c>
      <c r="AE10" t="n">
        <v>422609.2886682928</v>
      </c>
      <c r="AF10" t="n">
        <v>1.178527874302724e-05</v>
      </c>
      <c r="AG10" t="n">
        <v>24</v>
      </c>
      <c r="AH10" t="n">
        <v>382276.0512936521</v>
      </c>
    </row>
    <row r="11">
      <c r="A11" t="n">
        <v>9</v>
      </c>
      <c r="B11" t="n">
        <v>25</v>
      </c>
      <c r="C11" t="inlineStr">
        <is>
          <t xml:space="preserve">CONCLUIDO	</t>
        </is>
      </c>
      <c r="D11" t="n">
        <v>4.9929</v>
      </c>
      <c r="E11" t="n">
        <v>20.03</v>
      </c>
      <c r="F11" t="n">
        <v>17.91</v>
      </c>
      <c r="G11" t="n">
        <v>46.73</v>
      </c>
      <c r="H11" t="n">
        <v>0.88</v>
      </c>
      <c r="I11" t="n">
        <v>23</v>
      </c>
      <c r="J11" t="n">
        <v>64.38</v>
      </c>
      <c r="K11" t="n">
        <v>28.92</v>
      </c>
      <c r="L11" t="n">
        <v>3.25</v>
      </c>
      <c r="M11" t="n">
        <v>21</v>
      </c>
      <c r="N11" t="n">
        <v>7.2</v>
      </c>
      <c r="O11" t="n">
        <v>8173.52</v>
      </c>
      <c r="P11" t="n">
        <v>97.39</v>
      </c>
      <c r="Q11" t="n">
        <v>444.55</v>
      </c>
      <c r="R11" t="n">
        <v>81.40000000000001</v>
      </c>
      <c r="S11" t="n">
        <v>48.21</v>
      </c>
      <c r="T11" t="n">
        <v>10590.3</v>
      </c>
      <c r="U11" t="n">
        <v>0.59</v>
      </c>
      <c r="V11" t="n">
        <v>0.76</v>
      </c>
      <c r="W11" t="n">
        <v>0.2</v>
      </c>
      <c r="X11" t="n">
        <v>0.64</v>
      </c>
      <c r="Y11" t="n">
        <v>1</v>
      </c>
      <c r="Z11" t="n">
        <v>10</v>
      </c>
      <c r="AA11" t="n">
        <v>307.1117416434329</v>
      </c>
      <c r="AB11" t="n">
        <v>420.2038337303599</v>
      </c>
      <c r="AC11" t="n">
        <v>380.1001695989183</v>
      </c>
      <c r="AD11" t="n">
        <v>307111.7416434329</v>
      </c>
      <c r="AE11" t="n">
        <v>420203.8337303599</v>
      </c>
      <c r="AF11" t="n">
        <v>1.184363227584098e-05</v>
      </c>
      <c r="AG11" t="n">
        <v>24</v>
      </c>
      <c r="AH11" t="n">
        <v>380100.1695989183</v>
      </c>
    </row>
    <row r="12">
      <c r="A12" t="n">
        <v>10</v>
      </c>
      <c r="B12" t="n">
        <v>25</v>
      </c>
      <c r="C12" t="inlineStr">
        <is>
          <t xml:space="preserve">CONCLUIDO	</t>
        </is>
      </c>
      <c r="D12" t="n">
        <v>5.0121</v>
      </c>
      <c r="E12" t="n">
        <v>19.95</v>
      </c>
      <c r="F12" t="n">
        <v>17.86</v>
      </c>
      <c r="G12" t="n">
        <v>51.04</v>
      </c>
      <c r="H12" t="n">
        <v>0.9399999999999999</v>
      </c>
      <c r="I12" t="n">
        <v>21</v>
      </c>
      <c r="J12" t="n">
        <v>64.67</v>
      </c>
      <c r="K12" t="n">
        <v>28.92</v>
      </c>
      <c r="L12" t="n">
        <v>3.5</v>
      </c>
      <c r="M12" t="n">
        <v>16</v>
      </c>
      <c r="N12" t="n">
        <v>7.24</v>
      </c>
      <c r="O12" t="n">
        <v>8209.41</v>
      </c>
      <c r="P12" t="n">
        <v>95.64</v>
      </c>
      <c r="Q12" t="n">
        <v>444.59</v>
      </c>
      <c r="R12" t="n">
        <v>79.61</v>
      </c>
      <c r="S12" t="n">
        <v>48.21</v>
      </c>
      <c r="T12" t="n">
        <v>9706.5</v>
      </c>
      <c r="U12" t="n">
        <v>0.61</v>
      </c>
      <c r="V12" t="n">
        <v>0.76</v>
      </c>
      <c r="W12" t="n">
        <v>0.2</v>
      </c>
      <c r="X12" t="n">
        <v>0.59</v>
      </c>
      <c r="Y12" t="n">
        <v>1</v>
      </c>
      <c r="Z12" t="n">
        <v>10</v>
      </c>
      <c r="AA12" t="n">
        <v>305.8576135721233</v>
      </c>
      <c r="AB12" t="n">
        <v>418.4878803749685</v>
      </c>
      <c r="AC12" t="n">
        <v>378.5479844234098</v>
      </c>
      <c r="AD12" t="n">
        <v>305857.6135721233</v>
      </c>
      <c r="AE12" t="n">
        <v>418487.8803749685</v>
      </c>
      <c r="AF12" t="n">
        <v>1.188917649657365e-05</v>
      </c>
      <c r="AG12" t="n">
        <v>24</v>
      </c>
      <c r="AH12" t="n">
        <v>378547.9844234098</v>
      </c>
    </row>
    <row r="13">
      <c r="A13" t="n">
        <v>11</v>
      </c>
      <c r="B13" t="n">
        <v>25</v>
      </c>
      <c r="C13" t="inlineStr">
        <is>
          <t xml:space="preserve">CONCLUIDO	</t>
        </is>
      </c>
      <c r="D13" t="n">
        <v>5.027</v>
      </c>
      <c r="E13" t="n">
        <v>19.89</v>
      </c>
      <c r="F13" t="n">
        <v>17.82</v>
      </c>
      <c r="G13" t="n">
        <v>53.46</v>
      </c>
      <c r="H13" t="n">
        <v>1.01</v>
      </c>
      <c r="I13" t="n">
        <v>20</v>
      </c>
      <c r="J13" t="n">
        <v>64.95999999999999</v>
      </c>
      <c r="K13" t="n">
        <v>28.92</v>
      </c>
      <c r="L13" t="n">
        <v>3.75</v>
      </c>
      <c r="M13" t="n">
        <v>8</v>
      </c>
      <c r="N13" t="n">
        <v>7.28</v>
      </c>
      <c r="O13" t="n">
        <v>8245.32</v>
      </c>
      <c r="P13" t="n">
        <v>94.55</v>
      </c>
      <c r="Q13" t="n">
        <v>444.56</v>
      </c>
      <c r="R13" t="n">
        <v>77.91</v>
      </c>
      <c r="S13" t="n">
        <v>48.21</v>
      </c>
      <c r="T13" t="n">
        <v>8862.309999999999</v>
      </c>
      <c r="U13" t="n">
        <v>0.62</v>
      </c>
      <c r="V13" t="n">
        <v>0.77</v>
      </c>
      <c r="W13" t="n">
        <v>0.21</v>
      </c>
      <c r="X13" t="n">
        <v>0.54</v>
      </c>
      <c r="Y13" t="n">
        <v>1</v>
      </c>
      <c r="Z13" t="n">
        <v>10</v>
      </c>
      <c r="AA13" t="n">
        <v>305.0176381436078</v>
      </c>
      <c r="AB13" t="n">
        <v>417.3385889365731</v>
      </c>
      <c r="AC13" t="n">
        <v>377.5083797468542</v>
      </c>
      <c r="AD13" t="n">
        <v>305017.6381436078</v>
      </c>
      <c r="AE13" t="n">
        <v>417338.5889365731</v>
      </c>
      <c r="AF13" t="n">
        <v>1.192452070953806e-05</v>
      </c>
      <c r="AG13" t="n">
        <v>24</v>
      </c>
      <c r="AH13" t="n">
        <v>377508.3797468542</v>
      </c>
    </row>
    <row r="14">
      <c r="A14" t="n">
        <v>12</v>
      </c>
      <c r="B14" t="n">
        <v>25</v>
      </c>
      <c r="C14" t="inlineStr">
        <is>
          <t xml:space="preserve">CONCLUIDO	</t>
        </is>
      </c>
      <c r="D14" t="n">
        <v>5.0231</v>
      </c>
      <c r="E14" t="n">
        <v>19.91</v>
      </c>
      <c r="F14" t="n">
        <v>17.83</v>
      </c>
      <c r="G14" t="n">
        <v>53.5</v>
      </c>
      <c r="H14" t="n">
        <v>1.07</v>
      </c>
      <c r="I14" t="n">
        <v>20</v>
      </c>
      <c r="J14" t="n">
        <v>65.25</v>
      </c>
      <c r="K14" t="n">
        <v>28.92</v>
      </c>
      <c r="L14" t="n">
        <v>4</v>
      </c>
      <c r="M14" t="n">
        <v>3</v>
      </c>
      <c r="N14" t="n">
        <v>7.33</v>
      </c>
      <c r="O14" t="n">
        <v>8281.25</v>
      </c>
      <c r="P14" t="n">
        <v>94.36</v>
      </c>
      <c r="Q14" t="n">
        <v>444.59</v>
      </c>
      <c r="R14" t="n">
        <v>78.17</v>
      </c>
      <c r="S14" t="n">
        <v>48.21</v>
      </c>
      <c r="T14" t="n">
        <v>8992.450000000001</v>
      </c>
      <c r="U14" t="n">
        <v>0.62</v>
      </c>
      <c r="V14" t="n">
        <v>0.76</v>
      </c>
      <c r="W14" t="n">
        <v>0.21</v>
      </c>
      <c r="X14" t="n">
        <v>0.5600000000000001</v>
      </c>
      <c r="Y14" t="n">
        <v>1</v>
      </c>
      <c r="Z14" t="n">
        <v>10</v>
      </c>
      <c r="AA14" t="n">
        <v>305.0072529314043</v>
      </c>
      <c r="AB14" t="n">
        <v>417.3243794310731</v>
      </c>
      <c r="AC14" t="n">
        <v>377.4955263766159</v>
      </c>
      <c r="AD14" t="n">
        <v>305007.2529314043</v>
      </c>
      <c r="AE14" t="n">
        <v>417324.3794310731</v>
      </c>
      <c r="AF14" t="n">
        <v>1.191526953970174e-05</v>
      </c>
      <c r="AG14" t="n">
        <v>24</v>
      </c>
      <c r="AH14" t="n">
        <v>377495.5263766159</v>
      </c>
    </row>
    <row r="15">
      <c r="A15" t="n">
        <v>13</v>
      </c>
      <c r="B15" t="n">
        <v>25</v>
      </c>
      <c r="C15" t="inlineStr">
        <is>
          <t xml:space="preserve">CONCLUIDO	</t>
        </is>
      </c>
      <c r="D15" t="n">
        <v>5.0332</v>
      </c>
      <c r="E15" t="n">
        <v>19.87</v>
      </c>
      <c r="F15" t="n">
        <v>17.81</v>
      </c>
      <c r="G15" t="n">
        <v>56.24</v>
      </c>
      <c r="H15" t="n">
        <v>1.13</v>
      </c>
      <c r="I15" t="n">
        <v>19</v>
      </c>
      <c r="J15" t="n">
        <v>65.54000000000001</v>
      </c>
      <c r="K15" t="n">
        <v>28.92</v>
      </c>
      <c r="L15" t="n">
        <v>4.25</v>
      </c>
      <c r="M15" t="n">
        <v>1</v>
      </c>
      <c r="N15" t="n">
        <v>7.37</v>
      </c>
      <c r="O15" t="n">
        <v>8317.200000000001</v>
      </c>
      <c r="P15" t="n">
        <v>94.45999999999999</v>
      </c>
      <c r="Q15" t="n">
        <v>444.58</v>
      </c>
      <c r="R15" t="n">
        <v>77.13</v>
      </c>
      <c r="S15" t="n">
        <v>48.21</v>
      </c>
      <c r="T15" t="n">
        <v>8475.540000000001</v>
      </c>
      <c r="U15" t="n">
        <v>0.63</v>
      </c>
      <c r="V15" t="n">
        <v>0.77</v>
      </c>
      <c r="W15" t="n">
        <v>0.22</v>
      </c>
      <c r="X15" t="n">
        <v>0.53</v>
      </c>
      <c r="Y15" t="n">
        <v>1</v>
      </c>
      <c r="Z15" t="n">
        <v>10</v>
      </c>
      <c r="AA15" t="n">
        <v>295.5053110819751</v>
      </c>
      <c r="AB15" t="n">
        <v>404.323403396595</v>
      </c>
      <c r="AC15" t="n">
        <v>365.735345247884</v>
      </c>
      <c r="AD15" t="n">
        <v>295505.3110819751</v>
      </c>
      <c r="AE15" t="n">
        <v>404323.403396595</v>
      </c>
      <c r="AF15" t="n">
        <v>1.193922769748298e-05</v>
      </c>
      <c r="AG15" t="n">
        <v>23</v>
      </c>
      <c r="AH15" t="n">
        <v>365735.345247884</v>
      </c>
    </row>
    <row r="16">
      <c r="A16" t="n">
        <v>14</v>
      </c>
      <c r="B16" t="n">
        <v>25</v>
      </c>
      <c r="C16" t="inlineStr">
        <is>
          <t xml:space="preserve">CONCLUIDO	</t>
        </is>
      </c>
      <c r="D16" t="n">
        <v>5.0375</v>
      </c>
      <c r="E16" t="n">
        <v>19.85</v>
      </c>
      <c r="F16" t="n">
        <v>17.79</v>
      </c>
      <c r="G16" t="n">
        <v>56.18</v>
      </c>
      <c r="H16" t="n">
        <v>1.19</v>
      </c>
      <c r="I16" t="n">
        <v>19</v>
      </c>
      <c r="J16" t="n">
        <v>65.83</v>
      </c>
      <c r="K16" t="n">
        <v>28.92</v>
      </c>
      <c r="L16" t="n">
        <v>4.5</v>
      </c>
      <c r="M16" t="n">
        <v>0</v>
      </c>
      <c r="N16" t="n">
        <v>7.41</v>
      </c>
      <c r="O16" t="n">
        <v>8353.17</v>
      </c>
      <c r="P16" t="n">
        <v>94.56</v>
      </c>
      <c r="Q16" t="n">
        <v>444.61</v>
      </c>
      <c r="R16" t="n">
        <v>76.55</v>
      </c>
      <c r="S16" t="n">
        <v>48.21</v>
      </c>
      <c r="T16" t="n">
        <v>8184.86</v>
      </c>
      <c r="U16" t="n">
        <v>0.63</v>
      </c>
      <c r="V16" t="n">
        <v>0.77</v>
      </c>
      <c r="W16" t="n">
        <v>0.22</v>
      </c>
      <c r="X16" t="n">
        <v>0.51</v>
      </c>
      <c r="Y16" t="n">
        <v>1</v>
      </c>
      <c r="Z16" t="n">
        <v>10</v>
      </c>
      <c r="AA16" t="n">
        <v>295.4471024360225</v>
      </c>
      <c r="AB16" t="n">
        <v>404.2437597592184</v>
      </c>
      <c r="AC16" t="n">
        <v>365.663302687478</v>
      </c>
      <c r="AD16" t="n">
        <v>295447.1024360225</v>
      </c>
      <c r="AE16" t="n">
        <v>404243.7597592184</v>
      </c>
      <c r="AF16" t="n">
        <v>1.194942770525124e-05</v>
      </c>
      <c r="AG16" t="n">
        <v>23</v>
      </c>
      <c r="AH16" t="n">
        <v>365663.302687478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0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2.9945</v>
      </c>
      <c r="E2" t="n">
        <v>33.39</v>
      </c>
      <c r="F2" t="n">
        <v>23.67</v>
      </c>
      <c r="G2" t="n">
        <v>6.54</v>
      </c>
      <c r="H2" t="n">
        <v>0.11</v>
      </c>
      <c r="I2" t="n">
        <v>217</v>
      </c>
      <c r="J2" t="n">
        <v>167.88</v>
      </c>
      <c r="K2" t="n">
        <v>51.39</v>
      </c>
      <c r="L2" t="n">
        <v>1</v>
      </c>
      <c r="M2" t="n">
        <v>215</v>
      </c>
      <c r="N2" t="n">
        <v>30.49</v>
      </c>
      <c r="O2" t="n">
        <v>20939.59</v>
      </c>
      <c r="P2" t="n">
        <v>298.58</v>
      </c>
      <c r="Q2" t="n">
        <v>444.69</v>
      </c>
      <c r="R2" t="n">
        <v>269.49</v>
      </c>
      <c r="S2" t="n">
        <v>48.21</v>
      </c>
      <c r="T2" t="n">
        <v>103662.96</v>
      </c>
      <c r="U2" t="n">
        <v>0.18</v>
      </c>
      <c r="V2" t="n">
        <v>0.58</v>
      </c>
      <c r="W2" t="n">
        <v>0.51</v>
      </c>
      <c r="X2" t="n">
        <v>6.39</v>
      </c>
      <c r="Y2" t="n">
        <v>1</v>
      </c>
      <c r="Z2" t="n">
        <v>10</v>
      </c>
      <c r="AA2" t="n">
        <v>749.5901853829546</v>
      </c>
      <c r="AB2" t="n">
        <v>1025.622361226004</v>
      </c>
      <c r="AC2" t="n">
        <v>927.738402540618</v>
      </c>
      <c r="AD2" t="n">
        <v>749590.1853829545</v>
      </c>
      <c r="AE2" t="n">
        <v>1025622.361226004</v>
      </c>
      <c r="AF2" t="n">
        <v>4.335855208708025e-06</v>
      </c>
      <c r="AG2" t="n">
        <v>39</v>
      </c>
      <c r="AH2" t="n">
        <v>927738.4025406181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3.3529</v>
      </c>
      <c r="E3" t="n">
        <v>29.82</v>
      </c>
      <c r="F3" t="n">
        <v>22</v>
      </c>
      <c r="G3" t="n">
        <v>8.199999999999999</v>
      </c>
      <c r="H3" t="n">
        <v>0.13</v>
      </c>
      <c r="I3" t="n">
        <v>161</v>
      </c>
      <c r="J3" t="n">
        <v>168.25</v>
      </c>
      <c r="K3" t="n">
        <v>51.39</v>
      </c>
      <c r="L3" t="n">
        <v>1.25</v>
      </c>
      <c r="M3" t="n">
        <v>159</v>
      </c>
      <c r="N3" t="n">
        <v>30.6</v>
      </c>
      <c r="O3" t="n">
        <v>20984.25</v>
      </c>
      <c r="P3" t="n">
        <v>276.86</v>
      </c>
      <c r="Q3" t="n">
        <v>444.68</v>
      </c>
      <c r="R3" t="n">
        <v>214.86</v>
      </c>
      <c r="S3" t="n">
        <v>48.21</v>
      </c>
      <c r="T3" t="n">
        <v>76629.50999999999</v>
      </c>
      <c r="U3" t="n">
        <v>0.22</v>
      </c>
      <c r="V3" t="n">
        <v>0.62</v>
      </c>
      <c r="W3" t="n">
        <v>0.42</v>
      </c>
      <c r="X3" t="n">
        <v>4.71</v>
      </c>
      <c r="Y3" t="n">
        <v>1</v>
      </c>
      <c r="Z3" t="n">
        <v>10</v>
      </c>
      <c r="AA3" t="n">
        <v>647.6696057651681</v>
      </c>
      <c r="AB3" t="n">
        <v>886.1701277743171</v>
      </c>
      <c r="AC3" t="n">
        <v>801.5952945271214</v>
      </c>
      <c r="AD3" t="n">
        <v>647669.6057651681</v>
      </c>
      <c r="AE3" t="n">
        <v>886170.1277743171</v>
      </c>
      <c r="AF3" t="n">
        <v>4.854796770504972e-06</v>
      </c>
      <c r="AG3" t="n">
        <v>35</v>
      </c>
      <c r="AH3" t="n">
        <v>801595.2945271214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3.6124</v>
      </c>
      <c r="E4" t="n">
        <v>27.68</v>
      </c>
      <c r="F4" t="n">
        <v>20.97</v>
      </c>
      <c r="G4" t="n">
        <v>9.83</v>
      </c>
      <c r="H4" t="n">
        <v>0.16</v>
      </c>
      <c r="I4" t="n">
        <v>128</v>
      </c>
      <c r="J4" t="n">
        <v>168.61</v>
      </c>
      <c r="K4" t="n">
        <v>51.39</v>
      </c>
      <c r="L4" t="n">
        <v>1.5</v>
      </c>
      <c r="M4" t="n">
        <v>126</v>
      </c>
      <c r="N4" t="n">
        <v>30.71</v>
      </c>
      <c r="O4" t="n">
        <v>21028.94</v>
      </c>
      <c r="P4" t="n">
        <v>263.45</v>
      </c>
      <c r="Q4" t="n">
        <v>444.6</v>
      </c>
      <c r="R4" t="n">
        <v>181.06</v>
      </c>
      <c r="S4" t="n">
        <v>48.21</v>
      </c>
      <c r="T4" t="n">
        <v>59894.99</v>
      </c>
      <c r="U4" t="n">
        <v>0.27</v>
      </c>
      <c r="V4" t="n">
        <v>0.65</v>
      </c>
      <c r="W4" t="n">
        <v>0.37</v>
      </c>
      <c r="X4" t="n">
        <v>3.69</v>
      </c>
      <c r="Y4" t="n">
        <v>1</v>
      </c>
      <c r="Z4" t="n">
        <v>10</v>
      </c>
      <c r="AA4" t="n">
        <v>592.7635123044872</v>
      </c>
      <c r="AB4" t="n">
        <v>811.0451884155265</v>
      </c>
      <c r="AC4" t="n">
        <v>733.640173942219</v>
      </c>
      <c r="AD4" t="n">
        <v>592763.5123044872</v>
      </c>
      <c r="AE4" t="n">
        <v>811045.1884155264</v>
      </c>
      <c r="AF4" t="n">
        <v>5.230537103335072e-06</v>
      </c>
      <c r="AG4" t="n">
        <v>33</v>
      </c>
      <c r="AH4" t="n">
        <v>733640.173942219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3.8054</v>
      </c>
      <c r="E5" t="n">
        <v>26.28</v>
      </c>
      <c r="F5" t="n">
        <v>20.31</v>
      </c>
      <c r="G5" t="n">
        <v>11.5</v>
      </c>
      <c r="H5" t="n">
        <v>0.18</v>
      </c>
      <c r="I5" t="n">
        <v>106</v>
      </c>
      <c r="J5" t="n">
        <v>168.97</v>
      </c>
      <c r="K5" t="n">
        <v>51.39</v>
      </c>
      <c r="L5" t="n">
        <v>1.75</v>
      </c>
      <c r="M5" t="n">
        <v>104</v>
      </c>
      <c r="N5" t="n">
        <v>30.83</v>
      </c>
      <c r="O5" t="n">
        <v>21073.68</v>
      </c>
      <c r="P5" t="n">
        <v>254.64</v>
      </c>
      <c r="Q5" t="n">
        <v>444.59</v>
      </c>
      <c r="R5" t="n">
        <v>159.57</v>
      </c>
      <c r="S5" t="n">
        <v>48.21</v>
      </c>
      <c r="T5" t="n">
        <v>49261.42</v>
      </c>
      <c r="U5" t="n">
        <v>0.3</v>
      </c>
      <c r="V5" t="n">
        <v>0.67</v>
      </c>
      <c r="W5" t="n">
        <v>0.34</v>
      </c>
      <c r="X5" t="n">
        <v>3.04</v>
      </c>
      <c r="Y5" t="n">
        <v>1</v>
      </c>
      <c r="Z5" t="n">
        <v>10</v>
      </c>
      <c r="AA5" t="n">
        <v>551.2011347240826</v>
      </c>
      <c r="AB5" t="n">
        <v>754.1777098073272</v>
      </c>
      <c r="AC5" t="n">
        <v>682.2000476783788</v>
      </c>
      <c r="AD5" t="n">
        <v>551201.1347240827</v>
      </c>
      <c r="AE5" t="n">
        <v>754177.7098073273</v>
      </c>
      <c r="AF5" t="n">
        <v>5.509989451066128e-06</v>
      </c>
      <c r="AG5" t="n">
        <v>31</v>
      </c>
      <c r="AH5" t="n">
        <v>682200.0476783789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3.9499</v>
      </c>
      <c r="E6" t="n">
        <v>25.32</v>
      </c>
      <c r="F6" t="n">
        <v>19.86</v>
      </c>
      <c r="G6" t="n">
        <v>13.1</v>
      </c>
      <c r="H6" t="n">
        <v>0.21</v>
      </c>
      <c r="I6" t="n">
        <v>91</v>
      </c>
      <c r="J6" t="n">
        <v>169.33</v>
      </c>
      <c r="K6" t="n">
        <v>51.39</v>
      </c>
      <c r="L6" t="n">
        <v>2</v>
      </c>
      <c r="M6" t="n">
        <v>89</v>
      </c>
      <c r="N6" t="n">
        <v>30.94</v>
      </c>
      <c r="O6" t="n">
        <v>21118.46</v>
      </c>
      <c r="P6" t="n">
        <v>248.5</v>
      </c>
      <c r="Q6" t="n">
        <v>444.68</v>
      </c>
      <c r="R6" t="n">
        <v>144.79</v>
      </c>
      <c r="S6" t="n">
        <v>48.21</v>
      </c>
      <c r="T6" t="n">
        <v>41946.68</v>
      </c>
      <c r="U6" t="n">
        <v>0.33</v>
      </c>
      <c r="V6" t="n">
        <v>0.6899999999999999</v>
      </c>
      <c r="W6" t="n">
        <v>0.31</v>
      </c>
      <c r="X6" t="n">
        <v>2.58</v>
      </c>
      <c r="Y6" t="n">
        <v>1</v>
      </c>
      <c r="Z6" t="n">
        <v>10</v>
      </c>
      <c r="AA6" t="n">
        <v>526.8222822511138</v>
      </c>
      <c r="AB6" t="n">
        <v>720.8214883347466</v>
      </c>
      <c r="AC6" t="n">
        <v>652.0272971673903</v>
      </c>
      <c r="AD6" t="n">
        <v>526822.2822511138</v>
      </c>
      <c r="AE6" t="n">
        <v>720821.4883347466</v>
      </c>
      <c r="AF6" t="n">
        <v>5.719216726958033e-06</v>
      </c>
      <c r="AG6" t="n">
        <v>30</v>
      </c>
      <c r="AH6" t="n">
        <v>652027.2971673904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4.0753</v>
      </c>
      <c r="E7" t="n">
        <v>24.54</v>
      </c>
      <c r="F7" t="n">
        <v>19.49</v>
      </c>
      <c r="G7" t="n">
        <v>14.8</v>
      </c>
      <c r="H7" t="n">
        <v>0.24</v>
      </c>
      <c r="I7" t="n">
        <v>79</v>
      </c>
      <c r="J7" t="n">
        <v>169.7</v>
      </c>
      <c r="K7" t="n">
        <v>51.39</v>
      </c>
      <c r="L7" t="n">
        <v>2.25</v>
      </c>
      <c r="M7" t="n">
        <v>77</v>
      </c>
      <c r="N7" t="n">
        <v>31.05</v>
      </c>
      <c r="O7" t="n">
        <v>21163.27</v>
      </c>
      <c r="P7" t="n">
        <v>243.37</v>
      </c>
      <c r="Q7" t="n">
        <v>444.64</v>
      </c>
      <c r="R7" t="n">
        <v>132.8</v>
      </c>
      <c r="S7" t="n">
        <v>48.21</v>
      </c>
      <c r="T7" t="n">
        <v>36009.28</v>
      </c>
      <c r="U7" t="n">
        <v>0.36</v>
      </c>
      <c r="V7" t="n">
        <v>0.7</v>
      </c>
      <c r="W7" t="n">
        <v>0.29</v>
      </c>
      <c r="X7" t="n">
        <v>2.21</v>
      </c>
      <c r="Y7" t="n">
        <v>1</v>
      </c>
      <c r="Z7" t="n">
        <v>10</v>
      </c>
      <c r="AA7" t="n">
        <v>505.4039601694119</v>
      </c>
      <c r="AB7" t="n">
        <v>691.5159951528802</v>
      </c>
      <c r="AC7" t="n">
        <v>625.5186791242835</v>
      </c>
      <c r="AD7" t="n">
        <v>505403.9601694119</v>
      </c>
      <c r="AE7" t="n">
        <v>691515.9951528802</v>
      </c>
      <c r="AF7" t="n">
        <v>5.900788356001942e-06</v>
      </c>
      <c r="AG7" t="n">
        <v>29</v>
      </c>
      <c r="AH7" t="n">
        <v>625518.6791242835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4.1699</v>
      </c>
      <c r="E8" t="n">
        <v>23.98</v>
      </c>
      <c r="F8" t="n">
        <v>19.24</v>
      </c>
      <c r="G8" t="n">
        <v>16.49</v>
      </c>
      <c r="H8" t="n">
        <v>0.26</v>
      </c>
      <c r="I8" t="n">
        <v>70</v>
      </c>
      <c r="J8" t="n">
        <v>170.06</v>
      </c>
      <c r="K8" t="n">
        <v>51.39</v>
      </c>
      <c r="L8" t="n">
        <v>2.5</v>
      </c>
      <c r="M8" t="n">
        <v>68</v>
      </c>
      <c r="N8" t="n">
        <v>31.17</v>
      </c>
      <c r="O8" t="n">
        <v>21208.12</v>
      </c>
      <c r="P8" t="n">
        <v>239.65</v>
      </c>
      <c r="Q8" t="n">
        <v>444.64</v>
      </c>
      <c r="R8" t="n">
        <v>124.35</v>
      </c>
      <c r="S8" t="n">
        <v>48.21</v>
      </c>
      <c r="T8" t="n">
        <v>31832.23</v>
      </c>
      <c r="U8" t="n">
        <v>0.39</v>
      </c>
      <c r="V8" t="n">
        <v>0.71</v>
      </c>
      <c r="W8" t="n">
        <v>0.28</v>
      </c>
      <c r="X8" t="n">
        <v>1.96</v>
      </c>
      <c r="Y8" t="n">
        <v>1</v>
      </c>
      <c r="Z8" t="n">
        <v>10</v>
      </c>
      <c r="AA8" t="n">
        <v>487.4964352842275</v>
      </c>
      <c r="AB8" t="n">
        <v>667.0141295807301</v>
      </c>
      <c r="AC8" t="n">
        <v>603.355237213755</v>
      </c>
      <c r="AD8" t="n">
        <v>487496.4352842275</v>
      </c>
      <c r="AE8" t="n">
        <v>667014.1295807301</v>
      </c>
      <c r="AF8" t="n">
        <v>6.037763444578926e-06</v>
      </c>
      <c r="AG8" t="n">
        <v>28</v>
      </c>
      <c r="AH8" t="n">
        <v>603355.237213755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4.2515</v>
      </c>
      <c r="E9" t="n">
        <v>23.52</v>
      </c>
      <c r="F9" t="n">
        <v>19.01</v>
      </c>
      <c r="G9" t="n">
        <v>18.11</v>
      </c>
      <c r="H9" t="n">
        <v>0.29</v>
      </c>
      <c r="I9" t="n">
        <v>63</v>
      </c>
      <c r="J9" t="n">
        <v>170.42</v>
      </c>
      <c r="K9" t="n">
        <v>51.39</v>
      </c>
      <c r="L9" t="n">
        <v>2.75</v>
      </c>
      <c r="M9" t="n">
        <v>61</v>
      </c>
      <c r="N9" t="n">
        <v>31.28</v>
      </c>
      <c r="O9" t="n">
        <v>21253.01</v>
      </c>
      <c r="P9" t="n">
        <v>236.52</v>
      </c>
      <c r="Q9" t="n">
        <v>444.59</v>
      </c>
      <c r="R9" t="n">
        <v>117.01</v>
      </c>
      <c r="S9" t="n">
        <v>48.21</v>
      </c>
      <c r="T9" t="n">
        <v>28195.49</v>
      </c>
      <c r="U9" t="n">
        <v>0.41</v>
      </c>
      <c r="V9" t="n">
        <v>0.72</v>
      </c>
      <c r="W9" t="n">
        <v>0.27</v>
      </c>
      <c r="X9" t="n">
        <v>1.74</v>
      </c>
      <c r="Y9" t="n">
        <v>1</v>
      </c>
      <c r="Z9" t="n">
        <v>10</v>
      </c>
      <c r="AA9" t="n">
        <v>480.7920963142746</v>
      </c>
      <c r="AB9" t="n">
        <v>657.8409572274799</v>
      </c>
      <c r="AC9" t="n">
        <v>595.0575395552706</v>
      </c>
      <c r="AD9" t="n">
        <v>480792.0963142746</v>
      </c>
      <c r="AE9" t="n">
        <v>657840.9572274799</v>
      </c>
      <c r="AF9" t="n">
        <v>6.155915318023767e-06</v>
      </c>
      <c r="AG9" t="n">
        <v>28</v>
      </c>
      <c r="AH9" t="n">
        <v>595057.5395552707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4.3273</v>
      </c>
      <c r="E10" t="n">
        <v>23.11</v>
      </c>
      <c r="F10" t="n">
        <v>18.8</v>
      </c>
      <c r="G10" t="n">
        <v>19.79</v>
      </c>
      <c r="H10" t="n">
        <v>0.31</v>
      </c>
      <c r="I10" t="n">
        <v>57</v>
      </c>
      <c r="J10" t="n">
        <v>170.79</v>
      </c>
      <c r="K10" t="n">
        <v>51.39</v>
      </c>
      <c r="L10" t="n">
        <v>3</v>
      </c>
      <c r="M10" t="n">
        <v>55</v>
      </c>
      <c r="N10" t="n">
        <v>31.4</v>
      </c>
      <c r="O10" t="n">
        <v>21297.94</v>
      </c>
      <c r="P10" t="n">
        <v>233.48</v>
      </c>
      <c r="Q10" t="n">
        <v>444.55</v>
      </c>
      <c r="R10" t="n">
        <v>109.97</v>
      </c>
      <c r="S10" t="n">
        <v>48.21</v>
      </c>
      <c r="T10" t="n">
        <v>24703.34</v>
      </c>
      <c r="U10" t="n">
        <v>0.44</v>
      </c>
      <c r="V10" t="n">
        <v>0.73</v>
      </c>
      <c r="W10" t="n">
        <v>0.26</v>
      </c>
      <c r="X10" t="n">
        <v>1.53</v>
      </c>
      <c r="Y10" t="n">
        <v>1</v>
      </c>
      <c r="Z10" t="n">
        <v>10</v>
      </c>
      <c r="AA10" t="n">
        <v>464.9207174590082</v>
      </c>
      <c r="AB10" t="n">
        <v>636.1250364818869</v>
      </c>
      <c r="AC10" t="n">
        <v>575.414155807151</v>
      </c>
      <c r="AD10" t="n">
        <v>464920.7174590083</v>
      </c>
      <c r="AE10" t="n">
        <v>636125.0364818869</v>
      </c>
      <c r="AF10" t="n">
        <v>6.26566914164042e-06</v>
      </c>
      <c r="AG10" t="n">
        <v>27</v>
      </c>
      <c r="AH10" t="n">
        <v>575414.155807151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4.4071</v>
      </c>
      <c r="E11" t="n">
        <v>22.69</v>
      </c>
      <c r="F11" t="n">
        <v>18.56</v>
      </c>
      <c r="G11" t="n">
        <v>21.41</v>
      </c>
      <c r="H11" t="n">
        <v>0.34</v>
      </c>
      <c r="I11" t="n">
        <v>52</v>
      </c>
      <c r="J11" t="n">
        <v>171.15</v>
      </c>
      <c r="K11" t="n">
        <v>51.39</v>
      </c>
      <c r="L11" t="n">
        <v>3.25</v>
      </c>
      <c r="M11" t="n">
        <v>50</v>
      </c>
      <c r="N11" t="n">
        <v>31.51</v>
      </c>
      <c r="O11" t="n">
        <v>21342.91</v>
      </c>
      <c r="P11" t="n">
        <v>229.76</v>
      </c>
      <c r="Q11" t="n">
        <v>444.58</v>
      </c>
      <c r="R11" t="n">
        <v>102.27</v>
      </c>
      <c r="S11" t="n">
        <v>48.21</v>
      </c>
      <c r="T11" t="n">
        <v>20878.84</v>
      </c>
      <c r="U11" t="n">
        <v>0.47</v>
      </c>
      <c r="V11" t="n">
        <v>0.74</v>
      </c>
      <c r="W11" t="n">
        <v>0.23</v>
      </c>
      <c r="X11" t="n">
        <v>1.28</v>
      </c>
      <c r="Y11" t="n">
        <v>1</v>
      </c>
      <c r="Z11" t="n">
        <v>10</v>
      </c>
      <c r="AA11" t="n">
        <v>458.4111440638723</v>
      </c>
      <c r="AB11" t="n">
        <v>627.2183509805519</v>
      </c>
      <c r="AC11" t="n">
        <v>567.3575118694517</v>
      </c>
      <c r="AD11" t="n">
        <v>458411.1440638723</v>
      </c>
      <c r="AE11" t="n">
        <v>627218.3509805519</v>
      </c>
      <c r="AF11" t="n">
        <v>6.381214723759271e-06</v>
      </c>
      <c r="AG11" t="n">
        <v>27</v>
      </c>
      <c r="AH11" t="n">
        <v>567357.5118694517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4.3846</v>
      </c>
      <c r="E12" t="n">
        <v>22.81</v>
      </c>
      <c r="F12" t="n">
        <v>18.77</v>
      </c>
      <c r="G12" t="n">
        <v>22.99</v>
      </c>
      <c r="H12" t="n">
        <v>0.36</v>
      </c>
      <c r="I12" t="n">
        <v>49</v>
      </c>
      <c r="J12" t="n">
        <v>171.52</v>
      </c>
      <c r="K12" t="n">
        <v>51.39</v>
      </c>
      <c r="L12" t="n">
        <v>3.5</v>
      </c>
      <c r="M12" t="n">
        <v>47</v>
      </c>
      <c r="N12" t="n">
        <v>31.63</v>
      </c>
      <c r="O12" t="n">
        <v>21387.92</v>
      </c>
      <c r="P12" t="n">
        <v>232.35</v>
      </c>
      <c r="Q12" t="n">
        <v>444.61</v>
      </c>
      <c r="R12" t="n">
        <v>109.94</v>
      </c>
      <c r="S12" t="n">
        <v>48.21</v>
      </c>
      <c r="T12" t="n">
        <v>24729.61</v>
      </c>
      <c r="U12" t="n">
        <v>0.44</v>
      </c>
      <c r="V12" t="n">
        <v>0.73</v>
      </c>
      <c r="W12" t="n">
        <v>0.24</v>
      </c>
      <c r="X12" t="n">
        <v>1.5</v>
      </c>
      <c r="Y12" t="n">
        <v>1</v>
      </c>
      <c r="Z12" t="n">
        <v>10</v>
      </c>
      <c r="AA12" t="n">
        <v>461.5859913464646</v>
      </c>
      <c r="AB12" t="n">
        <v>631.5623170969715</v>
      </c>
      <c r="AC12" t="n">
        <v>571.2868959565151</v>
      </c>
      <c r="AD12" t="n">
        <v>461585.9913464646</v>
      </c>
      <c r="AE12" t="n">
        <v>631562.3170969714</v>
      </c>
      <c r="AF12" t="n">
        <v>6.348636082184407e-06</v>
      </c>
      <c r="AG12" t="n">
        <v>27</v>
      </c>
      <c r="AH12" t="n">
        <v>571286.8959565151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4.45</v>
      </c>
      <c r="E13" t="n">
        <v>22.47</v>
      </c>
      <c r="F13" t="n">
        <v>18.57</v>
      </c>
      <c r="G13" t="n">
        <v>24.77</v>
      </c>
      <c r="H13" t="n">
        <v>0.39</v>
      </c>
      <c r="I13" t="n">
        <v>45</v>
      </c>
      <c r="J13" t="n">
        <v>171.88</v>
      </c>
      <c r="K13" t="n">
        <v>51.39</v>
      </c>
      <c r="L13" t="n">
        <v>3.75</v>
      </c>
      <c r="M13" t="n">
        <v>43</v>
      </c>
      <c r="N13" t="n">
        <v>31.74</v>
      </c>
      <c r="O13" t="n">
        <v>21432.96</v>
      </c>
      <c r="P13" t="n">
        <v>229.44</v>
      </c>
      <c r="Q13" t="n">
        <v>444.63</v>
      </c>
      <c r="R13" t="n">
        <v>102.99</v>
      </c>
      <c r="S13" t="n">
        <v>48.21</v>
      </c>
      <c r="T13" t="n">
        <v>21273.85</v>
      </c>
      <c r="U13" t="n">
        <v>0.47</v>
      </c>
      <c r="V13" t="n">
        <v>0.73</v>
      </c>
      <c r="W13" t="n">
        <v>0.24</v>
      </c>
      <c r="X13" t="n">
        <v>1.3</v>
      </c>
      <c r="Y13" t="n">
        <v>1</v>
      </c>
      <c r="Z13" t="n">
        <v>10</v>
      </c>
      <c r="AA13" t="n">
        <v>456.4151599217574</v>
      </c>
      <c r="AB13" t="n">
        <v>624.4873574207047</v>
      </c>
      <c r="AC13" t="n">
        <v>564.8871605019827</v>
      </c>
      <c r="AD13" t="n">
        <v>456415.1599217574</v>
      </c>
      <c r="AE13" t="n">
        <v>624487.3574207047</v>
      </c>
      <c r="AF13" t="n">
        <v>6.443331333695346e-06</v>
      </c>
      <c r="AG13" t="n">
        <v>27</v>
      </c>
      <c r="AH13" t="n">
        <v>564887.1605019828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4.491</v>
      </c>
      <c r="E14" t="n">
        <v>22.27</v>
      </c>
      <c r="F14" t="n">
        <v>18.47</v>
      </c>
      <c r="G14" t="n">
        <v>26.39</v>
      </c>
      <c r="H14" t="n">
        <v>0.41</v>
      </c>
      <c r="I14" t="n">
        <v>42</v>
      </c>
      <c r="J14" t="n">
        <v>172.25</v>
      </c>
      <c r="K14" t="n">
        <v>51.39</v>
      </c>
      <c r="L14" t="n">
        <v>4</v>
      </c>
      <c r="M14" t="n">
        <v>40</v>
      </c>
      <c r="N14" t="n">
        <v>31.86</v>
      </c>
      <c r="O14" t="n">
        <v>21478.05</v>
      </c>
      <c r="P14" t="n">
        <v>227.77</v>
      </c>
      <c r="Q14" t="n">
        <v>444.55</v>
      </c>
      <c r="R14" t="n">
        <v>99.64</v>
      </c>
      <c r="S14" t="n">
        <v>48.21</v>
      </c>
      <c r="T14" t="n">
        <v>19614.45</v>
      </c>
      <c r="U14" t="n">
        <v>0.48</v>
      </c>
      <c r="V14" t="n">
        <v>0.74</v>
      </c>
      <c r="W14" t="n">
        <v>0.23</v>
      </c>
      <c r="X14" t="n">
        <v>1.19</v>
      </c>
      <c r="Y14" t="n">
        <v>1</v>
      </c>
      <c r="Z14" t="n">
        <v>10</v>
      </c>
      <c r="AA14" t="n">
        <v>443.6133807635392</v>
      </c>
      <c r="AB14" t="n">
        <v>606.9713984017937</v>
      </c>
      <c r="AC14" t="n">
        <v>549.0429000280338</v>
      </c>
      <c r="AD14" t="n">
        <v>443613.3807635392</v>
      </c>
      <c r="AE14" t="n">
        <v>606971.3984017938</v>
      </c>
      <c r="AF14" t="n">
        <v>6.502696858342875e-06</v>
      </c>
      <c r="AG14" t="n">
        <v>26</v>
      </c>
      <c r="AH14" t="n">
        <v>549042.9000280339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4.5193</v>
      </c>
      <c r="E15" t="n">
        <v>22.13</v>
      </c>
      <c r="F15" t="n">
        <v>18.4</v>
      </c>
      <c r="G15" t="n">
        <v>27.6</v>
      </c>
      <c r="H15" t="n">
        <v>0.44</v>
      </c>
      <c r="I15" t="n">
        <v>40</v>
      </c>
      <c r="J15" t="n">
        <v>172.61</v>
      </c>
      <c r="K15" t="n">
        <v>51.39</v>
      </c>
      <c r="L15" t="n">
        <v>4.25</v>
      </c>
      <c r="M15" t="n">
        <v>38</v>
      </c>
      <c r="N15" t="n">
        <v>31.97</v>
      </c>
      <c r="O15" t="n">
        <v>21523.17</v>
      </c>
      <c r="P15" t="n">
        <v>226.47</v>
      </c>
      <c r="Q15" t="n">
        <v>444.57</v>
      </c>
      <c r="R15" t="n">
        <v>97.34</v>
      </c>
      <c r="S15" t="n">
        <v>48.21</v>
      </c>
      <c r="T15" t="n">
        <v>18474.46</v>
      </c>
      <c r="U15" t="n">
        <v>0.5</v>
      </c>
      <c r="V15" t="n">
        <v>0.74</v>
      </c>
      <c r="W15" t="n">
        <v>0.23</v>
      </c>
      <c r="X15" t="n">
        <v>1.12</v>
      </c>
      <c r="Y15" t="n">
        <v>1</v>
      </c>
      <c r="Z15" t="n">
        <v>10</v>
      </c>
      <c r="AA15" t="n">
        <v>441.4973416940653</v>
      </c>
      <c r="AB15" t="n">
        <v>604.0761403938844</v>
      </c>
      <c r="AC15" t="n">
        <v>546.4239613808793</v>
      </c>
      <c r="AD15" t="n">
        <v>441497.3416940653</v>
      </c>
      <c r="AE15" t="n">
        <v>604076.1403938844</v>
      </c>
      <c r="AF15" t="n">
        <v>6.543673549745927e-06</v>
      </c>
      <c r="AG15" t="n">
        <v>26</v>
      </c>
      <c r="AH15" t="n">
        <v>546423.9613808793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4.5576</v>
      </c>
      <c r="E16" t="n">
        <v>21.94</v>
      </c>
      <c r="F16" t="n">
        <v>18.32</v>
      </c>
      <c r="G16" t="n">
        <v>29.7</v>
      </c>
      <c r="H16" t="n">
        <v>0.46</v>
      </c>
      <c r="I16" t="n">
        <v>37</v>
      </c>
      <c r="J16" t="n">
        <v>172.98</v>
      </c>
      <c r="K16" t="n">
        <v>51.39</v>
      </c>
      <c r="L16" t="n">
        <v>4.5</v>
      </c>
      <c r="M16" t="n">
        <v>35</v>
      </c>
      <c r="N16" t="n">
        <v>32.09</v>
      </c>
      <c r="O16" t="n">
        <v>21568.34</v>
      </c>
      <c r="P16" t="n">
        <v>224.92</v>
      </c>
      <c r="Q16" t="n">
        <v>444.56</v>
      </c>
      <c r="R16" t="n">
        <v>94.39</v>
      </c>
      <c r="S16" t="n">
        <v>48.21</v>
      </c>
      <c r="T16" t="n">
        <v>17014.62</v>
      </c>
      <c r="U16" t="n">
        <v>0.51</v>
      </c>
      <c r="V16" t="n">
        <v>0.74</v>
      </c>
      <c r="W16" t="n">
        <v>0.22</v>
      </c>
      <c r="X16" t="n">
        <v>1.04</v>
      </c>
      <c r="Y16" t="n">
        <v>1</v>
      </c>
      <c r="Z16" t="n">
        <v>10</v>
      </c>
      <c r="AA16" t="n">
        <v>438.8376632225855</v>
      </c>
      <c r="AB16" t="n">
        <v>600.4370509724729</v>
      </c>
      <c r="AC16" t="n">
        <v>543.1321815463532</v>
      </c>
      <c r="AD16" t="n">
        <v>438837.6632225856</v>
      </c>
      <c r="AE16" t="n">
        <v>600437.0509724729</v>
      </c>
      <c r="AF16" t="n">
        <v>6.599129637404473e-06</v>
      </c>
      <c r="AG16" t="n">
        <v>26</v>
      </c>
      <c r="AH16" t="n">
        <v>543132.1815463532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4.5833</v>
      </c>
      <c r="E17" t="n">
        <v>21.82</v>
      </c>
      <c r="F17" t="n">
        <v>18.26</v>
      </c>
      <c r="G17" t="n">
        <v>31.3</v>
      </c>
      <c r="H17" t="n">
        <v>0.49</v>
      </c>
      <c r="I17" t="n">
        <v>35</v>
      </c>
      <c r="J17" t="n">
        <v>173.35</v>
      </c>
      <c r="K17" t="n">
        <v>51.39</v>
      </c>
      <c r="L17" t="n">
        <v>4.75</v>
      </c>
      <c r="M17" t="n">
        <v>33</v>
      </c>
      <c r="N17" t="n">
        <v>32.2</v>
      </c>
      <c r="O17" t="n">
        <v>21613.54</v>
      </c>
      <c r="P17" t="n">
        <v>223.93</v>
      </c>
      <c r="Q17" t="n">
        <v>444.59</v>
      </c>
      <c r="R17" t="n">
        <v>92.69</v>
      </c>
      <c r="S17" t="n">
        <v>48.21</v>
      </c>
      <c r="T17" t="n">
        <v>16174.45</v>
      </c>
      <c r="U17" t="n">
        <v>0.52</v>
      </c>
      <c r="V17" t="n">
        <v>0.75</v>
      </c>
      <c r="W17" t="n">
        <v>0.22</v>
      </c>
      <c r="X17" t="n">
        <v>0.98</v>
      </c>
      <c r="Y17" t="n">
        <v>1</v>
      </c>
      <c r="Z17" t="n">
        <v>10</v>
      </c>
      <c r="AA17" t="n">
        <v>437.0825187116272</v>
      </c>
      <c r="AB17" t="n">
        <v>598.0355848210688</v>
      </c>
      <c r="AC17" t="n">
        <v>540.9599079539602</v>
      </c>
      <c r="AD17" t="n">
        <v>437082.5187116272</v>
      </c>
      <c r="AE17" t="n">
        <v>598035.5848210688</v>
      </c>
      <c r="AF17" t="n">
        <v>6.636341685781096e-06</v>
      </c>
      <c r="AG17" t="n">
        <v>26</v>
      </c>
      <c r="AH17" t="n">
        <v>540959.9079539601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4.614</v>
      </c>
      <c r="E18" t="n">
        <v>21.67</v>
      </c>
      <c r="F18" t="n">
        <v>18.18</v>
      </c>
      <c r="G18" t="n">
        <v>33.06</v>
      </c>
      <c r="H18" t="n">
        <v>0.51</v>
      </c>
      <c r="I18" t="n">
        <v>33</v>
      </c>
      <c r="J18" t="n">
        <v>173.71</v>
      </c>
      <c r="K18" t="n">
        <v>51.39</v>
      </c>
      <c r="L18" t="n">
        <v>5</v>
      </c>
      <c r="M18" t="n">
        <v>31</v>
      </c>
      <c r="N18" t="n">
        <v>32.32</v>
      </c>
      <c r="O18" t="n">
        <v>21658.78</v>
      </c>
      <c r="P18" t="n">
        <v>222.14</v>
      </c>
      <c r="Q18" t="n">
        <v>444.57</v>
      </c>
      <c r="R18" t="n">
        <v>90.12</v>
      </c>
      <c r="S18" t="n">
        <v>48.21</v>
      </c>
      <c r="T18" t="n">
        <v>14901.87</v>
      </c>
      <c r="U18" t="n">
        <v>0.53</v>
      </c>
      <c r="V18" t="n">
        <v>0.75</v>
      </c>
      <c r="W18" t="n">
        <v>0.22</v>
      </c>
      <c r="X18" t="n">
        <v>0.9</v>
      </c>
      <c r="Y18" t="n">
        <v>1</v>
      </c>
      <c r="Z18" t="n">
        <v>10</v>
      </c>
      <c r="AA18" t="n">
        <v>434.6646035903856</v>
      </c>
      <c r="AB18" t="n">
        <v>594.7272866812992</v>
      </c>
      <c r="AC18" t="n">
        <v>537.9673491454246</v>
      </c>
      <c r="AD18" t="n">
        <v>434664.6035903856</v>
      </c>
      <c r="AE18" t="n">
        <v>594727.2866812992</v>
      </c>
      <c r="AF18" t="n">
        <v>6.680793432285466e-06</v>
      </c>
      <c r="AG18" t="n">
        <v>26</v>
      </c>
      <c r="AH18" t="n">
        <v>537967.3491454246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4.6257</v>
      </c>
      <c r="E19" t="n">
        <v>21.62</v>
      </c>
      <c r="F19" t="n">
        <v>18.16</v>
      </c>
      <c r="G19" t="n">
        <v>34.05</v>
      </c>
      <c r="H19" t="n">
        <v>0.53</v>
      </c>
      <c r="I19" t="n">
        <v>32</v>
      </c>
      <c r="J19" t="n">
        <v>174.08</v>
      </c>
      <c r="K19" t="n">
        <v>51.39</v>
      </c>
      <c r="L19" t="n">
        <v>5.25</v>
      </c>
      <c r="M19" t="n">
        <v>30</v>
      </c>
      <c r="N19" t="n">
        <v>32.44</v>
      </c>
      <c r="O19" t="n">
        <v>21704.07</v>
      </c>
      <c r="P19" t="n">
        <v>221.84</v>
      </c>
      <c r="Q19" t="n">
        <v>444.56</v>
      </c>
      <c r="R19" t="n">
        <v>89.5</v>
      </c>
      <c r="S19" t="n">
        <v>48.21</v>
      </c>
      <c r="T19" t="n">
        <v>14596.75</v>
      </c>
      <c r="U19" t="n">
        <v>0.54</v>
      </c>
      <c r="V19" t="n">
        <v>0.75</v>
      </c>
      <c r="W19" t="n">
        <v>0.21</v>
      </c>
      <c r="X19" t="n">
        <v>0.88</v>
      </c>
      <c r="Y19" t="n">
        <v>1</v>
      </c>
      <c r="Z19" t="n">
        <v>10</v>
      </c>
      <c r="AA19" t="n">
        <v>433.9872516754846</v>
      </c>
      <c r="AB19" t="n">
        <v>593.8005039086743</v>
      </c>
      <c r="AC19" t="n">
        <v>537.129017219871</v>
      </c>
      <c r="AD19" t="n">
        <v>433987.2516754846</v>
      </c>
      <c r="AE19" t="n">
        <v>593800.5039086742</v>
      </c>
      <c r="AF19" t="n">
        <v>6.697734325904395e-06</v>
      </c>
      <c r="AG19" t="n">
        <v>26</v>
      </c>
      <c r="AH19" t="n">
        <v>537129.017219871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4.6563</v>
      </c>
      <c r="E20" t="n">
        <v>21.48</v>
      </c>
      <c r="F20" t="n">
        <v>18.09</v>
      </c>
      <c r="G20" t="n">
        <v>36.17</v>
      </c>
      <c r="H20" t="n">
        <v>0.5600000000000001</v>
      </c>
      <c r="I20" t="n">
        <v>30</v>
      </c>
      <c r="J20" t="n">
        <v>174.45</v>
      </c>
      <c r="K20" t="n">
        <v>51.39</v>
      </c>
      <c r="L20" t="n">
        <v>5.5</v>
      </c>
      <c r="M20" t="n">
        <v>28</v>
      </c>
      <c r="N20" t="n">
        <v>32.56</v>
      </c>
      <c r="O20" t="n">
        <v>21749.39</v>
      </c>
      <c r="P20" t="n">
        <v>220.5</v>
      </c>
      <c r="Q20" t="n">
        <v>444.55</v>
      </c>
      <c r="R20" t="n">
        <v>86.90000000000001</v>
      </c>
      <c r="S20" t="n">
        <v>48.21</v>
      </c>
      <c r="T20" t="n">
        <v>13307.33</v>
      </c>
      <c r="U20" t="n">
        <v>0.55</v>
      </c>
      <c r="V20" t="n">
        <v>0.75</v>
      </c>
      <c r="W20" t="n">
        <v>0.21</v>
      </c>
      <c r="X20" t="n">
        <v>0.8100000000000001</v>
      </c>
      <c r="Y20" t="n">
        <v>1</v>
      </c>
      <c r="Z20" t="n">
        <v>10</v>
      </c>
      <c r="AA20" t="n">
        <v>422.0738371140042</v>
      </c>
      <c r="AB20" t="n">
        <v>577.5000445229001</v>
      </c>
      <c r="AC20" t="n">
        <v>522.3842508000367</v>
      </c>
      <c r="AD20" t="n">
        <v>422073.8371140042</v>
      </c>
      <c r="AE20" t="n">
        <v>577500.0445229001</v>
      </c>
      <c r="AF20" t="n">
        <v>6.74204127844621e-06</v>
      </c>
      <c r="AG20" t="n">
        <v>25</v>
      </c>
      <c r="AH20" t="n">
        <v>522384.2508000367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4.669</v>
      </c>
      <c r="E21" t="n">
        <v>21.42</v>
      </c>
      <c r="F21" t="n">
        <v>18.06</v>
      </c>
      <c r="G21" t="n">
        <v>37.37</v>
      </c>
      <c r="H21" t="n">
        <v>0.58</v>
      </c>
      <c r="I21" t="n">
        <v>29</v>
      </c>
      <c r="J21" t="n">
        <v>174.82</v>
      </c>
      <c r="K21" t="n">
        <v>51.39</v>
      </c>
      <c r="L21" t="n">
        <v>5.75</v>
      </c>
      <c r="M21" t="n">
        <v>27</v>
      </c>
      <c r="N21" t="n">
        <v>32.67</v>
      </c>
      <c r="O21" t="n">
        <v>21794.75</v>
      </c>
      <c r="P21" t="n">
        <v>219.6</v>
      </c>
      <c r="Q21" t="n">
        <v>444.57</v>
      </c>
      <c r="R21" t="n">
        <v>86.20999999999999</v>
      </c>
      <c r="S21" t="n">
        <v>48.21</v>
      </c>
      <c r="T21" t="n">
        <v>12963.17</v>
      </c>
      <c r="U21" t="n">
        <v>0.5600000000000001</v>
      </c>
      <c r="V21" t="n">
        <v>0.76</v>
      </c>
      <c r="W21" t="n">
        <v>0.21</v>
      </c>
      <c r="X21" t="n">
        <v>0.79</v>
      </c>
      <c r="Y21" t="n">
        <v>1</v>
      </c>
      <c r="Z21" t="n">
        <v>10</v>
      </c>
      <c r="AA21" t="n">
        <v>421.0273668230216</v>
      </c>
      <c r="AB21" t="n">
        <v>576.0682177037667</v>
      </c>
      <c r="AC21" t="n">
        <v>521.0890755229399</v>
      </c>
      <c r="AD21" t="n">
        <v>421027.3668230216</v>
      </c>
      <c r="AE21" t="n">
        <v>576068.2177037667</v>
      </c>
      <c r="AF21" t="n">
        <v>6.760430111690689e-06</v>
      </c>
      <c r="AG21" t="n">
        <v>25</v>
      </c>
      <c r="AH21" t="n">
        <v>521089.0755229398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4.7151</v>
      </c>
      <c r="E22" t="n">
        <v>21.21</v>
      </c>
      <c r="F22" t="n">
        <v>17.92</v>
      </c>
      <c r="G22" t="n">
        <v>39.82</v>
      </c>
      <c r="H22" t="n">
        <v>0.61</v>
      </c>
      <c r="I22" t="n">
        <v>27</v>
      </c>
      <c r="J22" t="n">
        <v>175.18</v>
      </c>
      <c r="K22" t="n">
        <v>51.39</v>
      </c>
      <c r="L22" t="n">
        <v>6</v>
      </c>
      <c r="M22" t="n">
        <v>25</v>
      </c>
      <c r="N22" t="n">
        <v>32.79</v>
      </c>
      <c r="O22" t="n">
        <v>21840.16</v>
      </c>
      <c r="P22" t="n">
        <v>217.3</v>
      </c>
      <c r="Q22" t="n">
        <v>444.58</v>
      </c>
      <c r="R22" t="n">
        <v>81.11</v>
      </c>
      <c r="S22" t="n">
        <v>48.21</v>
      </c>
      <c r="T22" t="n">
        <v>10423.9</v>
      </c>
      <c r="U22" t="n">
        <v>0.59</v>
      </c>
      <c r="V22" t="n">
        <v>0.76</v>
      </c>
      <c r="W22" t="n">
        <v>0.21</v>
      </c>
      <c r="X22" t="n">
        <v>0.64</v>
      </c>
      <c r="Y22" t="n">
        <v>1</v>
      </c>
      <c r="Z22" t="n">
        <v>10</v>
      </c>
      <c r="AA22" t="n">
        <v>417.6678209700386</v>
      </c>
      <c r="AB22" t="n">
        <v>571.4715388550128</v>
      </c>
      <c r="AC22" t="n">
        <v>516.9310972520318</v>
      </c>
      <c r="AD22" t="n">
        <v>417667.8209700387</v>
      </c>
      <c r="AE22" t="n">
        <v>571471.5388550127</v>
      </c>
      <c r="AF22" t="n">
        <v>6.827180128428521e-06</v>
      </c>
      <c r="AG22" t="n">
        <v>25</v>
      </c>
      <c r="AH22" t="n">
        <v>516931.0972520318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4.7135</v>
      </c>
      <c r="E23" t="n">
        <v>21.22</v>
      </c>
      <c r="F23" t="n">
        <v>17.96</v>
      </c>
      <c r="G23" t="n">
        <v>41.45</v>
      </c>
      <c r="H23" t="n">
        <v>0.63</v>
      </c>
      <c r="I23" t="n">
        <v>26</v>
      </c>
      <c r="J23" t="n">
        <v>175.55</v>
      </c>
      <c r="K23" t="n">
        <v>51.39</v>
      </c>
      <c r="L23" t="n">
        <v>6.25</v>
      </c>
      <c r="M23" t="n">
        <v>24</v>
      </c>
      <c r="N23" t="n">
        <v>32.91</v>
      </c>
      <c r="O23" t="n">
        <v>21885.6</v>
      </c>
      <c r="P23" t="n">
        <v>217.62</v>
      </c>
      <c r="Q23" t="n">
        <v>444.55</v>
      </c>
      <c r="R23" t="n">
        <v>83.43000000000001</v>
      </c>
      <c r="S23" t="n">
        <v>48.21</v>
      </c>
      <c r="T23" t="n">
        <v>11589</v>
      </c>
      <c r="U23" t="n">
        <v>0.58</v>
      </c>
      <c r="V23" t="n">
        <v>0.76</v>
      </c>
      <c r="W23" t="n">
        <v>0.19</v>
      </c>
      <c r="X23" t="n">
        <v>0.6899999999999999</v>
      </c>
      <c r="Y23" t="n">
        <v>1</v>
      </c>
      <c r="Z23" t="n">
        <v>10</v>
      </c>
      <c r="AA23" t="n">
        <v>418.0244512086591</v>
      </c>
      <c r="AB23" t="n">
        <v>571.9594960809089</v>
      </c>
      <c r="AC23" t="n">
        <v>517.3724845251406</v>
      </c>
      <c r="AD23" t="n">
        <v>418024.451208659</v>
      </c>
      <c r="AE23" t="n">
        <v>571959.4960809089</v>
      </c>
      <c r="AF23" t="n">
        <v>6.824863425027642e-06</v>
      </c>
      <c r="AG23" t="n">
        <v>25</v>
      </c>
      <c r="AH23" t="n">
        <v>517372.4845251407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4.7115</v>
      </c>
      <c r="E24" t="n">
        <v>21.22</v>
      </c>
      <c r="F24" t="n">
        <v>18</v>
      </c>
      <c r="G24" t="n">
        <v>43.21</v>
      </c>
      <c r="H24" t="n">
        <v>0.66</v>
      </c>
      <c r="I24" t="n">
        <v>25</v>
      </c>
      <c r="J24" t="n">
        <v>175.92</v>
      </c>
      <c r="K24" t="n">
        <v>51.39</v>
      </c>
      <c r="L24" t="n">
        <v>6.5</v>
      </c>
      <c r="M24" t="n">
        <v>23</v>
      </c>
      <c r="N24" t="n">
        <v>33.03</v>
      </c>
      <c r="O24" t="n">
        <v>21931.08</v>
      </c>
      <c r="P24" t="n">
        <v>217.58</v>
      </c>
      <c r="Q24" t="n">
        <v>444.57</v>
      </c>
      <c r="R24" t="n">
        <v>84.34999999999999</v>
      </c>
      <c r="S24" t="n">
        <v>48.21</v>
      </c>
      <c r="T24" t="n">
        <v>12054.37</v>
      </c>
      <c r="U24" t="n">
        <v>0.57</v>
      </c>
      <c r="V24" t="n">
        <v>0.76</v>
      </c>
      <c r="W24" t="n">
        <v>0.21</v>
      </c>
      <c r="X24" t="n">
        <v>0.73</v>
      </c>
      <c r="Y24" t="n">
        <v>1</v>
      </c>
      <c r="Z24" t="n">
        <v>10</v>
      </c>
      <c r="AA24" t="n">
        <v>418.2111436992855</v>
      </c>
      <c r="AB24" t="n">
        <v>572.2149369828754</v>
      </c>
      <c r="AC24" t="n">
        <v>517.6035465059371</v>
      </c>
      <c r="AD24" t="n">
        <v>418211.1436992855</v>
      </c>
      <c r="AE24" t="n">
        <v>572214.9369828755</v>
      </c>
      <c r="AF24" t="n">
        <v>6.821967545776544e-06</v>
      </c>
      <c r="AG24" t="n">
        <v>25</v>
      </c>
      <c r="AH24" t="n">
        <v>517603.5465059371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4.7332</v>
      </c>
      <c r="E25" t="n">
        <v>21.13</v>
      </c>
      <c r="F25" t="n">
        <v>17.94</v>
      </c>
      <c r="G25" t="n">
        <v>44.85</v>
      </c>
      <c r="H25" t="n">
        <v>0.68</v>
      </c>
      <c r="I25" t="n">
        <v>24</v>
      </c>
      <c r="J25" t="n">
        <v>176.29</v>
      </c>
      <c r="K25" t="n">
        <v>51.39</v>
      </c>
      <c r="L25" t="n">
        <v>6.75</v>
      </c>
      <c r="M25" t="n">
        <v>22</v>
      </c>
      <c r="N25" t="n">
        <v>33.15</v>
      </c>
      <c r="O25" t="n">
        <v>21976.61</v>
      </c>
      <c r="P25" t="n">
        <v>216.41</v>
      </c>
      <c r="Q25" t="n">
        <v>444.56</v>
      </c>
      <c r="R25" t="n">
        <v>82.3</v>
      </c>
      <c r="S25" t="n">
        <v>48.21</v>
      </c>
      <c r="T25" t="n">
        <v>11033.02</v>
      </c>
      <c r="U25" t="n">
        <v>0.59</v>
      </c>
      <c r="V25" t="n">
        <v>0.76</v>
      </c>
      <c r="W25" t="n">
        <v>0.2</v>
      </c>
      <c r="X25" t="n">
        <v>0.66</v>
      </c>
      <c r="Y25" t="n">
        <v>1</v>
      </c>
      <c r="Z25" t="n">
        <v>10</v>
      </c>
      <c r="AA25" t="n">
        <v>416.6237850765094</v>
      </c>
      <c r="AB25" t="n">
        <v>570.0430428858731</v>
      </c>
      <c r="AC25" t="n">
        <v>515.6389349332801</v>
      </c>
      <c r="AD25" t="n">
        <v>416623.7850765093</v>
      </c>
      <c r="AE25" t="n">
        <v>570043.0428858731</v>
      </c>
      <c r="AF25" t="n">
        <v>6.853387835650968e-06</v>
      </c>
      <c r="AG25" t="n">
        <v>25</v>
      </c>
      <c r="AH25" t="n">
        <v>515638.9349332801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4.7316</v>
      </c>
      <c r="E26" t="n">
        <v>21.13</v>
      </c>
      <c r="F26" t="n">
        <v>17.95</v>
      </c>
      <c r="G26" t="n">
        <v>44.87</v>
      </c>
      <c r="H26" t="n">
        <v>0.7</v>
      </c>
      <c r="I26" t="n">
        <v>24</v>
      </c>
      <c r="J26" t="n">
        <v>176.66</v>
      </c>
      <c r="K26" t="n">
        <v>51.39</v>
      </c>
      <c r="L26" t="n">
        <v>7</v>
      </c>
      <c r="M26" t="n">
        <v>22</v>
      </c>
      <c r="N26" t="n">
        <v>33.27</v>
      </c>
      <c r="O26" t="n">
        <v>22022.17</v>
      </c>
      <c r="P26" t="n">
        <v>215.99</v>
      </c>
      <c r="Q26" t="n">
        <v>444.57</v>
      </c>
      <c r="R26" t="n">
        <v>82.58</v>
      </c>
      <c r="S26" t="n">
        <v>48.21</v>
      </c>
      <c r="T26" t="n">
        <v>11176.52</v>
      </c>
      <c r="U26" t="n">
        <v>0.58</v>
      </c>
      <c r="V26" t="n">
        <v>0.76</v>
      </c>
      <c r="W26" t="n">
        <v>0.2</v>
      </c>
      <c r="X26" t="n">
        <v>0.67</v>
      </c>
      <c r="Y26" t="n">
        <v>1</v>
      </c>
      <c r="Z26" t="n">
        <v>10</v>
      </c>
      <c r="AA26" t="n">
        <v>416.500174675011</v>
      </c>
      <c r="AB26" t="n">
        <v>569.873913681237</v>
      </c>
      <c r="AC26" t="n">
        <v>515.4859471825602</v>
      </c>
      <c r="AD26" t="n">
        <v>416500.174675011</v>
      </c>
      <c r="AE26" t="n">
        <v>569873.913681237</v>
      </c>
      <c r="AF26" t="n">
        <v>6.851071132250089e-06</v>
      </c>
      <c r="AG26" t="n">
        <v>25</v>
      </c>
      <c r="AH26" t="n">
        <v>515485.9471825601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4.7445</v>
      </c>
      <c r="E27" t="n">
        <v>21.08</v>
      </c>
      <c r="F27" t="n">
        <v>17.93</v>
      </c>
      <c r="G27" t="n">
        <v>46.76</v>
      </c>
      <c r="H27" t="n">
        <v>0.73</v>
      </c>
      <c r="I27" t="n">
        <v>23</v>
      </c>
      <c r="J27" t="n">
        <v>177.03</v>
      </c>
      <c r="K27" t="n">
        <v>51.39</v>
      </c>
      <c r="L27" t="n">
        <v>7.25</v>
      </c>
      <c r="M27" t="n">
        <v>21</v>
      </c>
      <c r="N27" t="n">
        <v>33.39</v>
      </c>
      <c r="O27" t="n">
        <v>22067.77</v>
      </c>
      <c r="P27" t="n">
        <v>215.49</v>
      </c>
      <c r="Q27" t="n">
        <v>444.56</v>
      </c>
      <c r="R27" t="n">
        <v>81.79000000000001</v>
      </c>
      <c r="S27" t="n">
        <v>48.21</v>
      </c>
      <c r="T27" t="n">
        <v>10785.33</v>
      </c>
      <c r="U27" t="n">
        <v>0.59</v>
      </c>
      <c r="V27" t="n">
        <v>0.76</v>
      </c>
      <c r="W27" t="n">
        <v>0.2</v>
      </c>
      <c r="X27" t="n">
        <v>0.65</v>
      </c>
      <c r="Y27" t="n">
        <v>1</v>
      </c>
      <c r="Z27" t="n">
        <v>10</v>
      </c>
      <c r="AA27" t="n">
        <v>415.7153339387008</v>
      </c>
      <c r="AB27" t="n">
        <v>568.8000599610879</v>
      </c>
      <c r="AC27" t="n">
        <v>514.5145805542988</v>
      </c>
      <c r="AD27" t="n">
        <v>415715.3339387008</v>
      </c>
      <c r="AE27" t="n">
        <v>568800.0599610879</v>
      </c>
      <c r="AF27" t="n">
        <v>6.869749553419679e-06</v>
      </c>
      <c r="AG27" t="n">
        <v>25</v>
      </c>
      <c r="AH27" t="n">
        <v>514514.5805542988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4.7625</v>
      </c>
      <c r="E28" t="n">
        <v>21</v>
      </c>
      <c r="F28" t="n">
        <v>17.88</v>
      </c>
      <c r="G28" t="n">
        <v>48.76</v>
      </c>
      <c r="H28" t="n">
        <v>0.75</v>
      </c>
      <c r="I28" t="n">
        <v>22</v>
      </c>
      <c r="J28" t="n">
        <v>177.4</v>
      </c>
      <c r="K28" t="n">
        <v>51.39</v>
      </c>
      <c r="L28" t="n">
        <v>7.5</v>
      </c>
      <c r="M28" t="n">
        <v>20</v>
      </c>
      <c r="N28" t="n">
        <v>33.51</v>
      </c>
      <c r="O28" t="n">
        <v>22113.42</v>
      </c>
      <c r="P28" t="n">
        <v>214.7</v>
      </c>
      <c r="Q28" t="n">
        <v>444.56</v>
      </c>
      <c r="R28" t="n">
        <v>80.26000000000001</v>
      </c>
      <c r="S28" t="n">
        <v>48.21</v>
      </c>
      <c r="T28" t="n">
        <v>10024.23</v>
      </c>
      <c r="U28" t="n">
        <v>0.6</v>
      </c>
      <c r="V28" t="n">
        <v>0.76</v>
      </c>
      <c r="W28" t="n">
        <v>0.2</v>
      </c>
      <c r="X28" t="n">
        <v>0.6</v>
      </c>
      <c r="Y28" t="n">
        <v>1</v>
      </c>
      <c r="Z28" t="n">
        <v>10</v>
      </c>
      <c r="AA28" t="n">
        <v>414.5070704547531</v>
      </c>
      <c r="AB28" t="n">
        <v>567.1468605575277</v>
      </c>
      <c r="AC28" t="n">
        <v>513.0191601815346</v>
      </c>
      <c r="AD28" t="n">
        <v>414507.0704547531</v>
      </c>
      <c r="AE28" t="n">
        <v>567146.8605575277</v>
      </c>
      <c r="AF28" t="n">
        <v>6.895812466679569e-06</v>
      </c>
      <c r="AG28" t="n">
        <v>25</v>
      </c>
      <c r="AH28" t="n">
        <v>513019.1601815346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4.7795</v>
      </c>
      <c r="E29" t="n">
        <v>20.92</v>
      </c>
      <c r="F29" t="n">
        <v>17.84</v>
      </c>
      <c r="G29" t="n">
        <v>50.97</v>
      </c>
      <c r="H29" t="n">
        <v>0.77</v>
      </c>
      <c r="I29" t="n">
        <v>21</v>
      </c>
      <c r="J29" t="n">
        <v>177.77</v>
      </c>
      <c r="K29" t="n">
        <v>51.39</v>
      </c>
      <c r="L29" t="n">
        <v>7.75</v>
      </c>
      <c r="M29" t="n">
        <v>19</v>
      </c>
      <c r="N29" t="n">
        <v>33.63</v>
      </c>
      <c r="O29" t="n">
        <v>22159.1</v>
      </c>
      <c r="P29" t="n">
        <v>213.34</v>
      </c>
      <c r="Q29" t="n">
        <v>444.55</v>
      </c>
      <c r="R29" t="n">
        <v>78.95</v>
      </c>
      <c r="S29" t="n">
        <v>48.21</v>
      </c>
      <c r="T29" t="n">
        <v>9373.08</v>
      </c>
      <c r="U29" t="n">
        <v>0.61</v>
      </c>
      <c r="V29" t="n">
        <v>0.76</v>
      </c>
      <c r="W29" t="n">
        <v>0.2</v>
      </c>
      <c r="X29" t="n">
        <v>0.5600000000000001</v>
      </c>
      <c r="Y29" t="n">
        <v>1</v>
      </c>
      <c r="Z29" t="n">
        <v>10</v>
      </c>
      <c r="AA29" t="n">
        <v>413.0875273369938</v>
      </c>
      <c r="AB29" t="n">
        <v>565.2045790379871</v>
      </c>
      <c r="AC29" t="n">
        <v>511.2622472842096</v>
      </c>
      <c r="AD29" t="n">
        <v>413087.5273369938</v>
      </c>
      <c r="AE29" t="n">
        <v>565204.579037987</v>
      </c>
      <c r="AF29" t="n">
        <v>6.920427440313911e-06</v>
      </c>
      <c r="AG29" t="n">
        <v>25</v>
      </c>
      <c r="AH29" t="n">
        <v>511262.2472842096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4.7783</v>
      </c>
      <c r="E30" t="n">
        <v>20.93</v>
      </c>
      <c r="F30" t="n">
        <v>17.84</v>
      </c>
      <c r="G30" t="n">
        <v>50.98</v>
      </c>
      <c r="H30" t="n">
        <v>0.8</v>
      </c>
      <c r="I30" t="n">
        <v>21</v>
      </c>
      <c r="J30" t="n">
        <v>178.14</v>
      </c>
      <c r="K30" t="n">
        <v>51.39</v>
      </c>
      <c r="L30" t="n">
        <v>8</v>
      </c>
      <c r="M30" t="n">
        <v>19</v>
      </c>
      <c r="N30" t="n">
        <v>33.75</v>
      </c>
      <c r="O30" t="n">
        <v>22204.83</v>
      </c>
      <c r="P30" t="n">
        <v>213.55</v>
      </c>
      <c r="Q30" t="n">
        <v>444.57</v>
      </c>
      <c r="R30" t="n">
        <v>79.05</v>
      </c>
      <c r="S30" t="n">
        <v>48.21</v>
      </c>
      <c r="T30" t="n">
        <v>9423.450000000001</v>
      </c>
      <c r="U30" t="n">
        <v>0.61</v>
      </c>
      <c r="V30" t="n">
        <v>0.76</v>
      </c>
      <c r="W30" t="n">
        <v>0.2</v>
      </c>
      <c r="X30" t="n">
        <v>0.57</v>
      </c>
      <c r="Y30" t="n">
        <v>1</v>
      </c>
      <c r="Z30" t="n">
        <v>10</v>
      </c>
      <c r="AA30" t="n">
        <v>413.2357589739386</v>
      </c>
      <c r="AB30" t="n">
        <v>565.407396103173</v>
      </c>
      <c r="AC30" t="n">
        <v>511.4457077733499</v>
      </c>
      <c r="AD30" t="n">
        <v>413235.7589739386</v>
      </c>
      <c r="AE30" t="n">
        <v>565407.396103173</v>
      </c>
      <c r="AF30" t="n">
        <v>6.918689912763251e-06</v>
      </c>
      <c r="AG30" t="n">
        <v>25</v>
      </c>
      <c r="AH30" t="n">
        <v>511445.7077733498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4.7934</v>
      </c>
      <c r="E31" t="n">
        <v>20.86</v>
      </c>
      <c r="F31" t="n">
        <v>17.81</v>
      </c>
      <c r="G31" t="n">
        <v>53.44</v>
      </c>
      <c r="H31" t="n">
        <v>0.82</v>
      </c>
      <c r="I31" t="n">
        <v>20</v>
      </c>
      <c r="J31" t="n">
        <v>178.51</v>
      </c>
      <c r="K31" t="n">
        <v>51.39</v>
      </c>
      <c r="L31" t="n">
        <v>8.25</v>
      </c>
      <c r="M31" t="n">
        <v>18</v>
      </c>
      <c r="N31" t="n">
        <v>33.87</v>
      </c>
      <c r="O31" t="n">
        <v>22250.6</v>
      </c>
      <c r="P31" t="n">
        <v>212.71</v>
      </c>
      <c r="Q31" t="n">
        <v>444.56</v>
      </c>
      <c r="R31" t="n">
        <v>77.97</v>
      </c>
      <c r="S31" t="n">
        <v>48.21</v>
      </c>
      <c r="T31" t="n">
        <v>8891.440000000001</v>
      </c>
      <c r="U31" t="n">
        <v>0.62</v>
      </c>
      <c r="V31" t="n">
        <v>0.77</v>
      </c>
      <c r="W31" t="n">
        <v>0.2</v>
      </c>
      <c r="X31" t="n">
        <v>0.54</v>
      </c>
      <c r="Y31" t="n">
        <v>1</v>
      </c>
      <c r="Z31" t="n">
        <v>10</v>
      </c>
      <c r="AA31" t="n">
        <v>412.1864575901978</v>
      </c>
      <c r="AB31" t="n">
        <v>563.971695658029</v>
      </c>
      <c r="AC31" t="n">
        <v>510.1470285636722</v>
      </c>
      <c r="AD31" t="n">
        <v>412186.4575901978</v>
      </c>
      <c r="AE31" t="n">
        <v>563971.6956580291</v>
      </c>
      <c r="AF31" t="n">
        <v>6.940553801109049e-06</v>
      </c>
      <c r="AG31" t="n">
        <v>25</v>
      </c>
      <c r="AH31" t="n">
        <v>510147.0285636722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4.8114</v>
      </c>
      <c r="E32" t="n">
        <v>20.78</v>
      </c>
      <c r="F32" t="n">
        <v>17.77</v>
      </c>
      <c r="G32" t="n">
        <v>56.11</v>
      </c>
      <c r="H32" t="n">
        <v>0.84</v>
      </c>
      <c r="I32" t="n">
        <v>19</v>
      </c>
      <c r="J32" t="n">
        <v>178.88</v>
      </c>
      <c r="K32" t="n">
        <v>51.39</v>
      </c>
      <c r="L32" t="n">
        <v>8.5</v>
      </c>
      <c r="M32" t="n">
        <v>17</v>
      </c>
      <c r="N32" t="n">
        <v>33.99</v>
      </c>
      <c r="O32" t="n">
        <v>22296.41</v>
      </c>
      <c r="P32" t="n">
        <v>211.63</v>
      </c>
      <c r="Q32" t="n">
        <v>444.57</v>
      </c>
      <c r="R32" t="n">
        <v>76.48999999999999</v>
      </c>
      <c r="S32" t="n">
        <v>48.21</v>
      </c>
      <c r="T32" t="n">
        <v>8156.27</v>
      </c>
      <c r="U32" t="n">
        <v>0.63</v>
      </c>
      <c r="V32" t="n">
        <v>0.77</v>
      </c>
      <c r="W32" t="n">
        <v>0.19</v>
      </c>
      <c r="X32" t="n">
        <v>0.49</v>
      </c>
      <c r="Y32" t="n">
        <v>1</v>
      </c>
      <c r="Z32" t="n">
        <v>10</v>
      </c>
      <c r="AA32" t="n">
        <v>410.8907607215291</v>
      </c>
      <c r="AB32" t="n">
        <v>562.1988660402051</v>
      </c>
      <c r="AC32" t="n">
        <v>508.5433953163912</v>
      </c>
      <c r="AD32" t="n">
        <v>410890.7607215291</v>
      </c>
      <c r="AE32" t="n">
        <v>562198.8660402051</v>
      </c>
      <c r="AF32" t="n">
        <v>6.96661671436894e-06</v>
      </c>
      <c r="AG32" t="n">
        <v>25</v>
      </c>
      <c r="AH32" t="n">
        <v>508543.3953163913</v>
      </c>
    </row>
    <row r="33">
      <c r="A33" t="n">
        <v>31</v>
      </c>
      <c r="B33" t="n">
        <v>85</v>
      </c>
      <c r="C33" t="inlineStr">
        <is>
          <t xml:space="preserve">CONCLUIDO	</t>
        </is>
      </c>
      <c r="D33" t="n">
        <v>4.8174</v>
      </c>
      <c r="E33" t="n">
        <v>20.76</v>
      </c>
      <c r="F33" t="n">
        <v>17.74</v>
      </c>
      <c r="G33" t="n">
        <v>56.03</v>
      </c>
      <c r="H33" t="n">
        <v>0.87</v>
      </c>
      <c r="I33" t="n">
        <v>19</v>
      </c>
      <c r="J33" t="n">
        <v>179.26</v>
      </c>
      <c r="K33" t="n">
        <v>51.39</v>
      </c>
      <c r="L33" t="n">
        <v>8.75</v>
      </c>
      <c r="M33" t="n">
        <v>17</v>
      </c>
      <c r="N33" t="n">
        <v>34.11</v>
      </c>
      <c r="O33" t="n">
        <v>22342.26</v>
      </c>
      <c r="P33" t="n">
        <v>210.59</v>
      </c>
      <c r="Q33" t="n">
        <v>444.56</v>
      </c>
      <c r="R33" t="n">
        <v>75.39</v>
      </c>
      <c r="S33" t="n">
        <v>48.21</v>
      </c>
      <c r="T33" t="n">
        <v>7607.06</v>
      </c>
      <c r="U33" t="n">
        <v>0.64</v>
      </c>
      <c r="V33" t="n">
        <v>0.77</v>
      </c>
      <c r="W33" t="n">
        <v>0.2</v>
      </c>
      <c r="X33" t="n">
        <v>0.46</v>
      </c>
      <c r="Y33" t="n">
        <v>1</v>
      </c>
      <c r="Z33" t="n">
        <v>10</v>
      </c>
      <c r="AA33" t="n">
        <v>410.0649022681263</v>
      </c>
      <c r="AB33" t="n">
        <v>561.0688900699557</v>
      </c>
      <c r="AC33" t="n">
        <v>507.5212626668113</v>
      </c>
      <c r="AD33" t="n">
        <v>410064.9022681263</v>
      </c>
      <c r="AE33" t="n">
        <v>561068.8900699557</v>
      </c>
      <c r="AF33" t="n">
        <v>6.975304352122238e-06</v>
      </c>
      <c r="AG33" t="n">
        <v>25</v>
      </c>
      <c r="AH33" t="n">
        <v>507521.2626668112</v>
      </c>
    </row>
    <row r="34">
      <c r="A34" t="n">
        <v>32</v>
      </c>
      <c r="B34" t="n">
        <v>85</v>
      </c>
      <c r="C34" t="inlineStr">
        <is>
          <t xml:space="preserve">CONCLUIDO	</t>
        </is>
      </c>
      <c r="D34" t="n">
        <v>4.836</v>
      </c>
      <c r="E34" t="n">
        <v>20.68</v>
      </c>
      <c r="F34" t="n">
        <v>17.7</v>
      </c>
      <c r="G34" t="n">
        <v>58.99</v>
      </c>
      <c r="H34" t="n">
        <v>0.89</v>
      </c>
      <c r="I34" t="n">
        <v>18</v>
      </c>
      <c r="J34" t="n">
        <v>179.63</v>
      </c>
      <c r="K34" t="n">
        <v>51.39</v>
      </c>
      <c r="L34" t="n">
        <v>9</v>
      </c>
      <c r="M34" t="n">
        <v>16</v>
      </c>
      <c r="N34" t="n">
        <v>34.24</v>
      </c>
      <c r="O34" t="n">
        <v>22388.15</v>
      </c>
      <c r="P34" t="n">
        <v>209.6</v>
      </c>
      <c r="Q34" t="n">
        <v>444.55</v>
      </c>
      <c r="R34" t="n">
        <v>74.45</v>
      </c>
      <c r="S34" t="n">
        <v>48.21</v>
      </c>
      <c r="T34" t="n">
        <v>7140.6</v>
      </c>
      <c r="U34" t="n">
        <v>0.65</v>
      </c>
      <c r="V34" t="n">
        <v>0.77</v>
      </c>
      <c r="W34" t="n">
        <v>0.18</v>
      </c>
      <c r="X34" t="n">
        <v>0.42</v>
      </c>
      <c r="Y34" t="n">
        <v>1</v>
      </c>
      <c r="Z34" t="n">
        <v>10</v>
      </c>
      <c r="AA34" t="n">
        <v>398.998959763626</v>
      </c>
      <c r="AB34" t="n">
        <v>545.92797934037</v>
      </c>
      <c r="AC34" t="n">
        <v>493.8253792068558</v>
      </c>
      <c r="AD34" t="n">
        <v>398998.959763626</v>
      </c>
      <c r="AE34" t="n">
        <v>545927.97934037</v>
      </c>
      <c r="AF34" t="n">
        <v>7.002236029157459e-06</v>
      </c>
      <c r="AG34" t="n">
        <v>24</v>
      </c>
      <c r="AH34" t="n">
        <v>493825.3792068558</v>
      </c>
    </row>
    <row r="35">
      <c r="A35" t="n">
        <v>33</v>
      </c>
      <c r="B35" t="n">
        <v>85</v>
      </c>
      <c r="C35" t="inlineStr">
        <is>
          <t xml:space="preserve">CONCLUIDO	</t>
        </is>
      </c>
      <c r="D35" t="n">
        <v>4.8195</v>
      </c>
      <c r="E35" t="n">
        <v>20.75</v>
      </c>
      <c r="F35" t="n">
        <v>17.77</v>
      </c>
      <c r="G35" t="n">
        <v>59.22</v>
      </c>
      <c r="H35" t="n">
        <v>0.91</v>
      </c>
      <c r="I35" t="n">
        <v>18</v>
      </c>
      <c r="J35" t="n">
        <v>180</v>
      </c>
      <c r="K35" t="n">
        <v>51.39</v>
      </c>
      <c r="L35" t="n">
        <v>9.25</v>
      </c>
      <c r="M35" t="n">
        <v>16</v>
      </c>
      <c r="N35" t="n">
        <v>34.36</v>
      </c>
      <c r="O35" t="n">
        <v>22434.08</v>
      </c>
      <c r="P35" t="n">
        <v>210.23</v>
      </c>
      <c r="Q35" t="n">
        <v>444.59</v>
      </c>
      <c r="R35" t="n">
        <v>76.69</v>
      </c>
      <c r="S35" t="n">
        <v>48.21</v>
      </c>
      <c r="T35" t="n">
        <v>8260.719999999999</v>
      </c>
      <c r="U35" t="n">
        <v>0.63</v>
      </c>
      <c r="V35" t="n">
        <v>0.77</v>
      </c>
      <c r="W35" t="n">
        <v>0.19</v>
      </c>
      <c r="X35" t="n">
        <v>0.49</v>
      </c>
      <c r="Y35" t="n">
        <v>1</v>
      </c>
      <c r="Z35" t="n">
        <v>10</v>
      </c>
      <c r="AA35" t="n">
        <v>409.9112249493551</v>
      </c>
      <c r="AB35" t="n">
        <v>560.8586219826482</v>
      </c>
      <c r="AC35" t="n">
        <v>507.3310622706433</v>
      </c>
      <c r="AD35" t="n">
        <v>409911.2249493551</v>
      </c>
      <c r="AE35" t="n">
        <v>560858.6219826482</v>
      </c>
      <c r="AF35" t="n">
        <v>6.978345025335891e-06</v>
      </c>
      <c r="AG35" t="n">
        <v>25</v>
      </c>
      <c r="AH35" t="n">
        <v>507331.0622706432</v>
      </c>
    </row>
    <row r="36">
      <c r="A36" t="n">
        <v>34</v>
      </c>
      <c r="B36" t="n">
        <v>85</v>
      </c>
      <c r="C36" t="inlineStr">
        <is>
          <t xml:space="preserve">CONCLUIDO	</t>
        </is>
      </c>
      <c r="D36" t="n">
        <v>4.8308</v>
      </c>
      <c r="E36" t="n">
        <v>20.7</v>
      </c>
      <c r="F36" t="n">
        <v>17.75</v>
      </c>
      <c r="G36" t="n">
        <v>62.65</v>
      </c>
      <c r="H36" t="n">
        <v>0.93</v>
      </c>
      <c r="I36" t="n">
        <v>17</v>
      </c>
      <c r="J36" t="n">
        <v>180.37</v>
      </c>
      <c r="K36" t="n">
        <v>51.39</v>
      </c>
      <c r="L36" t="n">
        <v>9.5</v>
      </c>
      <c r="M36" t="n">
        <v>15</v>
      </c>
      <c r="N36" t="n">
        <v>34.48</v>
      </c>
      <c r="O36" t="n">
        <v>22480.05</v>
      </c>
      <c r="P36" t="n">
        <v>209.62</v>
      </c>
      <c r="Q36" t="n">
        <v>444.55</v>
      </c>
      <c r="R36" t="n">
        <v>76.15000000000001</v>
      </c>
      <c r="S36" t="n">
        <v>48.21</v>
      </c>
      <c r="T36" t="n">
        <v>7996.93</v>
      </c>
      <c r="U36" t="n">
        <v>0.63</v>
      </c>
      <c r="V36" t="n">
        <v>0.77</v>
      </c>
      <c r="W36" t="n">
        <v>0.19</v>
      </c>
      <c r="X36" t="n">
        <v>0.48</v>
      </c>
      <c r="Y36" t="n">
        <v>1</v>
      </c>
      <c r="Z36" t="n">
        <v>10</v>
      </c>
      <c r="AA36" t="n">
        <v>399.3477770338267</v>
      </c>
      <c r="AB36" t="n">
        <v>546.4052465181907</v>
      </c>
      <c r="AC36" t="n">
        <v>494.2570966750738</v>
      </c>
      <c r="AD36" t="n">
        <v>399347.7770338267</v>
      </c>
      <c r="AE36" t="n">
        <v>546405.2465181907</v>
      </c>
      <c r="AF36" t="n">
        <v>6.994706743104602e-06</v>
      </c>
      <c r="AG36" t="n">
        <v>24</v>
      </c>
      <c r="AH36" t="n">
        <v>494257.0966750738</v>
      </c>
    </row>
    <row r="37">
      <c r="A37" t="n">
        <v>35</v>
      </c>
      <c r="B37" t="n">
        <v>85</v>
      </c>
      <c r="C37" t="inlineStr">
        <is>
          <t xml:space="preserve">CONCLUIDO	</t>
        </is>
      </c>
      <c r="D37" t="n">
        <v>4.8322</v>
      </c>
      <c r="E37" t="n">
        <v>20.69</v>
      </c>
      <c r="F37" t="n">
        <v>17.75</v>
      </c>
      <c r="G37" t="n">
        <v>62.63</v>
      </c>
      <c r="H37" t="n">
        <v>0.96</v>
      </c>
      <c r="I37" t="n">
        <v>17</v>
      </c>
      <c r="J37" t="n">
        <v>180.75</v>
      </c>
      <c r="K37" t="n">
        <v>51.39</v>
      </c>
      <c r="L37" t="n">
        <v>9.75</v>
      </c>
      <c r="M37" t="n">
        <v>15</v>
      </c>
      <c r="N37" t="n">
        <v>34.6</v>
      </c>
      <c r="O37" t="n">
        <v>22526.07</v>
      </c>
      <c r="P37" t="n">
        <v>209.32</v>
      </c>
      <c r="Q37" t="n">
        <v>444.62</v>
      </c>
      <c r="R37" t="n">
        <v>75.81999999999999</v>
      </c>
      <c r="S37" t="n">
        <v>48.21</v>
      </c>
      <c r="T37" t="n">
        <v>7827.86</v>
      </c>
      <c r="U37" t="n">
        <v>0.64</v>
      </c>
      <c r="V37" t="n">
        <v>0.77</v>
      </c>
      <c r="W37" t="n">
        <v>0.19</v>
      </c>
      <c r="X37" t="n">
        <v>0.47</v>
      </c>
      <c r="Y37" t="n">
        <v>1</v>
      </c>
      <c r="Z37" t="n">
        <v>10</v>
      </c>
      <c r="AA37" t="n">
        <v>399.1503788293988</v>
      </c>
      <c r="AB37" t="n">
        <v>546.1351575862982</v>
      </c>
      <c r="AC37" t="n">
        <v>494.0127846517689</v>
      </c>
      <c r="AD37" t="n">
        <v>399150.3788293988</v>
      </c>
      <c r="AE37" t="n">
        <v>546135.1575862982</v>
      </c>
      <c r="AF37" t="n">
        <v>6.996733858580371e-06</v>
      </c>
      <c r="AG37" t="n">
        <v>24</v>
      </c>
      <c r="AH37" t="n">
        <v>494012.7846517689</v>
      </c>
    </row>
    <row r="38">
      <c r="A38" t="n">
        <v>36</v>
      </c>
      <c r="B38" t="n">
        <v>85</v>
      </c>
      <c r="C38" t="inlineStr">
        <is>
          <t xml:space="preserve">CONCLUIDO	</t>
        </is>
      </c>
      <c r="D38" t="n">
        <v>4.8519</v>
      </c>
      <c r="E38" t="n">
        <v>20.61</v>
      </c>
      <c r="F38" t="n">
        <v>17.7</v>
      </c>
      <c r="G38" t="n">
        <v>66.36</v>
      </c>
      <c r="H38" t="n">
        <v>0.98</v>
      </c>
      <c r="I38" t="n">
        <v>16</v>
      </c>
      <c r="J38" t="n">
        <v>181.12</v>
      </c>
      <c r="K38" t="n">
        <v>51.39</v>
      </c>
      <c r="L38" t="n">
        <v>10</v>
      </c>
      <c r="M38" t="n">
        <v>14</v>
      </c>
      <c r="N38" t="n">
        <v>34.73</v>
      </c>
      <c r="O38" t="n">
        <v>22572.13</v>
      </c>
      <c r="P38" t="n">
        <v>207.95</v>
      </c>
      <c r="Q38" t="n">
        <v>444.56</v>
      </c>
      <c r="R38" t="n">
        <v>74.26000000000001</v>
      </c>
      <c r="S38" t="n">
        <v>48.21</v>
      </c>
      <c r="T38" t="n">
        <v>7056.42</v>
      </c>
      <c r="U38" t="n">
        <v>0.65</v>
      </c>
      <c r="V38" t="n">
        <v>0.77</v>
      </c>
      <c r="W38" t="n">
        <v>0.19</v>
      </c>
      <c r="X38" t="n">
        <v>0.42</v>
      </c>
      <c r="Y38" t="n">
        <v>1</v>
      </c>
      <c r="Z38" t="n">
        <v>10</v>
      </c>
      <c r="AA38" t="n">
        <v>397.6432529385627</v>
      </c>
      <c r="AB38" t="n">
        <v>544.0730414527545</v>
      </c>
      <c r="AC38" t="n">
        <v>492.1474739878125</v>
      </c>
      <c r="AD38" t="n">
        <v>397643.2529385627</v>
      </c>
      <c r="AE38" t="n">
        <v>544073.0414527545</v>
      </c>
      <c r="AF38" t="n">
        <v>7.025258269203696e-06</v>
      </c>
      <c r="AG38" t="n">
        <v>24</v>
      </c>
      <c r="AH38" t="n">
        <v>492147.4739878125</v>
      </c>
    </row>
    <row r="39">
      <c r="A39" t="n">
        <v>37</v>
      </c>
      <c r="B39" t="n">
        <v>85</v>
      </c>
      <c r="C39" t="inlineStr">
        <is>
          <t xml:space="preserve">CONCLUIDO	</t>
        </is>
      </c>
      <c r="D39" t="n">
        <v>4.8475</v>
      </c>
      <c r="E39" t="n">
        <v>20.63</v>
      </c>
      <c r="F39" t="n">
        <v>17.71</v>
      </c>
      <c r="G39" t="n">
        <v>66.43000000000001</v>
      </c>
      <c r="H39" t="n">
        <v>1</v>
      </c>
      <c r="I39" t="n">
        <v>16</v>
      </c>
      <c r="J39" t="n">
        <v>181.49</v>
      </c>
      <c r="K39" t="n">
        <v>51.39</v>
      </c>
      <c r="L39" t="n">
        <v>10.25</v>
      </c>
      <c r="M39" t="n">
        <v>14</v>
      </c>
      <c r="N39" t="n">
        <v>34.85</v>
      </c>
      <c r="O39" t="n">
        <v>22618.23</v>
      </c>
      <c r="P39" t="n">
        <v>208.02</v>
      </c>
      <c r="Q39" t="n">
        <v>444.56</v>
      </c>
      <c r="R39" t="n">
        <v>74.92</v>
      </c>
      <c r="S39" t="n">
        <v>48.21</v>
      </c>
      <c r="T39" t="n">
        <v>7386.21</v>
      </c>
      <c r="U39" t="n">
        <v>0.64</v>
      </c>
      <c r="V39" t="n">
        <v>0.77</v>
      </c>
      <c r="W39" t="n">
        <v>0.19</v>
      </c>
      <c r="X39" t="n">
        <v>0.44</v>
      </c>
      <c r="Y39" t="n">
        <v>1</v>
      </c>
      <c r="Z39" t="n">
        <v>10</v>
      </c>
      <c r="AA39" t="n">
        <v>397.8572524123473</v>
      </c>
      <c r="AB39" t="n">
        <v>544.3658449737771</v>
      </c>
      <c r="AC39" t="n">
        <v>492.4123327517411</v>
      </c>
      <c r="AD39" t="n">
        <v>397857.2524123473</v>
      </c>
      <c r="AE39" t="n">
        <v>544365.8449737772</v>
      </c>
      <c r="AF39" t="n">
        <v>7.018887334851278e-06</v>
      </c>
      <c r="AG39" t="n">
        <v>24</v>
      </c>
      <c r="AH39" t="n">
        <v>492412.3327517411</v>
      </c>
    </row>
    <row r="40">
      <c r="A40" t="n">
        <v>38</v>
      </c>
      <c r="B40" t="n">
        <v>85</v>
      </c>
      <c r="C40" t="inlineStr">
        <is>
          <t xml:space="preserve">CONCLUIDO	</t>
        </is>
      </c>
      <c r="D40" t="n">
        <v>4.8488</v>
      </c>
      <c r="E40" t="n">
        <v>20.62</v>
      </c>
      <c r="F40" t="n">
        <v>17.71</v>
      </c>
      <c r="G40" t="n">
        <v>66.41</v>
      </c>
      <c r="H40" t="n">
        <v>1.02</v>
      </c>
      <c r="I40" t="n">
        <v>16</v>
      </c>
      <c r="J40" t="n">
        <v>181.87</v>
      </c>
      <c r="K40" t="n">
        <v>51.39</v>
      </c>
      <c r="L40" t="n">
        <v>10.5</v>
      </c>
      <c r="M40" t="n">
        <v>14</v>
      </c>
      <c r="N40" t="n">
        <v>34.98</v>
      </c>
      <c r="O40" t="n">
        <v>22664.49</v>
      </c>
      <c r="P40" t="n">
        <v>207.24</v>
      </c>
      <c r="Q40" t="n">
        <v>444.55</v>
      </c>
      <c r="R40" t="n">
        <v>74.77</v>
      </c>
      <c r="S40" t="n">
        <v>48.21</v>
      </c>
      <c r="T40" t="n">
        <v>7310.42</v>
      </c>
      <c r="U40" t="n">
        <v>0.64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397.4248617468295</v>
      </c>
      <c r="AB40" t="n">
        <v>543.7742289894859</v>
      </c>
      <c r="AC40" t="n">
        <v>491.8771797666523</v>
      </c>
      <c r="AD40" t="n">
        <v>397424.8617468295</v>
      </c>
      <c r="AE40" t="n">
        <v>543774.2289894859</v>
      </c>
      <c r="AF40" t="n">
        <v>7.020769656364492e-06</v>
      </c>
      <c r="AG40" t="n">
        <v>24</v>
      </c>
      <c r="AH40" t="n">
        <v>491877.1797666523</v>
      </c>
    </row>
    <row r="41">
      <c r="A41" t="n">
        <v>39</v>
      </c>
      <c r="B41" t="n">
        <v>85</v>
      </c>
      <c r="C41" t="inlineStr">
        <is>
          <t xml:space="preserve">CONCLUIDO	</t>
        </is>
      </c>
      <c r="D41" t="n">
        <v>4.8659</v>
      </c>
      <c r="E41" t="n">
        <v>20.55</v>
      </c>
      <c r="F41" t="n">
        <v>17.67</v>
      </c>
      <c r="G41" t="n">
        <v>70.68000000000001</v>
      </c>
      <c r="H41" t="n">
        <v>1.05</v>
      </c>
      <c r="I41" t="n">
        <v>15</v>
      </c>
      <c r="J41" t="n">
        <v>182.24</v>
      </c>
      <c r="K41" t="n">
        <v>51.39</v>
      </c>
      <c r="L41" t="n">
        <v>10.75</v>
      </c>
      <c r="M41" t="n">
        <v>13</v>
      </c>
      <c r="N41" t="n">
        <v>35.1</v>
      </c>
      <c r="O41" t="n">
        <v>22710.68</v>
      </c>
      <c r="P41" t="n">
        <v>206.7</v>
      </c>
      <c r="Q41" t="n">
        <v>444.55</v>
      </c>
      <c r="R41" t="n">
        <v>73.48</v>
      </c>
      <c r="S41" t="n">
        <v>48.21</v>
      </c>
      <c r="T41" t="n">
        <v>6668.52</v>
      </c>
      <c r="U41" t="n">
        <v>0.66</v>
      </c>
      <c r="V41" t="n">
        <v>0.77</v>
      </c>
      <c r="W41" t="n">
        <v>0.19</v>
      </c>
      <c r="X41" t="n">
        <v>0.39</v>
      </c>
      <c r="Y41" t="n">
        <v>1</v>
      </c>
      <c r="Z41" t="n">
        <v>10</v>
      </c>
      <c r="AA41" t="n">
        <v>396.4602118366828</v>
      </c>
      <c r="AB41" t="n">
        <v>542.4543524250728</v>
      </c>
      <c r="AC41" t="n">
        <v>490.6832703690884</v>
      </c>
      <c r="AD41" t="n">
        <v>396460.2118366829</v>
      </c>
      <c r="AE41" t="n">
        <v>542454.3524250728</v>
      </c>
      <c r="AF41" t="n">
        <v>7.045529423961389e-06</v>
      </c>
      <c r="AG41" t="n">
        <v>24</v>
      </c>
      <c r="AH41" t="n">
        <v>490683.2703690884</v>
      </c>
    </row>
    <row r="42">
      <c r="A42" t="n">
        <v>40</v>
      </c>
      <c r="B42" t="n">
        <v>85</v>
      </c>
      <c r="C42" t="inlineStr">
        <is>
          <t xml:space="preserve">CONCLUIDO	</t>
        </is>
      </c>
      <c r="D42" t="n">
        <v>4.8663</v>
      </c>
      <c r="E42" t="n">
        <v>20.55</v>
      </c>
      <c r="F42" t="n">
        <v>17.67</v>
      </c>
      <c r="G42" t="n">
        <v>70.67</v>
      </c>
      <c r="H42" t="n">
        <v>1.07</v>
      </c>
      <c r="I42" t="n">
        <v>15</v>
      </c>
      <c r="J42" t="n">
        <v>182.62</v>
      </c>
      <c r="K42" t="n">
        <v>51.39</v>
      </c>
      <c r="L42" t="n">
        <v>11</v>
      </c>
      <c r="M42" t="n">
        <v>13</v>
      </c>
      <c r="N42" t="n">
        <v>35.22</v>
      </c>
      <c r="O42" t="n">
        <v>22756.91</v>
      </c>
      <c r="P42" t="n">
        <v>206.25</v>
      </c>
      <c r="Q42" t="n">
        <v>444.57</v>
      </c>
      <c r="R42" t="n">
        <v>73.31999999999999</v>
      </c>
      <c r="S42" t="n">
        <v>48.21</v>
      </c>
      <c r="T42" t="n">
        <v>6592.12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396.2233876415075</v>
      </c>
      <c r="AB42" t="n">
        <v>542.1303191132876</v>
      </c>
      <c r="AC42" t="n">
        <v>490.3901623417964</v>
      </c>
      <c r="AD42" t="n">
        <v>396223.3876415075</v>
      </c>
      <c r="AE42" t="n">
        <v>542130.3191132876</v>
      </c>
      <c r="AF42" t="n">
        <v>7.046108599811609e-06</v>
      </c>
      <c r="AG42" t="n">
        <v>24</v>
      </c>
      <c r="AH42" t="n">
        <v>490390.1623417964</v>
      </c>
    </row>
    <row r="43">
      <c r="A43" t="n">
        <v>41</v>
      </c>
      <c r="B43" t="n">
        <v>85</v>
      </c>
      <c r="C43" t="inlineStr">
        <is>
          <t xml:space="preserve">CONCLUIDO	</t>
        </is>
      </c>
      <c r="D43" t="n">
        <v>4.8672</v>
      </c>
      <c r="E43" t="n">
        <v>20.55</v>
      </c>
      <c r="F43" t="n">
        <v>17.66</v>
      </c>
      <c r="G43" t="n">
        <v>70.66</v>
      </c>
      <c r="H43" t="n">
        <v>1.09</v>
      </c>
      <c r="I43" t="n">
        <v>15</v>
      </c>
      <c r="J43" t="n">
        <v>182.99</v>
      </c>
      <c r="K43" t="n">
        <v>51.39</v>
      </c>
      <c r="L43" t="n">
        <v>11.25</v>
      </c>
      <c r="M43" t="n">
        <v>13</v>
      </c>
      <c r="N43" t="n">
        <v>35.35</v>
      </c>
      <c r="O43" t="n">
        <v>22803.18</v>
      </c>
      <c r="P43" t="n">
        <v>205.54</v>
      </c>
      <c r="Q43" t="n">
        <v>444.57</v>
      </c>
      <c r="R43" t="n">
        <v>73.15000000000001</v>
      </c>
      <c r="S43" t="n">
        <v>48.21</v>
      </c>
      <c r="T43" t="n">
        <v>6506.31</v>
      </c>
      <c r="U43" t="n">
        <v>0.66</v>
      </c>
      <c r="V43" t="n">
        <v>0.77</v>
      </c>
      <c r="W43" t="n">
        <v>0.19</v>
      </c>
      <c r="X43" t="n">
        <v>0.39</v>
      </c>
      <c r="Y43" t="n">
        <v>1</v>
      </c>
      <c r="Z43" t="n">
        <v>10</v>
      </c>
      <c r="AA43" t="n">
        <v>395.808507943447</v>
      </c>
      <c r="AB43" t="n">
        <v>541.5626624072008</v>
      </c>
      <c r="AC43" t="n">
        <v>489.8766819950274</v>
      </c>
      <c r="AD43" t="n">
        <v>395808.507943447</v>
      </c>
      <c r="AE43" t="n">
        <v>541562.6624072008</v>
      </c>
      <c r="AF43" t="n">
        <v>7.047411745474605e-06</v>
      </c>
      <c r="AG43" t="n">
        <v>24</v>
      </c>
      <c r="AH43" t="n">
        <v>489876.6819950273</v>
      </c>
    </row>
    <row r="44">
      <c r="A44" t="n">
        <v>42</v>
      </c>
      <c r="B44" t="n">
        <v>85</v>
      </c>
      <c r="C44" t="inlineStr">
        <is>
          <t xml:space="preserve">CONCLUIDO	</t>
        </is>
      </c>
      <c r="D44" t="n">
        <v>4.893</v>
      </c>
      <c r="E44" t="n">
        <v>20.44</v>
      </c>
      <c r="F44" t="n">
        <v>17.59</v>
      </c>
      <c r="G44" t="n">
        <v>75.39</v>
      </c>
      <c r="H44" t="n">
        <v>1.11</v>
      </c>
      <c r="I44" t="n">
        <v>14</v>
      </c>
      <c r="J44" t="n">
        <v>183.37</v>
      </c>
      <c r="K44" t="n">
        <v>51.39</v>
      </c>
      <c r="L44" t="n">
        <v>11.5</v>
      </c>
      <c r="M44" t="n">
        <v>12</v>
      </c>
      <c r="N44" t="n">
        <v>35.48</v>
      </c>
      <c r="O44" t="n">
        <v>22849.49</v>
      </c>
      <c r="P44" t="n">
        <v>204.78</v>
      </c>
      <c r="Q44" t="n">
        <v>444.55</v>
      </c>
      <c r="R44" t="n">
        <v>70.64</v>
      </c>
      <c r="S44" t="n">
        <v>48.21</v>
      </c>
      <c r="T44" t="n">
        <v>5253.55</v>
      </c>
      <c r="U44" t="n">
        <v>0.68</v>
      </c>
      <c r="V44" t="n">
        <v>0.78</v>
      </c>
      <c r="W44" t="n">
        <v>0.19</v>
      </c>
      <c r="X44" t="n">
        <v>0.31</v>
      </c>
      <c r="Y44" t="n">
        <v>1</v>
      </c>
      <c r="Z44" t="n">
        <v>10</v>
      </c>
      <c r="AA44" t="n">
        <v>394.3655287484806</v>
      </c>
      <c r="AB44" t="n">
        <v>539.5883146128987</v>
      </c>
      <c r="AC44" t="n">
        <v>488.0907631831989</v>
      </c>
      <c r="AD44" t="n">
        <v>394365.5287484807</v>
      </c>
      <c r="AE44" t="n">
        <v>539588.3146128986</v>
      </c>
      <c r="AF44" t="n">
        <v>7.084768587813781e-06</v>
      </c>
      <c r="AG44" t="n">
        <v>24</v>
      </c>
      <c r="AH44" t="n">
        <v>488090.7631831989</v>
      </c>
    </row>
    <row r="45">
      <c r="A45" t="n">
        <v>43</v>
      </c>
      <c r="B45" t="n">
        <v>85</v>
      </c>
      <c r="C45" t="inlineStr">
        <is>
          <t xml:space="preserve">CONCLUIDO	</t>
        </is>
      </c>
      <c r="D45" t="n">
        <v>4.88</v>
      </c>
      <c r="E45" t="n">
        <v>20.49</v>
      </c>
      <c r="F45" t="n">
        <v>17.64</v>
      </c>
      <c r="G45" t="n">
        <v>75.62</v>
      </c>
      <c r="H45" t="n">
        <v>1.13</v>
      </c>
      <c r="I45" t="n">
        <v>14</v>
      </c>
      <c r="J45" t="n">
        <v>183.74</v>
      </c>
      <c r="K45" t="n">
        <v>51.39</v>
      </c>
      <c r="L45" t="n">
        <v>11.75</v>
      </c>
      <c r="M45" t="n">
        <v>12</v>
      </c>
      <c r="N45" t="n">
        <v>35.6</v>
      </c>
      <c r="O45" t="n">
        <v>22895.85</v>
      </c>
      <c r="P45" t="n">
        <v>204.98</v>
      </c>
      <c r="Q45" t="n">
        <v>444.55</v>
      </c>
      <c r="R45" t="n">
        <v>72.88</v>
      </c>
      <c r="S45" t="n">
        <v>48.21</v>
      </c>
      <c r="T45" t="n">
        <v>6374.95</v>
      </c>
      <c r="U45" t="n">
        <v>0.66</v>
      </c>
      <c r="V45" t="n">
        <v>0.77</v>
      </c>
      <c r="W45" t="n">
        <v>0.18</v>
      </c>
      <c r="X45" t="n">
        <v>0.37</v>
      </c>
      <c r="Y45" t="n">
        <v>1</v>
      </c>
      <c r="Z45" t="n">
        <v>10</v>
      </c>
      <c r="AA45" t="n">
        <v>395.0477572736626</v>
      </c>
      <c r="AB45" t="n">
        <v>540.5217697788509</v>
      </c>
      <c r="AC45" t="n">
        <v>488.9351306982251</v>
      </c>
      <c r="AD45" t="n">
        <v>395047.7572736625</v>
      </c>
      <c r="AE45" t="n">
        <v>540521.7697788508</v>
      </c>
      <c r="AF45" t="n">
        <v>7.065945372681637e-06</v>
      </c>
      <c r="AG45" t="n">
        <v>24</v>
      </c>
      <c r="AH45" t="n">
        <v>488935.1306982251</v>
      </c>
    </row>
    <row r="46">
      <c r="A46" t="n">
        <v>44</v>
      </c>
      <c r="B46" t="n">
        <v>85</v>
      </c>
      <c r="C46" t="inlineStr">
        <is>
          <t xml:space="preserve">CONCLUIDO	</t>
        </is>
      </c>
      <c r="D46" t="n">
        <v>4.8742</v>
      </c>
      <c r="E46" t="n">
        <v>20.52</v>
      </c>
      <c r="F46" t="n">
        <v>17.67</v>
      </c>
      <c r="G46" t="n">
        <v>75.72</v>
      </c>
      <c r="H46" t="n">
        <v>1.16</v>
      </c>
      <c r="I46" t="n">
        <v>14</v>
      </c>
      <c r="J46" t="n">
        <v>184.12</v>
      </c>
      <c r="K46" t="n">
        <v>51.39</v>
      </c>
      <c r="L46" t="n">
        <v>12</v>
      </c>
      <c r="M46" t="n">
        <v>12</v>
      </c>
      <c r="N46" t="n">
        <v>35.73</v>
      </c>
      <c r="O46" t="n">
        <v>22942.24</v>
      </c>
      <c r="P46" t="n">
        <v>203.9</v>
      </c>
      <c r="Q46" t="n">
        <v>444.55</v>
      </c>
      <c r="R46" t="n">
        <v>73.56</v>
      </c>
      <c r="S46" t="n">
        <v>48.21</v>
      </c>
      <c r="T46" t="n">
        <v>6715.48</v>
      </c>
      <c r="U46" t="n">
        <v>0.66</v>
      </c>
      <c r="V46" t="n">
        <v>0.77</v>
      </c>
      <c r="W46" t="n">
        <v>0.18</v>
      </c>
      <c r="X46" t="n">
        <v>0.39</v>
      </c>
      <c r="Y46" t="n">
        <v>1</v>
      </c>
      <c r="Z46" t="n">
        <v>10</v>
      </c>
      <c r="AA46" t="n">
        <v>394.798076130711</v>
      </c>
      <c r="AB46" t="n">
        <v>540.1801450239099</v>
      </c>
      <c r="AC46" t="n">
        <v>488.6261101304224</v>
      </c>
      <c r="AD46" t="n">
        <v>394798.076130711</v>
      </c>
      <c r="AE46" t="n">
        <v>540180.1450239099</v>
      </c>
      <c r="AF46" t="n">
        <v>7.05754732285345e-06</v>
      </c>
      <c r="AG46" t="n">
        <v>24</v>
      </c>
      <c r="AH46" t="n">
        <v>488626.1101304224</v>
      </c>
    </row>
    <row r="47">
      <c r="A47" t="n">
        <v>45</v>
      </c>
      <c r="B47" t="n">
        <v>85</v>
      </c>
      <c r="C47" t="inlineStr">
        <is>
          <t xml:space="preserve">CONCLUIDO	</t>
        </is>
      </c>
      <c r="D47" t="n">
        <v>4.892</v>
      </c>
      <c r="E47" t="n">
        <v>20.44</v>
      </c>
      <c r="F47" t="n">
        <v>17.63</v>
      </c>
      <c r="G47" t="n">
        <v>81.36</v>
      </c>
      <c r="H47" t="n">
        <v>1.18</v>
      </c>
      <c r="I47" t="n">
        <v>13</v>
      </c>
      <c r="J47" t="n">
        <v>184.5</v>
      </c>
      <c r="K47" t="n">
        <v>51.39</v>
      </c>
      <c r="L47" t="n">
        <v>12.25</v>
      </c>
      <c r="M47" t="n">
        <v>11</v>
      </c>
      <c r="N47" t="n">
        <v>35.85</v>
      </c>
      <c r="O47" t="n">
        <v>22988.69</v>
      </c>
      <c r="P47" t="n">
        <v>203.17</v>
      </c>
      <c r="Q47" t="n">
        <v>444.55</v>
      </c>
      <c r="R47" t="n">
        <v>72.14</v>
      </c>
      <c r="S47" t="n">
        <v>48.21</v>
      </c>
      <c r="T47" t="n">
        <v>6008.98</v>
      </c>
      <c r="U47" t="n">
        <v>0.67</v>
      </c>
      <c r="V47" t="n">
        <v>0.77</v>
      </c>
      <c r="W47" t="n">
        <v>0.18</v>
      </c>
      <c r="X47" t="n">
        <v>0.35</v>
      </c>
      <c r="Y47" t="n">
        <v>1</v>
      </c>
      <c r="Z47" t="n">
        <v>10</v>
      </c>
      <c r="AA47" t="n">
        <v>393.7311368615138</v>
      </c>
      <c r="AB47" t="n">
        <v>538.7203116457558</v>
      </c>
      <c r="AC47" t="n">
        <v>487.3056012009903</v>
      </c>
      <c r="AD47" t="n">
        <v>393731.1368615138</v>
      </c>
      <c r="AE47" t="n">
        <v>538720.3116457558</v>
      </c>
      <c r="AF47" t="n">
        <v>7.083320648188232e-06</v>
      </c>
      <c r="AG47" t="n">
        <v>24</v>
      </c>
      <c r="AH47" t="n">
        <v>487305.6012009903</v>
      </c>
    </row>
    <row r="48">
      <c r="A48" t="n">
        <v>46</v>
      </c>
      <c r="B48" t="n">
        <v>85</v>
      </c>
      <c r="C48" t="inlineStr">
        <is>
          <t xml:space="preserve">CONCLUIDO	</t>
        </is>
      </c>
      <c r="D48" t="n">
        <v>4.8933</v>
      </c>
      <c r="E48" t="n">
        <v>20.44</v>
      </c>
      <c r="F48" t="n">
        <v>17.62</v>
      </c>
      <c r="G48" t="n">
        <v>81.34</v>
      </c>
      <c r="H48" t="n">
        <v>1.2</v>
      </c>
      <c r="I48" t="n">
        <v>13</v>
      </c>
      <c r="J48" t="n">
        <v>184.87</v>
      </c>
      <c r="K48" t="n">
        <v>51.39</v>
      </c>
      <c r="L48" t="n">
        <v>12.5</v>
      </c>
      <c r="M48" t="n">
        <v>11</v>
      </c>
      <c r="N48" t="n">
        <v>35.98</v>
      </c>
      <c r="O48" t="n">
        <v>23035.17</v>
      </c>
      <c r="P48" t="n">
        <v>203.01</v>
      </c>
      <c r="Q48" t="n">
        <v>444.55</v>
      </c>
      <c r="R48" t="n">
        <v>71.92</v>
      </c>
      <c r="S48" t="n">
        <v>48.21</v>
      </c>
      <c r="T48" t="n">
        <v>5902.05</v>
      </c>
      <c r="U48" t="n">
        <v>0.67</v>
      </c>
      <c r="V48" t="n">
        <v>0.77</v>
      </c>
      <c r="W48" t="n">
        <v>0.18</v>
      </c>
      <c r="X48" t="n">
        <v>0.35</v>
      </c>
      <c r="Y48" t="n">
        <v>1</v>
      </c>
      <c r="Z48" t="n">
        <v>10</v>
      </c>
      <c r="AA48" t="n">
        <v>393.5779116066331</v>
      </c>
      <c r="AB48" t="n">
        <v>538.5106620922068</v>
      </c>
      <c r="AC48" t="n">
        <v>487.1159603065871</v>
      </c>
      <c r="AD48" t="n">
        <v>393577.911606633</v>
      </c>
      <c r="AE48" t="n">
        <v>538510.6620922068</v>
      </c>
      <c r="AF48" t="n">
        <v>7.085202969701445e-06</v>
      </c>
      <c r="AG48" t="n">
        <v>24</v>
      </c>
      <c r="AH48" t="n">
        <v>487115.960306587</v>
      </c>
    </row>
    <row r="49">
      <c r="A49" t="n">
        <v>47</v>
      </c>
      <c r="B49" t="n">
        <v>85</v>
      </c>
      <c r="C49" t="inlineStr">
        <is>
          <t xml:space="preserve">CONCLUIDO	</t>
        </is>
      </c>
      <c r="D49" t="n">
        <v>4.8892</v>
      </c>
      <c r="E49" t="n">
        <v>20.45</v>
      </c>
      <c r="F49" t="n">
        <v>17.64</v>
      </c>
      <c r="G49" t="n">
        <v>81.42</v>
      </c>
      <c r="H49" t="n">
        <v>1.22</v>
      </c>
      <c r="I49" t="n">
        <v>13</v>
      </c>
      <c r="J49" t="n">
        <v>185.25</v>
      </c>
      <c r="K49" t="n">
        <v>51.39</v>
      </c>
      <c r="L49" t="n">
        <v>12.75</v>
      </c>
      <c r="M49" t="n">
        <v>11</v>
      </c>
      <c r="N49" t="n">
        <v>36.11</v>
      </c>
      <c r="O49" t="n">
        <v>23081.7</v>
      </c>
      <c r="P49" t="n">
        <v>203.07</v>
      </c>
      <c r="Q49" t="n">
        <v>444.55</v>
      </c>
      <c r="R49" t="n">
        <v>72.54000000000001</v>
      </c>
      <c r="S49" t="n">
        <v>48.21</v>
      </c>
      <c r="T49" t="n">
        <v>6209.56</v>
      </c>
      <c r="U49" t="n">
        <v>0.66</v>
      </c>
      <c r="V49" t="n">
        <v>0.77</v>
      </c>
      <c r="W49" t="n">
        <v>0.19</v>
      </c>
      <c r="X49" t="n">
        <v>0.36</v>
      </c>
      <c r="Y49" t="n">
        <v>1</v>
      </c>
      <c r="Z49" t="n">
        <v>10</v>
      </c>
      <c r="AA49" t="n">
        <v>393.8041717108131</v>
      </c>
      <c r="AB49" t="n">
        <v>538.8202411486373</v>
      </c>
      <c r="AC49" t="n">
        <v>487.3959935723688</v>
      </c>
      <c r="AD49" t="n">
        <v>393804.1717108131</v>
      </c>
      <c r="AE49" t="n">
        <v>538820.2411486373</v>
      </c>
      <c r="AF49" t="n">
        <v>7.079266417236693e-06</v>
      </c>
      <c r="AG49" t="n">
        <v>24</v>
      </c>
      <c r="AH49" t="n">
        <v>487395.9935723688</v>
      </c>
    </row>
    <row r="50">
      <c r="A50" t="n">
        <v>48</v>
      </c>
      <c r="B50" t="n">
        <v>85</v>
      </c>
      <c r="C50" t="inlineStr">
        <is>
          <t xml:space="preserve">CONCLUIDO	</t>
        </is>
      </c>
      <c r="D50" t="n">
        <v>4.896</v>
      </c>
      <c r="E50" t="n">
        <v>20.42</v>
      </c>
      <c r="F50" t="n">
        <v>17.61</v>
      </c>
      <c r="G50" t="n">
        <v>81.29000000000001</v>
      </c>
      <c r="H50" t="n">
        <v>1.24</v>
      </c>
      <c r="I50" t="n">
        <v>13</v>
      </c>
      <c r="J50" t="n">
        <v>185.63</v>
      </c>
      <c r="K50" t="n">
        <v>51.39</v>
      </c>
      <c r="L50" t="n">
        <v>13</v>
      </c>
      <c r="M50" t="n">
        <v>11</v>
      </c>
      <c r="N50" t="n">
        <v>36.24</v>
      </c>
      <c r="O50" t="n">
        <v>23128.27</v>
      </c>
      <c r="P50" t="n">
        <v>201.31</v>
      </c>
      <c r="Q50" t="n">
        <v>444.58</v>
      </c>
      <c r="R50" t="n">
        <v>71.53</v>
      </c>
      <c r="S50" t="n">
        <v>48.21</v>
      </c>
      <c r="T50" t="n">
        <v>5702.63</v>
      </c>
      <c r="U50" t="n">
        <v>0.67</v>
      </c>
      <c r="V50" t="n">
        <v>0.77</v>
      </c>
      <c r="W50" t="n">
        <v>0.18</v>
      </c>
      <c r="X50" t="n">
        <v>0.33</v>
      </c>
      <c r="Y50" t="n">
        <v>1</v>
      </c>
      <c r="Z50" t="n">
        <v>10</v>
      </c>
      <c r="AA50" t="n">
        <v>392.6190693739588</v>
      </c>
      <c r="AB50" t="n">
        <v>537.1987318483282</v>
      </c>
      <c r="AC50" t="n">
        <v>485.9292388438785</v>
      </c>
      <c r="AD50" t="n">
        <v>392619.0693739589</v>
      </c>
      <c r="AE50" t="n">
        <v>537198.7318483281</v>
      </c>
      <c r="AF50" t="n">
        <v>7.089112406690429e-06</v>
      </c>
      <c r="AG50" t="n">
        <v>24</v>
      </c>
      <c r="AH50" t="n">
        <v>485929.2388438785</v>
      </c>
    </row>
    <row r="51">
      <c r="A51" t="n">
        <v>49</v>
      </c>
      <c r="B51" t="n">
        <v>85</v>
      </c>
      <c r="C51" t="inlineStr">
        <is>
          <t xml:space="preserve">CONCLUIDO	</t>
        </is>
      </c>
      <c r="D51" t="n">
        <v>4.9107</v>
      </c>
      <c r="E51" t="n">
        <v>20.36</v>
      </c>
      <c r="F51" t="n">
        <v>17.58</v>
      </c>
      <c r="G51" t="n">
        <v>87.92</v>
      </c>
      <c r="H51" t="n">
        <v>1.26</v>
      </c>
      <c r="I51" t="n">
        <v>12</v>
      </c>
      <c r="J51" t="n">
        <v>186.01</v>
      </c>
      <c r="K51" t="n">
        <v>51.39</v>
      </c>
      <c r="L51" t="n">
        <v>13.25</v>
      </c>
      <c r="M51" t="n">
        <v>10</v>
      </c>
      <c r="N51" t="n">
        <v>36.36</v>
      </c>
      <c r="O51" t="n">
        <v>23174.88</v>
      </c>
      <c r="P51" t="n">
        <v>200.72</v>
      </c>
      <c r="Q51" t="n">
        <v>444.55</v>
      </c>
      <c r="R51" t="n">
        <v>70.70999999999999</v>
      </c>
      <c r="S51" t="n">
        <v>48.21</v>
      </c>
      <c r="T51" t="n">
        <v>5301.36</v>
      </c>
      <c r="U51" t="n">
        <v>0.68</v>
      </c>
      <c r="V51" t="n">
        <v>0.78</v>
      </c>
      <c r="W51" t="n">
        <v>0.18</v>
      </c>
      <c r="X51" t="n">
        <v>0.31</v>
      </c>
      <c r="Y51" t="n">
        <v>1</v>
      </c>
      <c r="Z51" t="n">
        <v>10</v>
      </c>
      <c r="AA51" t="n">
        <v>391.7639286099164</v>
      </c>
      <c r="AB51" t="n">
        <v>536.0286905288173</v>
      </c>
      <c r="AC51" t="n">
        <v>484.8708646257384</v>
      </c>
      <c r="AD51" t="n">
        <v>391763.9286099164</v>
      </c>
      <c r="AE51" t="n">
        <v>536028.6905288172</v>
      </c>
      <c r="AF51" t="n">
        <v>7.110397119186008e-06</v>
      </c>
      <c r="AG51" t="n">
        <v>24</v>
      </c>
      <c r="AH51" t="n">
        <v>484870.8646257384</v>
      </c>
    </row>
    <row r="52">
      <c r="A52" t="n">
        <v>50</v>
      </c>
      <c r="B52" t="n">
        <v>85</v>
      </c>
      <c r="C52" t="inlineStr">
        <is>
          <t xml:space="preserve">CONCLUIDO	</t>
        </is>
      </c>
      <c r="D52" t="n">
        <v>4.9093</v>
      </c>
      <c r="E52" t="n">
        <v>20.37</v>
      </c>
      <c r="F52" t="n">
        <v>17.59</v>
      </c>
      <c r="G52" t="n">
        <v>87.95</v>
      </c>
      <c r="H52" t="n">
        <v>1.29</v>
      </c>
      <c r="I52" t="n">
        <v>12</v>
      </c>
      <c r="J52" t="n">
        <v>186.38</v>
      </c>
      <c r="K52" t="n">
        <v>51.39</v>
      </c>
      <c r="L52" t="n">
        <v>13.5</v>
      </c>
      <c r="M52" t="n">
        <v>10</v>
      </c>
      <c r="N52" t="n">
        <v>36.49</v>
      </c>
      <c r="O52" t="n">
        <v>23221.54</v>
      </c>
      <c r="P52" t="n">
        <v>200.8</v>
      </c>
      <c r="Q52" t="n">
        <v>444.55</v>
      </c>
      <c r="R52" t="n">
        <v>70.84</v>
      </c>
      <c r="S52" t="n">
        <v>48.21</v>
      </c>
      <c r="T52" t="n">
        <v>5366.03</v>
      </c>
      <c r="U52" t="n">
        <v>0.68</v>
      </c>
      <c r="V52" t="n">
        <v>0.78</v>
      </c>
      <c r="W52" t="n">
        <v>0.18</v>
      </c>
      <c r="X52" t="n">
        <v>0.31</v>
      </c>
      <c r="Y52" t="n">
        <v>1</v>
      </c>
      <c r="Z52" t="n">
        <v>10</v>
      </c>
      <c r="AA52" t="n">
        <v>391.8798870454158</v>
      </c>
      <c r="AB52" t="n">
        <v>536.1873499759927</v>
      </c>
      <c r="AC52" t="n">
        <v>485.0143818379555</v>
      </c>
      <c r="AD52" t="n">
        <v>391879.8870454158</v>
      </c>
      <c r="AE52" t="n">
        <v>536187.3499759927</v>
      </c>
      <c r="AF52" t="n">
        <v>7.108370003710238e-06</v>
      </c>
      <c r="AG52" t="n">
        <v>24</v>
      </c>
      <c r="AH52" t="n">
        <v>485014.3818379554</v>
      </c>
    </row>
    <row r="53">
      <c r="A53" t="n">
        <v>51</v>
      </c>
      <c r="B53" t="n">
        <v>85</v>
      </c>
      <c r="C53" t="inlineStr">
        <is>
          <t xml:space="preserve">CONCLUIDO	</t>
        </is>
      </c>
      <c r="D53" t="n">
        <v>4.9108</v>
      </c>
      <c r="E53" t="n">
        <v>20.36</v>
      </c>
      <c r="F53" t="n">
        <v>17.58</v>
      </c>
      <c r="G53" t="n">
        <v>87.92</v>
      </c>
      <c r="H53" t="n">
        <v>1.31</v>
      </c>
      <c r="I53" t="n">
        <v>12</v>
      </c>
      <c r="J53" t="n">
        <v>186.76</v>
      </c>
      <c r="K53" t="n">
        <v>51.39</v>
      </c>
      <c r="L53" t="n">
        <v>13.75</v>
      </c>
      <c r="M53" t="n">
        <v>10</v>
      </c>
      <c r="N53" t="n">
        <v>36.62</v>
      </c>
      <c r="O53" t="n">
        <v>23268.24</v>
      </c>
      <c r="P53" t="n">
        <v>201.03</v>
      </c>
      <c r="Q53" t="n">
        <v>444.55</v>
      </c>
      <c r="R53" t="n">
        <v>70.69</v>
      </c>
      <c r="S53" t="n">
        <v>48.21</v>
      </c>
      <c r="T53" t="n">
        <v>5289.97</v>
      </c>
      <c r="U53" t="n">
        <v>0.68</v>
      </c>
      <c r="V53" t="n">
        <v>0.78</v>
      </c>
      <c r="W53" t="n">
        <v>0.18</v>
      </c>
      <c r="X53" t="n">
        <v>0.31</v>
      </c>
      <c r="Y53" t="n">
        <v>1</v>
      </c>
      <c r="Z53" t="n">
        <v>10</v>
      </c>
      <c r="AA53" t="n">
        <v>391.9134427663755</v>
      </c>
      <c r="AB53" t="n">
        <v>536.2332623937837</v>
      </c>
      <c r="AC53" t="n">
        <v>485.0559124390308</v>
      </c>
      <c r="AD53" t="n">
        <v>391913.4427663755</v>
      </c>
      <c r="AE53" t="n">
        <v>536233.2623937837</v>
      </c>
      <c r="AF53" t="n">
        <v>7.110541913148562e-06</v>
      </c>
      <c r="AG53" t="n">
        <v>24</v>
      </c>
      <c r="AH53" t="n">
        <v>485055.9124390308</v>
      </c>
    </row>
    <row r="54">
      <c r="A54" t="n">
        <v>52</v>
      </c>
      <c r="B54" t="n">
        <v>85</v>
      </c>
      <c r="C54" t="inlineStr">
        <is>
          <t xml:space="preserve">CONCLUIDO	</t>
        </is>
      </c>
      <c r="D54" t="n">
        <v>4.919</v>
      </c>
      <c r="E54" t="n">
        <v>20.33</v>
      </c>
      <c r="F54" t="n">
        <v>17.55</v>
      </c>
      <c r="G54" t="n">
        <v>87.75</v>
      </c>
      <c r="H54" t="n">
        <v>1.33</v>
      </c>
      <c r="I54" t="n">
        <v>12</v>
      </c>
      <c r="J54" t="n">
        <v>187.14</v>
      </c>
      <c r="K54" t="n">
        <v>51.39</v>
      </c>
      <c r="L54" t="n">
        <v>14</v>
      </c>
      <c r="M54" t="n">
        <v>10</v>
      </c>
      <c r="N54" t="n">
        <v>36.75</v>
      </c>
      <c r="O54" t="n">
        <v>23314.98</v>
      </c>
      <c r="P54" t="n">
        <v>199.66</v>
      </c>
      <c r="Q54" t="n">
        <v>444.57</v>
      </c>
      <c r="R54" t="n">
        <v>69.47</v>
      </c>
      <c r="S54" t="n">
        <v>48.21</v>
      </c>
      <c r="T54" t="n">
        <v>4678.74</v>
      </c>
      <c r="U54" t="n">
        <v>0.6899999999999999</v>
      </c>
      <c r="V54" t="n">
        <v>0.78</v>
      </c>
      <c r="W54" t="n">
        <v>0.18</v>
      </c>
      <c r="X54" t="n">
        <v>0.27</v>
      </c>
      <c r="Y54" t="n">
        <v>1</v>
      </c>
      <c r="Z54" t="n">
        <v>10</v>
      </c>
      <c r="AA54" t="n">
        <v>390.8839659771883</v>
      </c>
      <c r="AB54" t="n">
        <v>534.8246868335073</v>
      </c>
      <c r="AC54" t="n">
        <v>483.781769353279</v>
      </c>
      <c r="AD54" t="n">
        <v>390883.9659771883</v>
      </c>
      <c r="AE54" t="n">
        <v>534824.6868335073</v>
      </c>
      <c r="AF54" t="n">
        <v>7.122415018078067e-06</v>
      </c>
      <c r="AG54" t="n">
        <v>24</v>
      </c>
      <c r="AH54" t="n">
        <v>483781.769353279</v>
      </c>
    </row>
    <row r="55">
      <c r="A55" t="n">
        <v>53</v>
      </c>
      <c r="B55" t="n">
        <v>85</v>
      </c>
      <c r="C55" t="inlineStr">
        <is>
          <t xml:space="preserve">CONCLUIDO	</t>
        </is>
      </c>
      <c r="D55" t="n">
        <v>4.9287</v>
      </c>
      <c r="E55" t="n">
        <v>20.29</v>
      </c>
      <c r="F55" t="n">
        <v>17.54</v>
      </c>
      <c r="G55" t="n">
        <v>95.69</v>
      </c>
      <c r="H55" t="n">
        <v>1.35</v>
      </c>
      <c r="I55" t="n">
        <v>11</v>
      </c>
      <c r="J55" t="n">
        <v>187.52</v>
      </c>
      <c r="K55" t="n">
        <v>51.39</v>
      </c>
      <c r="L55" t="n">
        <v>14.25</v>
      </c>
      <c r="M55" t="n">
        <v>9</v>
      </c>
      <c r="N55" t="n">
        <v>36.88</v>
      </c>
      <c r="O55" t="n">
        <v>23361.77</v>
      </c>
      <c r="P55" t="n">
        <v>198.38</v>
      </c>
      <c r="Q55" t="n">
        <v>444.55</v>
      </c>
      <c r="R55" t="n">
        <v>69.44</v>
      </c>
      <c r="S55" t="n">
        <v>48.21</v>
      </c>
      <c r="T55" t="n">
        <v>4672.41</v>
      </c>
      <c r="U55" t="n">
        <v>0.6899999999999999</v>
      </c>
      <c r="V55" t="n">
        <v>0.78</v>
      </c>
      <c r="W55" t="n">
        <v>0.18</v>
      </c>
      <c r="X55" t="n">
        <v>0.27</v>
      </c>
      <c r="Y55" t="n">
        <v>1</v>
      </c>
      <c r="Z55" t="n">
        <v>10</v>
      </c>
      <c r="AA55" t="n">
        <v>389.9195119398244</v>
      </c>
      <c r="AB55" t="n">
        <v>533.5050782708768</v>
      </c>
      <c r="AC55" t="n">
        <v>482.5881023797837</v>
      </c>
      <c r="AD55" t="n">
        <v>389919.5119398244</v>
      </c>
      <c r="AE55" t="n">
        <v>533505.0782708768</v>
      </c>
      <c r="AF55" t="n">
        <v>7.136460032445899e-06</v>
      </c>
      <c r="AG55" t="n">
        <v>24</v>
      </c>
      <c r="AH55" t="n">
        <v>482588.1023797837</v>
      </c>
    </row>
    <row r="56">
      <c r="A56" t="n">
        <v>54</v>
      </c>
      <c r="B56" t="n">
        <v>85</v>
      </c>
      <c r="C56" t="inlineStr">
        <is>
          <t xml:space="preserve">CONCLUIDO	</t>
        </is>
      </c>
      <c r="D56" t="n">
        <v>4.925</v>
      </c>
      <c r="E56" t="n">
        <v>20.3</v>
      </c>
      <c r="F56" t="n">
        <v>17.56</v>
      </c>
      <c r="G56" t="n">
        <v>95.78</v>
      </c>
      <c r="H56" t="n">
        <v>1.37</v>
      </c>
      <c r="I56" t="n">
        <v>11</v>
      </c>
      <c r="J56" t="n">
        <v>187.9</v>
      </c>
      <c r="K56" t="n">
        <v>51.39</v>
      </c>
      <c r="L56" t="n">
        <v>14.5</v>
      </c>
      <c r="M56" t="n">
        <v>9</v>
      </c>
      <c r="N56" t="n">
        <v>37.01</v>
      </c>
      <c r="O56" t="n">
        <v>23408.6</v>
      </c>
      <c r="P56" t="n">
        <v>198.16</v>
      </c>
      <c r="Q56" t="n">
        <v>444.55</v>
      </c>
      <c r="R56" t="n">
        <v>69.79000000000001</v>
      </c>
      <c r="S56" t="n">
        <v>48.21</v>
      </c>
      <c r="T56" t="n">
        <v>4846.98</v>
      </c>
      <c r="U56" t="n">
        <v>0.6899999999999999</v>
      </c>
      <c r="V56" t="n">
        <v>0.78</v>
      </c>
      <c r="W56" t="n">
        <v>0.18</v>
      </c>
      <c r="X56" t="n">
        <v>0.28</v>
      </c>
      <c r="Y56" t="n">
        <v>1</v>
      </c>
      <c r="Z56" t="n">
        <v>10</v>
      </c>
      <c r="AA56" t="n">
        <v>389.9910978006441</v>
      </c>
      <c r="AB56" t="n">
        <v>533.6030252037955</v>
      </c>
      <c r="AC56" t="n">
        <v>482.6767013948941</v>
      </c>
      <c r="AD56" t="n">
        <v>389991.0978006441</v>
      </c>
      <c r="AE56" t="n">
        <v>533603.0252037955</v>
      </c>
      <c r="AF56" t="n">
        <v>7.131102655831366e-06</v>
      </c>
      <c r="AG56" t="n">
        <v>24</v>
      </c>
      <c r="AH56" t="n">
        <v>482676.701394894</v>
      </c>
    </row>
    <row r="57">
      <c r="A57" t="n">
        <v>55</v>
      </c>
      <c r="B57" t="n">
        <v>85</v>
      </c>
      <c r="C57" t="inlineStr">
        <is>
          <t xml:space="preserve">CONCLUIDO	</t>
        </is>
      </c>
      <c r="D57" t="n">
        <v>4.9233</v>
      </c>
      <c r="E57" t="n">
        <v>20.31</v>
      </c>
      <c r="F57" t="n">
        <v>17.57</v>
      </c>
      <c r="G57" t="n">
        <v>95.81999999999999</v>
      </c>
      <c r="H57" t="n">
        <v>1.39</v>
      </c>
      <c r="I57" t="n">
        <v>11</v>
      </c>
      <c r="J57" t="n">
        <v>188.28</v>
      </c>
      <c r="K57" t="n">
        <v>51.39</v>
      </c>
      <c r="L57" t="n">
        <v>14.75</v>
      </c>
      <c r="M57" t="n">
        <v>9</v>
      </c>
      <c r="N57" t="n">
        <v>37.14</v>
      </c>
      <c r="O57" t="n">
        <v>23455.48</v>
      </c>
      <c r="P57" t="n">
        <v>198.44</v>
      </c>
      <c r="Q57" t="n">
        <v>444.56</v>
      </c>
      <c r="R57" t="n">
        <v>70.09999999999999</v>
      </c>
      <c r="S57" t="n">
        <v>48.21</v>
      </c>
      <c r="T57" t="n">
        <v>5000.03</v>
      </c>
      <c r="U57" t="n">
        <v>0.6899999999999999</v>
      </c>
      <c r="V57" t="n">
        <v>0.78</v>
      </c>
      <c r="W57" t="n">
        <v>0.18</v>
      </c>
      <c r="X57" t="n">
        <v>0.29</v>
      </c>
      <c r="Y57" t="n">
        <v>1</v>
      </c>
      <c r="Z57" t="n">
        <v>10</v>
      </c>
      <c r="AA57" t="n">
        <v>390.2138409000171</v>
      </c>
      <c r="AB57" t="n">
        <v>533.9077921390897</v>
      </c>
      <c r="AC57" t="n">
        <v>482.9523818016268</v>
      </c>
      <c r="AD57" t="n">
        <v>390213.8409000171</v>
      </c>
      <c r="AE57" t="n">
        <v>533907.7921390897</v>
      </c>
      <c r="AF57" t="n">
        <v>7.128641158467932e-06</v>
      </c>
      <c r="AG57" t="n">
        <v>24</v>
      </c>
      <c r="AH57" t="n">
        <v>482952.3818016268</v>
      </c>
    </row>
    <row r="58">
      <c r="A58" t="n">
        <v>56</v>
      </c>
      <c r="B58" t="n">
        <v>85</v>
      </c>
      <c r="C58" t="inlineStr">
        <is>
          <t xml:space="preserve">CONCLUIDO	</t>
        </is>
      </c>
      <c r="D58" t="n">
        <v>4.9242</v>
      </c>
      <c r="E58" t="n">
        <v>20.31</v>
      </c>
      <c r="F58" t="n">
        <v>17.56</v>
      </c>
      <c r="G58" t="n">
        <v>95.8</v>
      </c>
      <c r="H58" t="n">
        <v>1.41</v>
      </c>
      <c r="I58" t="n">
        <v>11</v>
      </c>
      <c r="J58" t="n">
        <v>188.66</v>
      </c>
      <c r="K58" t="n">
        <v>51.39</v>
      </c>
      <c r="L58" t="n">
        <v>15</v>
      </c>
      <c r="M58" t="n">
        <v>9</v>
      </c>
      <c r="N58" t="n">
        <v>37.27</v>
      </c>
      <c r="O58" t="n">
        <v>23502.4</v>
      </c>
      <c r="P58" t="n">
        <v>197.82</v>
      </c>
      <c r="Q58" t="n">
        <v>444.57</v>
      </c>
      <c r="R58" t="n">
        <v>69.95999999999999</v>
      </c>
      <c r="S58" t="n">
        <v>48.21</v>
      </c>
      <c r="T58" t="n">
        <v>4928.93</v>
      </c>
      <c r="U58" t="n">
        <v>0.6899999999999999</v>
      </c>
      <c r="V58" t="n">
        <v>0.78</v>
      </c>
      <c r="W58" t="n">
        <v>0.18</v>
      </c>
      <c r="X58" t="n">
        <v>0.29</v>
      </c>
      <c r="Y58" t="n">
        <v>1</v>
      </c>
      <c r="Z58" t="n">
        <v>10</v>
      </c>
      <c r="AA58" t="n">
        <v>389.8490678340054</v>
      </c>
      <c r="AB58" t="n">
        <v>533.4086935375207</v>
      </c>
      <c r="AC58" t="n">
        <v>482.5009164701023</v>
      </c>
      <c r="AD58" t="n">
        <v>389849.0678340055</v>
      </c>
      <c r="AE58" t="n">
        <v>533408.6935375207</v>
      </c>
      <c r="AF58" t="n">
        <v>7.129944304130926e-06</v>
      </c>
      <c r="AG58" t="n">
        <v>24</v>
      </c>
      <c r="AH58" t="n">
        <v>482500.9164701023</v>
      </c>
    </row>
    <row r="59">
      <c r="A59" t="n">
        <v>57</v>
      </c>
      <c r="B59" t="n">
        <v>85</v>
      </c>
      <c r="C59" t="inlineStr">
        <is>
          <t xml:space="preserve">CONCLUIDO	</t>
        </is>
      </c>
      <c r="D59" t="n">
        <v>4.9238</v>
      </c>
      <c r="E59" t="n">
        <v>20.31</v>
      </c>
      <c r="F59" t="n">
        <v>17.56</v>
      </c>
      <c r="G59" t="n">
        <v>95.8</v>
      </c>
      <c r="H59" t="n">
        <v>1.43</v>
      </c>
      <c r="I59" t="n">
        <v>11</v>
      </c>
      <c r="J59" t="n">
        <v>189.04</v>
      </c>
      <c r="K59" t="n">
        <v>51.39</v>
      </c>
      <c r="L59" t="n">
        <v>15.25</v>
      </c>
      <c r="M59" t="n">
        <v>9</v>
      </c>
      <c r="N59" t="n">
        <v>37.4</v>
      </c>
      <c r="O59" t="n">
        <v>23549.36</v>
      </c>
      <c r="P59" t="n">
        <v>197.61</v>
      </c>
      <c r="Q59" t="n">
        <v>444.55</v>
      </c>
      <c r="R59" t="n">
        <v>69.95</v>
      </c>
      <c r="S59" t="n">
        <v>48.21</v>
      </c>
      <c r="T59" t="n">
        <v>4925.64</v>
      </c>
      <c r="U59" t="n">
        <v>0.6899999999999999</v>
      </c>
      <c r="V59" t="n">
        <v>0.78</v>
      </c>
      <c r="W59" t="n">
        <v>0.18</v>
      </c>
      <c r="X59" t="n">
        <v>0.29</v>
      </c>
      <c r="Y59" t="n">
        <v>1</v>
      </c>
      <c r="Z59" t="n">
        <v>10</v>
      </c>
      <c r="AA59" t="n">
        <v>389.7583869121714</v>
      </c>
      <c r="AB59" t="n">
        <v>533.2846198997073</v>
      </c>
      <c r="AC59" t="n">
        <v>482.3886842461434</v>
      </c>
      <c r="AD59" t="n">
        <v>389758.3869121714</v>
      </c>
      <c r="AE59" t="n">
        <v>533284.6198997073</v>
      </c>
      <c r="AF59" t="n">
        <v>7.129365128280706e-06</v>
      </c>
      <c r="AG59" t="n">
        <v>24</v>
      </c>
      <c r="AH59" t="n">
        <v>482388.6842461434</v>
      </c>
    </row>
    <row r="60">
      <c r="A60" t="n">
        <v>58</v>
      </c>
      <c r="B60" t="n">
        <v>85</v>
      </c>
      <c r="C60" t="inlineStr">
        <is>
          <t xml:space="preserve">CONCLUIDO	</t>
        </is>
      </c>
      <c r="D60" t="n">
        <v>4.9219</v>
      </c>
      <c r="E60" t="n">
        <v>20.32</v>
      </c>
      <c r="F60" t="n">
        <v>17.57</v>
      </c>
      <c r="G60" t="n">
        <v>95.84999999999999</v>
      </c>
      <c r="H60" t="n">
        <v>1.45</v>
      </c>
      <c r="I60" t="n">
        <v>11</v>
      </c>
      <c r="J60" t="n">
        <v>189.42</v>
      </c>
      <c r="K60" t="n">
        <v>51.39</v>
      </c>
      <c r="L60" t="n">
        <v>15.5</v>
      </c>
      <c r="M60" t="n">
        <v>9</v>
      </c>
      <c r="N60" t="n">
        <v>37.53</v>
      </c>
      <c r="O60" t="n">
        <v>23596.37</v>
      </c>
      <c r="P60" t="n">
        <v>196.85</v>
      </c>
      <c r="Q60" t="n">
        <v>444.55</v>
      </c>
      <c r="R60" t="n">
        <v>70.3</v>
      </c>
      <c r="S60" t="n">
        <v>48.21</v>
      </c>
      <c r="T60" t="n">
        <v>5100.17</v>
      </c>
      <c r="U60" t="n">
        <v>0.6899999999999999</v>
      </c>
      <c r="V60" t="n">
        <v>0.78</v>
      </c>
      <c r="W60" t="n">
        <v>0.18</v>
      </c>
      <c r="X60" t="n">
        <v>0.3</v>
      </c>
      <c r="Y60" t="n">
        <v>1</v>
      </c>
      <c r="Z60" t="n">
        <v>10</v>
      </c>
      <c r="AA60" t="n">
        <v>389.4762872919803</v>
      </c>
      <c r="AB60" t="n">
        <v>532.8986387540051</v>
      </c>
      <c r="AC60" t="n">
        <v>482.0395405992591</v>
      </c>
      <c r="AD60" t="n">
        <v>389476.2872919803</v>
      </c>
      <c r="AE60" t="n">
        <v>532898.6387540051</v>
      </c>
      <c r="AF60" t="n">
        <v>7.126614042992162e-06</v>
      </c>
      <c r="AG60" t="n">
        <v>24</v>
      </c>
      <c r="AH60" t="n">
        <v>482039.5405992591</v>
      </c>
    </row>
    <row r="61">
      <c r="A61" t="n">
        <v>59</v>
      </c>
      <c r="B61" t="n">
        <v>85</v>
      </c>
      <c r="C61" t="inlineStr">
        <is>
          <t xml:space="preserve">CONCLUIDO	</t>
        </is>
      </c>
      <c r="D61" t="n">
        <v>4.9438</v>
      </c>
      <c r="E61" t="n">
        <v>20.23</v>
      </c>
      <c r="F61" t="n">
        <v>17.52</v>
      </c>
      <c r="G61" t="n">
        <v>105.09</v>
      </c>
      <c r="H61" t="n">
        <v>1.47</v>
      </c>
      <c r="I61" t="n">
        <v>10</v>
      </c>
      <c r="J61" t="n">
        <v>189.81</v>
      </c>
      <c r="K61" t="n">
        <v>51.39</v>
      </c>
      <c r="L61" t="n">
        <v>15.75</v>
      </c>
      <c r="M61" t="n">
        <v>8</v>
      </c>
      <c r="N61" t="n">
        <v>37.66</v>
      </c>
      <c r="O61" t="n">
        <v>23643.43</v>
      </c>
      <c r="P61" t="n">
        <v>195.78</v>
      </c>
      <c r="Q61" t="n">
        <v>444.55</v>
      </c>
      <c r="R61" t="n">
        <v>68.42</v>
      </c>
      <c r="S61" t="n">
        <v>48.21</v>
      </c>
      <c r="T61" t="n">
        <v>4163.69</v>
      </c>
      <c r="U61" t="n">
        <v>0.7</v>
      </c>
      <c r="V61" t="n">
        <v>0.78</v>
      </c>
      <c r="W61" t="n">
        <v>0.18</v>
      </c>
      <c r="X61" t="n">
        <v>0.24</v>
      </c>
      <c r="Y61" t="n">
        <v>1</v>
      </c>
      <c r="Z61" t="n">
        <v>10</v>
      </c>
      <c r="AA61" t="n">
        <v>388.1143293510008</v>
      </c>
      <c r="AB61" t="n">
        <v>531.0351478138131</v>
      </c>
      <c r="AC61" t="n">
        <v>480.3538986189729</v>
      </c>
      <c r="AD61" t="n">
        <v>388114.3293510008</v>
      </c>
      <c r="AE61" t="n">
        <v>531035.1478138131</v>
      </c>
      <c r="AF61" t="n">
        <v>7.158323920791696e-06</v>
      </c>
      <c r="AG61" t="n">
        <v>24</v>
      </c>
      <c r="AH61" t="n">
        <v>480353.898618973</v>
      </c>
    </row>
    <row r="62">
      <c r="A62" t="n">
        <v>60</v>
      </c>
      <c r="B62" t="n">
        <v>85</v>
      </c>
      <c r="C62" t="inlineStr">
        <is>
          <t xml:space="preserve">CONCLUIDO	</t>
        </is>
      </c>
      <c r="D62" t="n">
        <v>4.9425</v>
      </c>
      <c r="E62" t="n">
        <v>20.23</v>
      </c>
      <c r="F62" t="n">
        <v>17.52</v>
      </c>
      <c r="G62" t="n">
        <v>105.13</v>
      </c>
      <c r="H62" t="n">
        <v>1.49</v>
      </c>
      <c r="I62" t="n">
        <v>10</v>
      </c>
      <c r="J62" t="n">
        <v>190.19</v>
      </c>
      <c r="K62" t="n">
        <v>51.39</v>
      </c>
      <c r="L62" t="n">
        <v>16</v>
      </c>
      <c r="M62" t="n">
        <v>8</v>
      </c>
      <c r="N62" t="n">
        <v>37.79</v>
      </c>
      <c r="O62" t="n">
        <v>23690.52</v>
      </c>
      <c r="P62" t="n">
        <v>196.32</v>
      </c>
      <c r="Q62" t="n">
        <v>444.55</v>
      </c>
      <c r="R62" t="n">
        <v>68.54000000000001</v>
      </c>
      <c r="S62" t="n">
        <v>48.21</v>
      </c>
      <c r="T62" t="n">
        <v>4223.35</v>
      </c>
      <c r="U62" t="n">
        <v>0.7</v>
      </c>
      <c r="V62" t="n">
        <v>0.78</v>
      </c>
      <c r="W62" t="n">
        <v>0.18</v>
      </c>
      <c r="X62" t="n">
        <v>0.24</v>
      </c>
      <c r="Y62" t="n">
        <v>1</v>
      </c>
      <c r="Z62" t="n">
        <v>10</v>
      </c>
      <c r="AA62" t="n">
        <v>388.4185143744721</v>
      </c>
      <c r="AB62" t="n">
        <v>531.4513471826227</v>
      </c>
      <c r="AC62" t="n">
        <v>480.730376504163</v>
      </c>
      <c r="AD62" t="n">
        <v>388418.5143744721</v>
      </c>
      <c r="AE62" t="n">
        <v>531451.3471826228</v>
      </c>
      <c r="AF62" t="n">
        <v>7.156441599278482e-06</v>
      </c>
      <c r="AG62" t="n">
        <v>24</v>
      </c>
      <c r="AH62" t="n">
        <v>480730.376504163</v>
      </c>
    </row>
    <row r="63">
      <c r="A63" t="n">
        <v>61</v>
      </c>
      <c r="B63" t="n">
        <v>85</v>
      </c>
      <c r="C63" t="inlineStr">
        <is>
          <t xml:space="preserve">CONCLUIDO	</t>
        </is>
      </c>
      <c r="D63" t="n">
        <v>4.9472</v>
      </c>
      <c r="E63" t="n">
        <v>20.21</v>
      </c>
      <c r="F63" t="n">
        <v>17.5</v>
      </c>
      <c r="G63" t="n">
        <v>105.01</v>
      </c>
      <c r="H63" t="n">
        <v>1.51</v>
      </c>
      <c r="I63" t="n">
        <v>10</v>
      </c>
      <c r="J63" t="n">
        <v>190.57</v>
      </c>
      <c r="K63" t="n">
        <v>51.39</v>
      </c>
      <c r="L63" t="n">
        <v>16.25</v>
      </c>
      <c r="M63" t="n">
        <v>8</v>
      </c>
      <c r="N63" t="n">
        <v>37.93</v>
      </c>
      <c r="O63" t="n">
        <v>23737.67</v>
      </c>
      <c r="P63" t="n">
        <v>195.3</v>
      </c>
      <c r="Q63" t="n">
        <v>444.55</v>
      </c>
      <c r="R63" t="n">
        <v>67.76000000000001</v>
      </c>
      <c r="S63" t="n">
        <v>48.21</v>
      </c>
      <c r="T63" t="n">
        <v>3836.7</v>
      </c>
      <c r="U63" t="n">
        <v>0.71</v>
      </c>
      <c r="V63" t="n">
        <v>0.78</v>
      </c>
      <c r="W63" t="n">
        <v>0.18</v>
      </c>
      <c r="X63" t="n">
        <v>0.23</v>
      </c>
      <c r="Y63" t="n">
        <v>1</v>
      </c>
      <c r="Z63" t="n">
        <v>10</v>
      </c>
      <c r="AA63" t="n">
        <v>387.7113965143662</v>
      </c>
      <c r="AB63" t="n">
        <v>530.4838373305876</v>
      </c>
      <c r="AC63" t="n">
        <v>479.8552044344974</v>
      </c>
      <c r="AD63" t="n">
        <v>387711.3965143663</v>
      </c>
      <c r="AE63" t="n">
        <v>530483.8373305876</v>
      </c>
      <c r="AF63" t="n">
        <v>7.163246915518563e-06</v>
      </c>
      <c r="AG63" t="n">
        <v>24</v>
      </c>
      <c r="AH63" t="n">
        <v>479855.2044344974</v>
      </c>
    </row>
    <row r="64">
      <c r="A64" t="n">
        <v>62</v>
      </c>
      <c r="B64" t="n">
        <v>85</v>
      </c>
      <c r="C64" t="inlineStr">
        <is>
          <t xml:space="preserve">CONCLUIDO	</t>
        </is>
      </c>
      <c r="D64" t="n">
        <v>4.9536</v>
      </c>
      <c r="E64" t="n">
        <v>20.19</v>
      </c>
      <c r="F64" t="n">
        <v>17.48</v>
      </c>
      <c r="G64" t="n">
        <v>104.86</v>
      </c>
      <c r="H64" t="n">
        <v>1.53</v>
      </c>
      <c r="I64" t="n">
        <v>10</v>
      </c>
      <c r="J64" t="n">
        <v>190.95</v>
      </c>
      <c r="K64" t="n">
        <v>51.39</v>
      </c>
      <c r="L64" t="n">
        <v>16.5</v>
      </c>
      <c r="M64" t="n">
        <v>8</v>
      </c>
      <c r="N64" t="n">
        <v>38.06</v>
      </c>
      <c r="O64" t="n">
        <v>23784.85</v>
      </c>
      <c r="P64" t="n">
        <v>194.53</v>
      </c>
      <c r="Q64" t="n">
        <v>444.55</v>
      </c>
      <c r="R64" t="n">
        <v>66.95</v>
      </c>
      <c r="S64" t="n">
        <v>48.21</v>
      </c>
      <c r="T64" t="n">
        <v>3430.35</v>
      </c>
      <c r="U64" t="n">
        <v>0.72</v>
      </c>
      <c r="V64" t="n">
        <v>0.78</v>
      </c>
      <c r="W64" t="n">
        <v>0.18</v>
      </c>
      <c r="X64" t="n">
        <v>0.2</v>
      </c>
      <c r="Y64" t="n">
        <v>1</v>
      </c>
      <c r="Z64" t="n">
        <v>10</v>
      </c>
      <c r="AA64" t="n">
        <v>387.0759647250032</v>
      </c>
      <c r="AB64" t="n">
        <v>529.6144115231089</v>
      </c>
      <c r="AC64" t="n">
        <v>479.0687554058377</v>
      </c>
      <c r="AD64" t="n">
        <v>387075.9647250032</v>
      </c>
      <c r="AE64" t="n">
        <v>529614.4115231088</v>
      </c>
      <c r="AF64" t="n">
        <v>7.172513729122081e-06</v>
      </c>
      <c r="AG64" t="n">
        <v>24</v>
      </c>
      <c r="AH64" t="n">
        <v>479068.7554058377</v>
      </c>
    </row>
    <row r="65">
      <c r="A65" t="n">
        <v>63</v>
      </c>
      <c r="B65" t="n">
        <v>85</v>
      </c>
      <c r="C65" t="inlineStr">
        <is>
          <t xml:space="preserve">CONCLUIDO	</t>
        </is>
      </c>
      <c r="D65" t="n">
        <v>4.9312</v>
      </c>
      <c r="E65" t="n">
        <v>20.28</v>
      </c>
      <c r="F65" t="n">
        <v>17.57</v>
      </c>
      <c r="G65" t="n">
        <v>105.41</v>
      </c>
      <c r="H65" t="n">
        <v>1.55</v>
      </c>
      <c r="I65" t="n">
        <v>10</v>
      </c>
      <c r="J65" t="n">
        <v>191.34</v>
      </c>
      <c r="K65" t="n">
        <v>51.39</v>
      </c>
      <c r="L65" t="n">
        <v>16.75</v>
      </c>
      <c r="M65" t="n">
        <v>8</v>
      </c>
      <c r="N65" t="n">
        <v>38.19</v>
      </c>
      <c r="O65" t="n">
        <v>23832.09</v>
      </c>
      <c r="P65" t="n">
        <v>194.72</v>
      </c>
      <c r="Q65" t="n">
        <v>444.55</v>
      </c>
      <c r="R65" t="n">
        <v>70.38</v>
      </c>
      <c r="S65" t="n">
        <v>48.21</v>
      </c>
      <c r="T65" t="n">
        <v>5144.08</v>
      </c>
      <c r="U65" t="n">
        <v>0.68</v>
      </c>
      <c r="V65" t="n">
        <v>0.78</v>
      </c>
      <c r="W65" t="n">
        <v>0.17</v>
      </c>
      <c r="X65" t="n">
        <v>0.29</v>
      </c>
      <c r="Y65" t="n">
        <v>1</v>
      </c>
      <c r="Z65" t="n">
        <v>10</v>
      </c>
      <c r="AA65" t="n">
        <v>388.142676467043</v>
      </c>
      <c r="AB65" t="n">
        <v>531.0739335885687</v>
      </c>
      <c r="AC65" t="n">
        <v>480.3889827338221</v>
      </c>
      <c r="AD65" t="n">
        <v>388142.6764670431</v>
      </c>
      <c r="AE65" t="n">
        <v>531073.9335885687</v>
      </c>
      <c r="AF65" t="n">
        <v>7.140079881509771e-06</v>
      </c>
      <c r="AG65" t="n">
        <v>24</v>
      </c>
      <c r="AH65" t="n">
        <v>480388.9827338221</v>
      </c>
    </row>
    <row r="66">
      <c r="A66" t="n">
        <v>64</v>
      </c>
      <c r="B66" t="n">
        <v>85</v>
      </c>
      <c r="C66" t="inlineStr">
        <is>
          <t xml:space="preserve">CONCLUIDO	</t>
        </is>
      </c>
      <c r="D66" t="n">
        <v>4.9361</v>
      </c>
      <c r="E66" t="n">
        <v>20.26</v>
      </c>
      <c r="F66" t="n">
        <v>17.55</v>
      </c>
      <c r="G66" t="n">
        <v>105.29</v>
      </c>
      <c r="H66" t="n">
        <v>1.57</v>
      </c>
      <c r="I66" t="n">
        <v>10</v>
      </c>
      <c r="J66" t="n">
        <v>191.72</v>
      </c>
      <c r="K66" t="n">
        <v>51.39</v>
      </c>
      <c r="L66" t="n">
        <v>17</v>
      </c>
      <c r="M66" t="n">
        <v>8</v>
      </c>
      <c r="N66" t="n">
        <v>38.33</v>
      </c>
      <c r="O66" t="n">
        <v>23879.37</v>
      </c>
      <c r="P66" t="n">
        <v>193.4</v>
      </c>
      <c r="Q66" t="n">
        <v>444.55</v>
      </c>
      <c r="R66" t="n">
        <v>69.54000000000001</v>
      </c>
      <c r="S66" t="n">
        <v>48.21</v>
      </c>
      <c r="T66" t="n">
        <v>4725.54</v>
      </c>
      <c r="U66" t="n">
        <v>0.6899999999999999</v>
      </c>
      <c r="V66" t="n">
        <v>0.78</v>
      </c>
      <c r="W66" t="n">
        <v>0.18</v>
      </c>
      <c r="X66" t="n">
        <v>0.27</v>
      </c>
      <c r="Y66" t="n">
        <v>1</v>
      </c>
      <c r="Z66" t="n">
        <v>10</v>
      </c>
      <c r="AA66" t="n">
        <v>387.2810810897884</v>
      </c>
      <c r="AB66" t="n">
        <v>529.8950607825035</v>
      </c>
      <c r="AC66" t="n">
        <v>479.3226198938093</v>
      </c>
      <c r="AD66" t="n">
        <v>387281.0810897883</v>
      </c>
      <c r="AE66" t="n">
        <v>529895.0607825035</v>
      </c>
      <c r="AF66" t="n">
        <v>7.147174785674964e-06</v>
      </c>
      <c r="AG66" t="n">
        <v>24</v>
      </c>
      <c r="AH66" t="n">
        <v>479322.6198938093</v>
      </c>
    </row>
    <row r="67">
      <c r="A67" t="n">
        <v>65</v>
      </c>
      <c r="B67" t="n">
        <v>85</v>
      </c>
      <c r="C67" t="inlineStr">
        <is>
          <t xml:space="preserve">CONCLUIDO	</t>
        </is>
      </c>
      <c r="D67" t="n">
        <v>4.957</v>
      </c>
      <c r="E67" t="n">
        <v>20.17</v>
      </c>
      <c r="F67" t="n">
        <v>17.5</v>
      </c>
      <c r="G67" t="n">
        <v>116.64</v>
      </c>
      <c r="H67" t="n">
        <v>1.59</v>
      </c>
      <c r="I67" t="n">
        <v>9</v>
      </c>
      <c r="J67" t="n">
        <v>192.1</v>
      </c>
      <c r="K67" t="n">
        <v>51.39</v>
      </c>
      <c r="L67" t="n">
        <v>17.25</v>
      </c>
      <c r="M67" t="n">
        <v>7</v>
      </c>
      <c r="N67" t="n">
        <v>38.46</v>
      </c>
      <c r="O67" t="n">
        <v>23926.69</v>
      </c>
      <c r="P67" t="n">
        <v>191.82</v>
      </c>
      <c r="Q67" t="n">
        <v>444.55</v>
      </c>
      <c r="R67" t="n">
        <v>67.75</v>
      </c>
      <c r="S67" t="n">
        <v>48.21</v>
      </c>
      <c r="T67" t="n">
        <v>3835.76</v>
      </c>
      <c r="U67" t="n">
        <v>0.71</v>
      </c>
      <c r="V67" t="n">
        <v>0.78</v>
      </c>
      <c r="W67" t="n">
        <v>0.18</v>
      </c>
      <c r="X67" t="n">
        <v>0.22</v>
      </c>
      <c r="Y67" t="n">
        <v>1</v>
      </c>
      <c r="Z67" t="n">
        <v>10</v>
      </c>
      <c r="AA67" t="n">
        <v>385.7140652085964</v>
      </c>
      <c r="AB67" t="n">
        <v>527.7510005219949</v>
      </c>
      <c r="AC67" t="n">
        <v>477.3831857353563</v>
      </c>
      <c r="AD67" t="n">
        <v>385714.0652085964</v>
      </c>
      <c r="AE67" t="n">
        <v>527751.0005219949</v>
      </c>
      <c r="AF67" t="n">
        <v>7.177436723848949e-06</v>
      </c>
      <c r="AG67" t="n">
        <v>24</v>
      </c>
      <c r="AH67" t="n">
        <v>477383.1857353564</v>
      </c>
    </row>
    <row r="68">
      <c r="A68" t="n">
        <v>66</v>
      </c>
      <c r="B68" t="n">
        <v>85</v>
      </c>
      <c r="C68" t="inlineStr">
        <is>
          <t xml:space="preserve">CONCLUIDO	</t>
        </is>
      </c>
      <c r="D68" t="n">
        <v>4.9547</v>
      </c>
      <c r="E68" t="n">
        <v>20.18</v>
      </c>
      <c r="F68" t="n">
        <v>17.51</v>
      </c>
      <c r="G68" t="n">
        <v>116.7</v>
      </c>
      <c r="H68" t="n">
        <v>1.61</v>
      </c>
      <c r="I68" t="n">
        <v>9</v>
      </c>
      <c r="J68" t="n">
        <v>192.49</v>
      </c>
      <c r="K68" t="n">
        <v>51.39</v>
      </c>
      <c r="L68" t="n">
        <v>17.5</v>
      </c>
      <c r="M68" t="n">
        <v>7</v>
      </c>
      <c r="N68" t="n">
        <v>38.59</v>
      </c>
      <c r="O68" t="n">
        <v>23974.06</v>
      </c>
      <c r="P68" t="n">
        <v>191.79</v>
      </c>
      <c r="Q68" t="n">
        <v>444.55</v>
      </c>
      <c r="R68" t="n">
        <v>68.08</v>
      </c>
      <c r="S68" t="n">
        <v>48.21</v>
      </c>
      <c r="T68" t="n">
        <v>3999.5</v>
      </c>
      <c r="U68" t="n">
        <v>0.71</v>
      </c>
      <c r="V68" t="n">
        <v>0.78</v>
      </c>
      <c r="W68" t="n">
        <v>0.18</v>
      </c>
      <c r="X68" t="n">
        <v>0.23</v>
      </c>
      <c r="Y68" t="n">
        <v>1</v>
      </c>
      <c r="Z68" t="n">
        <v>10</v>
      </c>
      <c r="AA68" t="n">
        <v>385.8006961450873</v>
      </c>
      <c r="AB68" t="n">
        <v>527.8695327911889</v>
      </c>
      <c r="AC68" t="n">
        <v>477.4904054511395</v>
      </c>
      <c r="AD68" t="n">
        <v>385800.6961450872</v>
      </c>
      <c r="AE68" t="n">
        <v>527869.5327911889</v>
      </c>
      <c r="AF68" t="n">
        <v>7.174106462710186e-06</v>
      </c>
      <c r="AG68" t="n">
        <v>24</v>
      </c>
      <c r="AH68" t="n">
        <v>477490.4054511395</v>
      </c>
    </row>
    <row r="69">
      <c r="A69" t="n">
        <v>67</v>
      </c>
      <c r="B69" t="n">
        <v>85</v>
      </c>
      <c r="C69" t="inlineStr">
        <is>
          <t xml:space="preserve">CONCLUIDO	</t>
        </is>
      </c>
      <c r="D69" t="n">
        <v>4.9561</v>
      </c>
      <c r="E69" t="n">
        <v>20.18</v>
      </c>
      <c r="F69" t="n">
        <v>17.5</v>
      </c>
      <c r="G69" t="n">
        <v>116.66</v>
      </c>
      <c r="H69" t="n">
        <v>1.63</v>
      </c>
      <c r="I69" t="n">
        <v>9</v>
      </c>
      <c r="J69" t="n">
        <v>192.87</v>
      </c>
      <c r="K69" t="n">
        <v>51.39</v>
      </c>
      <c r="L69" t="n">
        <v>17.75</v>
      </c>
      <c r="M69" t="n">
        <v>7</v>
      </c>
      <c r="N69" t="n">
        <v>38.73</v>
      </c>
      <c r="O69" t="n">
        <v>24021.47</v>
      </c>
      <c r="P69" t="n">
        <v>191.95</v>
      </c>
      <c r="Q69" t="n">
        <v>444.58</v>
      </c>
      <c r="R69" t="n">
        <v>67.86</v>
      </c>
      <c r="S69" t="n">
        <v>48.21</v>
      </c>
      <c r="T69" t="n">
        <v>3888.77</v>
      </c>
      <c r="U69" t="n">
        <v>0.71</v>
      </c>
      <c r="V69" t="n">
        <v>0.78</v>
      </c>
      <c r="W69" t="n">
        <v>0.18</v>
      </c>
      <c r="X69" t="n">
        <v>0.22</v>
      </c>
      <c r="Y69" t="n">
        <v>1</v>
      </c>
      <c r="Z69" t="n">
        <v>10</v>
      </c>
      <c r="AA69" t="n">
        <v>385.804640649542</v>
      </c>
      <c r="AB69" t="n">
        <v>527.8749298362033</v>
      </c>
      <c r="AC69" t="n">
        <v>477.4952874097525</v>
      </c>
      <c r="AD69" t="n">
        <v>385804.640649542</v>
      </c>
      <c r="AE69" t="n">
        <v>527874.9298362032</v>
      </c>
      <c r="AF69" t="n">
        <v>7.176133578185955e-06</v>
      </c>
      <c r="AG69" t="n">
        <v>24</v>
      </c>
      <c r="AH69" t="n">
        <v>477495.2874097525</v>
      </c>
    </row>
    <row r="70">
      <c r="A70" t="n">
        <v>68</v>
      </c>
      <c r="B70" t="n">
        <v>85</v>
      </c>
      <c r="C70" t="inlineStr">
        <is>
          <t xml:space="preserve">CONCLUIDO	</t>
        </is>
      </c>
      <c r="D70" t="n">
        <v>4.9539</v>
      </c>
      <c r="E70" t="n">
        <v>20.19</v>
      </c>
      <c r="F70" t="n">
        <v>17.51</v>
      </c>
      <c r="G70" t="n">
        <v>116.72</v>
      </c>
      <c r="H70" t="n">
        <v>1.65</v>
      </c>
      <c r="I70" t="n">
        <v>9</v>
      </c>
      <c r="J70" t="n">
        <v>193.26</v>
      </c>
      <c r="K70" t="n">
        <v>51.39</v>
      </c>
      <c r="L70" t="n">
        <v>18</v>
      </c>
      <c r="M70" t="n">
        <v>7</v>
      </c>
      <c r="N70" t="n">
        <v>38.86</v>
      </c>
      <c r="O70" t="n">
        <v>24068.93</v>
      </c>
      <c r="P70" t="n">
        <v>191.92</v>
      </c>
      <c r="Q70" t="n">
        <v>444.55</v>
      </c>
      <c r="R70" t="n">
        <v>68.22</v>
      </c>
      <c r="S70" t="n">
        <v>48.21</v>
      </c>
      <c r="T70" t="n">
        <v>4067.84</v>
      </c>
      <c r="U70" t="n">
        <v>0.71</v>
      </c>
      <c r="V70" t="n">
        <v>0.78</v>
      </c>
      <c r="W70" t="n">
        <v>0.18</v>
      </c>
      <c r="X70" t="n">
        <v>0.23</v>
      </c>
      <c r="Y70" t="n">
        <v>1</v>
      </c>
      <c r="Z70" t="n">
        <v>10</v>
      </c>
      <c r="AA70" t="n">
        <v>385.8883096204066</v>
      </c>
      <c r="AB70" t="n">
        <v>527.9894094133546</v>
      </c>
      <c r="AC70" t="n">
        <v>477.5988412167335</v>
      </c>
      <c r="AD70" t="n">
        <v>385888.3096204066</v>
      </c>
      <c r="AE70" t="n">
        <v>527989.4094133546</v>
      </c>
      <c r="AF70" t="n">
        <v>7.172948111009747e-06</v>
      </c>
      <c r="AG70" t="n">
        <v>24</v>
      </c>
      <c r="AH70" t="n">
        <v>477598.8412167336</v>
      </c>
    </row>
    <row r="71">
      <c r="A71" t="n">
        <v>69</v>
      </c>
      <c r="B71" t="n">
        <v>85</v>
      </c>
      <c r="C71" t="inlineStr">
        <is>
          <t xml:space="preserve">CONCLUIDO	</t>
        </is>
      </c>
      <c r="D71" t="n">
        <v>4.9576</v>
      </c>
      <c r="E71" t="n">
        <v>20.17</v>
      </c>
      <c r="F71" t="n">
        <v>17.49</v>
      </c>
      <c r="G71" t="n">
        <v>116.62</v>
      </c>
      <c r="H71" t="n">
        <v>1.67</v>
      </c>
      <c r="I71" t="n">
        <v>9</v>
      </c>
      <c r="J71" t="n">
        <v>193.64</v>
      </c>
      <c r="K71" t="n">
        <v>51.39</v>
      </c>
      <c r="L71" t="n">
        <v>18.25</v>
      </c>
      <c r="M71" t="n">
        <v>7</v>
      </c>
      <c r="N71" t="n">
        <v>39</v>
      </c>
      <c r="O71" t="n">
        <v>24116.44</v>
      </c>
      <c r="P71" t="n">
        <v>192.08</v>
      </c>
      <c r="Q71" t="n">
        <v>444.57</v>
      </c>
      <c r="R71" t="n">
        <v>67.62</v>
      </c>
      <c r="S71" t="n">
        <v>48.21</v>
      </c>
      <c r="T71" t="n">
        <v>3771.97</v>
      </c>
      <c r="U71" t="n">
        <v>0.71</v>
      </c>
      <c r="V71" t="n">
        <v>0.78</v>
      </c>
      <c r="W71" t="n">
        <v>0.18</v>
      </c>
      <c r="X71" t="n">
        <v>0.22</v>
      </c>
      <c r="Y71" t="n">
        <v>1</v>
      </c>
      <c r="Z71" t="n">
        <v>10</v>
      </c>
      <c r="AA71" t="n">
        <v>385.7909310882391</v>
      </c>
      <c r="AB71" t="n">
        <v>527.8561718096054</v>
      </c>
      <c r="AC71" t="n">
        <v>477.478319622886</v>
      </c>
      <c r="AD71" t="n">
        <v>385790.9310882391</v>
      </c>
      <c r="AE71" t="n">
        <v>527856.1718096053</v>
      </c>
      <c r="AF71" t="n">
        <v>7.17830548762428e-06</v>
      </c>
      <c r="AG71" t="n">
        <v>24</v>
      </c>
      <c r="AH71" t="n">
        <v>477478.319622886</v>
      </c>
    </row>
    <row r="72">
      <c r="A72" t="n">
        <v>70</v>
      </c>
      <c r="B72" t="n">
        <v>85</v>
      </c>
      <c r="C72" t="inlineStr">
        <is>
          <t xml:space="preserve">CONCLUIDO	</t>
        </is>
      </c>
      <c r="D72" t="n">
        <v>4.9601</v>
      </c>
      <c r="E72" t="n">
        <v>20.16</v>
      </c>
      <c r="F72" t="n">
        <v>17.48</v>
      </c>
      <c r="G72" t="n">
        <v>116.56</v>
      </c>
      <c r="H72" t="n">
        <v>1.69</v>
      </c>
      <c r="I72" t="n">
        <v>9</v>
      </c>
      <c r="J72" t="n">
        <v>194.03</v>
      </c>
      <c r="K72" t="n">
        <v>51.39</v>
      </c>
      <c r="L72" t="n">
        <v>18.5</v>
      </c>
      <c r="M72" t="n">
        <v>7</v>
      </c>
      <c r="N72" t="n">
        <v>39.13</v>
      </c>
      <c r="O72" t="n">
        <v>24163.99</v>
      </c>
      <c r="P72" t="n">
        <v>190.7</v>
      </c>
      <c r="Q72" t="n">
        <v>444.58</v>
      </c>
      <c r="R72" t="n">
        <v>67.19</v>
      </c>
      <c r="S72" t="n">
        <v>48.21</v>
      </c>
      <c r="T72" t="n">
        <v>3557.19</v>
      </c>
      <c r="U72" t="n">
        <v>0.72</v>
      </c>
      <c r="V72" t="n">
        <v>0.78</v>
      </c>
      <c r="W72" t="n">
        <v>0.18</v>
      </c>
      <c r="X72" t="n">
        <v>0.21</v>
      </c>
      <c r="Y72" t="n">
        <v>1</v>
      </c>
      <c r="Z72" t="n">
        <v>10</v>
      </c>
      <c r="AA72" t="n">
        <v>385.0107854852283</v>
      </c>
      <c r="AB72" t="n">
        <v>526.7887421779711</v>
      </c>
      <c r="AC72" t="n">
        <v>476.5127639771481</v>
      </c>
      <c r="AD72" t="n">
        <v>385010.7854852283</v>
      </c>
      <c r="AE72" t="n">
        <v>526788.7421779712</v>
      </c>
      <c r="AF72" t="n">
        <v>7.181925336688153e-06</v>
      </c>
      <c r="AG72" t="n">
        <v>24</v>
      </c>
      <c r="AH72" t="n">
        <v>476512.7639771481</v>
      </c>
    </row>
    <row r="73">
      <c r="A73" t="n">
        <v>71</v>
      </c>
      <c r="B73" t="n">
        <v>85</v>
      </c>
      <c r="C73" t="inlineStr">
        <is>
          <t xml:space="preserve">CONCLUIDO	</t>
        </is>
      </c>
      <c r="D73" t="n">
        <v>4.9633</v>
      </c>
      <c r="E73" t="n">
        <v>20.15</v>
      </c>
      <c r="F73" t="n">
        <v>17.47</v>
      </c>
      <c r="G73" t="n">
        <v>116.47</v>
      </c>
      <c r="H73" t="n">
        <v>1.71</v>
      </c>
      <c r="I73" t="n">
        <v>9</v>
      </c>
      <c r="J73" t="n">
        <v>194.41</v>
      </c>
      <c r="K73" t="n">
        <v>51.39</v>
      </c>
      <c r="L73" t="n">
        <v>18.75</v>
      </c>
      <c r="M73" t="n">
        <v>7</v>
      </c>
      <c r="N73" t="n">
        <v>39.27</v>
      </c>
      <c r="O73" t="n">
        <v>24211.59</v>
      </c>
      <c r="P73" t="n">
        <v>190.17</v>
      </c>
      <c r="Q73" t="n">
        <v>444.55</v>
      </c>
      <c r="R73" t="n">
        <v>66.86</v>
      </c>
      <c r="S73" t="n">
        <v>48.21</v>
      </c>
      <c r="T73" t="n">
        <v>3389.2</v>
      </c>
      <c r="U73" t="n">
        <v>0.72</v>
      </c>
      <c r="V73" t="n">
        <v>0.78</v>
      </c>
      <c r="W73" t="n">
        <v>0.18</v>
      </c>
      <c r="X73" t="n">
        <v>0.19</v>
      </c>
      <c r="Y73" t="n">
        <v>1</v>
      </c>
      <c r="Z73" t="n">
        <v>10</v>
      </c>
      <c r="AA73" t="n">
        <v>384.624772248644</v>
      </c>
      <c r="AB73" t="n">
        <v>526.2605818379744</v>
      </c>
      <c r="AC73" t="n">
        <v>476.0350105187229</v>
      </c>
      <c r="AD73" t="n">
        <v>384624.772248644</v>
      </c>
      <c r="AE73" t="n">
        <v>526260.5818379744</v>
      </c>
      <c r="AF73" t="n">
        <v>7.186558743489912e-06</v>
      </c>
      <c r="AG73" t="n">
        <v>24</v>
      </c>
      <c r="AH73" t="n">
        <v>476035.0105187229</v>
      </c>
    </row>
    <row r="74">
      <c r="A74" t="n">
        <v>72</v>
      </c>
      <c r="B74" t="n">
        <v>85</v>
      </c>
      <c r="C74" t="inlineStr">
        <is>
          <t xml:space="preserve">CONCLUIDO	</t>
        </is>
      </c>
      <c r="D74" t="n">
        <v>4.9535</v>
      </c>
      <c r="E74" t="n">
        <v>20.19</v>
      </c>
      <c r="F74" t="n">
        <v>17.51</v>
      </c>
      <c r="G74" t="n">
        <v>116.74</v>
      </c>
      <c r="H74" t="n">
        <v>1.73</v>
      </c>
      <c r="I74" t="n">
        <v>9</v>
      </c>
      <c r="J74" t="n">
        <v>194.8</v>
      </c>
      <c r="K74" t="n">
        <v>51.39</v>
      </c>
      <c r="L74" t="n">
        <v>19</v>
      </c>
      <c r="M74" t="n">
        <v>7</v>
      </c>
      <c r="N74" t="n">
        <v>39.41</v>
      </c>
      <c r="O74" t="n">
        <v>24259.23</v>
      </c>
      <c r="P74" t="n">
        <v>189.83</v>
      </c>
      <c r="Q74" t="n">
        <v>444.55</v>
      </c>
      <c r="R74" t="n">
        <v>68.37</v>
      </c>
      <c r="S74" t="n">
        <v>48.21</v>
      </c>
      <c r="T74" t="n">
        <v>4146.06</v>
      </c>
      <c r="U74" t="n">
        <v>0.71</v>
      </c>
      <c r="V74" t="n">
        <v>0.78</v>
      </c>
      <c r="W74" t="n">
        <v>0.17</v>
      </c>
      <c r="X74" t="n">
        <v>0.23</v>
      </c>
      <c r="Y74" t="n">
        <v>1</v>
      </c>
      <c r="Z74" t="n">
        <v>10</v>
      </c>
      <c r="AA74" t="n">
        <v>384.879903899212</v>
      </c>
      <c r="AB74" t="n">
        <v>526.6096642178954</v>
      </c>
      <c r="AC74" t="n">
        <v>476.3507769662446</v>
      </c>
      <c r="AD74" t="n">
        <v>384879.903899212</v>
      </c>
      <c r="AE74" t="n">
        <v>526609.6642178955</v>
      </c>
      <c r="AF74" t="n">
        <v>7.172368935159527e-06</v>
      </c>
      <c r="AG74" t="n">
        <v>24</v>
      </c>
      <c r="AH74" t="n">
        <v>476350.7769662446</v>
      </c>
    </row>
    <row r="75">
      <c r="A75" t="n">
        <v>73</v>
      </c>
      <c r="B75" t="n">
        <v>85</v>
      </c>
      <c r="C75" t="inlineStr">
        <is>
          <t xml:space="preserve">CONCLUIDO	</t>
        </is>
      </c>
      <c r="D75" t="n">
        <v>4.9502</v>
      </c>
      <c r="E75" t="n">
        <v>20.2</v>
      </c>
      <c r="F75" t="n">
        <v>17.52</v>
      </c>
      <c r="G75" t="n">
        <v>116.82</v>
      </c>
      <c r="H75" t="n">
        <v>1.75</v>
      </c>
      <c r="I75" t="n">
        <v>9</v>
      </c>
      <c r="J75" t="n">
        <v>195.19</v>
      </c>
      <c r="K75" t="n">
        <v>51.39</v>
      </c>
      <c r="L75" t="n">
        <v>19.25</v>
      </c>
      <c r="M75" t="n">
        <v>7</v>
      </c>
      <c r="N75" t="n">
        <v>39.54</v>
      </c>
      <c r="O75" t="n">
        <v>24306.92</v>
      </c>
      <c r="P75" t="n">
        <v>189.33</v>
      </c>
      <c r="Q75" t="n">
        <v>444.56</v>
      </c>
      <c r="R75" t="n">
        <v>68.61</v>
      </c>
      <c r="S75" t="n">
        <v>48.21</v>
      </c>
      <c r="T75" t="n">
        <v>4267.03</v>
      </c>
      <c r="U75" t="n">
        <v>0.7</v>
      </c>
      <c r="V75" t="n">
        <v>0.78</v>
      </c>
      <c r="W75" t="n">
        <v>0.18</v>
      </c>
      <c r="X75" t="n">
        <v>0.25</v>
      </c>
      <c r="Y75" t="n">
        <v>1</v>
      </c>
      <c r="Z75" t="n">
        <v>10</v>
      </c>
      <c r="AA75" t="n">
        <v>384.7666016917509</v>
      </c>
      <c r="AB75" t="n">
        <v>526.4546391391067</v>
      </c>
      <c r="AC75" t="n">
        <v>476.2105472633963</v>
      </c>
      <c r="AD75" t="n">
        <v>384766.6016917509</v>
      </c>
      <c r="AE75" t="n">
        <v>526454.6391391067</v>
      </c>
      <c r="AF75" t="n">
        <v>7.167590734395213e-06</v>
      </c>
      <c r="AG75" t="n">
        <v>24</v>
      </c>
      <c r="AH75" t="n">
        <v>476210.5472633963</v>
      </c>
    </row>
    <row r="76">
      <c r="A76" t="n">
        <v>74</v>
      </c>
      <c r="B76" t="n">
        <v>85</v>
      </c>
      <c r="C76" t="inlineStr">
        <is>
          <t xml:space="preserve">CONCLUIDO	</t>
        </is>
      </c>
      <c r="D76" t="n">
        <v>4.9716</v>
      </c>
      <c r="E76" t="n">
        <v>20.11</v>
      </c>
      <c r="F76" t="n">
        <v>17.47</v>
      </c>
      <c r="G76" t="n">
        <v>131.03</v>
      </c>
      <c r="H76" t="n">
        <v>1.77</v>
      </c>
      <c r="I76" t="n">
        <v>8</v>
      </c>
      <c r="J76" t="n">
        <v>195.57</v>
      </c>
      <c r="K76" t="n">
        <v>51.39</v>
      </c>
      <c r="L76" t="n">
        <v>19.5</v>
      </c>
      <c r="M76" t="n">
        <v>6</v>
      </c>
      <c r="N76" t="n">
        <v>39.68</v>
      </c>
      <c r="O76" t="n">
        <v>24354.66</v>
      </c>
      <c r="P76" t="n">
        <v>188.59</v>
      </c>
      <c r="Q76" t="n">
        <v>444.55</v>
      </c>
      <c r="R76" t="n">
        <v>66.94</v>
      </c>
      <c r="S76" t="n">
        <v>48.21</v>
      </c>
      <c r="T76" t="n">
        <v>3436.76</v>
      </c>
      <c r="U76" t="n">
        <v>0.72</v>
      </c>
      <c r="V76" t="n">
        <v>0.78</v>
      </c>
      <c r="W76" t="n">
        <v>0.18</v>
      </c>
      <c r="X76" t="n">
        <v>0.19</v>
      </c>
      <c r="Y76" t="n">
        <v>1</v>
      </c>
      <c r="Z76" t="n">
        <v>10</v>
      </c>
      <c r="AA76" t="n">
        <v>383.6084803422055</v>
      </c>
      <c r="AB76" t="n">
        <v>524.8700464159506</v>
      </c>
      <c r="AC76" t="n">
        <v>474.7771858457484</v>
      </c>
      <c r="AD76" t="n">
        <v>383608.4803422055</v>
      </c>
      <c r="AE76" t="n">
        <v>524870.0464159506</v>
      </c>
      <c r="AF76" t="n">
        <v>7.198576642381973e-06</v>
      </c>
      <c r="AG76" t="n">
        <v>24</v>
      </c>
      <c r="AH76" t="n">
        <v>474777.1858457483</v>
      </c>
    </row>
    <row r="77">
      <c r="A77" t="n">
        <v>75</v>
      </c>
      <c r="B77" t="n">
        <v>85</v>
      </c>
      <c r="C77" t="inlineStr">
        <is>
          <t xml:space="preserve">CONCLUIDO	</t>
        </is>
      </c>
      <c r="D77" t="n">
        <v>4.9678</v>
      </c>
      <c r="E77" t="n">
        <v>20.13</v>
      </c>
      <c r="F77" t="n">
        <v>17.49</v>
      </c>
      <c r="G77" t="n">
        <v>131.15</v>
      </c>
      <c r="H77" t="n">
        <v>1.79</v>
      </c>
      <c r="I77" t="n">
        <v>8</v>
      </c>
      <c r="J77" t="n">
        <v>195.96</v>
      </c>
      <c r="K77" t="n">
        <v>51.39</v>
      </c>
      <c r="L77" t="n">
        <v>19.75</v>
      </c>
      <c r="M77" t="n">
        <v>6</v>
      </c>
      <c r="N77" t="n">
        <v>39.82</v>
      </c>
      <c r="O77" t="n">
        <v>24402.44</v>
      </c>
      <c r="P77" t="n">
        <v>188.53</v>
      </c>
      <c r="Q77" t="n">
        <v>444.55</v>
      </c>
      <c r="R77" t="n">
        <v>67.51000000000001</v>
      </c>
      <c r="S77" t="n">
        <v>48.21</v>
      </c>
      <c r="T77" t="n">
        <v>3718.13</v>
      </c>
      <c r="U77" t="n">
        <v>0.71</v>
      </c>
      <c r="V77" t="n">
        <v>0.78</v>
      </c>
      <c r="W77" t="n">
        <v>0.18</v>
      </c>
      <c r="X77" t="n">
        <v>0.21</v>
      </c>
      <c r="Y77" t="n">
        <v>1</v>
      </c>
      <c r="Z77" t="n">
        <v>10</v>
      </c>
      <c r="AA77" t="n">
        <v>383.7556127874913</v>
      </c>
      <c r="AB77" t="n">
        <v>525.071359518616</v>
      </c>
      <c r="AC77" t="n">
        <v>474.9592859084401</v>
      </c>
      <c r="AD77" t="n">
        <v>383755.6127874913</v>
      </c>
      <c r="AE77" t="n">
        <v>525071.359518616</v>
      </c>
      <c r="AF77" t="n">
        <v>7.193074471804885e-06</v>
      </c>
      <c r="AG77" t="n">
        <v>24</v>
      </c>
      <c r="AH77" t="n">
        <v>474959.2859084401</v>
      </c>
    </row>
    <row r="78">
      <c r="A78" t="n">
        <v>76</v>
      </c>
      <c r="B78" t="n">
        <v>85</v>
      </c>
      <c r="C78" t="inlineStr">
        <is>
          <t xml:space="preserve">CONCLUIDO	</t>
        </is>
      </c>
      <c r="D78" t="n">
        <v>4.9703</v>
      </c>
      <c r="E78" t="n">
        <v>20.12</v>
      </c>
      <c r="F78" t="n">
        <v>17.48</v>
      </c>
      <c r="G78" t="n">
        <v>131.07</v>
      </c>
      <c r="H78" t="n">
        <v>1.81</v>
      </c>
      <c r="I78" t="n">
        <v>8</v>
      </c>
      <c r="J78" t="n">
        <v>196.35</v>
      </c>
      <c r="K78" t="n">
        <v>51.39</v>
      </c>
      <c r="L78" t="n">
        <v>20</v>
      </c>
      <c r="M78" t="n">
        <v>6</v>
      </c>
      <c r="N78" t="n">
        <v>39.96</v>
      </c>
      <c r="O78" t="n">
        <v>24450.27</v>
      </c>
      <c r="P78" t="n">
        <v>187.45</v>
      </c>
      <c r="Q78" t="n">
        <v>444.55</v>
      </c>
      <c r="R78" t="n">
        <v>67.12</v>
      </c>
      <c r="S78" t="n">
        <v>48.21</v>
      </c>
      <c r="T78" t="n">
        <v>3525.76</v>
      </c>
      <c r="U78" t="n">
        <v>0.72</v>
      </c>
      <c r="V78" t="n">
        <v>0.78</v>
      </c>
      <c r="W78" t="n">
        <v>0.18</v>
      </c>
      <c r="X78" t="n">
        <v>0.2</v>
      </c>
      <c r="Y78" t="n">
        <v>1</v>
      </c>
      <c r="Z78" t="n">
        <v>10</v>
      </c>
      <c r="AA78" t="n">
        <v>383.1240779839287</v>
      </c>
      <c r="AB78" t="n">
        <v>524.2072657390326</v>
      </c>
      <c r="AC78" t="n">
        <v>474.1776600264169</v>
      </c>
      <c r="AD78" t="n">
        <v>383124.0779839287</v>
      </c>
      <c r="AE78" t="n">
        <v>524207.2657390325</v>
      </c>
      <c r="AF78" t="n">
        <v>7.196694320868758e-06</v>
      </c>
      <c r="AG78" t="n">
        <v>24</v>
      </c>
      <c r="AH78" t="n">
        <v>474177.6600264169</v>
      </c>
    </row>
    <row r="79">
      <c r="A79" t="n">
        <v>77</v>
      </c>
      <c r="B79" t="n">
        <v>85</v>
      </c>
      <c r="C79" t="inlineStr">
        <is>
          <t xml:space="preserve">CONCLUIDO	</t>
        </is>
      </c>
      <c r="D79" t="n">
        <v>4.9698</v>
      </c>
      <c r="E79" t="n">
        <v>20.12</v>
      </c>
      <c r="F79" t="n">
        <v>17.48</v>
      </c>
      <c r="G79" t="n">
        <v>131.08</v>
      </c>
      <c r="H79" t="n">
        <v>1.83</v>
      </c>
      <c r="I79" t="n">
        <v>8</v>
      </c>
      <c r="J79" t="n">
        <v>196.74</v>
      </c>
      <c r="K79" t="n">
        <v>51.39</v>
      </c>
      <c r="L79" t="n">
        <v>20.25</v>
      </c>
      <c r="M79" t="n">
        <v>6</v>
      </c>
      <c r="N79" t="n">
        <v>40.09</v>
      </c>
      <c r="O79" t="n">
        <v>24498.15</v>
      </c>
      <c r="P79" t="n">
        <v>186.95</v>
      </c>
      <c r="Q79" t="n">
        <v>444.55</v>
      </c>
      <c r="R79" t="n">
        <v>67.16</v>
      </c>
      <c r="S79" t="n">
        <v>48.21</v>
      </c>
      <c r="T79" t="n">
        <v>3543.49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382.8955154948085</v>
      </c>
      <c r="AB79" t="n">
        <v>523.8945364579529</v>
      </c>
      <c r="AC79" t="n">
        <v>473.8947771890051</v>
      </c>
      <c r="AD79" t="n">
        <v>382895.5154948086</v>
      </c>
      <c r="AE79" t="n">
        <v>523894.5364579529</v>
      </c>
      <c r="AF79" t="n">
        <v>7.195970351055984e-06</v>
      </c>
      <c r="AG79" t="n">
        <v>24</v>
      </c>
      <c r="AH79" t="n">
        <v>473894.7771890052</v>
      </c>
    </row>
    <row r="80">
      <c r="A80" t="n">
        <v>78</v>
      </c>
      <c r="B80" t="n">
        <v>85</v>
      </c>
      <c r="C80" t="inlineStr">
        <is>
          <t xml:space="preserve">CONCLUIDO	</t>
        </is>
      </c>
      <c r="D80" t="n">
        <v>4.9755</v>
      </c>
      <c r="E80" t="n">
        <v>20.1</v>
      </c>
      <c r="F80" t="n">
        <v>17.45</v>
      </c>
      <c r="G80" t="n">
        <v>130.91</v>
      </c>
      <c r="H80" t="n">
        <v>1.85</v>
      </c>
      <c r="I80" t="n">
        <v>8</v>
      </c>
      <c r="J80" t="n">
        <v>197.12</v>
      </c>
      <c r="K80" t="n">
        <v>51.39</v>
      </c>
      <c r="L80" t="n">
        <v>20.5</v>
      </c>
      <c r="M80" t="n">
        <v>6</v>
      </c>
      <c r="N80" t="n">
        <v>40.23</v>
      </c>
      <c r="O80" t="n">
        <v>24546.08</v>
      </c>
      <c r="P80" t="n">
        <v>185.95</v>
      </c>
      <c r="Q80" t="n">
        <v>444.56</v>
      </c>
      <c r="R80" t="n">
        <v>66.22</v>
      </c>
      <c r="S80" t="n">
        <v>48.21</v>
      </c>
      <c r="T80" t="n">
        <v>3073.88</v>
      </c>
      <c r="U80" t="n">
        <v>0.73</v>
      </c>
      <c r="V80" t="n">
        <v>0.78</v>
      </c>
      <c r="W80" t="n">
        <v>0.18</v>
      </c>
      <c r="X80" t="n">
        <v>0.18</v>
      </c>
      <c r="Y80" t="n">
        <v>1</v>
      </c>
      <c r="Z80" t="n">
        <v>10</v>
      </c>
      <c r="AA80" t="n">
        <v>382.1461135176071</v>
      </c>
      <c r="AB80" t="n">
        <v>522.8691716114639</v>
      </c>
      <c r="AC80" t="n">
        <v>472.9672717243565</v>
      </c>
      <c r="AD80" t="n">
        <v>382146.1135176071</v>
      </c>
      <c r="AE80" t="n">
        <v>522869.1716114639</v>
      </c>
      <c r="AF80" t="n">
        <v>7.204223606921616e-06</v>
      </c>
      <c r="AG80" t="n">
        <v>24</v>
      </c>
      <c r="AH80" t="n">
        <v>472967.2717243565</v>
      </c>
    </row>
    <row r="81">
      <c r="A81" t="n">
        <v>79</v>
      </c>
      <c r="B81" t="n">
        <v>85</v>
      </c>
      <c r="C81" t="inlineStr">
        <is>
          <t xml:space="preserve">CONCLUIDO	</t>
        </is>
      </c>
      <c r="D81" t="n">
        <v>4.9757</v>
      </c>
      <c r="E81" t="n">
        <v>20.1</v>
      </c>
      <c r="F81" t="n">
        <v>17.45</v>
      </c>
      <c r="G81" t="n">
        <v>130.91</v>
      </c>
      <c r="H81" t="n">
        <v>1.87</v>
      </c>
      <c r="I81" t="n">
        <v>8</v>
      </c>
      <c r="J81" t="n">
        <v>197.51</v>
      </c>
      <c r="K81" t="n">
        <v>51.39</v>
      </c>
      <c r="L81" t="n">
        <v>20.75</v>
      </c>
      <c r="M81" t="n">
        <v>6</v>
      </c>
      <c r="N81" t="n">
        <v>40.37</v>
      </c>
      <c r="O81" t="n">
        <v>24594.05</v>
      </c>
      <c r="P81" t="n">
        <v>185.35</v>
      </c>
      <c r="Q81" t="n">
        <v>444.55</v>
      </c>
      <c r="R81" t="n">
        <v>66.23999999999999</v>
      </c>
      <c r="S81" t="n">
        <v>48.21</v>
      </c>
      <c r="T81" t="n">
        <v>3083.7</v>
      </c>
      <c r="U81" t="n">
        <v>0.73</v>
      </c>
      <c r="V81" t="n">
        <v>0.78</v>
      </c>
      <c r="W81" t="n">
        <v>0.18</v>
      </c>
      <c r="X81" t="n">
        <v>0.18</v>
      </c>
      <c r="Y81" t="n">
        <v>1</v>
      </c>
      <c r="Z81" t="n">
        <v>10</v>
      </c>
      <c r="AA81" t="n">
        <v>381.8485957682813</v>
      </c>
      <c r="AB81" t="n">
        <v>522.4620947012797</v>
      </c>
      <c r="AC81" t="n">
        <v>472.5990456631442</v>
      </c>
      <c r="AD81" t="n">
        <v>381848.5957682813</v>
      </c>
      <c r="AE81" t="n">
        <v>522462.0947012797</v>
      </c>
      <c r="AF81" t="n">
        <v>7.204513194846725e-06</v>
      </c>
      <c r="AG81" t="n">
        <v>24</v>
      </c>
      <c r="AH81" t="n">
        <v>472599.0456631442</v>
      </c>
    </row>
    <row r="82">
      <c r="A82" t="n">
        <v>80</v>
      </c>
      <c r="B82" t="n">
        <v>85</v>
      </c>
      <c r="C82" t="inlineStr">
        <is>
          <t xml:space="preserve">CONCLUIDO	</t>
        </is>
      </c>
      <c r="D82" t="n">
        <v>4.9771</v>
      </c>
      <c r="E82" t="n">
        <v>20.09</v>
      </c>
      <c r="F82" t="n">
        <v>17.45</v>
      </c>
      <c r="G82" t="n">
        <v>130.86</v>
      </c>
      <c r="H82" t="n">
        <v>1.88</v>
      </c>
      <c r="I82" t="n">
        <v>8</v>
      </c>
      <c r="J82" t="n">
        <v>197.9</v>
      </c>
      <c r="K82" t="n">
        <v>51.39</v>
      </c>
      <c r="L82" t="n">
        <v>21</v>
      </c>
      <c r="M82" t="n">
        <v>6</v>
      </c>
      <c r="N82" t="n">
        <v>40.51</v>
      </c>
      <c r="O82" t="n">
        <v>24642.07</v>
      </c>
      <c r="P82" t="n">
        <v>184.69</v>
      </c>
      <c r="Q82" t="n">
        <v>444.56</v>
      </c>
      <c r="R82" t="n">
        <v>66.23999999999999</v>
      </c>
      <c r="S82" t="n">
        <v>48.21</v>
      </c>
      <c r="T82" t="n">
        <v>3086.45</v>
      </c>
      <c r="U82" t="n">
        <v>0.73</v>
      </c>
      <c r="V82" t="n">
        <v>0.78</v>
      </c>
      <c r="W82" t="n">
        <v>0.17</v>
      </c>
      <c r="X82" t="n">
        <v>0.17</v>
      </c>
      <c r="Y82" t="n">
        <v>1</v>
      </c>
      <c r="Z82" t="n">
        <v>10</v>
      </c>
      <c r="AA82" t="n">
        <v>381.4869228823882</v>
      </c>
      <c r="AB82" t="n">
        <v>521.9672379029191</v>
      </c>
      <c r="AC82" t="n">
        <v>472.1514173030833</v>
      </c>
      <c r="AD82" t="n">
        <v>381486.9228823882</v>
      </c>
      <c r="AE82" t="n">
        <v>521967.2379029191</v>
      </c>
      <c r="AF82" t="n">
        <v>7.206540310322495e-06</v>
      </c>
      <c r="AG82" t="n">
        <v>24</v>
      </c>
      <c r="AH82" t="n">
        <v>472151.4173030833</v>
      </c>
    </row>
    <row r="83">
      <c r="A83" t="n">
        <v>81</v>
      </c>
      <c r="B83" t="n">
        <v>85</v>
      </c>
      <c r="C83" t="inlineStr">
        <is>
          <t xml:space="preserve">CONCLUIDO	</t>
        </is>
      </c>
      <c r="D83" t="n">
        <v>4.963</v>
      </c>
      <c r="E83" t="n">
        <v>20.15</v>
      </c>
      <c r="F83" t="n">
        <v>17.51</v>
      </c>
      <c r="G83" t="n">
        <v>131.29</v>
      </c>
      <c r="H83" t="n">
        <v>1.9</v>
      </c>
      <c r="I83" t="n">
        <v>8</v>
      </c>
      <c r="J83" t="n">
        <v>198.29</v>
      </c>
      <c r="K83" t="n">
        <v>51.39</v>
      </c>
      <c r="L83" t="n">
        <v>21.25</v>
      </c>
      <c r="M83" t="n">
        <v>6</v>
      </c>
      <c r="N83" t="n">
        <v>40.65</v>
      </c>
      <c r="O83" t="n">
        <v>24690.13</v>
      </c>
      <c r="P83" t="n">
        <v>184.66</v>
      </c>
      <c r="Q83" t="n">
        <v>444.55</v>
      </c>
      <c r="R83" t="n">
        <v>68.15000000000001</v>
      </c>
      <c r="S83" t="n">
        <v>48.21</v>
      </c>
      <c r="T83" t="n">
        <v>4037.72</v>
      </c>
      <c r="U83" t="n">
        <v>0.71</v>
      </c>
      <c r="V83" t="n">
        <v>0.78</v>
      </c>
      <c r="W83" t="n">
        <v>0.18</v>
      </c>
      <c r="X83" t="n">
        <v>0.23</v>
      </c>
      <c r="Y83" t="n">
        <v>1</v>
      </c>
      <c r="Z83" t="n">
        <v>10</v>
      </c>
      <c r="AA83" t="n">
        <v>382.075962151759</v>
      </c>
      <c r="AB83" t="n">
        <v>522.7731874178507</v>
      </c>
      <c r="AC83" t="n">
        <v>472.8804481274669</v>
      </c>
      <c r="AD83" t="n">
        <v>382075.962151759</v>
      </c>
      <c r="AE83" t="n">
        <v>522773.1874178507</v>
      </c>
      <c r="AF83" t="n">
        <v>7.186124361602247e-06</v>
      </c>
      <c r="AG83" t="n">
        <v>24</v>
      </c>
      <c r="AH83" t="n">
        <v>472880.448127467</v>
      </c>
    </row>
    <row r="84">
      <c r="A84" t="n">
        <v>82</v>
      </c>
      <c r="B84" t="n">
        <v>85</v>
      </c>
      <c r="C84" t="inlineStr">
        <is>
          <t xml:space="preserve">CONCLUIDO	</t>
        </is>
      </c>
      <c r="D84" t="n">
        <v>4.9687</v>
      </c>
      <c r="E84" t="n">
        <v>20.13</v>
      </c>
      <c r="F84" t="n">
        <v>17.48</v>
      </c>
      <c r="G84" t="n">
        <v>131.12</v>
      </c>
      <c r="H84" t="n">
        <v>1.92</v>
      </c>
      <c r="I84" t="n">
        <v>8</v>
      </c>
      <c r="J84" t="n">
        <v>198.68</v>
      </c>
      <c r="K84" t="n">
        <v>51.39</v>
      </c>
      <c r="L84" t="n">
        <v>21.5</v>
      </c>
      <c r="M84" t="n">
        <v>6</v>
      </c>
      <c r="N84" t="n">
        <v>40.79</v>
      </c>
      <c r="O84" t="n">
        <v>24738.25</v>
      </c>
      <c r="P84" t="n">
        <v>182.36</v>
      </c>
      <c r="Q84" t="n">
        <v>444.55</v>
      </c>
      <c r="R84" t="n">
        <v>67.36</v>
      </c>
      <c r="S84" t="n">
        <v>48.21</v>
      </c>
      <c r="T84" t="n">
        <v>3644.87</v>
      </c>
      <c r="U84" t="n">
        <v>0.72</v>
      </c>
      <c r="V84" t="n">
        <v>0.78</v>
      </c>
      <c r="W84" t="n">
        <v>0.18</v>
      </c>
      <c r="X84" t="n">
        <v>0.21</v>
      </c>
      <c r="Y84" t="n">
        <v>1</v>
      </c>
      <c r="Z84" t="n">
        <v>10</v>
      </c>
      <c r="AA84" t="n">
        <v>380.6936648081706</v>
      </c>
      <c r="AB84" t="n">
        <v>520.8818672096983</v>
      </c>
      <c r="AC84" t="n">
        <v>471.1696328654962</v>
      </c>
      <c r="AD84" t="n">
        <v>380693.6648081706</v>
      </c>
      <c r="AE84" t="n">
        <v>520881.8672096983</v>
      </c>
      <c r="AF84" t="n">
        <v>7.19437761746788e-06</v>
      </c>
      <c r="AG84" t="n">
        <v>24</v>
      </c>
      <c r="AH84" t="n">
        <v>471169.6328654962</v>
      </c>
    </row>
    <row r="85">
      <c r="A85" t="n">
        <v>83</v>
      </c>
      <c r="B85" t="n">
        <v>85</v>
      </c>
      <c r="C85" t="inlineStr">
        <is>
          <t xml:space="preserve">CONCLUIDO	</t>
        </is>
      </c>
      <c r="D85" t="n">
        <v>4.9872</v>
      </c>
      <c r="E85" t="n">
        <v>20.05</v>
      </c>
      <c r="F85" t="n">
        <v>17.44</v>
      </c>
      <c r="G85" t="n">
        <v>149.5</v>
      </c>
      <c r="H85" t="n">
        <v>1.94</v>
      </c>
      <c r="I85" t="n">
        <v>7</v>
      </c>
      <c r="J85" t="n">
        <v>199.07</v>
      </c>
      <c r="K85" t="n">
        <v>51.39</v>
      </c>
      <c r="L85" t="n">
        <v>21.75</v>
      </c>
      <c r="M85" t="n">
        <v>5</v>
      </c>
      <c r="N85" t="n">
        <v>40.93</v>
      </c>
      <c r="O85" t="n">
        <v>24786.41</v>
      </c>
      <c r="P85" t="n">
        <v>182.06</v>
      </c>
      <c r="Q85" t="n">
        <v>444.59</v>
      </c>
      <c r="R85" t="n">
        <v>65.95</v>
      </c>
      <c r="S85" t="n">
        <v>48.21</v>
      </c>
      <c r="T85" t="n">
        <v>2944.83</v>
      </c>
      <c r="U85" t="n">
        <v>0.73</v>
      </c>
      <c r="V85" t="n">
        <v>0.78</v>
      </c>
      <c r="W85" t="n">
        <v>0.18</v>
      </c>
      <c r="X85" t="n">
        <v>0.16</v>
      </c>
      <c r="Y85" t="n">
        <v>1</v>
      </c>
      <c r="Z85" t="n">
        <v>10</v>
      </c>
      <c r="AA85" t="n">
        <v>379.8857027612542</v>
      </c>
      <c r="AB85" t="n">
        <v>519.7763778923373</v>
      </c>
      <c r="AC85" t="n">
        <v>470.1696498970201</v>
      </c>
      <c r="AD85" t="n">
        <v>379885.7027612542</v>
      </c>
      <c r="AE85" t="n">
        <v>519776.3778923373</v>
      </c>
      <c r="AF85" t="n">
        <v>7.221164500540545e-06</v>
      </c>
      <c r="AG85" t="n">
        <v>24</v>
      </c>
      <c r="AH85" t="n">
        <v>470169.6498970201</v>
      </c>
    </row>
    <row r="86">
      <c r="A86" t="n">
        <v>84</v>
      </c>
      <c r="B86" t="n">
        <v>85</v>
      </c>
      <c r="C86" t="inlineStr">
        <is>
          <t xml:space="preserve">CONCLUIDO	</t>
        </is>
      </c>
      <c r="D86" t="n">
        <v>4.9839</v>
      </c>
      <c r="E86" t="n">
        <v>20.06</v>
      </c>
      <c r="F86" t="n">
        <v>17.45</v>
      </c>
      <c r="G86" t="n">
        <v>149.61</v>
      </c>
      <c r="H86" t="n">
        <v>1.96</v>
      </c>
      <c r="I86" t="n">
        <v>7</v>
      </c>
      <c r="J86" t="n">
        <v>199.46</v>
      </c>
      <c r="K86" t="n">
        <v>51.39</v>
      </c>
      <c r="L86" t="n">
        <v>22</v>
      </c>
      <c r="M86" t="n">
        <v>5</v>
      </c>
      <c r="N86" t="n">
        <v>41.07</v>
      </c>
      <c r="O86" t="n">
        <v>24834.62</v>
      </c>
      <c r="P86" t="n">
        <v>182.15</v>
      </c>
      <c r="Q86" t="n">
        <v>444.55</v>
      </c>
      <c r="R86" t="n">
        <v>66.43000000000001</v>
      </c>
      <c r="S86" t="n">
        <v>48.21</v>
      </c>
      <c r="T86" t="n">
        <v>3182.84</v>
      </c>
      <c r="U86" t="n">
        <v>0.73</v>
      </c>
      <c r="V86" t="n">
        <v>0.78</v>
      </c>
      <c r="W86" t="n">
        <v>0.18</v>
      </c>
      <c r="X86" t="n">
        <v>0.18</v>
      </c>
      <c r="Y86" t="n">
        <v>1</v>
      </c>
      <c r="Z86" t="n">
        <v>10</v>
      </c>
      <c r="AA86" t="n">
        <v>380.0561823089055</v>
      </c>
      <c r="AB86" t="n">
        <v>520.0096355304609</v>
      </c>
      <c r="AC86" t="n">
        <v>470.3806457535403</v>
      </c>
      <c r="AD86" t="n">
        <v>380056.1823089055</v>
      </c>
      <c r="AE86" t="n">
        <v>520009.6355304609</v>
      </c>
      <c r="AF86" t="n">
        <v>7.216386299776232e-06</v>
      </c>
      <c r="AG86" t="n">
        <v>24</v>
      </c>
      <c r="AH86" t="n">
        <v>470380.6457535403</v>
      </c>
    </row>
    <row r="87">
      <c r="A87" t="n">
        <v>85</v>
      </c>
      <c r="B87" t="n">
        <v>85</v>
      </c>
      <c r="C87" t="inlineStr">
        <is>
          <t xml:space="preserve">CONCLUIDO	</t>
        </is>
      </c>
      <c r="D87" t="n">
        <v>4.9893</v>
      </c>
      <c r="E87" t="n">
        <v>20.04</v>
      </c>
      <c r="F87" t="n">
        <v>17.43</v>
      </c>
      <c r="G87" t="n">
        <v>149.43</v>
      </c>
      <c r="H87" t="n">
        <v>1.98</v>
      </c>
      <c r="I87" t="n">
        <v>7</v>
      </c>
      <c r="J87" t="n">
        <v>199.86</v>
      </c>
      <c r="K87" t="n">
        <v>51.39</v>
      </c>
      <c r="L87" t="n">
        <v>22.25</v>
      </c>
      <c r="M87" t="n">
        <v>5</v>
      </c>
      <c r="N87" t="n">
        <v>41.21</v>
      </c>
      <c r="O87" t="n">
        <v>24882.88</v>
      </c>
      <c r="P87" t="n">
        <v>182.33</v>
      </c>
      <c r="Q87" t="n">
        <v>444.55</v>
      </c>
      <c r="R87" t="n">
        <v>65.7</v>
      </c>
      <c r="S87" t="n">
        <v>48.21</v>
      </c>
      <c r="T87" t="n">
        <v>2821.2</v>
      </c>
      <c r="U87" t="n">
        <v>0.73</v>
      </c>
      <c r="V87" t="n">
        <v>0.78</v>
      </c>
      <c r="W87" t="n">
        <v>0.17</v>
      </c>
      <c r="X87" t="n">
        <v>0.16</v>
      </c>
      <c r="Y87" t="n">
        <v>1</v>
      </c>
      <c r="Z87" t="n">
        <v>10</v>
      </c>
      <c r="AA87" t="n">
        <v>379.9244594094921</v>
      </c>
      <c r="AB87" t="n">
        <v>519.8294064482792</v>
      </c>
      <c r="AC87" t="n">
        <v>470.2176174820089</v>
      </c>
      <c r="AD87" t="n">
        <v>379924.4594094921</v>
      </c>
      <c r="AE87" t="n">
        <v>519829.4064482792</v>
      </c>
      <c r="AF87" t="n">
        <v>7.224205173754199e-06</v>
      </c>
      <c r="AG87" t="n">
        <v>24</v>
      </c>
      <c r="AH87" t="n">
        <v>470217.6174820089</v>
      </c>
    </row>
    <row r="88">
      <c r="A88" t="n">
        <v>86</v>
      </c>
      <c r="B88" t="n">
        <v>85</v>
      </c>
      <c r="C88" t="inlineStr">
        <is>
          <t xml:space="preserve">CONCLUIDO	</t>
        </is>
      </c>
      <c r="D88" t="n">
        <v>4.9869</v>
      </c>
      <c r="E88" t="n">
        <v>20.05</v>
      </c>
      <c r="F88" t="n">
        <v>17.44</v>
      </c>
      <c r="G88" t="n">
        <v>149.51</v>
      </c>
      <c r="H88" t="n">
        <v>2</v>
      </c>
      <c r="I88" t="n">
        <v>7</v>
      </c>
      <c r="J88" t="n">
        <v>200.25</v>
      </c>
      <c r="K88" t="n">
        <v>51.39</v>
      </c>
      <c r="L88" t="n">
        <v>22.5</v>
      </c>
      <c r="M88" t="n">
        <v>5</v>
      </c>
      <c r="N88" t="n">
        <v>41.35</v>
      </c>
      <c r="O88" t="n">
        <v>24931.18</v>
      </c>
      <c r="P88" t="n">
        <v>181.99</v>
      </c>
      <c r="Q88" t="n">
        <v>444.55</v>
      </c>
      <c r="R88" t="n">
        <v>66.01000000000001</v>
      </c>
      <c r="S88" t="n">
        <v>48.21</v>
      </c>
      <c r="T88" t="n">
        <v>2976.65</v>
      </c>
      <c r="U88" t="n">
        <v>0.73</v>
      </c>
      <c r="V88" t="n">
        <v>0.78</v>
      </c>
      <c r="W88" t="n">
        <v>0.18</v>
      </c>
      <c r="X88" t="n">
        <v>0.17</v>
      </c>
      <c r="Y88" t="n">
        <v>1</v>
      </c>
      <c r="Z88" t="n">
        <v>10</v>
      </c>
      <c r="AA88" t="n">
        <v>379.8603907779241</v>
      </c>
      <c r="AB88" t="n">
        <v>519.7417449200593</v>
      </c>
      <c r="AC88" t="n">
        <v>470.1383222470085</v>
      </c>
      <c r="AD88" t="n">
        <v>379860.3907779241</v>
      </c>
      <c r="AE88" t="n">
        <v>519741.7449200593</v>
      </c>
      <c r="AF88" t="n">
        <v>7.220730118652881e-06</v>
      </c>
      <c r="AG88" t="n">
        <v>24</v>
      </c>
      <c r="AH88" t="n">
        <v>470138.3222470086</v>
      </c>
    </row>
    <row r="89">
      <c r="A89" t="n">
        <v>87</v>
      </c>
      <c r="B89" t="n">
        <v>85</v>
      </c>
      <c r="C89" t="inlineStr">
        <is>
          <t xml:space="preserve">CONCLUIDO	</t>
        </is>
      </c>
      <c r="D89" t="n">
        <v>4.9965</v>
      </c>
      <c r="E89" t="n">
        <v>20.01</v>
      </c>
      <c r="F89" t="n">
        <v>17.4</v>
      </c>
      <c r="G89" t="n">
        <v>149.18</v>
      </c>
      <c r="H89" t="n">
        <v>2.01</v>
      </c>
      <c r="I89" t="n">
        <v>7</v>
      </c>
      <c r="J89" t="n">
        <v>200.64</v>
      </c>
      <c r="K89" t="n">
        <v>51.39</v>
      </c>
      <c r="L89" t="n">
        <v>22.75</v>
      </c>
      <c r="M89" t="n">
        <v>5</v>
      </c>
      <c r="N89" t="n">
        <v>41.5</v>
      </c>
      <c r="O89" t="n">
        <v>24979.54</v>
      </c>
      <c r="P89" t="n">
        <v>181.09</v>
      </c>
      <c r="Q89" t="n">
        <v>444.55</v>
      </c>
      <c r="R89" t="n">
        <v>64.61</v>
      </c>
      <c r="S89" t="n">
        <v>48.21</v>
      </c>
      <c r="T89" t="n">
        <v>2276.66</v>
      </c>
      <c r="U89" t="n">
        <v>0.75</v>
      </c>
      <c r="V89" t="n">
        <v>0.78</v>
      </c>
      <c r="W89" t="n">
        <v>0.18</v>
      </c>
      <c r="X89" t="n">
        <v>0.13</v>
      </c>
      <c r="Y89" t="n">
        <v>1</v>
      </c>
      <c r="Z89" t="n">
        <v>10</v>
      </c>
      <c r="AA89" t="n">
        <v>379.0223012041126</v>
      </c>
      <c r="AB89" t="n">
        <v>518.595033791268</v>
      </c>
      <c r="AC89" t="n">
        <v>469.1010516189298</v>
      </c>
      <c r="AD89" t="n">
        <v>379022.3012041126</v>
      </c>
      <c r="AE89" t="n">
        <v>518595.0337912679</v>
      </c>
      <c r="AF89" t="n">
        <v>7.234630339058156e-06</v>
      </c>
      <c r="AG89" t="n">
        <v>24</v>
      </c>
      <c r="AH89" t="n">
        <v>469101.0516189298</v>
      </c>
    </row>
    <row r="90">
      <c r="A90" t="n">
        <v>88</v>
      </c>
      <c r="B90" t="n">
        <v>85</v>
      </c>
      <c r="C90" t="inlineStr">
        <is>
          <t xml:space="preserve">CONCLUIDO	</t>
        </is>
      </c>
      <c r="D90" t="n">
        <v>4.9879</v>
      </c>
      <c r="E90" t="n">
        <v>20.05</v>
      </c>
      <c r="F90" t="n">
        <v>17.44</v>
      </c>
      <c r="G90" t="n">
        <v>149.47</v>
      </c>
      <c r="H90" t="n">
        <v>2.03</v>
      </c>
      <c r="I90" t="n">
        <v>7</v>
      </c>
      <c r="J90" t="n">
        <v>201.03</v>
      </c>
      <c r="K90" t="n">
        <v>51.39</v>
      </c>
      <c r="L90" t="n">
        <v>23</v>
      </c>
      <c r="M90" t="n">
        <v>5</v>
      </c>
      <c r="N90" t="n">
        <v>41.64</v>
      </c>
      <c r="O90" t="n">
        <v>25027.94</v>
      </c>
      <c r="P90" t="n">
        <v>180.59</v>
      </c>
      <c r="Q90" t="n">
        <v>444.55</v>
      </c>
      <c r="R90" t="n">
        <v>65.98999999999999</v>
      </c>
      <c r="S90" t="n">
        <v>48.21</v>
      </c>
      <c r="T90" t="n">
        <v>2965.16</v>
      </c>
      <c r="U90" t="n">
        <v>0.73</v>
      </c>
      <c r="V90" t="n">
        <v>0.78</v>
      </c>
      <c r="W90" t="n">
        <v>0.17</v>
      </c>
      <c r="X90" t="n">
        <v>0.16</v>
      </c>
      <c r="Y90" t="n">
        <v>1</v>
      </c>
      <c r="Z90" t="n">
        <v>10</v>
      </c>
      <c r="AA90" t="n">
        <v>379.1527437920801</v>
      </c>
      <c r="AB90" t="n">
        <v>518.7735110948458</v>
      </c>
      <c r="AC90" t="n">
        <v>469.2624952991488</v>
      </c>
      <c r="AD90" t="n">
        <v>379152.7437920801</v>
      </c>
      <c r="AE90" t="n">
        <v>518773.5110948458</v>
      </c>
      <c r="AF90" t="n">
        <v>7.222178058278429e-06</v>
      </c>
      <c r="AG90" t="n">
        <v>24</v>
      </c>
      <c r="AH90" t="n">
        <v>469262.4952991488</v>
      </c>
    </row>
    <row r="91">
      <c r="A91" t="n">
        <v>89</v>
      </c>
      <c r="B91" t="n">
        <v>85</v>
      </c>
      <c r="C91" t="inlineStr">
        <is>
          <t xml:space="preserve">CONCLUIDO	</t>
        </is>
      </c>
      <c r="D91" t="n">
        <v>4.9837</v>
      </c>
      <c r="E91" t="n">
        <v>20.07</v>
      </c>
      <c r="F91" t="n">
        <v>17.46</v>
      </c>
      <c r="G91" t="n">
        <v>149.62</v>
      </c>
      <c r="H91" t="n">
        <v>2.05</v>
      </c>
      <c r="I91" t="n">
        <v>7</v>
      </c>
      <c r="J91" t="n">
        <v>201.42</v>
      </c>
      <c r="K91" t="n">
        <v>51.39</v>
      </c>
      <c r="L91" t="n">
        <v>23.25</v>
      </c>
      <c r="M91" t="n">
        <v>4</v>
      </c>
      <c r="N91" t="n">
        <v>41.78</v>
      </c>
      <c r="O91" t="n">
        <v>25076.39</v>
      </c>
      <c r="P91" t="n">
        <v>179.86</v>
      </c>
      <c r="Q91" t="n">
        <v>444.56</v>
      </c>
      <c r="R91" t="n">
        <v>66.37</v>
      </c>
      <c r="S91" t="n">
        <v>48.21</v>
      </c>
      <c r="T91" t="n">
        <v>3157.22</v>
      </c>
      <c r="U91" t="n">
        <v>0.73</v>
      </c>
      <c r="V91" t="n">
        <v>0.78</v>
      </c>
      <c r="W91" t="n">
        <v>0.18</v>
      </c>
      <c r="X91" t="n">
        <v>0.18</v>
      </c>
      <c r="Y91" t="n">
        <v>1</v>
      </c>
      <c r="Z91" t="n">
        <v>10</v>
      </c>
      <c r="AA91" t="n">
        <v>378.9823164618526</v>
      </c>
      <c r="AB91" t="n">
        <v>518.5403249029055</v>
      </c>
      <c r="AC91" t="n">
        <v>469.0515640700883</v>
      </c>
      <c r="AD91" t="n">
        <v>378982.3164618526</v>
      </c>
      <c r="AE91" t="n">
        <v>518540.3249029055</v>
      </c>
      <c r="AF91" t="n">
        <v>7.216096711851121e-06</v>
      </c>
      <c r="AG91" t="n">
        <v>24</v>
      </c>
      <c r="AH91" t="n">
        <v>469051.5640700883</v>
      </c>
    </row>
    <row r="92">
      <c r="A92" t="n">
        <v>90</v>
      </c>
      <c r="B92" t="n">
        <v>85</v>
      </c>
      <c r="C92" t="inlineStr">
        <is>
          <t xml:space="preserve">CONCLUIDO	</t>
        </is>
      </c>
      <c r="D92" t="n">
        <v>4.9877</v>
      </c>
      <c r="E92" t="n">
        <v>20.05</v>
      </c>
      <c r="F92" t="n">
        <v>17.44</v>
      </c>
      <c r="G92" t="n">
        <v>149.48</v>
      </c>
      <c r="H92" t="n">
        <v>2.07</v>
      </c>
      <c r="I92" t="n">
        <v>7</v>
      </c>
      <c r="J92" t="n">
        <v>201.82</v>
      </c>
      <c r="K92" t="n">
        <v>51.39</v>
      </c>
      <c r="L92" t="n">
        <v>23.5</v>
      </c>
      <c r="M92" t="n">
        <v>3</v>
      </c>
      <c r="N92" t="n">
        <v>41.93</v>
      </c>
      <c r="O92" t="n">
        <v>25124.89</v>
      </c>
      <c r="P92" t="n">
        <v>179.98</v>
      </c>
      <c r="Q92" t="n">
        <v>444.55</v>
      </c>
      <c r="R92" t="n">
        <v>65.84999999999999</v>
      </c>
      <c r="S92" t="n">
        <v>48.21</v>
      </c>
      <c r="T92" t="n">
        <v>2895.98</v>
      </c>
      <c r="U92" t="n">
        <v>0.73</v>
      </c>
      <c r="V92" t="n">
        <v>0.78</v>
      </c>
      <c r="W92" t="n">
        <v>0.18</v>
      </c>
      <c r="X92" t="n">
        <v>0.16</v>
      </c>
      <c r="Y92" t="n">
        <v>1</v>
      </c>
      <c r="Z92" t="n">
        <v>10</v>
      </c>
      <c r="AA92" t="n">
        <v>378.8626694103967</v>
      </c>
      <c r="AB92" t="n">
        <v>518.376618528648</v>
      </c>
      <c r="AC92" t="n">
        <v>468.9034816024267</v>
      </c>
      <c r="AD92" t="n">
        <v>378862.6694103967</v>
      </c>
      <c r="AE92" t="n">
        <v>518376.618528648</v>
      </c>
      <c r="AF92" t="n">
        <v>7.22188847035332e-06</v>
      </c>
      <c r="AG92" t="n">
        <v>24</v>
      </c>
      <c r="AH92" t="n">
        <v>468903.4816024267</v>
      </c>
    </row>
    <row r="93">
      <c r="A93" t="n">
        <v>91</v>
      </c>
      <c r="B93" t="n">
        <v>85</v>
      </c>
      <c r="C93" t="inlineStr">
        <is>
          <t xml:space="preserve">CONCLUIDO	</t>
        </is>
      </c>
      <c r="D93" t="n">
        <v>4.9808</v>
      </c>
      <c r="E93" t="n">
        <v>20.08</v>
      </c>
      <c r="F93" t="n">
        <v>17.47</v>
      </c>
      <c r="G93" t="n">
        <v>149.72</v>
      </c>
      <c r="H93" t="n">
        <v>2.09</v>
      </c>
      <c r="I93" t="n">
        <v>7</v>
      </c>
      <c r="J93" t="n">
        <v>202.21</v>
      </c>
      <c r="K93" t="n">
        <v>51.39</v>
      </c>
      <c r="L93" t="n">
        <v>23.75</v>
      </c>
      <c r="M93" t="n">
        <v>3</v>
      </c>
      <c r="N93" t="n">
        <v>42.07</v>
      </c>
      <c r="O93" t="n">
        <v>25173.44</v>
      </c>
      <c r="P93" t="n">
        <v>180.07</v>
      </c>
      <c r="Q93" t="n">
        <v>444.55</v>
      </c>
      <c r="R93" t="n">
        <v>66.84</v>
      </c>
      <c r="S93" t="n">
        <v>48.21</v>
      </c>
      <c r="T93" t="n">
        <v>3392.03</v>
      </c>
      <c r="U93" t="n">
        <v>0.72</v>
      </c>
      <c r="V93" t="n">
        <v>0.78</v>
      </c>
      <c r="W93" t="n">
        <v>0.18</v>
      </c>
      <c r="X93" t="n">
        <v>0.19</v>
      </c>
      <c r="Y93" t="n">
        <v>1</v>
      </c>
      <c r="Z93" t="n">
        <v>10</v>
      </c>
      <c r="AA93" t="n">
        <v>379.1991159566224</v>
      </c>
      <c r="AB93" t="n">
        <v>518.8369595361681</v>
      </c>
      <c r="AC93" t="n">
        <v>469.3198883102818</v>
      </c>
      <c r="AD93" t="n">
        <v>379199.1159566224</v>
      </c>
      <c r="AE93" t="n">
        <v>518836.9595361681</v>
      </c>
      <c r="AF93" t="n">
        <v>7.211897686937028e-06</v>
      </c>
      <c r="AG93" t="n">
        <v>24</v>
      </c>
      <c r="AH93" t="n">
        <v>469319.8883102818</v>
      </c>
    </row>
    <row r="94">
      <c r="A94" t="n">
        <v>92</v>
      </c>
      <c r="B94" t="n">
        <v>85</v>
      </c>
      <c r="C94" t="inlineStr">
        <is>
          <t xml:space="preserve">CONCLUIDO	</t>
        </is>
      </c>
      <c r="D94" t="n">
        <v>4.985</v>
      </c>
      <c r="E94" t="n">
        <v>20.06</v>
      </c>
      <c r="F94" t="n">
        <v>17.45</v>
      </c>
      <c r="G94" t="n">
        <v>149.57</v>
      </c>
      <c r="H94" t="n">
        <v>2.1</v>
      </c>
      <c r="I94" t="n">
        <v>7</v>
      </c>
      <c r="J94" t="n">
        <v>202.61</v>
      </c>
      <c r="K94" t="n">
        <v>51.39</v>
      </c>
      <c r="L94" t="n">
        <v>24</v>
      </c>
      <c r="M94" t="n">
        <v>2</v>
      </c>
      <c r="N94" t="n">
        <v>42.21</v>
      </c>
      <c r="O94" t="n">
        <v>25222.04</v>
      </c>
      <c r="P94" t="n">
        <v>179.5</v>
      </c>
      <c r="Q94" t="n">
        <v>444.56</v>
      </c>
      <c r="R94" t="n">
        <v>66.08</v>
      </c>
      <c r="S94" t="n">
        <v>48.21</v>
      </c>
      <c r="T94" t="n">
        <v>3011.08</v>
      </c>
      <c r="U94" t="n">
        <v>0.73</v>
      </c>
      <c r="V94" t="n">
        <v>0.78</v>
      </c>
      <c r="W94" t="n">
        <v>0.18</v>
      </c>
      <c r="X94" t="n">
        <v>0.17</v>
      </c>
      <c r="Y94" t="n">
        <v>1</v>
      </c>
      <c r="Z94" t="n">
        <v>10</v>
      </c>
      <c r="AA94" t="n">
        <v>378.7387190047643</v>
      </c>
      <c r="AB94" t="n">
        <v>518.207024115356</v>
      </c>
      <c r="AC94" t="n">
        <v>468.7500730419119</v>
      </c>
      <c r="AD94" t="n">
        <v>378738.7190047643</v>
      </c>
      <c r="AE94" t="n">
        <v>518207.024115356</v>
      </c>
      <c r="AF94" t="n">
        <v>7.217979033364337e-06</v>
      </c>
      <c r="AG94" t="n">
        <v>24</v>
      </c>
      <c r="AH94" t="n">
        <v>468750.0730419119</v>
      </c>
    </row>
    <row r="95">
      <c r="A95" t="n">
        <v>93</v>
      </c>
      <c r="B95" t="n">
        <v>85</v>
      </c>
      <c r="C95" t="inlineStr">
        <is>
          <t xml:space="preserve">CONCLUIDO	</t>
        </is>
      </c>
      <c r="D95" t="n">
        <v>4.9843</v>
      </c>
      <c r="E95" t="n">
        <v>20.06</v>
      </c>
      <c r="F95" t="n">
        <v>17.45</v>
      </c>
      <c r="G95" t="n">
        <v>149.6</v>
      </c>
      <c r="H95" t="n">
        <v>2.12</v>
      </c>
      <c r="I95" t="n">
        <v>7</v>
      </c>
      <c r="J95" t="n">
        <v>203</v>
      </c>
      <c r="K95" t="n">
        <v>51.39</v>
      </c>
      <c r="L95" t="n">
        <v>24.25</v>
      </c>
      <c r="M95" t="n">
        <v>2</v>
      </c>
      <c r="N95" t="n">
        <v>42.36</v>
      </c>
      <c r="O95" t="n">
        <v>25270.81</v>
      </c>
      <c r="P95" t="n">
        <v>179.77</v>
      </c>
      <c r="Q95" t="n">
        <v>444.55</v>
      </c>
      <c r="R95" t="n">
        <v>66.23</v>
      </c>
      <c r="S95" t="n">
        <v>48.21</v>
      </c>
      <c r="T95" t="n">
        <v>3086.23</v>
      </c>
      <c r="U95" t="n">
        <v>0.73</v>
      </c>
      <c r="V95" t="n">
        <v>0.78</v>
      </c>
      <c r="W95" t="n">
        <v>0.18</v>
      </c>
      <c r="X95" t="n">
        <v>0.18</v>
      </c>
      <c r="Y95" t="n">
        <v>1</v>
      </c>
      <c r="Z95" t="n">
        <v>10</v>
      </c>
      <c r="AA95" t="n">
        <v>378.8897422680782</v>
      </c>
      <c r="AB95" t="n">
        <v>518.4136608068983</v>
      </c>
      <c r="AC95" t="n">
        <v>468.9369886176299</v>
      </c>
      <c r="AD95" t="n">
        <v>378889.7422680783</v>
      </c>
      <c r="AE95" t="n">
        <v>518413.6608068983</v>
      </c>
      <c r="AF95" t="n">
        <v>7.216965475626452e-06</v>
      </c>
      <c r="AG95" t="n">
        <v>24</v>
      </c>
      <c r="AH95" t="n">
        <v>468936.9886176299</v>
      </c>
    </row>
    <row r="96">
      <c r="A96" t="n">
        <v>94</v>
      </c>
      <c r="B96" t="n">
        <v>85</v>
      </c>
      <c r="C96" t="inlineStr">
        <is>
          <t xml:space="preserve">CONCLUIDO	</t>
        </is>
      </c>
      <c r="D96" t="n">
        <v>4.9822</v>
      </c>
      <c r="E96" t="n">
        <v>20.07</v>
      </c>
      <c r="F96" t="n">
        <v>17.46</v>
      </c>
      <c r="G96" t="n">
        <v>149.67</v>
      </c>
      <c r="H96" t="n">
        <v>2.14</v>
      </c>
      <c r="I96" t="n">
        <v>7</v>
      </c>
      <c r="J96" t="n">
        <v>203.4</v>
      </c>
      <c r="K96" t="n">
        <v>51.39</v>
      </c>
      <c r="L96" t="n">
        <v>24.5</v>
      </c>
      <c r="M96" t="n">
        <v>1</v>
      </c>
      <c r="N96" t="n">
        <v>42.5</v>
      </c>
      <c r="O96" t="n">
        <v>25319.51</v>
      </c>
      <c r="P96" t="n">
        <v>179.93</v>
      </c>
      <c r="Q96" t="n">
        <v>444.55</v>
      </c>
      <c r="R96" t="n">
        <v>66.48999999999999</v>
      </c>
      <c r="S96" t="n">
        <v>48.21</v>
      </c>
      <c r="T96" t="n">
        <v>3215.13</v>
      </c>
      <c r="U96" t="n">
        <v>0.73</v>
      </c>
      <c r="V96" t="n">
        <v>0.78</v>
      </c>
      <c r="W96" t="n">
        <v>0.18</v>
      </c>
      <c r="X96" t="n">
        <v>0.18</v>
      </c>
      <c r="Y96" t="n">
        <v>1</v>
      </c>
      <c r="Z96" t="n">
        <v>10</v>
      </c>
      <c r="AA96" t="n">
        <v>379.0592574794834</v>
      </c>
      <c r="AB96" t="n">
        <v>518.6455989976261</v>
      </c>
      <c r="AC96" t="n">
        <v>469.146790952962</v>
      </c>
      <c r="AD96" t="n">
        <v>379059.2574794834</v>
      </c>
      <c r="AE96" t="n">
        <v>518645.5989976261</v>
      </c>
      <c r="AF96" t="n">
        <v>7.213924802412798e-06</v>
      </c>
      <c r="AG96" t="n">
        <v>24</v>
      </c>
      <c r="AH96" t="n">
        <v>469146.790952962</v>
      </c>
    </row>
    <row r="97">
      <c r="A97" t="n">
        <v>95</v>
      </c>
      <c r="B97" t="n">
        <v>85</v>
      </c>
      <c r="C97" t="inlineStr">
        <is>
          <t xml:space="preserve">CONCLUIDO	</t>
        </is>
      </c>
      <c r="D97" t="n">
        <v>4.9804</v>
      </c>
      <c r="E97" t="n">
        <v>20.08</v>
      </c>
      <c r="F97" t="n">
        <v>17.47</v>
      </c>
      <c r="G97" t="n">
        <v>149.74</v>
      </c>
      <c r="H97" t="n">
        <v>2.16</v>
      </c>
      <c r="I97" t="n">
        <v>7</v>
      </c>
      <c r="J97" t="n">
        <v>203.79</v>
      </c>
      <c r="K97" t="n">
        <v>51.39</v>
      </c>
      <c r="L97" t="n">
        <v>24.75</v>
      </c>
      <c r="M97" t="n">
        <v>1</v>
      </c>
      <c r="N97" t="n">
        <v>42.65</v>
      </c>
      <c r="O97" t="n">
        <v>25368.26</v>
      </c>
      <c r="P97" t="n">
        <v>180.12</v>
      </c>
      <c r="Q97" t="n">
        <v>444.55</v>
      </c>
      <c r="R97" t="n">
        <v>66.75</v>
      </c>
      <c r="S97" t="n">
        <v>48.21</v>
      </c>
      <c r="T97" t="n">
        <v>3345.51</v>
      </c>
      <c r="U97" t="n">
        <v>0.72</v>
      </c>
      <c r="V97" t="n">
        <v>0.78</v>
      </c>
      <c r="W97" t="n">
        <v>0.18</v>
      </c>
      <c r="X97" t="n">
        <v>0.19</v>
      </c>
      <c r="Y97" t="n">
        <v>1</v>
      </c>
      <c r="Z97" t="n">
        <v>10</v>
      </c>
      <c r="AA97" t="n">
        <v>379.2348749000481</v>
      </c>
      <c r="AB97" t="n">
        <v>518.8858865001365</v>
      </c>
      <c r="AC97" t="n">
        <v>469.3641457534783</v>
      </c>
      <c r="AD97" t="n">
        <v>379234.8749000481</v>
      </c>
      <c r="AE97" t="n">
        <v>518885.8865001365</v>
      </c>
      <c r="AF97" t="n">
        <v>7.211318511086809e-06</v>
      </c>
      <c r="AG97" t="n">
        <v>24</v>
      </c>
      <c r="AH97" t="n">
        <v>469364.1457534783</v>
      </c>
    </row>
    <row r="98">
      <c r="A98" t="n">
        <v>96</v>
      </c>
      <c r="B98" t="n">
        <v>85</v>
      </c>
      <c r="C98" t="inlineStr">
        <is>
          <t xml:space="preserve">CONCLUIDO	</t>
        </is>
      </c>
      <c r="D98" t="n">
        <v>4.9786</v>
      </c>
      <c r="E98" t="n">
        <v>20.09</v>
      </c>
      <c r="F98" t="n">
        <v>17.48</v>
      </c>
      <c r="G98" t="n">
        <v>149.8</v>
      </c>
      <c r="H98" t="n">
        <v>2.17</v>
      </c>
      <c r="I98" t="n">
        <v>7</v>
      </c>
      <c r="J98" t="n">
        <v>204.19</v>
      </c>
      <c r="K98" t="n">
        <v>51.39</v>
      </c>
      <c r="L98" t="n">
        <v>25</v>
      </c>
      <c r="M98" t="n">
        <v>1</v>
      </c>
      <c r="N98" t="n">
        <v>42.79</v>
      </c>
      <c r="O98" t="n">
        <v>25417.05</v>
      </c>
      <c r="P98" t="n">
        <v>180.31</v>
      </c>
      <c r="Q98" t="n">
        <v>444.55</v>
      </c>
      <c r="R98" t="n">
        <v>66.95</v>
      </c>
      <c r="S98" t="n">
        <v>48.21</v>
      </c>
      <c r="T98" t="n">
        <v>3445.87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379.4106193086645</v>
      </c>
      <c r="AB98" t="n">
        <v>519.1263477533016</v>
      </c>
      <c r="AC98" t="n">
        <v>469.5816577221309</v>
      </c>
      <c r="AD98" t="n">
        <v>379410.6193086645</v>
      </c>
      <c r="AE98" t="n">
        <v>519126.3477533016</v>
      </c>
      <c r="AF98" t="n">
        <v>7.208712219760819e-06</v>
      </c>
      <c r="AG98" t="n">
        <v>24</v>
      </c>
      <c r="AH98" t="n">
        <v>469581.6577221309</v>
      </c>
    </row>
    <row r="99">
      <c r="A99" t="n">
        <v>97</v>
      </c>
      <c r="B99" t="n">
        <v>85</v>
      </c>
      <c r="C99" t="inlineStr">
        <is>
          <t xml:space="preserve">CONCLUIDO	</t>
        </is>
      </c>
      <c r="D99" t="n">
        <v>4.9777</v>
      </c>
      <c r="E99" t="n">
        <v>20.09</v>
      </c>
      <c r="F99" t="n">
        <v>17.48</v>
      </c>
      <c r="G99" t="n">
        <v>149.83</v>
      </c>
      <c r="H99" t="n">
        <v>2.19</v>
      </c>
      <c r="I99" t="n">
        <v>7</v>
      </c>
      <c r="J99" t="n">
        <v>204.58</v>
      </c>
      <c r="K99" t="n">
        <v>51.39</v>
      </c>
      <c r="L99" t="n">
        <v>25.25</v>
      </c>
      <c r="M99" t="n">
        <v>1</v>
      </c>
      <c r="N99" t="n">
        <v>42.94</v>
      </c>
      <c r="O99" t="n">
        <v>25465.9</v>
      </c>
      <c r="P99" t="n">
        <v>180.46</v>
      </c>
      <c r="Q99" t="n">
        <v>444.55</v>
      </c>
      <c r="R99" t="n">
        <v>67.08</v>
      </c>
      <c r="S99" t="n">
        <v>48.21</v>
      </c>
      <c r="T99" t="n">
        <v>3511.14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379.5093799424111</v>
      </c>
      <c r="AB99" t="n">
        <v>519.2614764094052</v>
      </c>
      <c r="AC99" t="n">
        <v>469.7038898889503</v>
      </c>
      <c r="AD99" t="n">
        <v>379509.3799424111</v>
      </c>
      <c r="AE99" t="n">
        <v>519261.4764094052</v>
      </c>
      <c r="AF99" t="n">
        <v>7.207409074097824e-06</v>
      </c>
      <c r="AG99" t="n">
        <v>24</v>
      </c>
      <c r="AH99" t="n">
        <v>469703.8898889503</v>
      </c>
    </row>
    <row r="100">
      <c r="A100" t="n">
        <v>98</v>
      </c>
      <c r="B100" t="n">
        <v>85</v>
      </c>
      <c r="C100" t="inlineStr">
        <is>
          <t xml:space="preserve">CONCLUIDO	</t>
        </is>
      </c>
      <c r="D100" t="n">
        <v>4.9796</v>
      </c>
      <c r="E100" t="n">
        <v>20.08</v>
      </c>
      <c r="F100" t="n">
        <v>17.47</v>
      </c>
      <c r="G100" t="n">
        <v>149.76</v>
      </c>
      <c r="H100" t="n">
        <v>2.21</v>
      </c>
      <c r="I100" t="n">
        <v>7</v>
      </c>
      <c r="J100" t="n">
        <v>204.98</v>
      </c>
      <c r="K100" t="n">
        <v>51.39</v>
      </c>
      <c r="L100" t="n">
        <v>25.5</v>
      </c>
      <c r="M100" t="n">
        <v>0</v>
      </c>
      <c r="N100" t="n">
        <v>43.09</v>
      </c>
      <c r="O100" t="n">
        <v>25514.8</v>
      </c>
      <c r="P100" t="n">
        <v>180.32</v>
      </c>
      <c r="Q100" t="n">
        <v>444.55</v>
      </c>
      <c r="R100" t="n">
        <v>66.73</v>
      </c>
      <c r="S100" t="n">
        <v>48.21</v>
      </c>
      <c r="T100" t="n">
        <v>3336.13</v>
      </c>
      <c r="U100" t="n">
        <v>0.72</v>
      </c>
      <c r="V100" t="n">
        <v>0.78</v>
      </c>
      <c r="W100" t="n">
        <v>0.18</v>
      </c>
      <c r="X100" t="n">
        <v>0.2</v>
      </c>
      <c r="Y100" t="n">
        <v>1</v>
      </c>
      <c r="Z100" t="n">
        <v>10</v>
      </c>
      <c r="AA100" t="n">
        <v>379.3549811567812</v>
      </c>
      <c r="AB100" t="n">
        <v>519.0502211793126</v>
      </c>
      <c r="AC100" t="n">
        <v>469.5127965615192</v>
      </c>
      <c r="AD100" t="n">
        <v>379354.9811567811</v>
      </c>
      <c r="AE100" t="n">
        <v>519050.2211793127</v>
      </c>
      <c r="AF100" t="n">
        <v>7.210160159386368e-06</v>
      </c>
      <c r="AG100" t="n">
        <v>24</v>
      </c>
      <c r="AH100" t="n">
        <v>469512.7965615191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4.5194</v>
      </c>
      <c r="E2" t="n">
        <v>22.13</v>
      </c>
      <c r="F2" t="n">
        <v>19.44</v>
      </c>
      <c r="G2" t="n">
        <v>15.15</v>
      </c>
      <c r="H2" t="n">
        <v>0.34</v>
      </c>
      <c r="I2" t="n">
        <v>77</v>
      </c>
      <c r="J2" t="n">
        <v>51.33</v>
      </c>
      <c r="K2" t="n">
        <v>24.83</v>
      </c>
      <c r="L2" t="n">
        <v>1</v>
      </c>
      <c r="M2" t="n">
        <v>75</v>
      </c>
      <c r="N2" t="n">
        <v>5.51</v>
      </c>
      <c r="O2" t="n">
        <v>6564.78</v>
      </c>
      <c r="P2" t="n">
        <v>104.75</v>
      </c>
      <c r="Q2" t="n">
        <v>444.61</v>
      </c>
      <c r="R2" t="n">
        <v>130.97</v>
      </c>
      <c r="S2" t="n">
        <v>48.21</v>
      </c>
      <c r="T2" t="n">
        <v>35104.41</v>
      </c>
      <c r="U2" t="n">
        <v>0.37</v>
      </c>
      <c r="V2" t="n">
        <v>0.7</v>
      </c>
      <c r="W2" t="n">
        <v>0.29</v>
      </c>
      <c r="X2" t="n">
        <v>2.16</v>
      </c>
      <c r="Y2" t="n">
        <v>1</v>
      </c>
      <c r="Z2" t="n">
        <v>10</v>
      </c>
      <c r="AA2" t="n">
        <v>336.4133546057088</v>
      </c>
      <c r="AB2" t="n">
        <v>460.2955932812758</v>
      </c>
      <c r="AC2" t="n">
        <v>416.3656278874327</v>
      </c>
      <c r="AD2" t="n">
        <v>336413.3546057089</v>
      </c>
      <c r="AE2" t="n">
        <v>460295.5932812758</v>
      </c>
      <c r="AF2" t="n">
        <v>1.173014086099915e-05</v>
      </c>
      <c r="AG2" t="n">
        <v>26</v>
      </c>
      <c r="AH2" t="n">
        <v>416365.6278874327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4.6888</v>
      </c>
      <c r="E3" t="n">
        <v>21.33</v>
      </c>
      <c r="F3" t="n">
        <v>18.86</v>
      </c>
      <c r="G3" t="n">
        <v>19.18</v>
      </c>
      <c r="H3" t="n">
        <v>0.42</v>
      </c>
      <c r="I3" t="n">
        <v>59</v>
      </c>
      <c r="J3" t="n">
        <v>51.62</v>
      </c>
      <c r="K3" t="n">
        <v>24.83</v>
      </c>
      <c r="L3" t="n">
        <v>1.25</v>
      </c>
      <c r="M3" t="n">
        <v>57</v>
      </c>
      <c r="N3" t="n">
        <v>5.54</v>
      </c>
      <c r="O3" t="n">
        <v>6599.8</v>
      </c>
      <c r="P3" t="n">
        <v>99.75</v>
      </c>
      <c r="Q3" t="n">
        <v>444.57</v>
      </c>
      <c r="R3" t="n">
        <v>111.94</v>
      </c>
      <c r="S3" t="n">
        <v>48.21</v>
      </c>
      <c r="T3" t="n">
        <v>25678.75</v>
      </c>
      <c r="U3" t="n">
        <v>0.43</v>
      </c>
      <c r="V3" t="n">
        <v>0.72</v>
      </c>
      <c r="W3" t="n">
        <v>0.26</v>
      </c>
      <c r="X3" t="n">
        <v>1.58</v>
      </c>
      <c r="Y3" t="n">
        <v>1</v>
      </c>
      <c r="Z3" t="n">
        <v>10</v>
      </c>
      <c r="AA3" t="n">
        <v>320.0567694082521</v>
      </c>
      <c r="AB3" t="n">
        <v>437.9157918125047</v>
      </c>
      <c r="AC3" t="n">
        <v>396.1217232605924</v>
      </c>
      <c r="AD3" t="n">
        <v>320056.7694082521</v>
      </c>
      <c r="AE3" t="n">
        <v>437915.7918125046</v>
      </c>
      <c r="AF3" t="n">
        <v>1.216981999138222e-05</v>
      </c>
      <c r="AG3" t="n">
        <v>25</v>
      </c>
      <c r="AH3" t="n">
        <v>396121.7232605924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4.7441</v>
      </c>
      <c r="E4" t="n">
        <v>21.08</v>
      </c>
      <c r="F4" t="n">
        <v>18.74</v>
      </c>
      <c r="G4" t="n">
        <v>23.43</v>
      </c>
      <c r="H4" t="n">
        <v>0.5</v>
      </c>
      <c r="I4" t="n">
        <v>48</v>
      </c>
      <c r="J4" t="n">
        <v>51.9</v>
      </c>
      <c r="K4" t="n">
        <v>24.83</v>
      </c>
      <c r="L4" t="n">
        <v>1.5</v>
      </c>
      <c r="M4" t="n">
        <v>46</v>
      </c>
      <c r="N4" t="n">
        <v>5.57</v>
      </c>
      <c r="O4" t="n">
        <v>6634.84</v>
      </c>
      <c r="P4" t="n">
        <v>97.27</v>
      </c>
      <c r="Q4" t="n">
        <v>444.59</v>
      </c>
      <c r="R4" t="n">
        <v>108.82</v>
      </c>
      <c r="S4" t="n">
        <v>48.21</v>
      </c>
      <c r="T4" t="n">
        <v>24174.04</v>
      </c>
      <c r="U4" t="n">
        <v>0.44</v>
      </c>
      <c r="V4" t="n">
        <v>0.73</v>
      </c>
      <c r="W4" t="n">
        <v>0.24</v>
      </c>
      <c r="X4" t="n">
        <v>1.47</v>
      </c>
      <c r="Y4" t="n">
        <v>1</v>
      </c>
      <c r="Z4" t="n">
        <v>10</v>
      </c>
      <c r="AA4" t="n">
        <v>317.555888563815</v>
      </c>
      <c r="AB4" t="n">
        <v>434.4939763100699</v>
      </c>
      <c r="AC4" t="n">
        <v>393.0264810271618</v>
      </c>
      <c r="AD4" t="n">
        <v>317555.888563815</v>
      </c>
      <c r="AE4" t="n">
        <v>434493.9763100698</v>
      </c>
      <c r="AF4" t="n">
        <v>1.231335160832545e-05</v>
      </c>
      <c r="AG4" t="n">
        <v>25</v>
      </c>
      <c r="AH4" t="n">
        <v>393026.4810271618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4.8465</v>
      </c>
      <c r="E5" t="n">
        <v>20.63</v>
      </c>
      <c r="F5" t="n">
        <v>18.4</v>
      </c>
      <c r="G5" t="n">
        <v>27.6</v>
      </c>
      <c r="H5" t="n">
        <v>0.58</v>
      </c>
      <c r="I5" t="n">
        <v>40</v>
      </c>
      <c r="J5" t="n">
        <v>52.19</v>
      </c>
      <c r="K5" t="n">
        <v>24.83</v>
      </c>
      <c r="L5" t="n">
        <v>1.75</v>
      </c>
      <c r="M5" t="n">
        <v>38</v>
      </c>
      <c r="N5" t="n">
        <v>5.61</v>
      </c>
      <c r="O5" t="n">
        <v>6670.02</v>
      </c>
      <c r="P5" t="n">
        <v>93.75</v>
      </c>
      <c r="Q5" t="n">
        <v>444.56</v>
      </c>
      <c r="R5" t="n">
        <v>97.25</v>
      </c>
      <c r="S5" t="n">
        <v>48.21</v>
      </c>
      <c r="T5" t="n">
        <v>18431.42</v>
      </c>
      <c r="U5" t="n">
        <v>0.5</v>
      </c>
      <c r="V5" t="n">
        <v>0.74</v>
      </c>
      <c r="W5" t="n">
        <v>0.22</v>
      </c>
      <c r="X5" t="n">
        <v>1.12</v>
      </c>
      <c r="Y5" t="n">
        <v>1</v>
      </c>
      <c r="Z5" t="n">
        <v>10</v>
      </c>
      <c r="AA5" t="n">
        <v>304.1063656967854</v>
      </c>
      <c r="AB5" t="n">
        <v>416.0917457723276</v>
      </c>
      <c r="AC5" t="n">
        <v>376.3805335442489</v>
      </c>
      <c r="AD5" t="n">
        <v>304106.3656967854</v>
      </c>
      <c r="AE5" t="n">
        <v>416091.7457723275</v>
      </c>
      <c r="AF5" t="n">
        <v>1.25791316729726e-05</v>
      </c>
      <c r="AG5" t="n">
        <v>24</v>
      </c>
      <c r="AH5" t="n">
        <v>376380.5335442489</v>
      </c>
    </row>
    <row r="6">
      <c r="A6" t="n">
        <v>4</v>
      </c>
      <c r="B6" t="n">
        <v>20</v>
      </c>
      <c r="C6" t="inlineStr">
        <is>
          <t xml:space="preserve">CONCLUIDO	</t>
        </is>
      </c>
      <c r="D6" t="n">
        <v>4.9041</v>
      </c>
      <c r="E6" t="n">
        <v>20.39</v>
      </c>
      <c r="F6" t="n">
        <v>18.23</v>
      </c>
      <c r="G6" t="n">
        <v>32.17</v>
      </c>
      <c r="H6" t="n">
        <v>0.66</v>
      </c>
      <c r="I6" t="n">
        <v>34</v>
      </c>
      <c r="J6" t="n">
        <v>52.47</v>
      </c>
      <c r="K6" t="n">
        <v>24.83</v>
      </c>
      <c r="L6" t="n">
        <v>2</v>
      </c>
      <c r="M6" t="n">
        <v>32</v>
      </c>
      <c r="N6" t="n">
        <v>5.64</v>
      </c>
      <c r="O6" t="n">
        <v>6705.1</v>
      </c>
      <c r="P6" t="n">
        <v>90.63</v>
      </c>
      <c r="Q6" t="n">
        <v>444.58</v>
      </c>
      <c r="R6" t="n">
        <v>91.67</v>
      </c>
      <c r="S6" t="n">
        <v>48.21</v>
      </c>
      <c r="T6" t="n">
        <v>15668.07</v>
      </c>
      <c r="U6" t="n">
        <v>0.53</v>
      </c>
      <c r="V6" t="n">
        <v>0.75</v>
      </c>
      <c r="W6" t="n">
        <v>0.22</v>
      </c>
      <c r="X6" t="n">
        <v>0.95</v>
      </c>
      <c r="Y6" t="n">
        <v>1</v>
      </c>
      <c r="Z6" t="n">
        <v>10</v>
      </c>
      <c r="AA6" t="n">
        <v>301.3189539022103</v>
      </c>
      <c r="AB6" t="n">
        <v>412.2778859830605</v>
      </c>
      <c r="AC6" t="n">
        <v>372.9306631804836</v>
      </c>
      <c r="AD6" t="n">
        <v>301318.9539022103</v>
      </c>
      <c r="AE6" t="n">
        <v>412277.8859830605</v>
      </c>
      <c r="AF6" t="n">
        <v>1.272863295933662e-05</v>
      </c>
      <c r="AG6" t="n">
        <v>24</v>
      </c>
      <c r="AH6" t="n">
        <v>372930.6631804836</v>
      </c>
    </row>
    <row r="7">
      <c r="A7" t="n">
        <v>5</v>
      </c>
      <c r="B7" t="n">
        <v>20</v>
      </c>
      <c r="C7" t="inlineStr">
        <is>
          <t xml:space="preserve">CONCLUIDO	</t>
        </is>
      </c>
      <c r="D7" t="n">
        <v>4.9598</v>
      </c>
      <c r="E7" t="n">
        <v>20.16</v>
      </c>
      <c r="F7" t="n">
        <v>18.06</v>
      </c>
      <c r="G7" t="n">
        <v>37.36</v>
      </c>
      <c r="H7" t="n">
        <v>0.74</v>
      </c>
      <c r="I7" t="n">
        <v>29</v>
      </c>
      <c r="J7" t="n">
        <v>52.75</v>
      </c>
      <c r="K7" t="n">
        <v>24.83</v>
      </c>
      <c r="L7" t="n">
        <v>2.25</v>
      </c>
      <c r="M7" t="n">
        <v>26</v>
      </c>
      <c r="N7" t="n">
        <v>5.68</v>
      </c>
      <c r="O7" t="n">
        <v>6740.19</v>
      </c>
      <c r="P7" t="n">
        <v>87.73999999999999</v>
      </c>
      <c r="Q7" t="n">
        <v>444.6</v>
      </c>
      <c r="R7" t="n">
        <v>85.97</v>
      </c>
      <c r="S7" t="n">
        <v>48.21</v>
      </c>
      <c r="T7" t="n">
        <v>12846.96</v>
      </c>
      <c r="U7" t="n">
        <v>0.5600000000000001</v>
      </c>
      <c r="V7" t="n">
        <v>0.76</v>
      </c>
      <c r="W7" t="n">
        <v>0.21</v>
      </c>
      <c r="X7" t="n">
        <v>0.78</v>
      </c>
      <c r="Y7" t="n">
        <v>1</v>
      </c>
      <c r="Z7" t="n">
        <v>10</v>
      </c>
      <c r="AA7" t="n">
        <v>298.7370609685908</v>
      </c>
      <c r="AB7" t="n">
        <v>408.745226166205</v>
      </c>
      <c r="AC7" t="n">
        <v>369.7351554584296</v>
      </c>
      <c r="AD7" t="n">
        <v>298737.0609685908</v>
      </c>
      <c r="AE7" t="n">
        <v>408745.226166205</v>
      </c>
      <c r="AF7" t="n">
        <v>1.287320277965738e-05</v>
      </c>
      <c r="AG7" t="n">
        <v>24</v>
      </c>
      <c r="AH7" t="n">
        <v>369735.1554584297</v>
      </c>
    </row>
    <row r="8">
      <c r="A8" t="n">
        <v>6</v>
      </c>
      <c r="B8" t="n">
        <v>20</v>
      </c>
      <c r="C8" t="inlineStr">
        <is>
          <t xml:space="preserve">CONCLUIDO	</t>
        </is>
      </c>
      <c r="D8" t="n">
        <v>4.988</v>
      </c>
      <c r="E8" t="n">
        <v>20.05</v>
      </c>
      <c r="F8" t="n">
        <v>17.98</v>
      </c>
      <c r="G8" t="n">
        <v>41.5</v>
      </c>
      <c r="H8" t="n">
        <v>0.82</v>
      </c>
      <c r="I8" t="n">
        <v>26</v>
      </c>
      <c r="J8" t="n">
        <v>53.04</v>
      </c>
      <c r="K8" t="n">
        <v>24.83</v>
      </c>
      <c r="L8" t="n">
        <v>2.5</v>
      </c>
      <c r="M8" t="n">
        <v>21</v>
      </c>
      <c r="N8" t="n">
        <v>5.71</v>
      </c>
      <c r="O8" t="n">
        <v>6775.31</v>
      </c>
      <c r="P8" t="n">
        <v>85.15000000000001</v>
      </c>
      <c r="Q8" t="n">
        <v>444.56</v>
      </c>
      <c r="R8" t="n">
        <v>83.31</v>
      </c>
      <c r="S8" t="n">
        <v>48.21</v>
      </c>
      <c r="T8" t="n">
        <v>11528.9</v>
      </c>
      <c r="U8" t="n">
        <v>0.58</v>
      </c>
      <c r="V8" t="n">
        <v>0.76</v>
      </c>
      <c r="W8" t="n">
        <v>0.21</v>
      </c>
      <c r="X8" t="n">
        <v>0.7</v>
      </c>
      <c r="Y8" t="n">
        <v>1</v>
      </c>
      <c r="Z8" t="n">
        <v>10</v>
      </c>
      <c r="AA8" t="n">
        <v>296.916212190212</v>
      </c>
      <c r="AB8" t="n">
        <v>406.2538605374485</v>
      </c>
      <c r="AC8" t="n">
        <v>367.4815622686281</v>
      </c>
      <c r="AD8" t="n">
        <v>296916.212190212</v>
      </c>
      <c r="AE8" t="n">
        <v>406253.8605374485</v>
      </c>
      <c r="AF8" t="n">
        <v>1.29463961177731e-05</v>
      </c>
      <c r="AG8" t="n">
        <v>24</v>
      </c>
      <c r="AH8" t="n">
        <v>367481.562268628</v>
      </c>
    </row>
    <row r="9">
      <c r="A9" t="n">
        <v>7</v>
      </c>
      <c r="B9" t="n">
        <v>20</v>
      </c>
      <c r="C9" t="inlineStr">
        <is>
          <t xml:space="preserve">CONCLUIDO	</t>
        </is>
      </c>
      <c r="D9" t="n">
        <v>4.9954</v>
      </c>
      <c r="E9" t="n">
        <v>20.02</v>
      </c>
      <c r="F9" t="n">
        <v>17.98</v>
      </c>
      <c r="G9" t="n">
        <v>44.94</v>
      </c>
      <c r="H9" t="n">
        <v>0.89</v>
      </c>
      <c r="I9" t="n">
        <v>24</v>
      </c>
      <c r="J9" t="n">
        <v>53.32</v>
      </c>
      <c r="K9" t="n">
        <v>24.83</v>
      </c>
      <c r="L9" t="n">
        <v>2.75</v>
      </c>
      <c r="M9" t="n">
        <v>7</v>
      </c>
      <c r="N9" t="n">
        <v>5.75</v>
      </c>
      <c r="O9" t="n">
        <v>6810.44</v>
      </c>
      <c r="P9" t="n">
        <v>84.04000000000001</v>
      </c>
      <c r="Q9" t="n">
        <v>444.6</v>
      </c>
      <c r="R9" t="n">
        <v>82.8</v>
      </c>
      <c r="S9" t="n">
        <v>48.21</v>
      </c>
      <c r="T9" t="n">
        <v>11283.62</v>
      </c>
      <c r="U9" t="n">
        <v>0.58</v>
      </c>
      <c r="V9" t="n">
        <v>0.76</v>
      </c>
      <c r="W9" t="n">
        <v>0.22</v>
      </c>
      <c r="X9" t="n">
        <v>0.7</v>
      </c>
      <c r="Y9" t="n">
        <v>1</v>
      </c>
      <c r="Z9" t="n">
        <v>10</v>
      </c>
      <c r="AA9" t="n">
        <v>296.2705101866974</v>
      </c>
      <c r="AB9" t="n">
        <v>405.3703825698778</v>
      </c>
      <c r="AC9" t="n">
        <v>366.6824021983131</v>
      </c>
      <c r="AD9" t="n">
        <v>296270.5101866974</v>
      </c>
      <c r="AE9" t="n">
        <v>405370.3825698778</v>
      </c>
      <c r="AF9" t="n">
        <v>1.296560288025737e-05</v>
      </c>
      <c r="AG9" t="n">
        <v>24</v>
      </c>
      <c r="AH9" t="n">
        <v>366682.4021983132</v>
      </c>
    </row>
    <row r="10">
      <c r="A10" t="n">
        <v>8</v>
      </c>
      <c r="B10" t="n">
        <v>20</v>
      </c>
      <c r="C10" t="inlineStr">
        <is>
          <t xml:space="preserve">CONCLUIDO	</t>
        </is>
      </c>
      <c r="D10" t="n">
        <v>4.9973</v>
      </c>
      <c r="E10" t="n">
        <v>20.01</v>
      </c>
      <c r="F10" t="n">
        <v>17.97</v>
      </c>
      <c r="G10" t="n">
        <v>44.92</v>
      </c>
      <c r="H10" t="n">
        <v>0.97</v>
      </c>
      <c r="I10" t="n">
        <v>24</v>
      </c>
      <c r="J10" t="n">
        <v>53.61</v>
      </c>
      <c r="K10" t="n">
        <v>24.83</v>
      </c>
      <c r="L10" t="n">
        <v>3</v>
      </c>
      <c r="M10" t="n">
        <v>2</v>
      </c>
      <c r="N10" t="n">
        <v>5.78</v>
      </c>
      <c r="O10" t="n">
        <v>6845.59</v>
      </c>
      <c r="P10" t="n">
        <v>84.14</v>
      </c>
      <c r="Q10" t="n">
        <v>444.58</v>
      </c>
      <c r="R10" t="n">
        <v>82.31</v>
      </c>
      <c r="S10" t="n">
        <v>48.21</v>
      </c>
      <c r="T10" t="n">
        <v>11040.96</v>
      </c>
      <c r="U10" t="n">
        <v>0.59</v>
      </c>
      <c r="V10" t="n">
        <v>0.76</v>
      </c>
      <c r="W10" t="n">
        <v>0.23</v>
      </c>
      <c r="X10" t="n">
        <v>0.6899999999999999</v>
      </c>
      <c r="Y10" t="n">
        <v>1</v>
      </c>
      <c r="Z10" t="n">
        <v>10</v>
      </c>
      <c r="AA10" t="n">
        <v>296.2737146971251</v>
      </c>
      <c r="AB10" t="n">
        <v>405.3747671224182</v>
      </c>
      <c r="AC10" t="n">
        <v>366.6863682953128</v>
      </c>
      <c r="AD10" t="n">
        <v>296273.7146971251</v>
      </c>
      <c r="AE10" t="n">
        <v>405374.7671224182</v>
      </c>
      <c r="AF10" t="n">
        <v>1.297053434630062e-05</v>
      </c>
      <c r="AG10" t="n">
        <v>24</v>
      </c>
      <c r="AH10" t="n">
        <v>366686.3682953129</v>
      </c>
    </row>
    <row r="11">
      <c r="A11" t="n">
        <v>9</v>
      </c>
      <c r="B11" t="n">
        <v>20</v>
      </c>
      <c r="C11" t="inlineStr">
        <is>
          <t xml:space="preserve">CONCLUIDO	</t>
        </is>
      </c>
      <c r="D11" t="n">
        <v>4.9992</v>
      </c>
      <c r="E11" t="n">
        <v>20</v>
      </c>
      <c r="F11" t="n">
        <v>17.96</v>
      </c>
      <c r="G11" t="n">
        <v>44.9</v>
      </c>
      <c r="H11" t="n">
        <v>1.04</v>
      </c>
      <c r="I11" t="n">
        <v>24</v>
      </c>
      <c r="J11" t="n">
        <v>53.89</v>
      </c>
      <c r="K11" t="n">
        <v>24.83</v>
      </c>
      <c r="L11" t="n">
        <v>3.25</v>
      </c>
      <c r="M11" t="n">
        <v>0</v>
      </c>
      <c r="N11" t="n">
        <v>5.82</v>
      </c>
      <c r="O11" t="n">
        <v>6880.77</v>
      </c>
      <c r="P11" t="n">
        <v>84.40000000000001</v>
      </c>
      <c r="Q11" t="n">
        <v>444.58</v>
      </c>
      <c r="R11" t="n">
        <v>81.94</v>
      </c>
      <c r="S11" t="n">
        <v>48.21</v>
      </c>
      <c r="T11" t="n">
        <v>10854.4</v>
      </c>
      <c r="U11" t="n">
        <v>0.59</v>
      </c>
      <c r="V11" t="n">
        <v>0.76</v>
      </c>
      <c r="W11" t="n">
        <v>0.23</v>
      </c>
      <c r="X11" t="n">
        <v>0.6899999999999999</v>
      </c>
      <c r="Y11" t="n">
        <v>1</v>
      </c>
      <c r="Z11" t="n">
        <v>10</v>
      </c>
      <c r="AA11" t="n">
        <v>296.3543259012595</v>
      </c>
      <c r="AB11" t="n">
        <v>405.4850629282301</v>
      </c>
      <c r="AC11" t="n">
        <v>366.7861376242192</v>
      </c>
      <c r="AD11" t="n">
        <v>296354.3259012595</v>
      </c>
      <c r="AE11" t="n">
        <v>405485.0629282302</v>
      </c>
      <c r="AF11" t="n">
        <v>1.297546581234388e-05</v>
      </c>
      <c r="AG11" t="n">
        <v>24</v>
      </c>
      <c r="AH11" t="n">
        <v>366786.1376242192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2.3619</v>
      </c>
      <c r="E2" t="n">
        <v>42.34</v>
      </c>
      <c r="F2" t="n">
        <v>26.15</v>
      </c>
      <c r="G2" t="n">
        <v>5.3</v>
      </c>
      <c r="H2" t="n">
        <v>0.08</v>
      </c>
      <c r="I2" t="n">
        <v>296</v>
      </c>
      <c r="J2" t="n">
        <v>232.68</v>
      </c>
      <c r="K2" t="n">
        <v>57.72</v>
      </c>
      <c r="L2" t="n">
        <v>1</v>
      </c>
      <c r="M2" t="n">
        <v>294</v>
      </c>
      <c r="N2" t="n">
        <v>53.95</v>
      </c>
      <c r="O2" t="n">
        <v>28931.02</v>
      </c>
      <c r="P2" t="n">
        <v>407.16</v>
      </c>
      <c r="Q2" t="n">
        <v>444.72</v>
      </c>
      <c r="R2" t="n">
        <v>351.09</v>
      </c>
      <c r="S2" t="n">
        <v>48.21</v>
      </c>
      <c r="T2" t="n">
        <v>144071.5</v>
      </c>
      <c r="U2" t="n">
        <v>0.14</v>
      </c>
      <c r="V2" t="n">
        <v>0.52</v>
      </c>
      <c r="W2" t="n">
        <v>0.63</v>
      </c>
      <c r="X2" t="n">
        <v>8.859999999999999</v>
      </c>
      <c r="Y2" t="n">
        <v>1</v>
      </c>
      <c r="Z2" t="n">
        <v>10</v>
      </c>
      <c r="AA2" t="n">
        <v>1118.247665342247</v>
      </c>
      <c r="AB2" t="n">
        <v>1530.035789326467</v>
      </c>
      <c r="AC2" t="n">
        <v>1384.011321011865</v>
      </c>
      <c r="AD2" t="n">
        <v>1118247.665342247</v>
      </c>
      <c r="AE2" t="n">
        <v>1530035.789326467</v>
      </c>
      <c r="AF2" t="n">
        <v>2.975792401606025e-06</v>
      </c>
      <c r="AG2" t="n">
        <v>50</v>
      </c>
      <c r="AH2" t="n">
        <v>1384011.321011866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2.7799</v>
      </c>
      <c r="E3" t="n">
        <v>35.97</v>
      </c>
      <c r="F3" t="n">
        <v>23.56</v>
      </c>
      <c r="G3" t="n">
        <v>6.64</v>
      </c>
      <c r="H3" t="n">
        <v>0.1</v>
      </c>
      <c r="I3" t="n">
        <v>213</v>
      </c>
      <c r="J3" t="n">
        <v>233.1</v>
      </c>
      <c r="K3" t="n">
        <v>57.72</v>
      </c>
      <c r="L3" t="n">
        <v>1.25</v>
      </c>
      <c r="M3" t="n">
        <v>211</v>
      </c>
      <c r="N3" t="n">
        <v>54.13</v>
      </c>
      <c r="O3" t="n">
        <v>28983.75</v>
      </c>
      <c r="P3" t="n">
        <v>366.41</v>
      </c>
      <c r="Q3" t="n">
        <v>444.68</v>
      </c>
      <c r="R3" t="n">
        <v>265.79</v>
      </c>
      <c r="S3" t="n">
        <v>48.21</v>
      </c>
      <c r="T3" t="n">
        <v>101837.48</v>
      </c>
      <c r="U3" t="n">
        <v>0.18</v>
      </c>
      <c r="V3" t="n">
        <v>0.58</v>
      </c>
      <c r="W3" t="n">
        <v>0.51</v>
      </c>
      <c r="X3" t="n">
        <v>6.28</v>
      </c>
      <c r="Y3" t="n">
        <v>1</v>
      </c>
      <c r="Z3" t="n">
        <v>10</v>
      </c>
      <c r="AA3" t="n">
        <v>893.0373104420823</v>
      </c>
      <c r="AB3" t="n">
        <v>1221.893046172421</v>
      </c>
      <c r="AC3" t="n">
        <v>1105.277288783386</v>
      </c>
      <c r="AD3" t="n">
        <v>893037.3104420824</v>
      </c>
      <c r="AE3" t="n">
        <v>1221893.046172421</v>
      </c>
      <c r="AF3" t="n">
        <v>3.50243672349574e-06</v>
      </c>
      <c r="AG3" t="n">
        <v>42</v>
      </c>
      <c r="AH3" t="n">
        <v>1105277.288783386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3.0914</v>
      </c>
      <c r="E4" t="n">
        <v>32.35</v>
      </c>
      <c r="F4" t="n">
        <v>22.08</v>
      </c>
      <c r="G4" t="n">
        <v>7.98</v>
      </c>
      <c r="H4" t="n">
        <v>0.11</v>
      </c>
      <c r="I4" t="n">
        <v>166</v>
      </c>
      <c r="J4" t="n">
        <v>233.53</v>
      </c>
      <c r="K4" t="n">
        <v>57.72</v>
      </c>
      <c r="L4" t="n">
        <v>1.5</v>
      </c>
      <c r="M4" t="n">
        <v>164</v>
      </c>
      <c r="N4" t="n">
        <v>54.31</v>
      </c>
      <c r="O4" t="n">
        <v>29036.54</v>
      </c>
      <c r="P4" t="n">
        <v>342.89</v>
      </c>
      <c r="Q4" t="n">
        <v>444.61</v>
      </c>
      <c r="R4" t="n">
        <v>217.27</v>
      </c>
      <c r="S4" t="n">
        <v>48.21</v>
      </c>
      <c r="T4" t="n">
        <v>77811.60000000001</v>
      </c>
      <c r="U4" t="n">
        <v>0.22</v>
      </c>
      <c r="V4" t="n">
        <v>0.62</v>
      </c>
      <c r="W4" t="n">
        <v>0.43</v>
      </c>
      <c r="X4" t="n">
        <v>4.8</v>
      </c>
      <c r="Y4" t="n">
        <v>1</v>
      </c>
      <c r="Z4" t="n">
        <v>10</v>
      </c>
      <c r="AA4" t="n">
        <v>778.3549362851635</v>
      </c>
      <c r="AB4" t="n">
        <v>1064.979562421654</v>
      </c>
      <c r="AC4" t="n">
        <v>963.3394076923339</v>
      </c>
      <c r="AD4" t="n">
        <v>778354.9362851635</v>
      </c>
      <c r="AE4" t="n">
        <v>1064979.562421654</v>
      </c>
      <c r="AF4" t="n">
        <v>3.894900135621688e-06</v>
      </c>
      <c r="AG4" t="n">
        <v>38</v>
      </c>
      <c r="AH4" t="n">
        <v>963339.4076923339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3.3113</v>
      </c>
      <c r="E5" t="n">
        <v>30.2</v>
      </c>
      <c r="F5" t="n">
        <v>21.25</v>
      </c>
      <c r="G5" t="n">
        <v>9.31</v>
      </c>
      <c r="H5" t="n">
        <v>0.13</v>
      </c>
      <c r="I5" t="n">
        <v>137</v>
      </c>
      <c r="J5" t="n">
        <v>233.96</v>
      </c>
      <c r="K5" t="n">
        <v>57.72</v>
      </c>
      <c r="L5" t="n">
        <v>1.75</v>
      </c>
      <c r="M5" t="n">
        <v>135</v>
      </c>
      <c r="N5" t="n">
        <v>54.49</v>
      </c>
      <c r="O5" t="n">
        <v>29089.39</v>
      </c>
      <c r="P5" t="n">
        <v>329.73</v>
      </c>
      <c r="Q5" t="n">
        <v>444.59</v>
      </c>
      <c r="R5" t="n">
        <v>190.24</v>
      </c>
      <c r="S5" t="n">
        <v>48.21</v>
      </c>
      <c r="T5" t="n">
        <v>64439.45</v>
      </c>
      <c r="U5" t="n">
        <v>0.25</v>
      </c>
      <c r="V5" t="n">
        <v>0.64</v>
      </c>
      <c r="W5" t="n">
        <v>0.38</v>
      </c>
      <c r="X5" t="n">
        <v>3.97</v>
      </c>
      <c r="Y5" t="n">
        <v>1</v>
      </c>
      <c r="Z5" t="n">
        <v>10</v>
      </c>
      <c r="AA5" t="n">
        <v>707.7982109308994</v>
      </c>
      <c r="AB5" t="n">
        <v>968.4407380489134</v>
      </c>
      <c r="AC5" t="n">
        <v>876.014113224637</v>
      </c>
      <c r="AD5" t="n">
        <v>707798.2109308994</v>
      </c>
      <c r="AE5" t="n">
        <v>968440.7380489134</v>
      </c>
      <c r="AF5" t="n">
        <v>4.171955366204339e-06</v>
      </c>
      <c r="AG5" t="n">
        <v>35</v>
      </c>
      <c r="AH5" t="n">
        <v>876014.113224637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3.4969</v>
      </c>
      <c r="E6" t="n">
        <v>28.6</v>
      </c>
      <c r="F6" t="n">
        <v>20.6</v>
      </c>
      <c r="G6" t="n">
        <v>10.66</v>
      </c>
      <c r="H6" t="n">
        <v>0.15</v>
      </c>
      <c r="I6" t="n">
        <v>116</v>
      </c>
      <c r="J6" t="n">
        <v>234.39</v>
      </c>
      <c r="K6" t="n">
        <v>57.72</v>
      </c>
      <c r="L6" t="n">
        <v>2</v>
      </c>
      <c r="M6" t="n">
        <v>114</v>
      </c>
      <c r="N6" t="n">
        <v>54.67</v>
      </c>
      <c r="O6" t="n">
        <v>29142.31</v>
      </c>
      <c r="P6" t="n">
        <v>319.36</v>
      </c>
      <c r="Q6" t="n">
        <v>444.62</v>
      </c>
      <c r="R6" t="n">
        <v>169.12</v>
      </c>
      <c r="S6" t="n">
        <v>48.21</v>
      </c>
      <c r="T6" t="n">
        <v>53982.52</v>
      </c>
      <c r="U6" t="n">
        <v>0.29</v>
      </c>
      <c r="V6" t="n">
        <v>0.66</v>
      </c>
      <c r="W6" t="n">
        <v>0.35</v>
      </c>
      <c r="X6" t="n">
        <v>3.32</v>
      </c>
      <c r="Y6" t="n">
        <v>1</v>
      </c>
      <c r="Z6" t="n">
        <v>10</v>
      </c>
      <c r="AA6" t="n">
        <v>668.2905735135705</v>
      </c>
      <c r="AB6" t="n">
        <v>914.3846455805727</v>
      </c>
      <c r="AC6" t="n">
        <v>827.1170583532723</v>
      </c>
      <c r="AD6" t="n">
        <v>668290.5735135705</v>
      </c>
      <c r="AE6" t="n">
        <v>914384.6455805728</v>
      </c>
      <c r="AF6" t="n">
        <v>4.405795524440538e-06</v>
      </c>
      <c r="AG6" t="n">
        <v>34</v>
      </c>
      <c r="AH6" t="n">
        <v>827117.0583532724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3.6379</v>
      </c>
      <c r="E7" t="n">
        <v>27.49</v>
      </c>
      <c r="F7" t="n">
        <v>20.18</v>
      </c>
      <c r="G7" t="n">
        <v>11.99</v>
      </c>
      <c r="H7" t="n">
        <v>0.17</v>
      </c>
      <c r="I7" t="n">
        <v>101</v>
      </c>
      <c r="J7" t="n">
        <v>234.82</v>
      </c>
      <c r="K7" t="n">
        <v>57.72</v>
      </c>
      <c r="L7" t="n">
        <v>2.25</v>
      </c>
      <c r="M7" t="n">
        <v>99</v>
      </c>
      <c r="N7" t="n">
        <v>54.85</v>
      </c>
      <c r="O7" t="n">
        <v>29195.29</v>
      </c>
      <c r="P7" t="n">
        <v>312.48</v>
      </c>
      <c r="Q7" t="n">
        <v>444.57</v>
      </c>
      <c r="R7" t="n">
        <v>155.22</v>
      </c>
      <c r="S7" t="n">
        <v>48.21</v>
      </c>
      <c r="T7" t="n">
        <v>47109.62</v>
      </c>
      <c r="U7" t="n">
        <v>0.31</v>
      </c>
      <c r="V7" t="n">
        <v>0.68</v>
      </c>
      <c r="W7" t="n">
        <v>0.33</v>
      </c>
      <c r="X7" t="n">
        <v>2.9</v>
      </c>
      <c r="Y7" t="n">
        <v>1</v>
      </c>
      <c r="Z7" t="n">
        <v>10</v>
      </c>
      <c r="AA7" t="n">
        <v>628.9384279512518</v>
      </c>
      <c r="AB7" t="n">
        <v>860.5413039280735</v>
      </c>
      <c r="AC7" t="n">
        <v>778.4124496584832</v>
      </c>
      <c r="AD7" t="n">
        <v>628938.4279512519</v>
      </c>
      <c r="AE7" t="n">
        <v>860541.3039280735</v>
      </c>
      <c r="AF7" t="n">
        <v>4.583443489479893e-06</v>
      </c>
      <c r="AG7" t="n">
        <v>32</v>
      </c>
      <c r="AH7" t="n">
        <v>778412.4496584832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3.7643</v>
      </c>
      <c r="E8" t="n">
        <v>26.57</v>
      </c>
      <c r="F8" t="n">
        <v>19.8</v>
      </c>
      <c r="G8" t="n">
        <v>13.35</v>
      </c>
      <c r="H8" t="n">
        <v>0.19</v>
      </c>
      <c r="I8" t="n">
        <v>89</v>
      </c>
      <c r="J8" t="n">
        <v>235.25</v>
      </c>
      <c r="K8" t="n">
        <v>57.72</v>
      </c>
      <c r="L8" t="n">
        <v>2.5</v>
      </c>
      <c r="M8" t="n">
        <v>87</v>
      </c>
      <c r="N8" t="n">
        <v>55.03</v>
      </c>
      <c r="O8" t="n">
        <v>29248.33</v>
      </c>
      <c r="P8" t="n">
        <v>306.33</v>
      </c>
      <c r="Q8" t="n">
        <v>444.56</v>
      </c>
      <c r="R8" t="n">
        <v>142.7</v>
      </c>
      <c r="S8" t="n">
        <v>48.21</v>
      </c>
      <c r="T8" t="n">
        <v>40910.89</v>
      </c>
      <c r="U8" t="n">
        <v>0.34</v>
      </c>
      <c r="V8" t="n">
        <v>0.6899999999999999</v>
      </c>
      <c r="W8" t="n">
        <v>0.31</v>
      </c>
      <c r="X8" t="n">
        <v>2.52</v>
      </c>
      <c r="Y8" t="n">
        <v>1</v>
      </c>
      <c r="Z8" t="n">
        <v>10</v>
      </c>
      <c r="AA8" t="n">
        <v>602.8067687109185</v>
      </c>
      <c r="AB8" t="n">
        <v>824.7868149080076</v>
      </c>
      <c r="AC8" t="n">
        <v>746.0703188887518</v>
      </c>
      <c r="AD8" t="n">
        <v>602806.7687109185</v>
      </c>
      <c r="AE8" t="n">
        <v>824786.8149080076</v>
      </c>
      <c r="AF8" t="n">
        <v>4.742696700692476e-06</v>
      </c>
      <c r="AG8" t="n">
        <v>31</v>
      </c>
      <c r="AH8" t="n">
        <v>746070.3188887518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3.8656</v>
      </c>
      <c r="E9" t="n">
        <v>25.87</v>
      </c>
      <c r="F9" t="n">
        <v>19.52</v>
      </c>
      <c r="G9" t="n">
        <v>14.64</v>
      </c>
      <c r="H9" t="n">
        <v>0.21</v>
      </c>
      <c r="I9" t="n">
        <v>80</v>
      </c>
      <c r="J9" t="n">
        <v>235.68</v>
      </c>
      <c r="K9" t="n">
        <v>57.72</v>
      </c>
      <c r="L9" t="n">
        <v>2.75</v>
      </c>
      <c r="M9" t="n">
        <v>78</v>
      </c>
      <c r="N9" t="n">
        <v>55.21</v>
      </c>
      <c r="O9" t="n">
        <v>29301.44</v>
      </c>
      <c r="P9" t="n">
        <v>301.71</v>
      </c>
      <c r="Q9" t="n">
        <v>444.65</v>
      </c>
      <c r="R9" t="n">
        <v>133.43</v>
      </c>
      <c r="S9" t="n">
        <v>48.21</v>
      </c>
      <c r="T9" t="n">
        <v>36320.59</v>
      </c>
      <c r="U9" t="n">
        <v>0.36</v>
      </c>
      <c r="V9" t="n">
        <v>0.7</v>
      </c>
      <c r="W9" t="n">
        <v>0.29</v>
      </c>
      <c r="X9" t="n">
        <v>2.24</v>
      </c>
      <c r="Y9" t="n">
        <v>1</v>
      </c>
      <c r="Z9" t="n">
        <v>10</v>
      </c>
      <c r="AA9" t="n">
        <v>580.952310443966</v>
      </c>
      <c r="AB9" t="n">
        <v>794.8845809565107</v>
      </c>
      <c r="AC9" t="n">
        <v>719.0219121775368</v>
      </c>
      <c r="AD9" t="n">
        <v>580952.310443966</v>
      </c>
      <c r="AE9" t="n">
        <v>794884.5809565107</v>
      </c>
      <c r="AF9" t="n">
        <v>4.870326054298763e-06</v>
      </c>
      <c r="AG9" t="n">
        <v>30</v>
      </c>
      <c r="AH9" t="n">
        <v>719021.9121775369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3.9437</v>
      </c>
      <c r="E10" t="n">
        <v>25.36</v>
      </c>
      <c r="F10" t="n">
        <v>19.32</v>
      </c>
      <c r="G10" t="n">
        <v>15.88</v>
      </c>
      <c r="H10" t="n">
        <v>0.23</v>
      </c>
      <c r="I10" t="n">
        <v>73</v>
      </c>
      <c r="J10" t="n">
        <v>236.11</v>
      </c>
      <c r="K10" t="n">
        <v>57.72</v>
      </c>
      <c r="L10" t="n">
        <v>3</v>
      </c>
      <c r="M10" t="n">
        <v>71</v>
      </c>
      <c r="N10" t="n">
        <v>55.39</v>
      </c>
      <c r="O10" t="n">
        <v>29354.61</v>
      </c>
      <c r="P10" t="n">
        <v>298.43</v>
      </c>
      <c r="Q10" t="n">
        <v>444.61</v>
      </c>
      <c r="R10" t="n">
        <v>127.38</v>
      </c>
      <c r="S10" t="n">
        <v>48.21</v>
      </c>
      <c r="T10" t="n">
        <v>33329.82</v>
      </c>
      <c r="U10" t="n">
        <v>0.38</v>
      </c>
      <c r="V10" t="n">
        <v>0.71</v>
      </c>
      <c r="W10" t="n">
        <v>0.28</v>
      </c>
      <c r="X10" t="n">
        <v>2.04</v>
      </c>
      <c r="Y10" t="n">
        <v>1</v>
      </c>
      <c r="Z10" t="n">
        <v>10</v>
      </c>
      <c r="AA10" t="n">
        <v>572.4633506977098</v>
      </c>
      <c r="AB10" t="n">
        <v>783.2696117252104</v>
      </c>
      <c r="AC10" t="n">
        <v>708.5154593079602</v>
      </c>
      <c r="AD10" t="n">
        <v>572463.3506977097</v>
      </c>
      <c r="AE10" t="n">
        <v>783269.6117252104</v>
      </c>
      <c r="AF10" t="n">
        <v>4.968725388125527e-06</v>
      </c>
      <c r="AG10" t="n">
        <v>30</v>
      </c>
      <c r="AH10" t="n">
        <v>708515.4593079602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4.0162</v>
      </c>
      <c r="E11" t="n">
        <v>24.9</v>
      </c>
      <c r="F11" t="n">
        <v>19.14</v>
      </c>
      <c r="G11" t="n">
        <v>17.14</v>
      </c>
      <c r="H11" t="n">
        <v>0.24</v>
      </c>
      <c r="I11" t="n">
        <v>67</v>
      </c>
      <c r="J11" t="n">
        <v>236.54</v>
      </c>
      <c r="K11" t="n">
        <v>57.72</v>
      </c>
      <c r="L11" t="n">
        <v>3.25</v>
      </c>
      <c r="M11" t="n">
        <v>65</v>
      </c>
      <c r="N11" t="n">
        <v>55.57</v>
      </c>
      <c r="O11" t="n">
        <v>29407.85</v>
      </c>
      <c r="P11" t="n">
        <v>295.41</v>
      </c>
      <c r="Q11" t="n">
        <v>444.62</v>
      </c>
      <c r="R11" t="n">
        <v>121.05</v>
      </c>
      <c r="S11" t="n">
        <v>48.21</v>
      </c>
      <c r="T11" t="n">
        <v>30192.85</v>
      </c>
      <c r="U11" t="n">
        <v>0.4</v>
      </c>
      <c r="V11" t="n">
        <v>0.71</v>
      </c>
      <c r="W11" t="n">
        <v>0.27</v>
      </c>
      <c r="X11" t="n">
        <v>1.86</v>
      </c>
      <c r="Y11" t="n">
        <v>1</v>
      </c>
      <c r="Z11" t="n">
        <v>10</v>
      </c>
      <c r="AA11" t="n">
        <v>554.9343997551132</v>
      </c>
      <c r="AB11" t="n">
        <v>759.2857277228127</v>
      </c>
      <c r="AC11" t="n">
        <v>686.8205635331586</v>
      </c>
      <c r="AD11" t="n">
        <v>554934.3997551132</v>
      </c>
      <c r="AE11" t="n">
        <v>759285.7277228127</v>
      </c>
      <c r="AF11" t="n">
        <v>5.060069199936541e-06</v>
      </c>
      <c r="AG11" t="n">
        <v>29</v>
      </c>
      <c r="AH11" t="n">
        <v>686820.5635331586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4.0915</v>
      </c>
      <c r="E12" t="n">
        <v>24.44</v>
      </c>
      <c r="F12" t="n">
        <v>18.95</v>
      </c>
      <c r="G12" t="n">
        <v>18.64</v>
      </c>
      <c r="H12" t="n">
        <v>0.26</v>
      </c>
      <c r="I12" t="n">
        <v>61</v>
      </c>
      <c r="J12" t="n">
        <v>236.98</v>
      </c>
      <c r="K12" t="n">
        <v>57.72</v>
      </c>
      <c r="L12" t="n">
        <v>3.5</v>
      </c>
      <c r="M12" t="n">
        <v>59</v>
      </c>
      <c r="N12" t="n">
        <v>55.75</v>
      </c>
      <c r="O12" t="n">
        <v>29461.15</v>
      </c>
      <c r="P12" t="n">
        <v>292.15</v>
      </c>
      <c r="Q12" t="n">
        <v>444.57</v>
      </c>
      <c r="R12" t="n">
        <v>115</v>
      </c>
      <c r="S12" t="n">
        <v>48.21</v>
      </c>
      <c r="T12" t="n">
        <v>27198.14</v>
      </c>
      <c r="U12" t="n">
        <v>0.42</v>
      </c>
      <c r="V12" t="n">
        <v>0.72</v>
      </c>
      <c r="W12" t="n">
        <v>0.26</v>
      </c>
      <c r="X12" t="n">
        <v>1.67</v>
      </c>
      <c r="Y12" t="n">
        <v>1</v>
      </c>
      <c r="Z12" t="n">
        <v>10</v>
      </c>
      <c r="AA12" t="n">
        <v>547.2953923462096</v>
      </c>
      <c r="AB12" t="n">
        <v>748.8337007767288</v>
      </c>
      <c r="AC12" t="n">
        <v>677.366063369297</v>
      </c>
      <c r="AD12" t="n">
        <v>547295.3923462096</v>
      </c>
      <c r="AE12" t="n">
        <v>748833.7007767288</v>
      </c>
      <c r="AF12" t="n">
        <v>5.15494077275543e-06</v>
      </c>
      <c r="AG12" t="n">
        <v>29</v>
      </c>
      <c r="AH12" t="n">
        <v>677366.063369297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4.1515</v>
      </c>
      <c r="E13" t="n">
        <v>24.09</v>
      </c>
      <c r="F13" t="n">
        <v>18.78</v>
      </c>
      <c r="G13" t="n">
        <v>19.77</v>
      </c>
      <c r="H13" t="n">
        <v>0.28</v>
      </c>
      <c r="I13" t="n">
        <v>57</v>
      </c>
      <c r="J13" t="n">
        <v>237.41</v>
      </c>
      <c r="K13" t="n">
        <v>57.72</v>
      </c>
      <c r="L13" t="n">
        <v>3.75</v>
      </c>
      <c r="M13" t="n">
        <v>55</v>
      </c>
      <c r="N13" t="n">
        <v>55.93</v>
      </c>
      <c r="O13" t="n">
        <v>29514.51</v>
      </c>
      <c r="P13" t="n">
        <v>289.34</v>
      </c>
      <c r="Q13" t="n">
        <v>444.56</v>
      </c>
      <c r="R13" t="n">
        <v>109.27</v>
      </c>
      <c r="S13" t="n">
        <v>48.21</v>
      </c>
      <c r="T13" t="n">
        <v>24355.11</v>
      </c>
      <c r="U13" t="n">
        <v>0.44</v>
      </c>
      <c r="V13" t="n">
        <v>0.73</v>
      </c>
      <c r="W13" t="n">
        <v>0.26</v>
      </c>
      <c r="X13" t="n">
        <v>1.5</v>
      </c>
      <c r="Y13" t="n">
        <v>1</v>
      </c>
      <c r="Z13" t="n">
        <v>10</v>
      </c>
      <c r="AA13" t="n">
        <v>531.2170057254148</v>
      </c>
      <c r="AB13" t="n">
        <v>726.8345428738014</v>
      </c>
      <c r="AC13" t="n">
        <v>657.466474220613</v>
      </c>
      <c r="AD13" t="n">
        <v>531217.0057254147</v>
      </c>
      <c r="AE13" t="n">
        <v>726834.5428738014</v>
      </c>
      <c r="AF13" t="n">
        <v>5.230535651495581e-06</v>
      </c>
      <c r="AG13" t="n">
        <v>28</v>
      </c>
      <c r="AH13" t="n">
        <v>657466.474220613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4.2408</v>
      </c>
      <c r="E14" t="n">
        <v>23.58</v>
      </c>
      <c r="F14" t="n">
        <v>18.5</v>
      </c>
      <c r="G14" t="n">
        <v>21.35</v>
      </c>
      <c r="H14" t="n">
        <v>0.3</v>
      </c>
      <c r="I14" t="n">
        <v>52</v>
      </c>
      <c r="J14" t="n">
        <v>237.84</v>
      </c>
      <c r="K14" t="n">
        <v>57.72</v>
      </c>
      <c r="L14" t="n">
        <v>4</v>
      </c>
      <c r="M14" t="n">
        <v>50</v>
      </c>
      <c r="N14" t="n">
        <v>56.12</v>
      </c>
      <c r="O14" t="n">
        <v>29567.95</v>
      </c>
      <c r="P14" t="n">
        <v>284.61</v>
      </c>
      <c r="Q14" t="n">
        <v>444.58</v>
      </c>
      <c r="R14" t="n">
        <v>100.43</v>
      </c>
      <c r="S14" t="n">
        <v>48.21</v>
      </c>
      <c r="T14" t="n">
        <v>19960.38</v>
      </c>
      <c r="U14" t="n">
        <v>0.48</v>
      </c>
      <c r="V14" t="n">
        <v>0.74</v>
      </c>
      <c r="W14" t="n">
        <v>0.23</v>
      </c>
      <c r="X14" t="n">
        <v>1.23</v>
      </c>
      <c r="Y14" t="n">
        <v>1</v>
      </c>
      <c r="Z14" t="n">
        <v>10</v>
      </c>
      <c r="AA14" t="n">
        <v>522.0388507708618</v>
      </c>
      <c r="AB14" t="n">
        <v>714.2765863533627</v>
      </c>
      <c r="AC14" t="n">
        <v>646.1070314452822</v>
      </c>
      <c r="AD14" t="n">
        <v>522038.8507708618</v>
      </c>
      <c r="AE14" t="n">
        <v>714276.5863533628</v>
      </c>
      <c r="AF14" t="n">
        <v>5.343046029353838e-06</v>
      </c>
      <c r="AG14" t="n">
        <v>28</v>
      </c>
      <c r="AH14" t="n">
        <v>646107.0314452823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4.1424</v>
      </c>
      <c r="E15" t="n">
        <v>24.14</v>
      </c>
      <c r="F15" t="n">
        <v>19.11</v>
      </c>
      <c r="G15" t="n">
        <v>22.48</v>
      </c>
      <c r="H15" t="n">
        <v>0.32</v>
      </c>
      <c r="I15" t="n">
        <v>51</v>
      </c>
      <c r="J15" t="n">
        <v>238.28</v>
      </c>
      <c r="K15" t="n">
        <v>57.72</v>
      </c>
      <c r="L15" t="n">
        <v>4.25</v>
      </c>
      <c r="M15" t="n">
        <v>49</v>
      </c>
      <c r="N15" t="n">
        <v>56.3</v>
      </c>
      <c r="O15" t="n">
        <v>29621.44</v>
      </c>
      <c r="P15" t="n">
        <v>294.01</v>
      </c>
      <c r="Q15" t="n">
        <v>444.58</v>
      </c>
      <c r="R15" t="n">
        <v>122.28</v>
      </c>
      <c r="S15" t="n">
        <v>48.21</v>
      </c>
      <c r="T15" t="n">
        <v>30887.73</v>
      </c>
      <c r="U15" t="n">
        <v>0.39</v>
      </c>
      <c r="V15" t="n">
        <v>0.71</v>
      </c>
      <c r="W15" t="n">
        <v>0.23</v>
      </c>
      <c r="X15" t="n">
        <v>1.83</v>
      </c>
      <c r="Y15" t="n">
        <v>1</v>
      </c>
      <c r="Z15" t="n">
        <v>10</v>
      </c>
      <c r="AA15" t="n">
        <v>535.9423048625317</v>
      </c>
      <c r="AB15" t="n">
        <v>733.29990561869</v>
      </c>
      <c r="AC15" t="n">
        <v>663.3147918193231</v>
      </c>
      <c r="AD15" t="n">
        <v>535942.3048625317</v>
      </c>
      <c r="AE15" t="n">
        <v>733299.90561869</v>
      </c>
      <c r="AF15" t="n">
        <v>5.219070428219992e-06</v>
      </c>
      <c r="AG15" t="n">
        <v>28</v>
      </c>
      <c r="AH15" t="n">
        <v>663314.7918193231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4.2555</v>
      </c>
      <c r="E16" t="n">
        <v>23.5</v>
      </c>
      <c r="F16" t="n">
        <v>18.65</v>
      </c>
      <c r="G16" t="n">
        <v>23.81</v>
      </c>
      <c r="H16" t="n">
        <v>0.34</v>
      </c>
      <c r="I16" t="n">
        <v>47</v>
      </c>
      <c r="J16" t="n">
        <v>238.71</v>
      </c>
      <c r="K16" t="n">
        <v>57.72</v>
      </c>
      <c r="L16" t="n">
        <v>4.5</v>
      </c>
      <c r="M16" t="n">
        <v>45</v>
      </c>
      <c r="N16" t="n">
        <v>56.49</v>
      </c>
      <c r="O16" t="n">
        <v>29675.01</v>
      </c>
      <c r="P16" t="n">
        <v>286.6</v>
      </c>
      <c r="Q16" t="n">
        <v>444.58</v>
      </c>
      <c r="R16" t="n">
        <v>105.67</v>
      </c>
      <c r="S16" t="n">
        <v>48.21</v>
      </c>
      <c r="T16" t="n">
        <v>22606.26</v>
      </c>
      <c r="U16" t="n">
        <v>0.46</v>
      </c>
      <c r="V16" t="n">
        <v>0.73</v>
      </c>
      <c r="W16" t="n">
        <v>0.24</v>
      </c>
      <c r="X16" t="n">
        <v>1.37</v>
      </c>
      <c r="Y16" t="n">
        <v>1</v>
      </c>
      <c r="Z16" t="n">
        <v>10</v>
      </c>
      <c r="AA16" t="n">
        <v>522.9758779985713</v>
      </c>
      <c r="AB16" t="n">
        <v>715.5586683450385</v>
      </c>
      <c r="AC16" t="n">
        <v>647.266753331086</v>
      </c>
      <c r="AD16" t="n">
        <v>522975.8779985713</v>
      </c>
      <c r="AE16" t="n">
        <v>715558.6683450385</v>
      </c>
      <c r="AF16" t="n">
        <v>5.361566774645174e-06</v>
      </c>
      <c r="AG16" t="n">
        <v>28</v>
      </c>
      <c r="AH16" t="n">
        <v>647266.753331086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4.2988</v>
      </c>
      <c r="E17" t="n">
        <v>23.26</v>
      </c>
      <c r="F17" t="n">
        <v>18.55</v>
      </c>
      <c r="G17" t="n">
        <v>25.29</v>
      </c>
      <c r="H17" t="n">
        <v>0.35</v>
      </c>
      <c r="I17" t="n">
        <v>44</v>
      </c>
      <c r="J17" t="n">
        <v>239.14</v>
      </c>
      <c r="K17" t="n">
        <v>57.72</v>
      </c>
      <c r="L17" t="n">
        <v>4.75</v>
      </c>
      <c r="M17" t="n">
        <v>42</v>
      </c>
      <c r="N17" t="n">
        <v>56.67</v>
      </c>
      <c r="O17" t="n">
        <v>29728.63</v>
      </c>
      <c r="P17" t="n">
        <v>284.78</v>
      </c>
      <c r="Q17" t="n">
        <v>444.61</v>
      </c>
      <c r="R17" t="n">
        <v>102.03</v>
      </c>
      <c r="S17" t="n">
        <v>48.21</v>
      </c>
      <c r="T17" t="n">
        <v>20800.78</v>
      </c>
      <c r="U17" t="n">
        <v>0.47</v>
      </c>
      <c r="V17" t="n">
        <v>0.74</v>
      </c>
      <c r="W17" t="n">
        <v>0.24</v>
      </c>
      <c r="X17" t="n">
        <v>1.27</v>
      </c>
      <c r="Y17" t="n">
        <v>1</v>
      </c>
      <c r="Z17" t="n">
        <v>10</v>
      </c>
      <c r="AA17" t="n">
        <v>509.1014875410745</v>
      </c>
      <c r="AB17" t="n">
        <v>696.575115226184</v>
      </c>
      <c r="AC17" t="n">
        <v>630.0949638783108</v>
      </c>
      <c r="AD17" t="n">
        <v>509101.4875410745</v>
      </c>
      <c r="AE17" t="n">
        <v>696575.115226184</v>
      </c>
      <c r="AF17" t="n">
        <v>5.416121078802649e-06</v>
      </c>
      <c r="AG17" t="n">
        <v>27</v>
      </c>
      <c r="AH17" t="n">
        <v>630094.9638783108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4.3307</v>
      </c>
      <c r="E18" t="n">
        <v>23.09</v>
      </c>
      <c r="F18" t="n">
        <v>18.47</v>
      </c>
      <c r="G18" t="n">
        <v>26.38</v>
      </c>
      <c r="H18" t="n">
        <v>0.37</v>
      </c>
      <c r="I18" t="n">
        <v>42</v>
      </c>
      <c r="J18" t="n">
        <v>239.58</v>
      </c>
      <c r="K18" t="n">
        <v>57.72</v>
      </c>
      <c r="L18" t="n">
        <v>5</v>
      </c>
      <c r="M18" t="n">
        <v>40</v>
      </c>
      <c r="N18" t="n">
        <v>56.86</v>
      </c>
      <c r="O18" t="n">
        <v>29782.33</v>
      </c>
      <c r="P18" t="n">
        <v>283.42</v>
      </c>
      <c r="Q18" t="n">
        <v>444.57</v>
      </c>
      <c r="R18" t="n">
        <v>99.58</v>
      </c>
      <c r="S18" t="n">
        <v>48.21</v>
      </c>
      <c r="T18" t="n">
        <v>19584.6</v>
      </c>
      <c r="U18" t="n">
        <v>0.48</v>
      </c>
      <c r="V18" t="n">
        <v>0.74</v>
      </c>
      <c r="W18" t="n">
        <v>0.23</v>
      </c>
      <c r="X18" t="n">
        <v>1.19</v>
      </c>
      <c r="Y18" t="n">
        <v>1</v>
      </c>
      <c r="Z18" t="n">
        <v>10</v>
      </c>
      <c r="AA18" t="n">
        <v>506.2483892248059</v>
      </c>
      <c r="AB18" t="n">
        <v>692.6713802400511</v>
      </c>
      <c r="AC18" t="n">
        <v>626.5637958803278</v>
      </c>
      <c r="AD18" t="n">
        <v>506248.3892248059</v>
      </c>
      <c r="AE18" t="n">
        <v>692671.3802400511</v>
      </c>
      <c r="AF18" t="n">
        <v>5.456312355999498e-06</v>
      </c>
      <c r="AG18" t="n">
        <v>27</v>
      </c>
      <c r="AH18" t="n">
        <v>626563.7958803278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4.3606</v>
      </c>
      <c r="E19" t="n">
        <v>22.93</v>
      </c>
      <c r="F19" t="n">
        <v>18.4</v>
      </c>
      <c r="G19" t="n">
        <v>27.6</v>
      </c>
      <c r="H19" t="n">
        <v>0.39</v>
      </c>
      <c r="I19" t="n">
        <v>40</v>
      </c>
      <c r="J19" t="n">
        <v>240.02</v>
      </c>
      <c r="K19" t="n">
        <v>57.72</v>
      </c>
      <c r="L19" t="n">
        <v>5.25</v>
      </c>
      <c r="M19" t="n">
        <v>38</v>
      </c>
      <c r="N19" t="n">
        <v>57.04</v>
      </c>
      <c r="O19" t="n">
        <v>29836.09</v>
      </c>
      <c r="P19" t="n">
        <v>282.32</v>
      </c>
      <c r="Q19" t="n">
        <v>444.57</v>
      </c>
      <c r="R19" t="n">
        <v>97.19</v>
      </c>
      <c r="S19" t="n">
        <v>48.21</v>
      </c>
      <c r="T19" t="n">
        <v>18399.37</v>
      </c>
      <c r="U19" t="n">
        <v>0.5</v>
      </c>
      <c r="V19" t="n">
        <v>0.74</v>
      </c>
      <c r="W19" t="n">
        <v>0.23</v>
      </c>
      <c r="X19" t="n">
        <v>1.12</v>
      </c>
      <c r="Y19" t="n">
        <v>1</v>
      </c>
      <c r="Z19" t="n">
        <v>10</v>
      </c>
      <c r="AA19" t="n">
        <v>503.729758076268</v>
      </c>
      <c r="AB19" t="n">
        <v>689.2252779884572</v>
      </c>
      <c r="AC19" t="n">
        <v>623.4465847909914</v>
      </c>
      <c r="AD19" t="n">
        <v>503729.758076268</v>
      </c>
      <c r="AE19" t="n">
        <v>689225.2779884571</v>
      </c>
      <c r="AF19" t="n">
        <v>5.493983803905005e-06</v>
      </c>
      <c r="AG19" t="n">
        <v>27</v>
      </c>
      <c r="AH19" t="n">
        <v>623446.5847909914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4.3892</v>
      </c>
      <c r="E20" t="n">
        <v>22.78</v>
      </c>
      <c r="F20" t="n">
        <v>18.34</v>
      </c>
      <c r="G20" t="n">
        <v>28.96</v>
      </c>
      <c r="H20" t="n">
        <v>0.41</v>
      </c>
      <c r="I20" t="n">
        <v>38</v>
      </c>
      <c r="J20" t="n">
        <v>240.45</v>
      </c>
      <c r="K20" t="n">
        <v>57.72</v>
      </c>
      <c r="L20" t="n">
        <v>5.5</v>
      </c>
      <c r="M20" t="n">
        <v>36</v>
      </c>
      <c r="N20" t="n">
        <v>57.23</v>
      </c>
      <c r="O20" t="n">
        <v>29890.04</v>
      </c>
      <c r="P20" t="n">
        <v>281.03</v>
      </c>
      <c r="Q20" t="n">
        <v>444.56</v>
      </c>
      <c r="R20" t="n">
        <v>95.34999999999999</v>
      </c>
      <c r="S20" t="n">
        <v>48.21</v>
      </c>
      <c r="T20" t="n">
        <v>17488.3</v>
      </c>
      <c r="U20" t="n">
        <v>0.51</v>
      </c>
      <c r="V20" t="n">
        <v>0.74</v>
      </c>
      <c r="W20" t="n">
        <v>0.22</v>
      </c>
      <c r="X20" t="n">
        <v>1.07</v>
      </c>
      <c r="Y20" t="n">
        <v>1</v>
      </c>
      <c r="Z20" t="n">
        <v>10</v>
      </c>
      <c r="AA20" t="n">
        <v>501.2504908948944</v>
      </c>
      <c r="AB20" t="n">
        <v>685.8330352533532</v>
      </c>
      <c r="AC20" t="n">
        <v>620.378092941483</v>
      </c>
      <c r="AD20" t="n">
        <v>501250.4908948944</v>
      </c>
      <c r="AE20" t="n">
        <v>685833.0352533532</v>
      </c>
      <c r="AF20" t="n">
        <v>5.530017362771144e-06</v>
      </c>
      <c r="AG20" t="n">
        <v>27</v>
      </c>
      <c r="AH20" t="n">
        <v>620378.092941483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4.4197</v>
      </c>
      <c r="E21" t="n">
        <v>22.63</v>
      </c>
      <c r="F21" t="n">
        <v>18.28</v>
      </c>
      <c r="G21" t="n">
        <v>30.46</v>
      </c>
      <c r="H21" t="n">
        <v>0.42</v>
      </c>
      <c r="I21" t="n">
        <v>36</v>
      </c>
      <c r="J21" t="n">
        <v>240.89</v>
      </c>
      <c r="K21" t="n">
        <v>57.72</v>
      </c>
      <c r="L21" t="n">
        <v>5.75</v>
      </c>
      <c r="M21" t="n">
        <v>34</v>
      </c>
      <c r="N21" t="n">
        <v>57.42</v>
      </c>
      <c r="O21" t="n">
        <v>29943.94</v>
      </c>
      <c r="P21" t="n">
        <v>279.75</v>
      </c>
      <c r="Q21" t="n">
        <v>444.61</v>
      </c>
      <c r="R21" t="n">
        <v>93.17</v>
      </c>
      <c r="S21" t="n">
        <v>48.21</v>
      </c>
      <c r="T21" t="n">
        <v>16407.64</v>
      </c>
      <c r="U21" t="n">
        <v>0.52</v>
      </c>
      <c r="V21" t="n">
        <v>0.75</v>
      </c>
      <c r="W21" t="n">
        <v>0.22</v>
      </c>
      <c r="X21" t="n">
        <v>1</v>
      </c>
      <c r="Y21" t="n">
        <v>1</v>
      </c>
      <c r="Z21" t="n">
        <v>10</v>
      </c>
      <c r="AA21" t="n">
        <v>498.710632322117</v>
      </c>
      <c r="AB21" t="n">
        <v>682.3578887034272</v>
      </c>
      <c r="AC21" t="n">
        <v>617.2346095008832</v>
      </c>
      <c r="AD21" t="n">
        <v>498710.632322117</v>
      </c>
      <c r="AE21" t="n">
        <v>682357.8887034272</v>
      </c>
      <c r="AF21" t="n">
        <v>5.568444759464053e-06</v>
      </c>
      <c r="AG21" t="n">
        <v>27</v>
      </c>
      <c r="AH21" t="n">
        <v>617234.6095008831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4.4369</v>
      </c>
      <c r="E22" t="n">
        <v>22.54</v>
      </c>
      <c r="F22" t="n">
        <v>18.23</v>
      </c>
      <c r="G22" t="n">
        <v>31.26</v>
      </c>
      <c r="H22" t="n">
        <v>0.44</v>
      </c>
      <c r="I22" t="n">
        <v>35</v>
      </c>
      <c r="J22" t="n">
        <v>241.33</v>
      </c>
      <c r="K22" t="n">
        <v>57.72</v>
      </c>
      <c r="L22" t="n">
        <v>6</v>
      </c>
      <c r="M22" t="n">
        <v>33</v>
      </c>
      <c r="N22" t="n">
        <v>57.6</v>
      </c>
      <c r="O22" t="n">
        <v>29997.9</v>
      </c>
      <c r="P22" t="n">
        <v>278.96</v>
      </c>
      <c r="Q22" t="n">
        <v>444.57</v>
      </c>
      <c r="R22" t="n">
        <v>91.83</v>
      </c>
      <c r="S22" t="n">
        <v>48.21</v>
      </c>
      <c r="T22" t="n">
        <v>15744.62</v>
      </c>
      <c r="U22" t="n">
        <v>0.52</v>
      </c>
      <c r="V22" t="n">
        <v>0.75</v>
      </c>
      <c r="W22" t="n">
        <v>0.22</v>
      </c>
      <c r="X22" t="n">
        <v>0.96</v>
      </c>
      <c r="Y22" t="n">
        <v>1</v>
      </c>
      <c r="Z22" t="n">
        <v>10</v>
      </c>
      <c r="AA22" t="n">
        <v>497.1903556313061</v>
      </c>
      <c r="AB22" t="n">
        <v>680.2777790651855</v>
      </c>
      <c r="AC22" t="n">
        <v>615.3530226070631</v>
      </c>
      <c r="AD22" t="n">
        <v>497190.3556313061</v>
      </c>
      <c r="AE22" t="n">
        <v>680277.7790651856</v>
      </c>
      <c r="AF22" t="n">
        <v>5.590115291369563e-06</v>
      </c>
      <c r="AG22" t="n">
        <v>27</v>
      </c>
      <c r="AH22" t="n">
        <v>615353.0226070631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4.4656</v>
      </c>
      <c r="E23" t="n">
        <v>22.39</v>
      </c>
      <c r="F23" t="n">
        <v>18.18</v>
      </c>
      <c r="G23" t="n">
        <v>33.06</v>
      </c>
      <c r="H23" t="n">
        <v>0.46</v>
      </c>
      <c r="I23" t="n">
        <v>33</v>
      </c>
      <c r="J23" t="n">
        <v>241.77</v>
      </c>
      <c r="K23" t="n">
        <v>57.72</v>
      </c>
      <c r="L23" t="n">
        <v>6.25</v>
      </c>
      <c r="M23" t="n">
        <v>31</v>
      </c>
      <c r="N23" t="n">
        <v>57.79</v>
      </c>
      <c r="O23" t="n">
        <v>30051.93</v>
      </c>
      <c r="P23" t="n">
        <v>277.66</v>
      </c>
      <c r="Q23" t="n">
        <v>444.55</v>
      </c>
      <c r="R23" t="n">
        <v>90.13</v>
      </c>
      <c r="S23" t="n">
        <v>48.21</v>
      </c>
      <c r="T23" t="n">
        <v>14905.41</v>
      </c>
      <c r="U23" t="n">
        <v>0.53</v>
      </c>
      <c r="V23" t="n">
        <v>0.75</v>
      </c>
      <c r="W23" t="n">
        <v>0.22</v>
      </c>
      <c r="X23" t="n">
        <v>0.9</v>
      </c>
      <c r="Y23" t="n">
        <v>1</v>
      </c>
      <c r="Z23" t="n">
        <v>10</v>
      </c>
      <c r="AA23" t="n">
        <v>484.8408660778327</v>
      </c>
      <c r="AB23" t="n">
        <v>663.380662637096</v>
      </c>
      <c r="AC23" t="n">
        <v>600.0685432556184</v>
      </c>
      <c r="AD23" t="n">
        <v>484840.8660778328</v>
      </c>
      <c r="AE23" t="n">
        <v>663380.6626370959</v>
      </c>
      <c r="AF23" t="n">
        <v>5.626274841700269e-06</v>
      </c>
      <c r="AG23" t="n">
        <v>26</v>
      </c>
      <c r="AH23" t="n">
        <v>600068.5432556183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4.4814</v>
      </c>
      <c r="E24" t="n">
        <v>22.31</v>
      </c>
      <c r="F24" t="n">
        <v>18.15</v>
      </c>
      <c r="G24" t="n">
        <v>34.03</v>
      </c>
      <c r="H24" t="n">
        <v>0.48</v>
      </c>
      <c r="I24" t="n">
        <v>32</v>
      </c>
      <c r="J24" t="n">
        <v>242.2</v>
      </c>
      <c r="K24" t="n">
        <v>57.72</v>
      </c>
      <c r="L24" t="n">
        <v>6.5</v>
      </c>
      <c r="M24" t="n">
        <v>30</v>
      </c>
      <c r="N24" t="n">
        <v>57.98</v>
      </c>
      <c r="O24" t="n">
        <v>30106.03</v>
      </c>
      <c r="P24" t="n">
        <v>277.17</v>
      </c>
      <c r="Q24" t="n">
        <v>444.62</v>
      </c>
      <c r="R24" t="n">
        <v>88.98999999999999</v>
      </c>
      <c r="S24" t="n">
        <v>48.21</v>
      </c>
      <c r="T24" t="n">
        <v>14341.19</v>
      </c>
      <c r="U24" t="n">
        <v>0.54</v>
      </c>
      <c r="V24" t="n">
        <v>0.75</v>
      </c>
      <c r="W24" t="n">
        <v>0.21</v>
      </c>
      <c r="X24" t="n">
        <v>0.87</v>
      </c>
      <c r="Y24" t="n">
        <v>1</v>
      </c>
      <c r="Z24" t="n">
        <v>10</v>
      </c>
      <c r="AA24" t="n">
        <v>483.6637044804562</v>
      </c>
      <c r="AB24" t="n">
        <v>661.7700182068609</v>
      </c>
      <c r="AC24" t="n">
        <v>598.6116164692512</v>
      </c>
      <c r="AD24" t="n">
        <v>483663.7044804562</v>
      </c>
      <c r="AE24" t="n">
        <v>661770.0182068609</v>
      </c>
      <c r="AF24" t="n">
        <v>5.646181493101841e-06</v>
      </c>
      <c r="AG24" t="n">
        <v>26</v>
      </c>
      <c r="AH24" t="n">
        <v>598611.6164692512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4.4928</v>
      </c>
      <c r="E25" t="n">
        <v>22.26</v>
      </c>
      <c r="F25" t="n">
        <v>18.14</v>
      </c>
      <c r="G25" t="n">
        <v>35.1</v>
      </c>
      <c r="H25" t="n">
        <v>0.49</v>
      </c>
      <c r="I25" t="n">
        <v>31</v>
      </c>
      <c r="J25" t="n">
        <v>242.64</v>
      </c>
      <c r="K25" t="n">
        <v>57.72</v>
      </c>
      <c r="L25" t="n">
        <v>6.75</v>
      </c>
      <c r="M25" t="n">
        <v>29</v>
      </c>
      <c r="N25" t="n">
        <v>58.17</v>
      </c>
      <c r="O25" t="n">
        <v>30160.2</v>
      </c>
      <c r="P25" t="n">
        <v>276.71</v>
      </c>
      <c r="Q25" t="n">
        <v>444.55</v>
      </c>
      <c r="R25" t="n">
        <v>88.66</v>
      </c>
      <c r="S25" t="n">
        <v>48.21</v>
      </c>
      <c r="T25" t="n">
        <v>14182</v>
      </c>
      <c r="U25" t="n">
        <v>0.54</v>
      </c>
      <c r="V25" t="n">
        <v>0.75</v>
      </c>
      <c r="W25" t="n">
        <v>0.21</v>
      </c>
      <c r="X25" t="n">
        <v>0.86</v>
      </c>
      <c r="Y25" t="n">
        <v>1</v>
      </c>
      <c r="Z25" t="n">
        <v>10</v>
      </c>
      <c r="AA25" t="n">
        <v>482.8092970313427</v>
      </c>
      <c r="AB25" t="n">
        <v>660.6009802411874</v>
      </c>
      <c r="AC25" t="n">
        <v>597.5541498462667</v>
      </c>
      <c r="AD25" t="n">
        <v>482809.2970313428</v>
      </c>
      <c r="AE25" t="n">
        <v>660600.9802411874</v>
      </c>
      <c r="AF25" t="n">
        <v>5.66054452006247e-06</v>
      </c>
      <c r="AG25" t="n">
        <v>26</v>
      </c>
      <c r="AH25" t="n">
        <v>597554.1498462667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4.5115</v>
      </c>
      <c r="E26" t="n">
        <v>22.17</v>
      </c>
      <c r="F26" t="n">
        <v>18.09</v>
      </c>
      <c r="G26" t="n">
        <v>36.18</v>
      </c>
      <c r="H26" t="n">
        <v>0.51</v>
      </c>
      <c r="I26" t="n">
        <v>30</v>
      </c>
      <c r="J26" t="n">
        <v>243.08</v>
      </c>
      <c r="K26" t="n">
        <v>57.72</v>
      </c>
      <c r="L26" t="n">
        <v>7</v>
      </c>
      <c r="M26" t="n">
        <v>28</v>
      </c>
      <c r="N26" t="n">
        <v>58.36</v>
      </c>
      <c r="O26" t="n">
        <v>30214.44</v>
      </c>
      <c r="P26" t="n">
        <v>275.85</v>
      </c>
      <c r="Q26" t="n">
        <v>444.55</v>
      </c>
      <c r="R26" t="n">
        <v>87.12</v>
      </c>
      <c r="S26" t="n">
        <v>48.21</v>
      </c>
      <c r="T26" t="n">
        <v>13416.35</v>
      </c>
      <c r="U26" t="n">
        <v>0.55</v>
      </c>
      <c r="V26" t="n">
        <v>0.75</v>
      </c>
      <c r="W26" t="n">
        <v>0.21</v>
      </c>
      <c r="X26" t="n">
        <v>0.8100000000000001</v>
      </c>
      <c r="Y26" t="n">
        <v>1</v>
      </c>
      <c r="Z26" t="n">
        <v>10</v>
      </c>
      <c r="AA26" t="n">
        <v>481.2252650551507</v>
      </c>
      <c r="AB26" t="n">
        <v>658.4336378088028</v>
      </c>
      <c r="AC26" t="n">
        <v>595.5936555337445</v>
      </c>
      <c r="AD26" t="n">
        <v>481225.2650551507</v>
      </c>
      <c r="AE26" t="n">
        <v>658433.6378088028</v>
      </c>
      <c r="AF26" t="n">
        <v>5.684104923936484e-06</v>
      </c>
      <c r="AG26" t="n">
        <v>26</v>
      </c>
      <c r="AH26" t="n">
        <v>595593.6555337445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4.5288</v>
      </c>
      <c r="E27" t="n">
        <v>22.08</v>
      </c>
      <c r="F27" t="n">
        <v>18.05</v>
      </c>
      <c r="G27" t="n">
        <v>37.35</v>
      </c>
      <c r="H27" t="n">
        <v>0.53</v>
      </c>
      <c r="I27" t="n">
        <v>29</v>
      </c>
      <c r="J27" t="n">
        <v>243.52</v>
      </c>
      <c r="K27" t="n">
        <v>57.72</v>
      </c>
      <c r="L27" t="n">
        <v>7.25</v>
      </c>
      <c r="M27" t="n">
        <v>27</v>
      </c>
      <c r="N27" t="n">
        <v>58.55</v>
      </c>
      <c r="O27" t="n">
        <v>30268.74</v>
      </c>
      <c r="P27" t="n">
        <v>274.83</v>
      </c>
      <c r="Q27" t="n">
        <v>444.58</v>
      </c>
      <c r="R27" t="n">
        <v>85.8</v>
      </c>
      <c r="S27" t="n">
        <v>48.21</v>
      </c>
      <c r="T27" t="n">
        <v>12759.67</v>
      </c>
      <c r="U27" t="n">
        <v>0.5600000000000001</v>
      </c>
      <c r="V27" t="n">
        <v>0.76</v>
      </c>
      <c r="W27" t="n">
        <v>0.21</v>
      </c>
      <c r="X27" t="n">
        <v>0.77</v>
      </c>
      <c r="Y27" t="n">
        <v>1</v>
      </c>
      <c r="Z27" t="n">
        <v>10</v>
      </c>
      <c r="AA27" t="n">
        <v>479.6767437133663</v>
      </c>
      <c r="AB27" t="n">
        <v>656.3148825930334</v>
      </c>
      <c r="AC27" t="n">
        <v>593.6771113420765</v>
      </c>
      <c r="AD27" t="n">
        <v>479676.7437133663</v>
      </c>
      <c r="AE27" t="n">
        <v>656314.8825930334</v>
      </c>
      <c r="AF27" t="n">
        <v>5.70590144730656e-06</v>
      </c>
      <c r="AG27" t="n">
        <v>26</v>
      </c>
      <c r="AH27" t="n">
        <v>593677.1113420764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4.5542</v>
      </c>
      <c r="E28" t="n">
        <v>21.96</v>
      </c>
      <c r="F28" t="n">
        <v>17.97</v>
      </c>
      <c r="G28" t="n">
        <v>38.51</v>
      </c>
      <c r="H28" t="n">
        <v>0.55</v>
      </c>
      <c r="I28" t="n">
        <v>28</v>
      </c>
      <c r="J28" t="n">
        <v>243.96</v>
      </c>
      <c r="K28" t="n">
        <v>57.72</v>
      </c>
      <c r="L28" t="n">
        <v>7.5</v>
      </c>
      <c r="M28" t="n">
        <v>26</v>
      </c>
      <c r="N28" t="n">
        <v>58.74</v>
      </c>
      <c r="O28" t="n">
        <v>30323.11</v>
      </c>
      <c r="P28" t="n">
        <v>273.47</v>
      </c>
      <c r="Q28" t="n">
        <v>444.57</v>
      </c>
      <c r="R28" t="n">
        <v>82.92</v>
      </c>
      <c r="S28" t="n">
        <v>48.21</v>
      </c>
      <c r="T28" t="n">
        <v>11322.5</v>
      </c>
      <c r="U28" t="n">
        <v>0.58</v>
      </c>
      <c r="V28" t="n">
        <v>0.76</v>
      </c>
      <c r="W28" t="n">
        <v>0.21</v>
      </c>
      <c r="X28" t="n">
        <v>0.7</v>
      </c>
      <c r="Y28" t="n">
        <v>1</v>
      </c>
      <c r="Z28" t="n">
        <v>10</v>
      </c>
      <c r="AA28" t="n">
        <v>477.412690860984</v>
      </c>
      <c r="AB28" t="n">
        <v>653.2171055974416</v>
      </c>
      <c r="AC28" t="n">
        <v>590.8749818351866</v>
      </c>
      <c r="AD28" t="n">
        <v>477412.690860984</v>
      </c>
      <c r="AE28" t="n">
        <v>653217.1055974416</v>
      </c>
      <c r="AF28" t="n">
        <v>5.737903279306558e-06</v>
      </c>
      <c r="AG28" t="n">
        <v>26</v>
      </c>
      <c r="AH28" t="n">
        <v>590874.9818351866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4.5821</v>
      </c>
      <c r="E29" t="n">
        <v>21.82</v>
      </c>
      <c r="F29" t="n">
        <v>17.89</v>
      </c>
      <c r="G29" t="n">
        <v>39.74</v>
      </c>
      <c r="H29" t="n">
        <v>0.5600000000000001</v>
      </c>
      <c r="I29" t="n">
        <v>27</v>
      </c>
      <c r="J29" t="n">
        <v>244.41</v>
      </c>
      <c r="K29" t="n">
        <v>57.72</v>
      </c>
      <c r="L29" t="n">
        <v>7.75</v>
      </c>
      <c r="M29" t="n">
        <v>25</v>
      </c>
      <c r="N29" t="n">
        <v>58.93</v>
      </c>
      <c r="O29" t="n">
        <v>30377.55</v>
      </c>
      <c r="P29" t="n">
        <v>271.97</v>
      </c>
      <c r="Q29" t="n">
        <v>444.56</v>
      </c>
      <c r="R29" t="n">
        <v>80.41</v>
      </c>
      <c r="S29" t="n">
        <v>48.21</v>
      </c>
      <c r="T29" t="n">
        <v>10075.3</v>
      </c>
      <c r="U29" t="n">
        <v>0.6</v>
      </c>
      <c r="V29" t="n">
        <v>0.76</v>
      </c>
      <c r="W29" t="n">
        <v>0.2</v>
      </c>
      <c r="X29" t="n">
        <v>0.61</v>
      </c>
      <c r="Y29" t="n">
        <v>1</v>
      </c>
      <c r="Z29" t="n">
        <v>10</v>
      </c>
      <c r="AA29" t="n">
        <v>474.9827125888828</v>
      </c>
      <c r="AB29" t="n">
        <v>649.8923021224772</v>
      </c>
      <c r="AC29" t="n">
        <v>587.867492937482</v>
      </c>
      <c r="AD29" t="n">
        <v>474982.7125888828</v>
      </c>
      <c r="AE29" t="n">
        <v>649892.3021224772</v>
      </c>
      <c r="AF29" t="n">
        <v>5.773054897920727e-06</v>
      </c>
      <c r="AG29" t="n">
        <v>26</v>
      </c>
      <c r="AH29" t="n">
        <v>587867.492937482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4.5397</v>
      </c>
      <c r="E30" t="n">
        <v>22.03</v>
      </c>
      <c r="F30" t="n">
        <v>18.13</v>
      </c>
      <c r="G30" t="n">
        <v>41.85</v>
      </c>
      <c r="H30" t="n">
        <v>0.58</v>
      </c>
      <c r="I30" t="n">
        <v>26</v>
      </c>
      <c r="J30" t="n">
        <v>244.85</v>
      </c>
      <c r="K30" t="n">
        <v>57.72</v>
      </c>
      <c r="L30" t="n">
        <v>8</v>
      </c>
      <c r="M30" t="n">
        <v>24</v>
      </c>
      <c r="N30" t="n">
        <v>59.12</v>
      </c>
      <c r="O30" t="n">
        <v>30432.06</v>
      </c>
      <c r="P30" t="n">
        <v>275.76</v>
      </c>
      <c r="Q30" t="n">
        <v>444.56</v>
      </c>
      <c r="R30" t="n">
        <v>88.95</v>
      </c>
      <c r="S30" t="n">
        <v>48.21</v>
      </c>
      <c r="T30" t="n">
        <v>14352.19</v>
      </c>
      <c r="U30" t="n">
        <v>0.54</v>
      </c>
      <c r="V30" t="n">
        <v>0.75</v>
      </c>
      <c r="W30" t="n">
        <v>0.21</v>
      </c>
      <c r="X30" t="n">
        <v>0.86</v>
      </c>
      <c r="Y30" t="n">
        <v>1</v>
      </c>
      <c r="Z30" t="n">
        <v>10</v>
      </c>
      <c r="AA30" t="n">
        <v>479.9661508950901</v>
      </c>
      <c r="AB30" t="n">
        <v>656.7108622668115</v>
      </c>
      <c r="AC30" t="n">
        <v>594.0352992715502</v>
      </c>
      <c r="AD30" t="n">
        <v>479966.1508950901</v>
      </c>
      <c r="AE30" t="n">
        <v>656710.8622668115</v>
      </c>
      <c r="AF30" t="n">
        <v>5.719634516944354e-06</v>
      </c>
      <c r="AG30" t="n">
        <v>26</v>
      </c>
      <c r="AH30" t="n">
        <v>594035.2992715503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4.5765</v>
      </c>
      <c r="E31" t="n">
        <v>21.85</v>
      </c>
      <c r="F31" t="n">
        <v>18</v>
      </c>
      <c r="G31" t="n">
        <v>43.21</v>
      </c>
      <c r="H31" t="n">
        <v>0.6</v>
      </c>
      <c r="I31" t="n">
        <v>25</v>
      </c>
      <c r="J31" t="n">
        <v>245.29</v>
      </c>
      <c r="K31" t="n">
        <v>57.72</v>
      </c>
      <c r="L31" t="n">
        <v>8.25</v>
      </c>
      <c r="M31" t="n">
        <v>23</v>
      </c>
      <c r="N31" t="n">
        <v>59.32</v>
      </c>
      <c r="O31" t="n">
        <v>30486.64</v>
      </c>
      <c r="P31" t="n">
        <v>273.57</v>
      </c>
      <c r="Q31" t="n">
        <v>444.6</v>
      </c>
      <c r="R31" t="n">
        <v>84.43000000000001</v>
      </c>
      <c r="S31" t="n">
        <v>48.21</v>
      </c>
      <c r="T31" t="n">
        <v>12094.97</v>
      </c>
      <c r="U31" t="n">
        <v>0.57</v>
      </c>
      <c r="V31" t="n">
        <v>0.76</v>
      </c>
      <c r="W31" t="n">
        <v>0.2</v>
      </c>
      <c r="X31" t="n">
        <v>0.72</v>
      </c>
      <c r="Y31" t="n">
        <v>1</v>
      </c>
      <c r="Z31" t="n">
        <v>10</v>
      </c>
      <c r="AA31" t="n">
        <v>476.5275773579723</v>
      </c>
      <c r="AB31" t="n">
        <v>652.0060542541689</v>
      </c>
      <c r="AC31" t="n">
        <v>589.7795115323947</v>
      </c>
      <c r="AD31" t="n">
        <v>476527.5773579723</v>
      </c>
      <c r="AE31" t="n">
        <v>652006.0542541689</v>
      </c>
      <c r="AF31" t="n">
        <v>5.76599937590498e-06</v>
      </c>
      <c r="AG31" t="n">
        <v>26</v>
      </c>
      <c r="AH31" t="n">
        <v>589779.5115323947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4.5998</v>
      </c>
      <c r="E32" t="n">
        <v>21.74</v>
      </c>
      <c r="F32" t="n">
        <v>17.94</v>
      </c>
      <c r="G32" t="n">
        <v>44.85</v>
      </c>
      <c r="H32" t="n">
        <v>0.62</v>
      </c>
      <c r="I32" t="n">
        <v>24</v>
      </c>
      <c r="J32" t="n">
        <v>245.73</v>
      </c>
      <c r="K32" t="n">
        <v>57.72</v>
      </c>
      <c r="L32" t="n">
        <v>8.5</v>
      </c>
      <c r="M32" t="n">
        <v>22</v>
      </c>
      <c r="N32" t="n">
        <v>59.51</v>
      </c>
      <c r="O32" t="n">
        <v>30541.29</v>
      </c>
      <c r="P32" t="n">
        <v>272.15</v>
      </c>
      <c r="Q32" t="n">
        <v>444.56</v>
      </c>
      <c r="R32" t="n">
        <v>82.19</v>
      </c>
      <c r="S32" t="n">
        <v>48.21</v>
      </c>
      <c r="T32" t="n">
        <v>10981.17</v>
      </c>
      <c r="U32" t="n">
        <v>0.59</v>
      </c>
      <c r="V32" t="n">
        <v>0.76</v>
      </c>
      <c r="W32" t="n">
        <v>0.2</v>
      </c>
      <c r="X32" t="n">
        <v>0.66</v>
      </c>
      <c r="Y32" t="n">
        <v>1</v>
      </c>
      <c r="Z32" t="n">
        <v>10</v>
      </c>
      <c r="AA32" t="n">
        <v>474.4494623766172</v>
      </c>
      <c r="AB32" t="n">
        <v>649.1626856567163</v>
      </c>
      <c r="AC32" t="n">
        <v>587.2075100431904</v>
      </c>
      <c r="AD32" t="n">
        <v>474449.4623766172</v>
      </c>
      <c r="AE32" t="n">
        <v>649162.6856567163</v>
      </c>
      <c r="AF32" t="n">
        <v>5.795355387149072e-06</v>
      </c>
      <c r="AG32" t="n">
        <v>26</v>
      </c>
      <c r="AH32" t="n">
        <v>587207.5100431903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4.5972</v>
      </c>
      <c r="E33" t="n">
        <v>21.75</v>
      </c>
      <c r="F33" t="n">
        <v>17.95</v>
      </c>
      <c r="G33" t="n">
        <v>44.88</v>
      </c>
      <c r="H33" t="n">
        <v>0.63</v>
      </c>
      <c r="I33" t="n">
        <v>24</v>
      </c>
      <c r="J33" t="n">
        <v>246.18</v>
      </c>
      <c r="K33" t="n">
        <v>57.72</v>
      </c>
      <c r="L33" t="n">
        <v>8.75</v>
      </c>
      <c r="M33" t="n">
        <v>22</v>
      </c>
      <c r="N33" t="n">
        <v>59.7</v>
      </c>
      <c r="O33" t="n">
        <v>30596.01</v>
      </c>
      <c r="P33" t="n">
        <v>272.37</v>
      </c>
      <c r="Q33" t="n">
        <v>444.56</v>
      </c>
      <c r="R33" t="n">
        <v>82.67</v>
      </c>
      <c r="S33" t="n">
        <v>48.21</v>
      </c>
      <c r="T33" t="n">
        <v>11219.61</v>
      </c>
      <c r="U33" t="n">
        <v>0.58</v>
      </c>
      <c r="V33" t="n">
        <v>0.76</v>
      </c>
      <c r="W33" t="n">
        <v>0.2</v>
      </c>
      <c r="X33" t="n">
        <v>0.67</v>
      </c>
      <c r="Y33" t="n">
        <v>1</v>
      </c>
      <c r="Z33" t="n">
        <v>10</v>
      </c>
      <c r="AA33" t="n">
        <v>474.725753990852</v>
      </c>
      <c r="AB33" t="n">
        <v>649.5407200324381</v>
      </c>
      <c r="AC33" t="n">
        <v>587.5494653486677</v>
      </c>
      <c r="AD33" t="n">
        <v>474725.753990852</v>
      </c>
      <c r="AE33" t="n">
        <v>649540.7200324382</v>
      </c>
      <c r="AF33" t="n">
        <v>5.792079609070333e-06</v>
      </c>
      <c r="AG33" t="n">
        <v>26</v>
      </c>
      <c r="AH33" t="n">
        <v>587549.4653486677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4.6155</v>
      </c>
      <c r="E34" t="n">
        <v>21.67</v>
      </c>
      <c r="F34" t="n">
        <v>17.91</v>
      </c>
      <c r="G34" t="n">
        <v>46.72</v>
      </c>
      <c r="H34" t="n">
        <v>0.65</v>
      </c>
      <c r="I34" t="n">
        <v>23</v>
      </c>
      <c r="J34" t="n">
        <v>246.62</v>
      </c>
      <c r="K34" t="n">
        <v>57.72</v>
      </c>
      <c r="L34" t="n">
        <v>9</v>
      </c>
      <c r="M34" t="n">
        <v>21</v>
      </c>
      <c r="N34" t="n">
        <v>59.9</v>
      </c>
      <c r="O34" t="n">
        <v>30650.8</v>
      </c>
      <c r="P34" t="n">
        <v>271.38</v>
      </c>
      <c r="Q34" t="n">
        <v>444.57</v>
      </c>
      <c r="R34" t="n">
        <v>81.31</v>
      </c>
      <c r="S34" t="n">
        <v>48.21</v>
      </c>
      <c r="T34" t="n">
        <v>10545.71</v>
      </c>
      <c r="U34" t="n">
        <v>0.59</v>
      </c>
      <c r="V34" t="n">
        <v>0.76</v>
      </c>
      <c r="W34" t="n">
        <v>0.2</v>
      </c>
      <c r="X34" t="n">
        <v>0.63</v>
      </c>
      <c r="Y34" t="n">
        <v>1</v>
      </c>
      <c r="Z34" t="n">
        <v>10</v>
      </c>
      <c r="AA34" t="n">
        <v>473.1999830932656</v>
      </c>
      <c r="AB34" t="n">
        <v>647.4530929780991</v>
      </c>
      <c r="AC34" t="n">
        <v>585.6610784903918</v>
      </c>
      <c r="AD34" t="n">
        <v>473199.9830932656</v>
      </c>
      <c r="AE34" t="n">
        <v>647453.0929780991</v>
      </c>
      <c r="AF34" t="n">
        <v>5.815136047086078e-06</v>
      </c>
      <c r="AG34" t="n">
        <v>26</v>
      </c>
      <c r="AH34" t="n">
        <v>585661.0784903918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4.6324</v>
      </c>
      <c r="E35" t="n">
        <v>21.59</v>
      </c>
      <c r="F35" t="n">
        <v>17.88</v>
      </c>
      <c r="G35" t="n">
        <v>48.75</v>
      </c>
      <c r="H35" t="n">
        <v>0.67</v>
      </c>
      <c r="I35" t="n">
        <v>22</v>
      </c>
      <c r="J35" t="n">
        <v>247.07</v>
      </c>
      <c r="K35" t="n">
        <v>57.72</v>
      </c>
      <c r="L35" t="n">
        <v>9.25</v>
      </c>
      <c r="M35" t="n">
        <v>20</v>
      </c>
      <c r="N35" t="n">
        <v>60.09</v>
      </c>
      <c r="O35" t="n">
        <v>30705.66</v>
      </c>
      <c r="P35" t="n">
        <v>270.69</v>
      </c>
      <c r="Q35" t="n">
        <v>444.56</v>
      </c>
      <c r="R35" t="n">
        <v>80.2</v>
      </c>
      <c r="S35" t="n">
        <v>48.21</v>
      </c>
      <c r="T35" t="n">
        <v>9994.219999999999</v>
      </c>
      <c r="U35" t="n">
        <v>0.6</v>
      </c>
      <c r="V35" t="n">
        <v>0.76</v>
      </c>
      <c r="W35" t="n">
        <v>0.2</v>
      </c>
      <c r="X35" t="n">
        <v>0.6</v>
      </c>
      <c r="Y35" t="n">
        <v>1</v>
      </c>
      <c r="Z35" t="n">
        <v>10</v>
      </c>
      <c r="AA35" t="n">
        <v>461.9612383876705</v>
      </c>
      <c r="AB35" t="n">
        <v>632.0757466534805</v>
      </c>
      <c r="AC35" t="n">
        <v>571.7513245167537</v>
      </c>
      <c r="AD35" t="n">
        <v>461961.2383876705</v>
      </c>
      <c r="AE35" t="n">
        <v>632075.7466534805</v>
      </c>
      <c r="AF35" t="n">
        <v>5.836428604597886e-06</v>
      </c>
      <c r="AG35" t="n">
        <v>25</v>
      </c>
      <c r="AH35" t="n">
        <v>571751.3245167537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4.632</v>
      </c>
      <c r="E36" t="n">
        <v>21.59</v>
      </c>
      <c r="F36" t="n">
        <v>17.88</v>
      </c>
      <c r="G36" t="n">
        <v>48.76</v>
      </c>
      <c r="H36" t="n">
        <v>0.68</v>
      </c>
      <c r="I36" t="n">
        <v>22</v>
      </c>
      <c r="J36" t="n">
        <v>247.51</v>
      </c>
      <c r="K36" t="n">
        <v>57.72</v>
      </c>
      <c r="L36" t="n">
        <v>9.5</v>
      </c>
      <c r="M36" t="n">
        <v>20</v>
      </c>
      <c r="N36" t="n">
        <v>60.29</v>
      </c>
      <c r="O36" t="n">
        <v>30760.6</v>
      </c>
      <c r="P36" t="n">
        <v>270.63</v>
      </c>
      <c r="Q36" t="n">
        <v>444.57</v>
      </c>
      <c r="R36" t="n">
        <v>80.19</v>
      </c>
      <c r="S36" t="n">
        <v>48.21</v>
      </c>
      <c r="T36" t="n">
        <v>9990.370000000001</v>
      </c>
      <c r="U36" t="n">
        <v>0.6</v>
      </c>
      <c r="V36" t="n">
        <v>0.76</v>
      </c>
      <c r="W36" t="n">
        <v>0.2</v>
      </c>
      <c r="X36" t="n">
        <v>0.6</v>
      </c>
      <c r="Y36" t="n">
        <v>1</v>
      </c>
      <c r="Z36" t="n">
        <v>10</v>
      </c>
      <c r="AA36" t="n">
        <v>461.9481706918585</v>
      </c>
      <c r="AB36" t="n">
        <v>632.0578668555645</v>
      </c>
      <c r="AC36" t="n">
        <v>571.7351511416563</v>
      </c>
      <c r="AD36" t="n">
        <v>461948.1706918585</v>
      </c>
      <c r="AE36" t="n">
        <v>632057.8668555645</v>
      </c>
      <c r="AF36" t="n">
        <v>5.835924638739619e-06</v>
      </c>
      <c r="AG36" t="n">
        <v>25</v>
      </c>
      <c r="AH36" t="n">
        <v>571735.1511416563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4.6476</v>
      </c>
      <c r="E37" t="n">
        <v>21.52</v>
      </c>
      <c r="F37" t="n">
        <v>17.85</v>
      </c>
      <c r="G37" t="n">
        <v>51</v>
      </c>
      <c r="H37" t="n">
        <v>0.7</v>
      </c>
      <c r="I37" t="n">
        <v>21</v>
      </c>
      <c r="J37" t="n">
        <v>247.96</v>
      </c>
      <c r="K37" t="n">
        <v>57.72</v>
      </c>
      <c r="L37" t="n">
        <v>9.75</v>
      </c>
      <c r="M37" t="n">
        <v>19</v>
      </c>
      <c r="N37" t="n">
        <v>60.48</v>
      </c>
      <c r="O37" t="n">
        <v>30815.6</v>
      </c>
      <c r="P37" t="n">
        <v>269.55</v>
      </c>
      <c r="Q37" t="n">
        <v>444.55</v>
      </c>
      <c r="R37" t="n">
        <v>79.41</v>
      </c>
      <c r="S37" t="n">
        <v>48.21</v>
      </c>
      <c r="T37" t="n">
        <v>9605.120000000001</v>
      </c>
      <c r="U37" t="n">
        <v>0.61</v>
      </c>
      <c r="V37" t="n">
        <v>0.76</v>
      </c>
      <c r="W37" t="n">
        <v>0.2</v>
      </c>
      <c r="X37" t="n">
        <v>0.57</v>
      </c>
      <c r="Y37" t="n">
        <v>1</v>
      </c>
      <c r="Z37" t="n">
        <v>10</v>
      </c>
      <c r="AA37" t="n">
        <v>460.5590458924353</v>
      </c>
      <c r="AB37" t="n">
        <v>630.1572050211329</v>
      </c>
      <c r="AC37" t="n">
        <v>570.0158858051071</v>
      </c>
      <c r="AD37" t="n">
        <v>460559.0458924354</v>
      </c>
      <c r="AE37" t="n">
        <v>630157.2050211328</v>
      </c>
      <c r="AF37" t="n">
        <v>5.855579307212058e-06</v>
      </c>
      <c r="AG37" t="n">
        <v>25</v>
      </c>
      <c r="AH37" t="n">
        <v>570015.8858051072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4.6475</v>
      </c>
      <c r="E38" t="n">
        <v>21.52</v>
      </c>
      <c r="F38" t="n">
        <v>17.85</v>
      </c>
      <c r="G38" t="n">
        <v>51</v>
      </c>
      <c r="H38" t="n">
        <v>0.72</v>
      </c>
      <c r="I38" t="n">
        <v>21</v>
      </c>
      <c r="J38" t="n">
        <v>248.4</v>
      </c>
      <c r="K38" t="n">
        <v>57.72</v>
      </c>
      <c r="L38" t="n">
        <v>10</v>
      </c>
      <c r="M38" t="n">
        <v>19</v>
      </c>
      <c r="N38" t="n">
        <v>60.68</v>
      </c>
      <c r="O38" t="n">
        <v>30870.67</v>
      </c>
      <c r="P38" t="n">
        <v>269.69</v>
      </c>
      <c r="Q38" t="n">
        <v>444.55</v>
      </c>
      <c r="R38" t="n">
        <v>79.3</v>
      </c>
      <c r="S38" t="n">
        <v>48.21</v>
      </c>
      <c r="T38" t="n">
        <v>9551</v>
      </c>
      <c r="U38" t="n">
        <v>0.61</v>
      </c>
      <c r="V38" t="n">
        <v>0.76</v>
      </c>
      <c r="W38" t="n">
        <v>0.2</v>
      </c>
      <c r="X38" t="n">
        <v>0.57</v>
      </c>
      <c r="Y38" t="n">
        <v>1</v>
      </c>
      <c r="Z38" t="n">
        <v>10</v>
      </c>
      <c r="AA38" t="n">
        <v>460.6364246698548</v>
      </c>
      <c r="AB38" t="n">
        <v>630.2630780781088</v>
      </c>
      <c r="AC38" t="n">
        <v>570.1116544861192</v>
      </c>
      <c r="AD38" t="n">
        <v>460636.4246698548</v>
      </c>
      <c r="AE38" t="n">
        <v>630263.0780781088</v>
      </c>
      <c r="AF38" t="n">
        <v>5.855453315747492e-06</v>
      </c>
      <c r="AG38" t="n">
        <v>25</v>
      </c>
      <c r="AH38" t="n">
        <v>570111.6544861192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4.6658</v>
      </c>
      <c r="E39" t="n">
        <v>21.43</v>
      </c>
      <c r="F39" t="n">
        <v>17.81</v>
      </c>
      <c r="G39" t="n">
        <v>53.44</v>
      </c>
      <c r="H39" t="n">
        <v>0.73</v>
      </c>
      <c r="I39" t="n">
        <v>20</v>
      </c>
      <c r="J39" t="n">
        <v>248.85</v>
      </c>
      <c r="K39" t="n">
        <v>57.72</v>
      </c>
      <c r="L39" t="n">
        <v>10.25</v>
      </c>
      <c r="M39" t="n">
        <v>18</v>
      </c>
      <c r="N39" t="n">
        <v>60.88</v>
      </c>
      <c r="O39" t="n">
        <v>30925.82</v>
      </c>
      <c r="P39" t="n">
        <v>269.01</v>
      </c>
      <c r="Q39" t="n">
        <v>444.56</v>
      </c>
      <c r="R39" t="n">
        <v>78.03</v>
      </c>
      <c r="S39" t="n">
        <v>48.21</v>
      </c>
      <c r="T39" t="n">
        <v>8921.790000000001</v>
      </c>
      <c r="U39" t="n">
        <v>0.62</v>
      </c>
      <c r="V39" t="n">
        <v>0.77</v>
      </c>
      <c r="W39" t="n">
        <v>0.19</v>
      </c>
      <c r="X39" t="n">
        <v>0.54</v>
      </c>
      <c r="Y39" t="n">
        <v>1</v>
      </c>
      <c r="Z39" t="n">
        <v>10</v>
      </c>
      <c r="AA39" t="n">
        <v>459.3038985646083</v>
      </c>
      <c r="AB39" t="n">
        <v>628.4398570740078</v>
      </c>
      <c r="AC39" t="n">
        <v>568.4624391357428</v>
      </c>
      <c r="AD39" t="n">
        <v>459303.8985646084</v>
      </c>
      <c r="AE39" t="n">
        <v>628439.8570740079</v>
      </c>
      <c r="AF39" t="n">
        <v>5.878509753763237e-06</v>
      </c>
      <c r="AG39" t="n">
        <v>25</v>
      </c>
      <c r="AH39" t="n">
        <v>568462.4391357428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4.6649</v>
      </c>
      <c r="E40" t="n">
        <v>21.44</v>
      </c>
      <c r="F40" t="n">
        <v>17.82</v>
      </c>
      <c r="G40" t="n">
        <v>53.45</v>
      </c>
      <c r="H40" t="n">
        <v>0.75</v>
      </c>
      <c r="I40" t="n">
        <v>20</v>
      </c>
      <c r="J40" t="n">
        <v>249.3</v>
      </c>
      <c r="K40" t="n">
        <v>57.72</v>
      </c>
      <c r="L40" t="n">
        <v>10.5</v>
      </c>
      <c r="M40" t="n">
        <v>18</v>
      </c>
      <c r="N40" t="n">
        <v>61.07</v>
      </c>
      <c r="O40" t="n">
        <v>30981.04</v>
      </c>
      <c r="P40" t="n">
        <v>268.92</v>
      </c>
      <c r="Q40" t="n">
        <v>444.55</v>
      </c>
      <c r="R40" t="n">
        <v>78.2</v>
      </c>
      <c r="S40" t="n">
        <v>48.21</v>
      </c>
      <c r="T40" t="n">
        <v>9004.73</v>
      </c>
      <c r="U40" t="n">
        <v>0.62</v>
      </c>
      <c r="V40" t="n">
        <v>0.77</v>
      </c>
      <c r="W40" t="n">
        <v>0.2</v>
      </c>
      <c r="X40" t="n">
        <v>0.54</v>
      </c>
      <c r="Y40" t="n">
        <v>1</v>
      </c>
      <c r="Z40" t="n">
        <v>10</v>
      </c>
      <c r="AA40" t="n">
        <v>459.3364783615565</v>
      </c>
      <c r="AB40" t="n">
        <v>628.4844341895117</v>
      </c>
      <c r="AC40" t="n">
        <v>568.5027618739072</v>
      </c>
      <c r="AD40" t="n">
        <v>459336.4783615565</v>
      </c>
      <c r="AE40" t="n">
        <v>628484.4341895117</v>
      </c>
      <c r="AF40" t="n">
        <v>5.877375830582136e-06</v>
      </c>
      <c r="AG40" t="n">
        <v>25</v>
      </c>
      <c r="AH40" t="n">
        <v>568502.7618739072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4.6843</v>
      </c>
      <c r="E41" t="n">
        <v>21.35</v>
      </c>
      <c r="F41" t="n">
        <v>17.77</v>
      </c>
      <c r="G41" t="n">
        <v>56.13</v>
      </c>
      <c r="H41" t="n">
        <v>0.77</v>
      </c>
      <c r="I41" t="n">
        <v>19</v>
      </c>
      <c r="J41" t="n">
        <v>249.75</v>
      </c>
      <c r="K41" t="n">
        <v>57.72</v>
      </c>
      <c r="L41" t="n">
        <v>10.75</v>
      </c>
      <c r="M41" t="n">
        <v>17</v>
      </c>
      <c r="N41" t="n">
        <v>61.27</v>
      </c>
      <c r="O41" t="n">
        <v>31036.33</v>
      </c>
      <c r="P41" t="n">
        <v>268.14</v>
      </c>
      <c r="Q41" t="n">
        <v>444.55</v>
      </c>
      <c r="R41" t="n">
        <v>76.59999999999999</v>
      </c>
      <c r="S41" t="n">
        <v>48.21</v>
      </c>
      <c r="T41" t="n">
        <v>8211.83</v>
      </c>
      <c r="U41" t="n">
        <v>0.63</v>
      </c>
      <c r="V41" t="n">
        <v>0.77</v>
      </c>
      <c r="W41" t="n">
        <v>0.2</v>
      </c>
      <c r="X41" t="n">
        <v>0.5</v>
      </c>
      <c r="Y41" t="n">
        <v>1</v>
      </c>
      <c r="Z41" t="n">
        <v>10</v>
      </c>
      <c r="AA41" t="n">
        <v>457.8748224084903</v>
      </c>
      <c r="AB41" t="n">
        <v>626.4845320308169</v>
      </c>
      <c r="AC41" t="n">
        <v>566.693727570358</v>
      </c>
      <c r="AD41" t="n">
        <v>457874.8224084903</v>
      </c>
      <c r="AE41" t="n">
        <v>626484.5320308169</v>
      </c>
      <c r="AF41" t="n">
        <v>5.901818174708117e-06</v>
      </c>
      <c r="AG41" t="n">
        <v>25</v>
      </c>
      <c r="AH41" t="n">
        <v>566693.727570358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4.6865</v>
      </c>
      <c r="E42" t="n">
        <v>21.34</v>
      </c>
      <c r="F42" t="n">
        <v>17.76</v>
      </c>
      <c r="G42" t="n">
        <v>56.09</v>
      </c>
      <c r="H42" t="n">
        <v>0.78</v>
      </c>
      <c r="I42" t="n">
        <v>19</v>
      </c>
      <c r="J42" t="n">
        <v>250.2</v>
      </c>
      <c r="K42" t="n">
        <v>57.72</v>
      </c>
      <c r="L42" t="n">
        <v>11</v>
      </c>
      <c r="M42" t="n">
        <v>17</v>
      </c>
      <c r="N42" t="n">
        <v>61.47</v>
      </c>
      <c r="O42" t="n">
        <v>31091.69</v>
      </c>
      <c r="P42" t="n">
        <v>267.81</v>
      </c>
      <c r="Q42" t="n">
        <v>444.55</v>
      </c>
      <c r="R42" t="n">
        <v>76.31</v>
      </c>
      <c r="S42" t="n">
        <v>48.21</v>
      </c>
      <c r="T42" t="n">
        <v>8064.76</v>
      </c>
      <c r="U42" t="n">
        <v>0.63</v>
      </c>
      <c r="V42" t="n">
        <v>0.77</v>
      </c>
      <c r="W42" t="n">
        <v>0.2</v>
      </c>
      <c r="X42" t="n">
        <v>0.49</v>
      </c>
      <c r="Y42" t="n">
        <v>1</v>
      </c>
      <c r="Z42" t="n">
        <v>10</v>
      </c>
      <c r="AA42" t="n">
        <v>457.5683825135398</v>
      </c>
      <c r="AB42" t="n">
        <v>626.0652474473715</v>
      </c>
      <c r="AC42" t="n">
        <v>566.314458919087</v>
      </c>
      <c r="AD42" t="n">
        <v>457568.3825135398</v>
      </c>
      <c r="AE42" t="n">
        <v>626065.2474473715</v>
      </c>
      <c r="AF42" t="n">
        <v>5.904589986928589e-06</v>
      </c>
      <c r="AG42" t="n">
        <v>25</v>
      </c>
      <c r="AH42" t="n">
        <v>566314.458919087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4.7191</v>
      </c>
      <c r="E43" t="n">
        <v>21.19</v>
      </c>
      <c r="F43" t="n">
        <v>17.66</v>
      </c>
      <c r="G43" t="n">
        <v>58.87</v>
      </c>
      <c r="H43" t="n">
        <v>0.8</v>
      </c>
      <c r="I43" t="n">
        <v>18</v>
      </c>
      <c r="J43" t="n">
        <v>250.65</v>
      </c>
      <c r="K43" t="n">
        <v>57.72</v>
      </c>
      <c r="L43" t="n">
        <v>11.25</v>
      </c>
      <c r="M43" t="n">
        <v>16</v>
      </c>
      <c r="N43" t="n">
        <v>61.67</v>
      </c>
      <c r="O43" t="n">
        <v>31147.12</v>
      </c>
      <c r="P43" t="n">
        <v>265.54</v>
      </c>
      <c r="Q43" t="n">
        <v>444.55</v>
      </c>
      <c r="R43" t="n">
        <v>72.79000000000001</v>
      </c>
      <c r="S43" t="n">
        <v>48.21</v>
      </c>
      <c r="T43" t="n">
        <v>6311.27</v>
      </c>
      <c r="U43" t="n">
        <v>0.66</v>
      </c>
      <c r="V43" t="n">
        <v>0.77</v>
      </c>
      <c r="W43" t="n">
        <v>0.19</v>
      </c>
      <c r="X43" t="n">
        <v>0.38</v>
      </c>
      <c r="Y43" t="n">
        <v>1</v>
      </c>
      <c r="Z43" t="n">
        <v>10</v>
      </c>
      <c r="AA43" t="n">
        <v>454.5893379451921</v>
      </c>
      <c r="AB43" t="n">
        <v>621.9891872427874</v>
      </c>
      <c r="AC43" t="n">
        <v>562.6274121796419</v>
      </c>
      <c r="AD43" t="n">
        <v>454589.3379451921</v>
      </c>
      <c r="AE43" t="n">
        <v>621989.1872427873</v>
      </c>
      <c r="AF43" t="n">
        <v>5.945663204377405e-06</v>
      </c>
      <c r="AG43" t="n">
        <v>25</v>
      </c>
      <c r="AH43" t="n">
        <v>562627.4121796419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4.698</v>
      </c>
      <c r="E44" t="n">
        <v>21.29</v>
      </c>
      <c r="F44" t="n">
        <v>17.76</v>
      </c>
      <c r="G44" t="n">
        <v>59.19</v>
      </c>
      <c r="H44" t="n">
        <v>0.8100000000000001</v>
      </c>
      <c r="I44" t="n">
        <v>18</v>
      </c>
      <c r="J44" t="n">
        <v>251.1</v>
      </c>
      <c r="K44" t="n">
        <v>57.72</v>
      </c>
      <c r="L44" t="n">
        <v>11.5</v>
      </c>
      <c r="M44" t="n">
        <v>16</v>
      </c>
      <c r="N44" t="n">
        <v>61.87</v>
      </c>
      <c r="O44" t="n">
        <v>31202.63</v>
      </c>
      <c r="P44" t="n">
        <v>266.93</v>
      </c>
      <c r="Q44" t="n">
        <v>444.57</v>
      </c>
      <c r="R44" t="n">
        <v>76.62</v>
      </c>
      <c r="S44" t="n">
        <v>48.21</v>
      </c>
      <c r="T44" t="n">
        <v>8226.34</v>
      </c>
      <c r="U44" t="n">
        <v>0.63</v>
      </c>
      <c r="V44" t="n">
        <v>0.77</v>
      </c>
      <c r="W44" t="n">
        <v>0.18</v>
      </c>
      <c r="X44" t="n">
        <v>0.48</v>
      </c>
      <c r="Y44" t="n">
        <v>1</v>
      </c>
      <c r="Z44" t="n">
        <v>10</v>
      </c>
      <c r="AA44" t="n">
        <v>456.6084344925553</v>
      </c>
      <c r="AB44" t="n">
        <v>624.7518042151428</v>
      </c>
      <c r="AC44" t="n">
        <v>565.126368865513</v>
      </c>
      <c r="AD44" t="n">
        <v>456608.4344925553</v>
      </c>
      <c r="AE44" t="n">
        <v>624751.8042151427</v>
      </c>
      <c r="AF44" t="n">
        <v>5.919079005353785e-06</v>
      </c>
      <c r="AG44" t="n">
        <v>25</v>
      </c>
      <c r="AH44" t="n">
        <v>565126.368865513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4.695</v>
      </c>
      <c r="E45" t="n">
        <v>21.3</v>
      </c>
      <c r="F45" t="n">
        <v>17.77</v>
      </c>
      <c r="G45" t="n">
        <v>59.24</v>
      </c>
      <c r="H45" t="n">
        <v>0.83</v>
      </c>
      <c r="I45" t="n">
        <v>18</v>
      </c>
      <c r="J45" t="n">
        <v>251.55</v>
      </c>
      <c r="K45" t="n">
        <v>57.72</v>
      </c>
      <c r="L45" t="n">
        <v>11.75</v>
      </c>
      <c r="M45" t="n">
        <v>16</v>
      </c>
      <c r="N45" t="n">
        <v>62.07</v>
      </c>
      <c r="O45" t="n">
        <v>31258.21</v>
      </c>
      <c r="P45" t="n">
        <v>267.05</v>
      </c>
      <c r="Q45" t="n">
        <v>444.55</v>
      </c>
      <c r="R45" t="n">
        <v>76.79000000000001</v>
      </c>
      <c r="S45" t="n">
        <v>48.21</v>
      </c>
      <c r="T45" t="n">
        <v>8312.42</v>
      </c>
      <c r="U45" t="n">
        <v>0.63</v>
      </c>
      <c r="V45" t="n">
        <v>0.77</v>
      </c>
      <c r="W45" t="n">
        <v>0.19</v>
      </c>
      <c r="X45" t="n">
        <v>0.49</v>
      </c>
      <c r="Y45" t="n">
        <v>1</v>
      </c>
      <c r="Z45" t="n">
        <v>10</v>
      </c>
      <c r="AA45" t="n">
        <v>456.8406655456916</v>
      </c>
      <c r="AB45" t="n">
        <v>625.0695529873548</v>
      </c>
      <c r="AC45" t="n">
        <v>565.4137921408683</v>
      </c>
      <c r="AD45" t="n">
        <v>456840.6655456916</v>
      </c>
      <c r="AE45" t="n">
        <v>625069.5529873548</v>
      </c>
      <c r="AF45" t="n">
        <v>5.915299261416778e-06</v>
      </c>
      <c r="AG45" t="n">
        <v>25</v>
      </c>
      <c r="AH45" t="n">
        <v>565413.7921408683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4.7123</v>
      </c>
      <c r="E46" t="n">
        <v>21.22</v>
      </c>
      <c r="F46" t="n">
        <v>17.74</v>
      </c>
      <c r="G46" t="n">
        <v>62.6</v>
      </c>
      <c r="H46" t="n">
        <v>0.85</v>
      </c>
      <c r="I46" t="n">
        <v>17</v>
      </c>
      <c r="J46" t="n">
        <v>252</v>
      </c>
      <c r="K46" t="n">
        <v>57.72</v>
      </c>
      <c r="L46" t="n">
        <v>12</v>
      </c>
      <c r="M46" t="n">
        <v>15</v>
      </c>
      <c r="N46" t="n">
        <v>62.27</v>
      </c>
      <c r="O46" t="n">
        <v>31313.87</v>
      </c>
      <c r="P46" t="n">
        <v>266.1</v>
      </c>
      <c r="Q46" t="n">
        <v>444.57</v>
      </c>
      <c r="R46" t="n">
        <v>75.68000000000001</v>
      </c>
      <c r="S46" t="n">
        <v>48.21</v>
      </c>
      <c r="T46" t="n">
        <v>7759.6</v>
      </c>
      <c r="U46" t="n">
        <v>0.64</v>
      </c>
      <c r="V46" t="n">
        <v>0.77</v>
      </c>
      <c r="W46" t="n">
        <v>0.19</v>
      </c>
      <c r="X46" t="n">
        <v>0.46</v>
      </c>
      <c r="Y46" t="n">
        <v>1</v>
      </c>
      <c r="Z46" t="n">
        <v>10</v>
      </c>
      <c r="AA46" t="n">
        <v>455.4798025413347</v>
      </c>
      <c r="AB46" t="n">
        <v>623.2075601877549</v>
      </c>
      <c r="AC46" t="n">
        <v>563.729505320739</v>
      </c>
      <c r="AD46" t="n">
        <v>455479.8025413346</v>
      </c>
      <c r="AE46" t="n">
        <v>623207.5601877549</v>
      </c>
      <c r="AF46" t="n">
        <v>5.937095784786854e-06</v>
      </c>
      <c r="AG46" t="n">
        <v>25</v>
      </c>
      <c r="AH46" t="n">
        <v>563729.505320739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4.7106</v>
      </c>
      <c r="E47" t="n">
        <v>21.23</v>
      </c>
      <c r="F47" t="n">
        <v>17.75</v>
      </c>
      <c r="G47" t="n">
        <v>62.63</v>
      </c>
      <c r="H47" t="n">
        <v>0.86</v>
      </c>
      <c r="I47" t="n">
        <v>17</v>
      </c>
      <c r="J47" t="n">
        <v>252.45</v>
      </c>
      <c r="K47" t="n">
        <v>57.72</v>
      </c>
      <c r="L47" t="n">
        <v>12.25</v>
      </c>
      <c r="M47" t="n">
        <v>15</v>
      </c>
      <c r="N47" t="n">
        <v>62.48</v>
      </c>
      <c r="O47" t="n">
        <v>31369.6</v>
      </c>
      <c r="P47" t="n">
        <v>266.52</v>
      </c>
      <c r="Q47" t="n">
        <v>444.55</v>
      </c>
      <c r="R47" t="n">
        <v>76</v>
      </c>
      <c r="S47" t="n">
        <v>48.21</v>
      </c>
      <c r="T47" t="n">
        <v>7922.42</v>
      </c>
      <c r="U47" t="n">
        <v>0.63</v>
      </c>
      <c r="V47" t="n">
        <v>0.77</v>
      </c>
      <c r="W47" t="n">
        <v>0.19</v>
      </c>
      <c r="X47" t="n">
        <v>0.47</v>
      </c>
      <c r="Y47" t="n">
        <v>1</v>
      </c>
      <c r="Z47" t="n">
        <v>10</v>
      </c>
      <c r="AA47" t="n">
        <v>455.808007849455</v>
      </c>
      <c r="AB47" t="n">
        <v>623.6566251697217</v>
      </c>
      <c r="AC47" t="n">
        <v>564.1357121710935</v>
      </c>
      <c r="AD47" t="n">
        <v>455808.007849455</v>
      </c>
      <c r="AE47" t="n">
        <v>623656.6251697217</v>
      </c>
      <c r="AF47" t="n">
        <v>5.934953929889217e-06</v>
      </c>
      <c r="AG47" t="n">
        <v>25</v>
      </c>
      <c r="AH47" t="n">
        <v>564135.7121710934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4.7109</v>
      </c>
      <c r="E48" t="n">
        <v>21.23</v>
      </c>
      <c r="F48" t="n">
        <v>17.74</v>
      </c>
      <c r="G48" t="n">
        <v>62.63</v>
      </c>
      <c r="H48" t="n">
        <v>0.88</v>
      </c>
      <c r="I48" t="n">
        <v>17</v>
      </c>
      <c r="J48" t="n">
        <v>252.9</v>
      </c>
      <c r="K48" t="n">
        <v>57.72</v>
      </c>
      <c r="L48" t="n">
        <v>12.5</v>
      </c>
      <c r="M48" t="n">
        <v>15</v>
      </c>
      <c r="N48" t="n">
        <v>62.68</v>
      </c>
      <c r="O48" t="n">
        <v>31425.4</v>
      </c>
      <c r="P48" t="n">
        <v>265.91</v>
      </c>
      <c r="Q48" t="n">
        <v>444.57</v>
      </c>
      <c r="R48" t="n">
        <v>75.88</v>
      </c>
      <c r="S48" t="n">
        <v>48.21</v>
      </c>
      <c r="T48" t="n">
        <v>7860.51</v>
      </c>
      <c r="U48" t="n">
        <v>0.64</v>
      </c>
      <c r="V48" t="n">
        <v>0.77</v>
      </c>
      <c r="W48" t="n">
        <v>0.19</v>
      </c>
      <c r="X48" t="n">
        <v>0.47</v>
      </c>
      <c r="Y48" t="n">
        <v>1</v>
      </c>
      <c r="Z48" t="n">
        <v>10</v>
      </c>
      <c r="AA48" t="n">
        <v>455.4431737592233</v>
      </c>
      <c r="AB48" t="n">
        <v>623.1574430721224</v>
      </c>
      <c r="AC48" t="n">
        <v>563.6841713122827</v>
      </c>
      <c r="AD48" t="n">
        <v>455443.1737592233</v>
      </c>
      <c r="AE48" t="n">
        <v>623157.4430721224</v>
      </c>
      <c r="AF48" t="n">
        <v>5.935331904282917e-06</v>
      </c>
      <c r="AG48" t="n">
        <v>25</v>
      </c>
      <c r="AH48" t="n">
        <v>563684.1713122827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4.7314</v>
      </c>
      <c r="E49" t="n">
        <v>21.14</v>
      </c>
      <c r="F49" t="n">
        <v>17.7</v>
      </c>
      <c r="G49" t="n">
        <v>66.37</v>
      </c>
      <c r="H49" t="n">
        <v>0.9</v>
      </c>
      <c r="I49" t="n">
        <v>16</v>
      </c>
      <c r="J49" t="n">
        <v>253.35</v>
      </c>
      <c r="K49" t="n">
        <v>57.72</v>
      </c>
      <c r="L49" t="n">
        <v>12.75</v>
      </c>
      <c r="M49" t="n">
        <v>14</v>
      </c>
      <c r="N49" t="n">
        <v>62.88</v>
      </c>
      <c r="O49" t="n">
        <v>31481.28</v>
      </c>
      <c r="P49" t="n">
        <v>265</v>
      </c>
      <c r="Q49" t="n">
        <v>444.57</v>
      </c>
      <c r="R49" t="n">
        <v>74.31999999999999</v>
      </c>
      <c r="S49" t="n">
        <v>48.21</v>
      </c>
      <c r="T49" t="n">
        <v>7083.76</v>
      </c>
      <c r="U49" t="n">
        <v>0.65</v>
      </c>
      <c r="V49" t="n">
        <v>0.77</v>
      </c>
      <c r="W49" t="n">
        <v>0.19</v>
      </c>
      <c r="X49" t="n">
        <v>0.42</v>
      </c>
      <c r="Y49" t="n">
        <v>1</v>
      </c>
      <c r="Z49" t="n">
        <v>10</v>
      </c>
      <c r="AA49" t="n">
        <v>453.9363355145987</v>
      </c>
      <c r="AB49" t="n">
        <v>621.0957205088155</v>
      </c>
      <c r="AC49" t="n">
        <v>561.8192166567719</v>
      </c>
      <c r="AD49" t="n">
        <v>453936.3355145987</v>
      </c>
      <c r="AE49" t="n">
        <v>621095.7205088155</v>
      </c>
      <c r="AF49" t="n">
        <v>5.961160154519135e-06</v>
      </c>
      <c r="AG49" t="n">
        <v>25</v>
      </c>
      <c r="AH49" t="n">
        <v>561819.216656772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4.7302</v>
      </c>
      <c r="E50" t="n">
        <v>21.14</v>
      </c>
      <c r="F50" t="n">
        <v>17.7</v>
      </c>
      <c r="G50" t="n">
        <v>66.39</v>
      </c>
      <c r="H50" t="n">
        <v>0.91</v>
      </c>
      <c r="I50" t="n">
        <v>16</v>
      </c>
      <c r="J50" t="n">
        <v>253.81</v>
      </c>
      <c r="K50" t="n">
        <v>57.72</v>
      </c>
      <c r="L50" t="n">
        <v>13</v>
      </c>
      <c r="M50" t="n">
        <v>14</v>
      </c>
      <c r="N50" t="n">
        <v>63.08</v>
      </c>
      <c r="O50" t="n">
        <v>31537.23</v>
      </c>
      <c r="P50" t="n">
        <v>265.01</v>
      </c>
      <c r="Q50" t="n">
        <v>444.55</v>
      </c>
      <c r="R50" t="n">
        <v>74.51000000000001</v>
      </c>
      <c r="S50" t="n">
        <v>48.21</v>
      </c>
      <c r="T50" t="n">
        <v>7180.98</v>
      </c>
      <c r="U50" t="n">
        <v>0.65</v>
      </c>
      <c r="V50" t="n">
        <v>0.77</v>
      </c>
      <c r="W50" t="n">
        <v>0.19</v>
      </c>
      <c r="X50" t="n">
        <v>0.43</v>
      </c>
      <c r="Y50" t="n">
        <v>1</v>
      </c>
      <c r="Z50" t="n">
        <v>10</v>
      </c>
      <c r="AA50" t="n">
        <v>453.9930613577821</v>
      </c>
      <c r="AB50" t="n">
        <v>621.1733353100266</v>
      </c>
      <c r="AC50" t="n">
        <v>561.8894240102884</v>
      </c>
      <c r="AD50" t="n">
        <v>453993.0613577821</v>
      </c>
      <c r="AE50" t="n">
        <v>621173.3353100265</v>
      </c>
      <c r="AF50" t="n">
        <v>5.959648256944333e-06</v>
      </c>
      <c r="AG50" t="n">
        <v>25</v>
      </c>
      <c r="AH50" t="n">
        <v>561889.4240102884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4.7299</v>
      </c>
      <c r="E51" t="n">
        <v>21.14</v>
      </c>
      <c r="F51" t="n">
        <v>17.7</v>
      </c>
      <c r="G51" t="n">
        <v>66.39</v>
      </c>
      <c r="H51" t="n">
        <v>0.93</v>
      </c>
      <c r="I51" t="n">
        <v>16</v>
      </c>
      <c r="J51" t="n">
        <v>254.26</v>
      </c>
      <c r="K51" t="n">
        <v>57.72</v>
      </c>
      <c r="L51" t="n">
        <v>13.25</v>
      </c>
      <c r="M51" t="n">
        <v>14</v>
      </c>
      <c r="N51" t="n">
        <v>63.29</v>
      </c>
      <c r="O51" t="n">
        <v>31593.26</v>
      </c>
      <c r="P51" t="n">
        <v>264.9</v>
      </c>
      <c r="Q51" t="n">
        <v>444.55</v>
      </c>
      <c r="R51" t="n">
        <v>74.53</v>
      </c>
      <c r="S51" t="n">
        <v>48.21</v>
      </c>
      <c r="T51" t="n">
        <v>7190.76</v>
      </c>
      <c r="U51" t="n">
        <v>0.65</v>
      </c>
      <c r="V51" t="n">
        <v>0.77</v>
      </c>
      <c r="W51" t="n">
        <v>0.19</v>
      </c>
      <c r="X51" t="n">
        <v>0.43</v>
      </c>
      <c r="Y51" t="n">
        <v>1</v>
      </c>
      <c r="Z51" t="n">
        <v>10</v>
      </c>
      <c r="AA51" t="n">
        <v>453.9497201106652</v>
      </c>
      <c r="AB51" t="n">
        <v>621.1140339036402</v>
      </c>
      <c r="AC51" t="n">
        <v>561.8357822468977</v>
      </c>
      <c r="AD51" t="n">
        <v>453949.7201106652</v>
      </c>
      <c r="AE51" t="n">
        <v>621114.0339036402</v>
      </c>
      <c r="AF51" t="n">
        <v>5.959270282550632e-06</v>
      </c>
      <c r="AG51" t="n">
        <v>25</v>
      </c>
      <c r="AH51" t="n">
        <v>561835.7822468977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4.7475</v>
      </c>
      <c r="E52" t="n">
        <v>21.06</v>
      </c>
      <c r="F52" t="n">
        <v>17.67</v>
      </c>
      <c r="G52" t="n">
        <v>70.69</v>
      </c>
      <c r="H52" t="n">
        <v>0.9399999999999999</v>
      </c>
      <c r="I52" t="n">
        <v>15</v>
      </c>
      <c r="J52" t="n">
        <v>254.72</v>
      </c>
      <c r="K52" t="n">
        <v>57.72</v>
      </c>
      <c r="L52" t="n">
        <v>13.5</v>
      </c>
      <c r="M52" t="n">
        <v>13</v>
      </c>
      <c r="N52" t="n">
        <v>63.49</v>
      </c>
      <c r="O52" t="n">
        <v>31649.36</v>
      </c>
      <c r="P52" t="n">
        <v>263.96</v>
      </c>
      <c r="Q52" t="n">
        <v>444.59</v>
      </c>
      <c r="R52" t="n">
        <v>73.40000000000001</v>
      </c>
      <c r="S52" t="n">
        <v>48.21</v>
      </c>
      <c r="T52" t="n">
        <v>6631.84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452.6017193866017</v>
      </c>
      <c r="AB52" t="n">
        <v>619.2696398433819</v>
      </c>
      <c r="AC52" t="n">
        <v>560.1674145671269</v>
      </c>
      <c r="AD52" t="n">
        <v>452601.7193866017</v>
      </c>
      <c r="AE52" t="n">
        <v>619269.6398433819</v>
      </c>
      <c r="AF52" t="n">
        <v>5.981444780314409e-06</v>
      </c>
      <c r="AG52" t="n">
        <v>25</v>
      </c>
      <c r="AH52" t="n">
        <v>560167.4145671269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4.7478</v>
      </c>
      <c r="E53" t="n">
        <v>21.06</v>
      </c>
      <c r="F53" t="n">
        <v>17.67</v>
      </c>
      <c r="G53" t="n">
        <v>70.68000000000001</v>
      </c>
      <c r="H53" t="n">
        <v>0.96</v>
      </c>
      <c r="I53" t="n">
        <v>15</v>
      </c>
      <c r="J53" t="n">
        <v>255.17</v>
      </c>
      <c r="K53" t="n">
        <v>57.72</v>
      </c>
      <c r="L53" t="n">
        <v>13.75</v>
      </c>
      <c r="M53" t="n">
        <v>13</v>
      </c>
      <c r="N53" t="n">
        <v>63.7</v>
      </c>
      <c r="O53" t="n">
        <v>31705.54</v>
      </c>
      <c r="P53" t="n">
        <v>264.05</v>
      </c>
      <c r="Q53" t="n">
        <v>444.55</v>
      </c>
      <c r="R53" t="n">
        <v>73.45999999999999</v>
      </c>
      <c r="S53" t="n">
        <v>48.21</v>
      </c>
      <c r="T53" t="n">
        <v>6661.75</v>
      </c>
      <c r="U53" t="n">
        <v>0.66</v>
      </c>
      <c r="V53" t="n">
        <v>0.77</v>
      </c>
      <c r="W53" t="n">
        <v>0.19</v>
      </c>
      <c r="X53" t="n">
        <v>0.39</v>
      </c>
      <c r="Y53" t="n">
        <v>1</v>
      </c>
      <c r="Z53" t="n">
        <v>10</v>
      </c>
      <c r="AA53" t="n">
        <v>452.6347966439188</v>
      </c>
      <c r="AB53" t="n">
        <v>619.3148976061088</v>
      </c>
      <c r="AC53" t="n">
        <v>560.208352992499</v>
      </c>
      <c r="AD53" t="n">
        <v>452634.7966439188</v>
      </c>
      <c r="AE53" t="n">
        <v>619314.8976061088</v>
      </c>
      <c r="AF53" t="n">
        <v>5.98182275470811e-06</v>
      </c>
      <c r="AG53" t="n">
        <v>25</v>
      </c>
      <c r="AH53" t="n">
        <v>560208.352992499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4.7473</v>
      </c>
      <c r="E54" t="n">
        <v>21.06</v>
      </c>
      <c r="F54" t="n">
        <v>17.67</v>
      </c>
      <c r="G54" t="n">
        <v>70.69</v>
      </c>
      <c r="H54" t="n">
        <v>0.97</v>
      </c>
      <c r="I54" t="n">
        <v>15</v>
      </c>
      <c r="J54" t="n">
        <v>255.63</v>
      </c>
      <c r="K54" t="n">
        <v>57.72</v>
      </c>
      <c r="L54" t="n">
        <v>14</v>
      </c>
      <c r="M54" t="n">
        <v>13</v>
      </c>
      <c r="N54" t="n">
        <v>63.91</v>
      </c>
      <c r="O54" t="n">
        <v>31761.8</v>
      </c>
      <c r="P54" t="n">
        <v>263.74</v>
      </c>
      <c r="Q54" t="n">
        <v>444.56</v>
      </c>
      <c r="R54" t="n">
        <v>73.59</v>
      </c>
      <c r="S54" t="n">
        <v>48.21</v>
      </c>
      <c r="T54" t="n">
        <v>6726.47</v>
      </c>
      <c r="U54" t="n">
        <v>0.66</v>
      </c>
      <c r="V54" t="n">
        <v>0.77</v>
      </c>
      <c r="W54" t="n">
        <v>0.19</v>
      </c>
      <c r="X54" t="n">
        <v>0.4</v>
      </c>
      <c r="Y54" t="n">
        <v>1</v>
      </c>
      <c r="Z54" t="n">
        <v>10</v>
      </c>
      <c r="AA54" t="n">
        <v>452.4981489665362</v>
      </c>
      <c r="AB54" t="n">
        <v>619.1279302254437</v>
      </c>
      <c r="AC54" t="n">
        <v>560.0392295162343</v>
      </c>
      <c r="AD54" t="n">
        <v>452498.1489665362</v>
      </c>
      <c r="AE54" t="n">
        <v>619127.9302254437</v>
      </c>
      <c r="AF54" t="n">
        <v>5.981192797385275e-06</v>
      </c>
      <c r="AG54" t="n">
        <v>25</v>
      </c>
      <c r="AH54" t="n">
        <v>560039.2295162342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4.7455</v>
      </c>
      <c r="E55" t="n">
        <v>21.07</v>
      </c>
      <c r="F55" t="n">
        <v>17.68</v>
      </c>
      <c r="G55" t="n">
        <v>70.72</v>
      </c>
      <c r="H55" t="n">
        <v>0.99</v>
      </c>
      <c r="I55" t="n">
        <v>15</v>
      </c>
      <c r="J55" t="n">
        <v>256.09</v>
      </c>
      <c r="K55" t="n">
        <v>57.72</v>
      </c>
      <c r="L55" t="n">
        <v>14.25</v>
      </c>
      <c r="M55" t="n">
        <v>13</v>
      </c>
      <c r="N55" t="n">
        <v>64.11</v>
      </c>
      <c r="O55" t="n">
        <v>31818.13</v>
      </c>
      <c r="P55" t="n">
        <v>263.67</v>
      </c>
      <c r="Q55" t="n">
        <v>444.55</v>
      </c>
      <c r="R55" t="n">
        <v>73.77</v>
      </c>
      <c r="S55" t="n">
        <v>48.21</v>
      </c>
      <c r="T55" t="n">
        <v>6815.82</v>
      </c>
      <c r="U55" t="n">
        <v>0.65</v>
      </c>
      <c r="V55" t="n">
        <v>0.77</v>
      </c>
      <c r="W55" t="n">
        <v>0.19</v>
      </c>
      <c r="X55" t="n">
        <v>0.4</v>
      </c>
      <c r="Y55" t="n">
        <v>1</v>
      </c>
      <c r="Z55" t="n">
        <v>10</v>
      </c>
      <c r="AA55" t="n">
        <v>452.5773900355429</v>
      </c>
      <c r="AB55" t="n">
        <v>619.236351351928</v>
      </c>
      <c r="AC55" t="n">
        <v>560.1373030825768</v>
      </c>
      <c r="AD55" t="n">
        <v>452577.3900355429</v>
      </c>
      <c r="AE55" t="n">
        <v>619236.351351928</v>
      </c>
      <c r="AF55" t="n">
        <v>5.97892495102307e-06</v>
      </c>
      <c r="AG55" t="n">
        <v>25</v>
      </c>
      <c r="AH55" t="n">
        <v>560137.3030825767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4.7669</v>
      </c>
      <c r="E56" t="n">
        <v>20.98</v>
      </c>
      <c r="F56" t="n">
        <v>17.63</v>
      </c>
      <c r="G56" t="n">
        <v>75.56</v>
      </c>
      <c r="H56" t="n">
        <v>1.01</v>
      </c>
      <c r="I56" t="n">
        <v>14</v>
      </c>
      <c r="J56" t="n">
        <v>256.54</v>
      </c>
      <c r="K56" t="n">
        <v>57.72</v>
      </c>
      <c r="L56" t="n">
        <v>14.5</v>
      </c>
      <c r="M56" t="n">
        <v>12</v>
      </c>
      <c r="N56" t="n">
        <v>64.31999999999999</v>
      </c>
      <c r="O56" t="n">
        <v>31874.54</v>
      </c>
      <c r="P56" t="n">
        <v>262.57</v>
      </c>
      <c r="Q56" t="n">
        <v>444.56</v>
      </c>
      <c r="R56" t="n">
        <v>72.08</v>
      </c>
      <c r="S56" t="n">
        <v>48.21</v>
      </c>
      <c r="T56" t="n">
        <v>5974.95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  <c r="AA56" t="n">
        <v>450.9214175897304</v>
      </c>
      <c r="AB56" t="n">
        <v>616.9705767952191</v>
      </c>
      <c r="AC56" t="n">
        <v>558.0877708695256</v>
      </c>
      <c r="AD56" t="n">
        <v>450921.4175897304</v>
      </c>
      <c r="AE56" t="n">
        <v>616970.5767952191</v>
      </c>
      <c r="AF56" t="n">
        <v>6.00588712444039e-06</v>
      </c>
      <c r="AG56" t="n">
        <v>25</v>
      </c>
      <c r="AH56" t="n">
        <v>558087.7708695256</v>
      </c>
    </row>
    <row r="57">
      <c r="A57" t="n">
        <v>55</v>
      </c>
      <c r="B57" t="n">
        <v>120</v>
      </c>
      <c r="C57" t="inlineStr">
        <is>
          <t xml:space="preserve">CONCLUIDO	</t>
        </is>
      </c>
      <c r="D57" t="n">
        <v>4.7762</v>
      </c>
      <c r="E57" t="n">
        <v>20.94</v>
      </c>
      <c r="F57" t="n">
        <v>17.59</v>
      </c>
      <c r="G57" t="n">
        <v>75.39</v>
      </c>
      <c r="H57" t="n">
        <v>1.02</v>
      </c>
      <c r="I57" t="n">
        <v>14</v>
      </c>
      <c r="J57" t="n">
        <v>257</v>
      </c>
      <c r="K57" t="n">
        <v>57.72</v>
      </c>
      <c r="L57" t="n">
        <v>14.75</v>
      </c>
      <c r="M57" t="n">
        <v>12</v>
      </c>
      <c r="N57" t="n">
        <v>64.53</v>
      </c>
      <c r="O57" t="n">
        <v>31931.15</v>
      </c>
      <c r="P57" t="n">
        <v>262.34</v>
      </c>
      <c r="Q57" t="n">
        <v>444.57</v>
      </c>
      <c r="R57" t="n">
        <v>70.62</v>
      </c>
      <c r="S57" t="n">
        <v>48.21</v>
      </c>
      <c r="T57" t="n">
        <v>5247.07</v>
      </c>
      <c r="U57" t="n">
        <v>0.68</v>
      </c>
      <c r="V57" t="n">
        <v>0.78</v>
      </c>
      <c r="W57" t="n">
        <v>0.19</v>
      </c>
      <c r="X57" t="n">
        <v>0.31</v>
      </c>
      <c r="Y57" t="n">
        <v>1</v>
      </c>
      <c r="Z57" t="n">
        <v>10</v>
      </c>
      <c r="AA57" t="n">
        <v>450.262479006039</v>
      </c>
      <c r="AB57" t="n">
        <v>616.0689879546939</v>
      </c>
      <c r="AC57" t="n">
        <v>557.2722284025524</v>
      </c>
      <c r="AD57" t="n">
        <v>450262.479006039</v>
      </c>
      <c r="AE57" t="n">
        <v>616068.9879546938</v>
      </c>
      <c r="AF57" t="n">
        <v>6.017604330645115e-06</v>
      </c>
      <c r="AG57" t="n">
        <v>25</v>
      </c>
      <c r="AH57" t="n">
        <v>557272.2284025524</v>
      </c>
    </row>
    <row r="58">
      <c r="A58" t="n">
        <v>56</v>
      </c>
      <c r="B58" t="n">
        <v>120</v>
      </c>
      <c r="C58" t="inlineStr">
        <is>
          <t xml:space="preserve">CONCLUIDO	</t>
        </is>
      </c>
      <c r="D58" t="n">
        <v>4.7757</v>
      </c>
      <c r="E58" t="n">
        <v>20.94</v>
      </c>
      <c r="F58" t="n">
        <v>17.59</v>
      </c>
      <c r="G58" t="n">
        <v>75.40000000000001</v>
      </c>
      <c r="H58" t="n">
        <v>1.04</v>
      </c>
      <c r="I58" t="n">
        <v>14</v>
      </c>
      <c r="J58" t="n">
        <v>257.46</v>
      </c>
      <c r="K58" t="n">
        <v>57.72</v>
      </c>
      <c r="L58" t="n">
        <v>15</v>
      </c>
      <c r="M58" t="n">
        <v>12</v>
      </c>
      <c r="N58" t="n">
        <v>64.73999999999999</v>
      </c>
      <c r="O58" t="n">
        <v>31987.71</v>
      </c>
      <c r="P58" t="n">
        <v>262.18</v>
      </c>
      <c r="Q58" t="n">
        <v>444.55</v>
      </c>
      <c r="R58" t="n">
        <v>71.03</v>
      </c>
      <c r="S58" t="n">
        <v>48.21</v>
      </c>
      <c r="T58" t="n">
        <v>5448.51</v>
      </c>
      <c r="U58" t="n">
        <v>0.68</v>
      </c>
      <c r="V58" t="n">
        <v>0.78</v>
      </c>
      <c r="W58" t="n">
        <v>0.18</v>
      </c>
      <c r="X58" t="n">
        <v>0.32</v>
      </c>
      <c r="Y58" t="n">
        <v>1</v>
      </c>
      <c r="Z58" t="n">
        <v>10</v>
      </c>
      <c r="AA58" t="n">
        <v>450.2023629099986</v>
      </c>
      <c r="AB58" t="n">
        <v>615.9867344599564</v>
      </c>
      <c r="AC58" t="n">
        <v>557.1978250659092</v>
      </c>
      <c r="AD58" t="n">
        <v>450202.3629099986</v>
      </c>
      <c r="AE58" t="n">
        <v>615986.7344599564</v>
      </c>
      <c r="AF58" t="n">
        <v>6.016974373322279e-06</v>
      </c>
      <c r="AG58" t="n">
        <v>25</v>
      </c>
      <c r="AH58" t="n">
        <v>557197.8250659092</v>
      </c>
    </row>
    <row r="59">
      <c r="A59" t="n">
        <v>57</v>
      </c>
      <c r="B59" t="n">
        <v>120</v>
      </c>
      <c r="C59" t="inlineStr">
        <is>
          <t xml:space="preserve">CONCLUIDO	</t>
        </is>
      </c>
      <c r="D59" t="n">
        <v>4.7468</v>
      </c>
      <c r="E59" t="n">
        <v>21.07</v>
      </c>
      <c r="F59" t="n">
        <v>17.72</v>
      </c>
      <c r="G59" t="n">
        <v>75.94</v>
      </c>
      <c r="H59" t="n">
        <v>1.05</v>
      </c>
      <c r="I59" t="n">
        <v>14</v>
      </c>
      <c r="J59" t="n">
        <v>257.92</v>
      </c>
      <c r="K59" t="n">
        <v>57.72</v>
      </c>
      <c r="L59" t="n">
        <v>15.25</v>
      </c>
      <c r="M59" t="n">
        <v>12</v>
      </c>
      <c r="N59" t="n">
        <v>64.95</v>
      </c>
      <c r="O59" t="n">
        <v>32044.35</v>
      </c>
      <c r="P59" t="n">
        <v>263.84</v>
      </c>
      <c r="Q59" t="n">
        <v>444.55</v>
      </c>
      <c r="R59" t="n">
        <v>75.33</v>
      </c>
      <c r="S59" t="n">
        <v>48.21</v>
      </c>
      <c r="T59" t="n">
        <v>7598.76</v>
      </c>
      <c r="U59" t="n">
        <v>0.64</v>
      </c>
      <c r="V59" t="n">
        <v>0.77</v>
      </c>
      <c r="W59" t="n">
        <v>0.19</v>
      </c>
      <c r="X59" t="n">
        <v>0.44</v>
      </c>
      <c r="Y59" t="n">
        <v>1</v>
      </c>
      <c r="Z59" t="n">
        <v>10</v>
      </c>
      <c r="AA59" t="n">
        <v>452.7617996819274</v>
      </c>
      <c r="AB59" t="n">
        <v>619.4886687656906</v>
      </c>
      <c r="AC59" t="n">
        <v>560.3655396764998</v>
      </c>
      <c r="AD59" t="n">
        <v>452761.7996819274</v>
      </c>
      <c r="AE59" t="n">
        <v>619488.6687656906</v>
      </c>
      <c r="AF59" t="n">
        <v>5.980562840062441e-06</v>
      </c>
      <c r="AG59" t="n">
        <v>25</v>
      </c>
      <c r="AH59" t="n">
        <v>560365.5396764998</v>
      </c>
    </row>
    <row r="60">
      <c r="A60" t="n">
        <v>58</v>
      </c>
      <c r="B60" t="n">
        <v>120</v>
      </c>
      <c r="C60" t="inlineStr">
        <is>
          <t xml:space="preserve">CONCLUIDO	</t>
        </is>
      </c>
      <c r="D60" t="n">
        <v>4.7585</v>
      </c>
      <c r="E60" t="n">
        <v>21.02</v>
      </c>
      <c r="F60" t="n">
        <v>17.67</v>
      </c>
      <c r="G60" t="n">
        <v>75.72</v>
      </c>
      <c r="H60" t="n">
        <v>1.07</v>
      </c>
      <c r="I60" t="n">
        <v>14</v>
      </c>
      <c r="J60" t="n">
        <v>258.38</v>
      </c>
      <c r="K60" t="n">
        <v>57.72</v>
      </c>
      <c r="L60" t="n">
        <v>15.5</v>
      </c>
      <c r="M60" t="n">
        <v>12</v>
      </c>
      <c r="N60" t="n">
        <v>65.16</v>
      </c>
      <c r="O60" t="n">
        <v>32101.07</v>
      </c>
      <c r="P60" t="n">
        <v>261.93</v>
      </c>
      <c r="Q60" t="n">
        <v>444.55</v>
      </c>
      <c r="R60" t="n">
        <v>73.47</v>
      </c>
      <c r="S60" t="n">
        <v>48.21</v>
      </c>
      <c r="T60" t="n">
        <v>6671.4</v>
      </c>
      <c r="U60" t="n">
        <v>0.66</v>
      </c>
      <c r="V60" t="n">
        <v>0.77</v>
      </c>
      <c r="W60" t="n">
        <v>0.19</v>
      </c>
      <c r="X60" t="n">
        <v>0.39</v>
      </c>
      <c r="Y60" t="n">
        <v>1</v>
      </c>
      <c r="Z60" t="n">
        <v>10</v>
      </c>
      <c r="AA60" t="n">
        <v>451.102694953323</v>
      </c>
      <c r="AB60" t="n">
        <v>617.2186084814794</v>
      </c>
      <c r="AC60" t="n">
        <v>558.3121307597639</v>
      </c>
      <c r="AD60" t="n">
        <v>451102.694953323</v>
      </c>
      <c r="AE60" t="n">
        <v>617218.6084814793</v>
      </c>
      <c r="AF60" t="n">
        <v>5.99530384141677e-06</v>
      </c>
      <c r="AG60" t="n">
        <v>25</v>
      </c>
      <c r="AH60" t="n">
        <v>558312.1307597639</v>
      </c>
    </row>
    <row r="61">
      <c r="A61" t="n">
        <v>59</v>
      </c>
      <c r="B61" t="n">
        <v>120</v>
      </c>
      <c r="C61" t="inlineStr">
        <is>
          <t xml:space="preserve">CONCLUIDO	</t>
        </is>
      </c>
      <c r="D61" t="n">
        <v>4.779</v>
      </c>
      <c r="E61" t="n">
        <v>20.92</v>
      </c>
      <c r="F61" t="n">
        <v>17.62</v>
      </c>
      <c r="G61" t="n">
        <v>81.34</v>
      </c>
      <c r="H61" t="n">
        <v>1.08</v>
      </c>
      <c r="I61" t="n">
        <v>13</v>
      </c>
      <c r="J61" t="n">
        <v>258.84</v>
      </c>
      <c r="K61" t="n">
        <v>57.72</v>
      </c>
      <c r="L61" t="n">
        <v>15.75</v>
      </c>
      <c r="M61" t="n">
        <v>11</v>
      </c>
      <c r="N61" t="n">
        <v>65.37</v>
      </c>
      <c r="O61" t="n">
        <v>32157.87</v>
      </c>
      <c r="P61" t="n">
        <v>261.48</v>
      </c>
      <c r="Q61" t="n">
        <v>444.57</v>
      </c>
      <c r="R61" t="n">
        <v>71.89</v>
      </c>
      <c r="S61" t="n">
        <v>48.21</v>
      </c>
      <c r="T61" t="n">
        <v>5886.57</v>
      </c>
      <c r="U61" t="n">
        <v>0.67</v>
      </c>
      <c r="V61" t="n">
        <v>0.77</v>
      </c>
      <c r="W61" t="n">
        <v>0.18</v>
      </c>
      <c r="X61" t="n">
        <v>0.35</v>
      </c>
      <c r="Y61" t="n">
        <v>1</v>
      </c>
      <c r="Z61" t="n">
        <v>10</v>
      </c>
      <c r="AA61" t="n">
        <v>449.8242639187507</v>
      </c>
      <c r="AB61" t="n">
        <v>615.4694027395807</v>
      </c>
      <c r="AC61" t="n">
        <v>556.7298667588465</v>
      </c>
      <c r="AD61" t="n">
        <v>449824.2639187507</v>
      </c>
      <c r="AE61" t="n">
        <v>615469.4027395807</v>
      </c>
      <c r="AF61" t="n">
        <v>6.021132091652988e-06</v>
      </c>
      <c r="AG61" t="n">
        <v>25</v>
      </c>
      <c r="AH61" t="n">
        <v>556729.8667588464</v>
      </c>
    </row>
    <row r="62">
      <c r="A62" t="n">
        <v>60</v>
      </c>
      <c r="B62" t="n">
        <v>120</v>
      </c>
      <c r="C62" t="inlineStr">
        <is>
          <t xml:space="preserve">CONCLUIDO	</t>
        </is>
      </c>
      <c r="D62" t="n">
        <v>4.7804</v>
      </c>
      <c r="E62" t="n">
        <v>20.92</v>
      </c>
      <c r="F62" t="n">
        <v>17.62</v>
      </c>
      <c r="G62" t="n">
        <v>81.31</v>
      </c>
      <c r="H62" t="n">
        <v>1.1</v>
      </c>
      <c r="I62" t="n">
        <v>13</v>
      </c>
      <c r="J62" t="n">
        <v>259.3</v>
      </c>
      <c r="K62" t="n">
        <v>57.72</v>
      </c>
      <c r="L62" t="n">
        <v>16</v>
      </c>
      <c r="M62" t="n">
        <v>11</v>
      </c>
      <c r="N62" t="n">
        <v>65.58</v>
      </c>
      <c r="O62" t="n">
        <v>32214.75</v>
      </c>
      <c r="P62" t="n">
        <v>261.41</v>
      </c>
      <c r="Q62" t="n">
        <v>444.55</v>
      </c>
      <c r="R62" t="n">
        <v>71.75</v>
      </c>
      <c r="S62" t="n">
        <v>48.21</v>
      </c>
      <c r="T62" t="n">
        <v>5814.27</v>
      </c>
      <c r="U62" t="n">
        <v>0.67</v>
      </c>
      <c r="V62" t="n">
        <v>0.77</v>
      </c>
      <c r="W62" t="n">
        <v>0.18</v>
      </c>
      <c r="X62" t="n">
        <v>0.34</v>
      </c>
      <c r="Y62" t="n">
        <v>1</v>
      </c>
      <c r="Z62" t="n">
        <v>10</v>
      </c>
      <c r="AA62" t="n">
        <v>449.7304692024519</v>
      </c>
      <c r="AB62" t="n">
        <v>615.3410686708097</v>
      </c>
      <c r="AC62" t="n">
        <v>556.613780713481</v>
      </c>
      <c r="AD62" t="n">
        <v>449730.4692024519</v>
      </c>
      <c r="AE62" t="n">
        <v>615341.0686708097</v>
      </c>
      <c r="AF62" t="n">
        <v>6.022895972156925e-06</v>
      </c>
      <c r="AG62" t="n">
        <v>25</v>
      </c>
      <c r="AH62" t="n">
        <v>556613.780713481</v>
      </c>
    </row>
    <row r="63">
      <c r="A63" t="n">
        <v>61</v>
      </c>
      <c r="B63" t="n">
        <v>120</v>
      </c>
      <c r="C63" t="inlineStr">
        <is>
          <t xml:space="preserve">CONCLUIDO	</t>
        </is>
      </c>
      <c r="D63" t="n">
        <v>4.7815</v>
      </c>
      <c r="E63" t="n">
        <v>20.91</v>
      </c>
      <c r="F63" t="n">
        <v>17.61</v>
      </c>
      <c r="G63" t="n">
        <v>81.29000000000001</v>
      </c>
      <c r="H63" t="n">
        <v>1.11</v>
      </c>
      <c r="I63" t="n">
        <v>13</v>
      </c>
      <c r="J63" t="n">
        <v>259.76</v>
      </c>
      <c r="K63" t="n">
        <v>57.72</v>
      </c>
      <c r="L63" t="n">
        <v>16.25</v>
      </c>
      <c r="M63" t="n">
        <v>11</v>
      </c>
      <c r="N63" t="n">
        <v>65.79000000000001</v>
      </c>
      <c r="O63" t="n">
        <v>32271.71</v>
      </c>
      <c r="P63" t="n">
        <v>261.34</v>
      </c>
      <c r="Q63" t="n">
        <v>444.55</v>
      </c>
      <c r="R63" t="n">
        <v>71.56999999999999</v>
      </c>
      <c r="S63" t="n">
        <v>48.21</v>
      </c>
      <c r="T63" t="n">
        <v>5725.26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449.6112184152727</v>
      </c>
      <c r="AB63" t="n">
        <v>615.1779044828179</v>
      </c>
      <c r="AC63" t="n">
        <v>556.4661886865887</v>
      </c>
      <c r="AD63" t="n">
        <v>449611.2184152727</v>
      </c>
      <c r="AE63" t="n">
        <v>615177.9044828179</v>
      </c>
      <c r="AF63" t="n">
        <v>6.024281878267162e-06</v>
      </c>
      <c r="AG63" t="n">
        <v>25</v>
      </c>
      <c r="AH63" t="n">
        <v>556466.1886865887</v>
      </c>
    </row>
    <row r="64">
      <c r="A64" t="n">
        <v>62</v>
      </c>
      <c r="B64" t="n">
        <v>120</v>
      </c>
      <c r="C64" t="inlineStr">
        <is>
          <t xml:space="preserve">CONCLUIDO	</t>
        </is>
      </c>
      <c r="D64" t="n">
        <v>4.7766</v>
      </c>
      <c r="E64" t="n">
        <v>20.94</v>
      </c>
      <c r="F64" t="n">
        <v>17.63</v>
      </c>
      <c r="G64" t="n">
        <v>81.39</v>
      </c>
      <c r="H64" t="n">
        <v>1.13</v>
      </c>
      <c r="I64" t="n">
        <v>13</v>
      </c>
      <c r="J64" t="n">
        <v>260.23</v>
      </c>
      <c r="K64" t="n">
        <v>57.72</v>
      </c>
      <c r="L64" t="n">
        <v>16.5</v>
      </c>
      <c r="M64" t="n">
        <v>11</v>
      </c>
      <c r="N64" t="n">
        <v>66</v>
      </c>
      <c r="O64" t="n">
        <v>32328.74</v>
      </c>
      <c r="P64" t="n">
        <v>261.59</v>
      </c>
      <c r="Q64" t="n">
        <v>444.55</v>
      </c>
      <c r="R64" t="n">
        <v>72.25</v>
      </c>
      <c r="S64" t="n">
        <v>48.21</v>
      </c>
      <c r="T64" t="n">
        <v>6064.89</v>
      </c>
      <c r="U64" t="n">
        <v>0.67</v>
      </c>
      <c r="V64" t="n">
        <v>0.77</v>
      </c>
      <c r="W64" t="n">
        <v>0.19</v>
      </c>
      <c r="X64" t="n">
        <v>0.36</v>
      </c>
      <c r="Y64" t="n">
        <v>1</v>
      </c>
      <c r="Z64" t="n">
        <v>10</v>
      </c>
      <c r="AA64" t="n">
        <v>450.0181641810162</v>
      </c>
      <c r="AB64" t="n">
        <v>615.7347056326882</v>
      </c>
      <c r="AC64" t="n">
        <v>556.9698495161907</v>
      </c>
      <c r="AD64" t="n">
        <v>450018.1641810162</v>
      </c>
      <c r="AE64" t="n">
        <v>615734.7056326882</v>
      </c>
      <c r="AF64" t="n">
        <v>6.018108296503382e-06</v>
      </c>
      <c r="AG64" t="n">
        <v>25</v>
      </c>
      <c r="AH64" t="n">
        <v>556969.8495161907</v>
      </c>
    </row>
    <row r="65">
      <c r="A65" t="n">
        <v>63</v>
      </c>
      <c r="B65" t="n">
        <v>120</v>
      </c>
      <c r="C65" t="inlineStr">
        <is>
          <t xml:space="preserve">CONCLUIDO	</t>
        </is>
      </c>
      <c r="D65" t="n">
        <v>4.7787</v>
      </c>
      <c r="E65" t="n">
        <v>20.93</v>
      </c>
      <c r="F65" t="n">
        <v>17.62</v>
      </c>
      <c r="G65" t="n">
        <v>81.34999999999999</v>
      </c>
      <c r="H65" t="n">
        <v>1.14</v>
      </c>
      <c r="I65" t="n">
        <v>13</v>
      </c>
      <c r="J65" t="n">
        <v>260.69</v>
      </c>
      <c r="K65" t="n">
        <v>57.72</v>
      </c>
      <c r="L65" t="n">
        <v>16.75</v>
      </c>
      <c r="M65" t="n">
        <v>11</v>
      </c>
      <c r="N65" t="n">
        <v>66.20999999999999</v>
      </c>
      <c r="O65" t="n">
        <v>32385.86</v>
      </c>
      <c r="P65" t="n">
        <v>260.73</v>
      </c>
      <c r="Q65" t="n">
        <v>444.55</v>
      </c>
      <c r="R65" t="n">
        <v>71.97</v>
      </c>
      <c r="S65" t="n">
        <v>48.21</v>
      </c>
      <c r="T65" t="n">
        <v>5927.21</v>
      </c>
      <c r="U65" t="n">
        <v>0.67</v>
      </c>
      <c r="V65" t="n">
        <v>0.77</v>
      </c>
      <c r="W65" t="n">
        <v>0.19</v>
      </c>
      <c r="X65" t="n">
        <v>0.35</v>
      </c>
      <c r="Y65" t="n">
        <v>1</v>
      </c>
      <c r="Z65" t="n">
        <v>10</v>
      </c>
      <c r="AA65" t="n">
        <v>449.4571797148379</v>
      </c>
      <c r="AB65" t="n">
        <v>614.967141937175</v>
      </c>
      <c r="AC65" t="n">
        <v>556.2755410224948</v>
      </c>
      <c r="AD65" t="n">
        <v>449457.1797148379</v>
      </c>
      <c r="AE65" t="n">
        <v>614967.1419371751</v>
      </c>
      <c r="AF65" t="n">
        <v>6.020754117259286e-06</v>
      </c>
      <c r="AG65" t="n">
        <v>25</v>
      </c>
      <c r="AH65" t="n">
        <v>556275.5410224949</v>
      </c>
    </row>
    <row r="66">
      <c r="A66" t="n">
        <v>64</v>
      </c>
      <c r="B66" t="n">
        <v>120</v>
      </c>
      <c r="C66" t="inlineStr">
        <is>
          <t xml:space="preserve">CONCLUIDO	</t>
        </is>
      </c>
      <c r="D66" t="n">
        <v>4.7992</v>
      </c>
      <c r="E66" t="n">
        <v>20.84</v>
      </c>
      <c r="F66" t="n">
        <v>17.58</v>
      </c>
      <c r="G66" t="n">
        <v>87.91</v>
      </c>
      <c r="H66" t="n">
        <v>1.16</v>
      </c>
      <c r="I66" t="n">
        <v>12</v>
      </c>
      <c r="J66" t="n">
        <v>261.15</v>
      </c>
      <c r="K66" t="n">
        <v>57.72</v>
      </c>
      <c r="L66" t="n">
        <v>17</v>
      </c>
      <c r="M66" t="n">
        <v>10</v>
      </c>
      <c r="N66" t="n">
        <v>66.43000000000001</v>
      </c>
      <c r="O66" t="n">
        <v>32443.05</v>
      </c>
      <c r="P66" t="n">
        <v>259.38</v>
      </c>
      <c r="Q66" t="n">
        <v>444.55</v>
      </c>
      <c r="R66" t="n">
        <v>70.52</v>
      </c>
      <c r="S66" t="n">
        <v>48.21</v>
      </c>
      <c r="T66" t="n">
        <v>5203.34</v>
      </c>
      <c r="U66" t="n">
        <v>0.68</v>
      </c>
      <c r="V66" t="n">
        <v>0.78</v>
      </c>
      <c r="W66" t="n">
        <v>0.18</v>
      </c>
      <c r="X66" t="n">
        <v>0.3</v>
      </c>
      <c r="Y66" t="n">
        <v>1</v>
      </c>
      <c r="Z66" t="n">
        <v>10</v>
      </c>
      <c r="AA66" t="n">
        <v>447.7754521720019</v>
      </c>
      <c r="AB66" t="n">
        <v>612.6661281204839</v>
      </c>
      <c r="AC66" t="n">
        <v>554.1941327349756</v>
      </c>
      <c r="AD66" t="n">
        <v>447775.4521720019</v>
      </c>
      <c r="AE66" t="n">
        <v>612666.1281204839</v>
      </c>
      <c r="AF66" t="n">
        <v>6.046582367495506e-06</v>
      </c>
      <c r="AG66" t="n">
        <v>25</v>
      </c>
      <c r="AH66" t="n">
        <v>554194.1327349755</v>
      </c>
    </row>
    <row r="67">
      <c r="A67" t="n">
        <v>65</v>
      </c>
      <c r="B67" t="n">
        <v>120</v>
      </c>
      <c r="C67" t="inlineStr">
        <is>
          <t xml:space="preserve">CONCLUIDO	</t>
        </is>
      </c>
      <c r="D67" t="n">
        <v>4.7985</v>
      </c>
      <c r="E67" t="n">
        <v>20.84</v>
      </c>
      <c r="F67" t="n">
        <v>17.58</v>
      </c>
      <c r="G67" t="n">
        <v>87.92</v>
      </c>
      <c r="H67" t="n">
        <v>1.17</v>
      </c>
      <c r="I67" t="n">
        <v>12</v>
      </c>
      <c r="J67" t="n">
        <v>261.62</v>
      </c>
      <c r="K67" t="n">
        <v>57.72</v>
      </c>
      <c r="L67" t="n">
        <v>17.25</v>
      </c>
      <c r="M67" t="n">
        <v>10</v>
      </c>
      <c r="N67" t="n">
        <v>66.64</v>
      </c>
      <c r="O67" t="n">
        <v>32500.33</v>
      </c>
      <c r="P67" t="n">
        <v>259.84</v>
      </c>
      <c r="Q67" t="n">
        <v>444.55</v>
      </c>
      <c r="R67" t="n">
        <v>70.63</v>
      </c>
      <c r="S67" t="n">
        <v>48.21</v>
      </c>
      <c r="T67" t="n">
        <v>5260.26</v>
      </c>
      <c r="U67" t="n">
        <v>0.68</v>
      </c>
      <c r="V67" t="n">
        <v>0.78</v>
      </c>
      <c r="W67" t="n">
        <v>0.18</v>
      </c>
      <c r="X67" t="n">
        <v>0.31</v>
      </c>
      <c r="Y67" t="n">
        <v>1</v>
      </c>
      <c r="Z67" t="n">
        <v>10</v>
      </c>
      <c r="AA67" t="n">
        <v>448.0360918447677</v>
      </c>
      <c r="AB67" t="n">
        <v>613.0227468193731</v>
      </c>
      <c r="AC67" t="n">
        <v>554.5167162457602</v>
      </c>
      <c r="AD67" t="n">
        <v>448036.0918447677</v>
      </c>
      <c r="AE67" t="n">
        <v>613022.7468193731</v>
      </c>
      <c r="AF67" t="n">
        <v>6.045700427243537e-06</v>
      </c>
      <c r="AG67" t="n">
        <v>25</v>
      </c>
      <c r="AH67" t="n">
        <v>554516.7162457602</v>
      </c>
    </row>
    <row r="68">
      <c r="A68" t="n">
        <v>66</v>
      </c>
      <c r="B68" t="n">
        <v>120</v>
      </c>
      <c r="C68" t="inlineStr">
        <is>
          <t xml:space="preserve">CONCLUIDO	</t>
        </is>
      </c>
      <c r="D68" t="n">
        <v>4.7974</v>
      </c>
      <c r="E68" t="n">
        <v>20.84</v>
      </c>
      <c r="F68" t="n">
        <v>17.59</v>
      </c>
      <c r="G68" t="n">
        <v>87.95</v>
      </c>
      <c r="H68" t="n">
        <v>1.19</v>
      </c>
      <c r="I68" t="n">
        <v>12</v>
      </c>
      <c r="J68" t="n">
        <v>262.08</v>
      </c>
      <c r="K68" t="n">
        <v>57.72</v>
      </c>
      <c r="L68" t="n">
        <v>17.5</v>
      </c>
      <c r="M68" t="n">
        <v>10</v>
      </c>
      <c r="N68" t="n">
        <v>66.86</v>
      </c>
      <c r="O68" t="n">
        <v>32557.69</v>
      </c>
      <c r="P68" t="n">
        <v>259.81</v>
      </c>
      <c r="Q68" t="n">
        <v>444.58</v>
      </c>
      <c r="R68" t="n">
        <v>70.81999999999999</v>
      </c>
      <c r="S68" t="n">
        <v>48.21</v>
      </c>
      <c r="T68" t="n">
        <v>5356.69</v>
      </c>
      <c r="U68" t="n">
        <v>0.68</v>
      </c>
      <c r="V68" t="n">
        <v>0.78</v>
      </c>
      <c r="W68" t="n">
        <v>0.18</v>
      </c>
      <c r="X68" t="n">
        <v>0.31</v>
      </c>
      <c r="Y68" t="n">
        <v>1</v>
      </c>
      <c r="Z68" t="n">
        <v>10</v>
      </c>
      <c r="AA68" t="n">
        <v>448.1041430805631</v>
      </c>
      <c r="AB68" t="n">
        <v>613.1158575223969</v>
      </c>
      <c r="AC68" t="n">
        <v>554.6009405939692</v>
      </c>
      <c r="AD68" t="n">
        <v>448104.1430805631</v>
      </c>
      <c r="AE68" t="n">
        <v>613115.857522397</v>
      </c>
      <c r="AF68" t="n">
        <v>6.0443145211333e-06</v>
      </c>
      <c r="AG68" t="n">
        <v>25</v>
      </c>
      <c r="AH68" t="n">
        <v>554600.9405939692</v>
      </c>
    </row>
    <row r="69">
      <c r="A69" t="n">
        <v>67</v>
      </c>
      <c r="B69" t="n">
        <v>120</v>
      </c>
      <c r="C69" t="inlineStr">
        <is>
          <t xml:space="preserve">CONCLUIDO	</t>
        </is>
      </c>
      <c r="D69" t="n">
        <v>4.7988</v>
      </c>
      <c r="E69" t="n">
        <v>20.84</v>
      </c>
      <c r="F69" t="n">
        <v>17.58</v>
      </c>
      <c r="G69" t="n">
        <v>87.91</v>
      </c>
      <c r="H69" t="n">
        <v>1.2</v>
      </c>
      <c r="I69" t="n">
        <v>12</v>
      </c>
      <c r="J69" t="n">
        <v>262.55</v>
      </c>
      <c r="K69" t="n">
        <v>57.72</v>
      </c>
      <c r="L69" t="n">
        <v>17.75</v>
      </c>
      <c r="M69" t="n">
        <v>10</v>
      </c>
      <c r="N69" t="n">
        <v>67.06999999999999</v>
      </c>
      <c r="O69" t="n">
        <v>32615.12</v>
      </c>
      <c r="P69" t="n">
        <v>260.27</v>
      </c>
      <c r="Q69" t="n">
        <v>444.55</v>
      </c>
      <c r="R69" t="n">
        <v>70.53</v>
      </c>
      <c r="S69" t="n">
        <v>48.21</v>
      </c>
      <c r="T69" t="n">
        <v>5210.85</v>
      </c>
      <c r="U69" t="n">
        <v>0.68</v>
      </c>
      <c r="V69" t="n">
        <v>0.78</v>
      </c>
      <c r="W69" t="n">
        <v>0.18</v>
      </c>
      <c r="X69" t="n">
        <v>0.31</v>
      </c>
      <c r="Y69" t="n">
        <v>1</v>
      </c>
      <c r="Z69" t="n">
        <v>10</v>
      </c>
      <c r="AA69" t="n">
        <v>448.2404667502079</v>
      </c>
      <c r="AB69" t="n">
        <v>613.3023815813807</v>
      </c>
      <c r="AC69" t="n">
        <v>554.7696630585517</v>
      </c>
      <c r="AD69" t="n">
        <v>448240.4667502079</v>
      </c>
      <c r="AE69" t="n">
        <v>613302.3815813807</v>
      </c>
      <c r="AF69" t="n">
        <v>6.046078401637238e-06</v>
      </c>
      <c r="AG69" t="n">
        <v>25</v>
      </c>
      <c r="AH69" t="n">
        <v>554769.6630585517</v>
      </c>
    </row>
    <row r="70">
      <c r="A70" t="n">
        <v>68</v>
      </c>
      <c r="B70" t="n">
        <v>120</v>
      </c>
      <c r="C70" t="inlineStr">
        <is>
          <t xml:space="preserve">CONCLUIDO	</t>
        </is>
      </c>
      <c r="D70" t="n">
        <v>4.8038</v>
      </c>
      <c r="E70" t="n">
        <v>20.82</v>
      </c>
      <c r="F70" t="n">
        <v>17.56</v>
      </c>
      <c r="G70" t="n">
        <v>87.81</v>
      </c>
      <c r="H70" t="n">
        <v>1.22</v>
      </c>
      <c r="I70" t="n">
        <v>12</v>
      </c>
      <c r="J70" t="n">
        <v>263.01</v>
      </c>
      <c r="K70" t="n">
        <v>57.72</v>
      </c>
      <c r="L70" t="n">
        <v>18</v>
      </c>
      <c r="M70" t="n">
        <v>10</v>
      </c>
      <c r="N70" t="n">
        <v>67.29000000000001</v>
      </c>
      <c r="O70" t="n">
        <v>32672.64</v>
      </c>
      <c r="P70" t="n">
        <v>259.41</v>
      </c>
      <c r="Q70" t="n">
        <v>444.55</v>
      </c>
      <c r="R70" t="n">
        <v>69.70999999999999</v>
      </c>
      <c r="S70" t="n">
        <v>48.21</v>
      </c>
      <c r="T70" t="n">
        <v>4801.67</v>
      </c>
      <c r="U70" t="n">
        <v>0.6899999999999999</v>
      </c>
      <c r="V70" t="n">
        <v>0.78</v>
      </c>
      <c r="W70" t="n">
        <v>0.19</v>
      </c>
      <c r="X70" t="n">
        <v>0.28</v>
      </c>
      <c r="Y70" t="n">
        <v>1</v>
      </c>
      <c r="Z70" t="n">
        <v>10</v>
      </c>
      <c r="AA70" t="n">
        <v>447.5259800625719</v>
      </c>
      <c r="AB70" t="n">
        <v>612.3247893744293</v>
      </c>
      <c r="AC70" t="n">
        <v>553.8853708797724</v>
      </c>
      <c r="AD70" t="n">
        <v>447525.9800625719</v>
      </c>
      <c r="AE70" t="n">
        <v>612324.7893744293</v>
      </c>
      <c r="AF70" t="n">
        <v>6.052377974865583e-06</v>
      </c>
      <c r="AG70" t="n">
        <v>25</v>
      </c>
      <c r="AH70" t="n">
        <v>553885.3708797724</v>
      </c>
    </row>
    <row r="71">
      <c r="A71" t="n">
        <v>69</v>
      </c>
      <c r="B71" t="n">
        <v>120</v>
      </c>
      <c r="C71" t="inlineStr">
        <is>
          <t xml:space="preserve">CONCLUIDO	</t>
        </is>
      </c>
      <c r="D71" t="n">
        <v>4.8106</v>
      </c>
      <c r="E71" t="n">
        <v>20.79</v>
      </c>
      <c r="F71" t="n">
        <v>17.53</v>
      </c>
      <c r="G71" t="n">
        <v>87.66</v>
      </c>
      <c r="H71" t="n">
        <v>1.23</v>
      </c>
      <c r="I71" t="n">
        <v>12</v>
      </c>
      <c r="J71" t="n">
        <v>263.48</v>
      </c>
      <c r="K71" t="n">
        <v>57.72</v>
      </c>
      <c r="L71" t="n">
        <v>18.25</v>
      </c>
      <c r="M71" t="n">
        <v>10</v>
      </c>
      <c r="N71" t="n">
        <v>67.51000000000001</v>
      </c>
      <c r="O71" t="n">
        <v>32730.24</v>
      </c>
      <c r="P71" t="n">
        <v>258.15</v>
      </c>
      <c r="Q71" t="n">
        <v>444.55</v>
      </c>
      <c r="R71" t="n">
        <v>68.67</v>
      </c>
      <c r="S71" t="n">
        <v>48.21</v>
      </c>
      <c r="T71" t="n">
        <v>4282.28</v>
      </c>
      <c r="U71" t="n">
        <v>0.7</v>
      </c>
      <c r="V71" t="n">
        <v>0.78</v>
      </c>
      <c r="W71" t="n">
        <v>0.18</v>
      </c>
      <c r="X71" t="n">
        <v>0.26</v>
      </c>
      <c r="Y71" t="n">
        <v>1</v>
      </c>
      <c r="Z71" t="n">
        <v>10</v>
      </c>
      <c r="AA71" t="n">
        <v>446.5006335394763</v>
      </c>
      <c r="AB71" t="n">
        <v>610.9218650264337</v>
      </c>
      <c r="AC71" t="n">
        <v>552.6163396625329</v>
      </c>
      <c r="AD71" t="n">
        <v>446500.6335394763</v>
      </c>
      <c r="AE71" t="n">
        <v>610921.8650264337</v>
      </c>
      <c r="AF71" t="n">
        <v>6.060945394456134e-06</v>
      </c>
      <c r="AG71" t="n">
        <v>25</v>
      </c>
      <c r="AH71" t="n">
        <v>552616.3396625329</v>
      </c>
    </row>
    <row r="72">
      <c r="A72" t="n">
        <v>70</v>
      </c>
      <c r="B72" t="n">
        <v>120</v>
      </c>
      <c r="C72" t="inlineStr">
        <is>
          <t xml:space="preserve">CONCLUIDO	</t>
        </is>
      </c>
      <c r="D72" t="n">
        <v>4.8215</v>
      </c>
      <c r="E72" t="n">
        <v>20.74</v>
      </c>
      <c r="F72" t="n">
        <v>17.53</v>
      </c>
      <c r="G72" t="n">
        <v>95.62</v>
      </c>
      <c r="H72" t="n">
        <v>1.25</v>
      </c>
      <c r="I72" t="n">
        <v>11</v>
      </c>
      <c r="J72" t="n">
        <v>263.95</v>
      </c>
      <c r="K72" t="n">
        <v>57.72</v>
      </c>
      <c r="L72" t="n">
        <v>18.5</v>
      </c>
      <c r="M72" t="n">
        <v>9</v>
      </c>
      <c r="N72" t="n">
        <v>67.72</v>
      </c>
      <c r="O72" t="n">
        <v>32787.92</v>
      </c>
      <c r="P72" t="n">
        <v>257.59</v>
      </c>
      <c r="Q72" t="n">
        <v>444.55</v>
      </c>
      <c r="R72" t="n">
        <v>68.98999999999999</v>
      </c>
      <c r="S72" t="n">
        <v>48.21</v>
      </c>
      <c r="T72" t="n">
        <v>4443.57</v>
      </c>
      <c r="U72" t="n">
        <v>0.7</v>
      </c>
      <c r="V72" t="n">
        <v>0.78</v>
      </c>
      <c r="W72" t="n">
        <v>0.18</v>
      </c>
      <c r="X72" t="n">
        <v>0.25</v>
      </c>
      <c r="Y72" t="n">
        <v>1</v>
      </c>
      <c r="Z72" t="n">
        <v>10</v>
      </c>
      <c r="AA72" t="n">
        <v>445.7765888190614</v>
      </c>
      <c r="AB72" t="n">
        <v>609.9311950973633</v>
      </c>
      <c r="AC72" t="n">
        <v>551.7202178810788</v>
      </c>
      <c r="AD72" t="n">
        <v>445776.5888190613</v>
      </c>
      <c r="AE72" t="n">
        <v>609931.1950973633</v>
      </c>
      <c r="AF72" t="n">
        <v>6.074678464093929e-06</v>
      </c>
      <c r="AG72" t="n">
        <v>25</v>
      </c>
      <c r="AH72" t="n">
        <v>551720.2178810788</v>
      </c>
    </row>
    <row r="73">
      <c r="A73" t="n">
        <v>71</v>
      </c>
      <c r="B73" t="n">
        <v>120</v>
      </c>
      <c r="C73" t="inlineStr">
        <is>
          <t xml:space="preserve">CONCLUIDO	</t>
        </is>
      </c>
      <c r="D73" t="n">
        <v>4.8063</v>
      </c>
      <c r="E73" t="n">
        <v>20.81</v>
      </c>
      <c r="F73" t="n">
        <v>17.6</v>
      </c>
      <c r="G73" t="n">
        <v>95.98</v>
      </c>
      <c r="H73" t="n">
        <v>1.26</v>
      </c>
      <c r="I73" t="n">
        <v>11</v>
      </c>
      <c r="J73" t="n">
        <v>264.42</v>
      </c>
      <c r="K73" t="n">
        <v>57.72</v>
      </c>
      <c r="L73" t="n">
        <v>18.75</v>
      </c>
      <c r="M73" t="n">
        <v>9</v>
      </c>
      <c r="N73" t="n">
        <v>67.94</v>
      </c>
      <c r="O73" t="n">
        <v>32845.69</v>
      </c>
      <c r="P73" t="n">
        <v>258.57</v>
      </c>
      <c r="Q73" t="n">
        <v>444.55</v>
      </c>
      <c r="R73" t="n">
        <v>71.2</v>
      </c>
      <c r="S73" t="n">
        <v>48.21</v>
      </c>
      <c r="T73" t="n">
        <v>5550.47</v>
      </c>
      <c r="U73" t="n">
        <v>0.68</v>
      </c>
      <c r="V73" t="n">
        <v>0.78</v>
      </c>
      <c r="W73" t="n">
        <v>0.18</v>
      </c>
      <c r="X73" t="n">
        <v>0.32</v>
      </c>
      <c r="Y73" t="n">
        <v>1</v>
      </c>
      <c r="Z73" t="n">
        <v>10</v>
      </c>
      <c r="AA73" t="n">
        <v>447.1520213279024</v>
      </c>
      <c r="AB73" t="n">
        <v>611.8131225357594</v>
      </c>
      <c r="AC73" t="n">
        <v>553.4225368060563</v>
      </c>
      <c r="AD73" t="n">
        <v>447152.0213279024</v>
      </c>
      <c r="AE73" t="n">
        <v>611813.1225357594</v>
      </c>
      <c r="AF73" t="n">
        <v>6.055527761479756e-06</v>
      </c>
      <c r="AG73" t="n">
        <v>25</v>
      </c>
      <c r="AH73" t="n">
        <v>553422.5368060563</v>
      </c>
    </row>
    <row r="74">
      <c r="A74" t="n">
        <v>72</v>
      </c>
      <c r="B74" t="n">
        <v>120</v>
      </c>
      <c r="C74" t="inlineStr">
        <is>
          <t xml:space="preserve">CONCLUIDO	</t>
        </is>
      </c>
      <c r="D74" t="n">
        <v>4.8126</v>
      </c>
      <c r="E74" t="n">
        <v>20.78</v>
      </c>
      <c r="F74" t="n">
        <v>17.57</v>
      </c>
      <c r="G74" t="n">
        <v>95.83</v>
      </c>
      <c r="H74" t="n">
        <v>1.28</v>
      </c>
      <c r="I74" t="n">
        <v>11</v>
      </c>
      <c r="J74" t="n">
        <v>264.89</v>
      </c>
      <c r="K74" t="n">
        <v>57.72</v>
      </c>
      <c r="L74" t="n">
        <v>19</v>
      </c>
      <c r="M74" t="n">
        <v>9</v>
      </c>
      <c r="N74" t="n">
        <v>68.16</v>
      </c>
      <c r="O74" t="n">
        <v>32903.54</v>
      </c>
      <c r="P74" t="n">
        <v>258.08</v>
      </c>
      <c r="Q74" t="n">
        <v>444.56</v>
      </c>
      <c r="R74" t="n">
        <v>70.19</v>
      </c>
      <c r="S74" t="n">
        <v>48.21</v>
      </c>
      <c r="T74" t="n">
        <v>5043.34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446.5350371906452</v>
      </c>
      <c r="AB74" t="n">
        <v>610.9689376197449</v>
      </c>
      <c r="AC74" t="n">
        <v>552.6589197136052</v>
      </c>
      <c r="AD74" t="n">
        <v>446535.0371906452</v>
      </c>
      <c r="AE74" t="n">
        <v>610968.9376197449</v>
      </c>
      <c r="AF74" t="n">
        <v>6.063465223747472e-06</v>
      </c>
      <c r="AG74" t="n">
        <v>25</v>
      </c>
      <c r="AH74" t="n">
        <v>552658.9197136052</v>
      </c>
    </row>
    <row r="75">
      <c r="A75" t="n">
        <v>73</v>
      </c>
      <c r="B75" t="n">
        <v>120</v>
      </c>
      <c r="C75" t="inlineStr">
        <is>
          <t xml:space="preserve">CONCLUIDO	</t>
        </is>
      </c>
      <c r="D75" t="n">
        <v>4.8133</v>
      </c>
      <c r="E75" t="n">
        <v>20.78</v>
      </c>
      <c r="F75" t="n">
        <v>17.57</v>
      </c>
      <c r="G75" t="n">
        <v>95.81</v>
      </c>
      <c r="H75" t="n">
        <v>1.29</v>
      </c>
      <c r="I75" t="n">
        <v>11</v>
      </c>
      <c r="J75" t="n">
        <v>265.36</v>
      </c>
      <c r="K75" t="n">
        <v>57.72</v>
      </c>
      <c r="L75" t="n">
        <v>19.25</v>
      </c>
      <c r="M75" t="n">
        <v>9</v>
      </c>
      <c r="N75" t="n">
        <v>68.38</v>
      </c>
      <c r="O75" t="n">
        <v>32961.47</v>
      </c>
      <c r="P75" t="n">
        <v>258.28</v>
      </c>
      <c r="Q75" t="n">
        <v>444.55</v>
      </c>
      <c r="R75" t="n">
        <v>70.04000000000001</v>
      </c>
      <c r="S75" t="n">
        <v>48.21</v>
      </c>
      <c r="T75" t="n">
        <v>4971.99</v>
      </c>
      <c r="U75" t="n">
        <v>0.6899999999999999</v>
      </c>
      <c r="V75" t="n">
        <v>0.78</v>
      </c>
      <c r="W75" t="n">
        <v>0.18</v>
      </c>
      <c r="X75" t="n">
        <v>0.29</v>
      </c>
      <c r="Y75" t="n">
        <v>1</v>
      </c>
      <c r="Z75" t="n">
        <v>10</v>
      </c>
      <c r="AA75" t="n">
        <v>446.6070245313527</v>
      </c>
      <c r="AB75" t="n">
        <v>611.0674338751585</v>
      </c>
      <c r="AC75" t="n">
        <v>552.7480156246423</v>
      </c>
      <c r="AD75" t="n">
        <v>446607.0245313527</v>
      </c>
      <c r="AE75" t="n">
        <v>611067.4338751584</v>
      </c>
      <c r="AF75" t="n">
        <v>6.064347163999441e-06</v>
      </c>
      <c r="AG75" t="n">
        <v>25</v>
      </c>
      <c r="AH75" t="n">
        <v>552748.0156246424</v>
      </c>
    </row>
    <row r="76">
      <c r="A76" t="n">
        <v>74</v>
      </c>
      <c r="B76" t="n">
        <v>120</v>
      </c>
      <c r="C76" t="inlineStr">
        <is>
          <t xml:space="preserve">CONCLUIDO	</t>
        </is>
      </c>
      <c r="D76" t="n">
        <v>4.8124</v>
      </c>
      <c r="E76" t="n">
        <v>20.78</v>
      </c>
      <c r="F76" t="n">
        <v>17.57</v>
      </c>
      <c r="G76" t="n">
        <v>95.83</v>
      </c>
      <c r="H76" t="n">
        <v>1.31</v>
      </c>
      <c r="I76" t="n">
        <v>11</v>
      </c>
      <c r="J76" t="n">
        <v>265.83</v>
      </c>
      <c r="K76" t="n">
        <v>57.72</v>
      </c>
      <c r="L76" t="n">
        <v>19.5</v>
      </c>
      <c r="M76" t="n">
        <v>9</v>
      </c>
      <c r="N76" t="n">
        <v>68.59999999999999</v>
      </c>
      <c r="O76" t="n">
        <v>33019.48</v>
      </c>
      <c r="P76" t="n">
        <v>258.18</v>
      </c>
      <c r="Q76" t="n">
        <v>444.55</v>
      </c>
      <c r="R76" t="n">
        <v>70.23</v>
      </c>
      <c r="S76" t="n">
        <v>48.21</v>
      </c>
      <c r="T76" t="n">
        <v>5066.72</v>
      </c>
      <c r="U76" t="n">
        <v>0.6899999999999999</v>
      </c>
      <c r="V76" t="n">
        <v>0.78</v>
      </c>
      <c r="W76" t="n">
        <v>0.18</v>
      </c>
      <c r="X76" t="n">
        <v>0.29</v>
      </c>
      <c r="Y76" t="n">
        <v>1</v>
      </c>
      <c r="Z76" t="n">
        <v>10</v>
      </c>
      <c r="AA76" t="n">
        <v>446.5934434430386</v>
      </c>
      <c r="AB76" t="n">
        <v>611.0488516309715</v>
      </c>
      <c r="AC76" t="n">
        <v>552.7312068437604</v>
      </c>
      <c r="AD76" t="n">
        <v>446593.4434430386</v>
      </c>
      <c r="AE76" t="n">
        <v>611048.8516309715</v>
      </c>
      <c r="AF76" t="n">
        <v>6.063213240818338e-06</v>
      </c>
      <c r="AG76" t="n">
        <v>25</v>
      </c>
      <c r="AH76" t="n">
        <v>552731.2068437604</v>
      </c>
    </row>
    <row r="77">
      <c r="A77" t="n">
        <v>75</v>
      </c>
      <c r="B77" t="n">
        <v>120</v>
      </c>
      <c r="C77" t="inlineStr">
        <is>
          <t xml:space="preserve">CONCLUIDO	</t>
        </is>
      </c>
      <c r="D77" t="n">
        <v>4.8131</v>
      </c>
      <c r="E77" t="n">
        <v>20.78</v>
      </c>
      <c r="F77" t="n">
        <v>17.57</v>
      </c>
      <c r="G77" t="n">
        <v>95.81999999999999</v>
      </c>
      <c r="H77" t="n">
        <v>1.32</v>
      </c>
      <c r="I77" t="n">
        <v>11</v>
      </c>
      <c r="J77" t="n">
        <v>266.3</v>
      </c>
      <c r="K77" t="n">
        <v>57.72</v>
      </c>
      <c r="L77" t="n">
        <v>19.75</v>
      </c>
      <c r="M77" t="n">
        <v>9</v>
      </c>
      <c r="N77" t="n">
        <v>68.81999999999999</v>
      </c>
      <c r="O77" t="n">
        <v>33077.58</v>
      </c>
      <c r="P77" t="n">
        <v>258.18</v>
      </c>
      <c r="Q77" t="n">
        <v>444.58</v>
      </c>
      <c r="R77" t="n">
        <v>70.09</v>
      </c>
      <c r="S77" t="n">
        <v>48.21</v>
      </c>
      <c r="T77" t="n">
        <v>4993.16</v>
      </c>
      <c r="U77" t="n">
        <v>0.6899999999999999</v>
      </c>
      <c r="V77" t="n">
        <v>0.78</v>
      </c>
      <c r="W77" t="n">
        <v>0.18</v>
      </c>
      <c r="X77" t="n">
        <v>0.29</v>
      </c>
      <c r="Y77" t="n">
        <v>1</v>
      </c>
      <c r="Z77" t="n">
        <v>10</v>
      </c>
      <c r="AA77" t="n">
        <v>446.564922558838</v>
      </c>
      <c r="AB77" t="n">
        <v>611.0098280989558</v>
      </c>
      <c r="AC77" t="n">
        <v>552.6959076628705</v>
      </c>
      <c r="AD77" t="n">
        <v>446564.922558838</v>
      </c>
      <c r="AE77" t="n">
        <v>611009.8280989558</v>
      </c>
      <c r="AF77" t="n">
        <v>6.064095181070307e-06</v>
      </c>
      <c r="AG77" t="n">
        <v>25</v>
      </c>
      <c r="AH77" t="n">
        <v>552695.9076628705</v>
      </c>
    </row>
    <row r="78">
      <c r="A78" t="n">
        <v>76</v>
      </c>
      <c r="B78" t="n">
        <v>120</v>
      </c>
      <c r="C78" t="inlineStr">
        <is>
          <t xml:space="preserve">CONCLUIDO	</t>
        </is>
      </c>
      <c r="D78" t="n">
        <v>4.8148</v>
      </c>
      <c r="E78" t="n">
        <v>20.77</v>
      </c>
      <c r="F78" t="n">
        <v>17.56</v>
      </c>
      <c r="G78" t="n">
        <v>95.78</v>
      </c>
      <c r="H78" t="n">
        <v>1.33</v>
      </c>
      <c r="I78" t="n">
        <v>11</v>
      </c>
      <c r="J78" t="n">
        <v>266.77</v>
      </c>
      <c r="K78" t="n">
        <v>57.72</v>
      </c>
      <c r="L78" t="n">
        <v>20</v>
      </c>
      <c r="M78" t="n">
        <v>9</v>
      </c>
      <c r="N78" t="n">
        <v>69.05</v>
      </c>
      <c r="O78" t="n">
        <v>33135.76</v>
      </c>
      <c r="P78" t="n">
        <v>257.57</v>
      </c>
      <c r="Q78" t="n">
        <v>444.57</v>
      </c>
      <c r="R78" t="n">
        <v>69.84999999999999</v>
      </c>
      <c r="S78" t="n">
        <v>48.21</v>
      </c>
      <c r="T78" t="n">
        <v>4873.07</v>
      </c>
      <c r="U78" t="n">
        <v>0.6899999999999999</v>
      </c>
      <c r="V78" t="n">
        <v>0.78</v>
      </c>
      <c r="W78" t="n">
        <v>0.18</v>
      </c>
      <c r="X78" t="n">
        <v>0.28</v>
      </c>
      <c r="Y78" t="n">
        <v>1</v>
      </c>
      <c r="Z78" t="n">
        <v>10</v>
      </c>
      <c r="AA78" t="n">
        <v>446.1515239137566</v>
      </c>
      <c r="AB78" t="n">
        <v>610.4441978348943</v>
      </c>
      <c r="AC78" t="n">
        <v>552.1842603573439</v>
      </c>
      <c r="AD78" t="n">
        <v>446151.5239137566</v>
      </c>
      <c r="AE78" t="n">
        <v>610444.1978348943</v>
      </c>
      <c r="AF78" t="n">
        <v>6.066237035967945e-06</v>
      </c>
      <c r="AG78" t="n">
        <v>25</v>
      </c>
      <c r="AH78" t="n">
        <v>552184.2603573438</v>
      </c>
    </row>
    <row r="79">
      <c r="A79" t="n">
        <v>77</v>
      </c>
      <c r="B79" t="n">
        <v>120</v>
      </c>
      <c r="C79" t="inlineStr">
        <is>
          <t xml:space="preserve">CONCLUIDO	</t>
        </is>
      </c>
      <c r="D79" t="n">
        <v>4.8117</v>
      </c>
      <c r="E79" t="n">
        <v>20.78</v>
      </c>
      <c r="F79" t="n">
        <v>17.57</v>
      </c>
      <c r="G79" t="n">
        <v>95.84999999999999</v>
      </c>
      <c r="H79" t="n">
        <v>1.35</v>
      </c>
      <c r="I79" t="n">
        <v>11</v>
      </c>
      <c r="J79" t="n">
        <v>267.24</v>
      </c>
      <c r="K79" t="n">
        <v>57.72</v>
      </c>
      <c r="L79" t="n">
        <v>20.25</v>
      </c>
      <c r="M79" t="n">
        <v>9</v>
      </c>
      <c r="N79" t="n">
        <v>69.27</v>
      </c>
      <c r="O79" t="n">
        <v>33194.02</v>
      </c>
      <c r="P79" t="n">
        <v>257.32</v>
      </c>
      <c r="Q79" t="n">
        <v>444.56</v>
      </c>
      <c r="R79" t="n">
        <v>70.27</v>
      </c>
      <c r="S79" t="n">
        <v>48.21</v>
      </c>
      <c r="T79" t="n">
        <v>5082.92</v>
      </c>
      <c r="U79" t="n">
        <v>0.6899999999999999</v>
      </c>
      <c r="V79" t="n">
        <v>0.78</v>
      </c>
      <c r="W79" t="n">
        <v>0.18</v>
      </c>
      <c r="X79" t="n">
        <v>0.3</v>
      </c>
      <c r="Y79" t="n">
        <v>1</v>
      </c>
      <c r="Z79" t="n">
        <v>10</v>
      </c>
      <c r="AA79" t="n">
        <v>446.1896851811023</v>
      </c>
      <c r="AB79" t="n">
        <v>610.4964117644329</v>
      </c>
      <c r="AC79" t="n">
        <v>552.2314910627301</v>
      </c>
      <c r="AD79" t="n">
        <v>446189.6851811022</v>
      </c>
      <c r="AE79" t="n">
        <v>610496.4117644329</v>
      </c>
      <c r="AF79" t="n">
        <v>6.062331300566369e-06</v>
      </c>
      <c r="AG79" t="n">
        <v>25</v>
      </c>
      <c r="AH79" t="n">
        <v>552231.4910627301</v>
      </c>
    </row>
    <row r="80">
      <c r="A80" t="n">
        <v>78</v>
      </c>
      <c r="B80" t="n">
        <v>120</v>
      </c>
      <c r="C80" t="inlineStr">
        <is>
          <t xml:space="preserve">CONCLUIDO	</t>
        </is>
      </c>
      <c r="D80" t="n">
        <v>4.834</v>
      </c>
      <c r="E80" t="n">
        <v>20.69</v>
      </c>
      <c r="F80" t="n">
        <v>17.52</v>
      </c>
      <c r="G80" t="n">
        <v>105.13</v>
      </c>
      <c r="H80" t="n">
        <v>1.36</v>
      </c>
      <c r="I80" t="n">
        <v>10</v>
      </c>
      <c r="J80" t="n">
        <v>267.71</v>
      </c>
      <c r="K80" t="n">
        <v>57.72</v>
      </c>
      <c r="L80" t="n">
        <v>20.5</v>
      </c>
      <c r="M80" t="n">
        <v>8</v>
      </c>
      <c r="N80" t="n">
        <v>69.48999999999999</v>
      </c>
      <c r="O80" t="n">
        <v>33252.37</v>
      </c>
      <c r="P80" t="n">
        <v>256.41</v>
      </c>
      <c r="Q80" t="n">
        <v>444.57</v>
      </c>
      <c r="R80" t="n">
        <v>68.55</v>
      </c>
      <c r="S80" t="n">
        <v>48.21</v>
      </c>
      <c r="T80" t="n">
        <v>4230.27</v>
      </c>
      <c r="U80" t="n">
        <v>0.7</v>
      </c>
      <c r="V80" t="n">
        <v>0.78</v>
      </c>
      <c r="W80" t="n">
        <v>0.18</v>
      </c>
      <c r="X80" t="n">
        <v>0.25</v>
      </c>
      <c r="Y80" t="n">
        <v>1</v>
      </c>
      <c r="Z80" t="n">
        <v>10</v>
      </c>
      <c r="AA80" t="n">
        <v>434.658884246442</v>
      </c>
      <c r="AB80" t="n">
        <v>594.719461222596</v>
      </c>
      <c r="AC80" t="n">
        <v>537.9602705375169</v>
      </c>
      <c r="AD80" t="n">
        <v>434658.884246442</v>
      </c>
      <c r="AE80" t="n">
        <v>594719.461222596</v>
      </c>
      <c r="AF80" t="n">
        <v>6.090427397164792e-06</v>
      </c>
      <c r="AG80" t="n">
        <v>24</v>
      </c>
      <c r="AH80" t="n">
        <v>537960.2705375169</v>
      </c>
    </row>
    <row r="81">
      <c r="A81" t="n">
        <v>79</v>
      </c>
      <c r="B81" t="n">
        <v>120</v>
      </c>
      <c r="C81" t="inlineStr">
        <is>
          <t xml:space="preserve">CONCLUIDO	</t>
        </is>
      </c>
      <c r="D81" t="n">
        <v>4.8329</v>
      </c>
      <c r="E81" t="n">
        <v>20.69</v>
      </c>
      <c r="F81" t="n">
        <v>17.53</v>
      </c>
      <c r="G81" t="n">
        <v>105.16</v>
      </c>
      <c r="H81" t="n">
        <v>1.38</v>
      </c>
      <c r="I81" t="n">
        <v>10</v>
      </c>
      <c r="J81" t="n">
        <v>268.19</v>
      </c>
      <c r="K81" t="n">
        <v>57.72</v>
      </c>
      <c r="L81" t="n">
        <v>20.75</v>
      </c>
      <c r="M81" t="n">
        <v>8</v>
      </c>
      <c r="N81" t="n">
        <v>69.70999999999999</v>
      </c>
      <c r="O81" t="n">
        <v>33310.81</v>
      </c>
      <c r="P81" t="n">
        <v>256.74</v>
      </c>
      <c r="Q81" t="n">
        <v>444.55</v>
      </c>
      <c r="R81" t="n">
        <v>68.81999999999999</v>
      </c>
      <c r="S81" t="n">
        <v>48.21</v>
      </c>
      <c r="T81" t="n">
        <v>4366.13</v>
      </c>
      <c r="U81" t="n">
        <v>0.7</v>
      </c>
      <c r="V81" t="n">
        <v>0.78</v>
      </c>
      <c r="W81" t="n">
        <v>0.18</v>
      </c>
      <c r="X81" t="n">
        <v>0.25</v>
      </c>
      <c r="Y81" t="n">
        <v>1</v>
      </c>
      <c r="Z81" t="n">
        <v>10</v>
      </c>
      <c r="AA81" t="n">
        <v>434.9058272071753</v>
      </c>
      <c r="AB81" t="n">
        <v>595.0573394758258</v>
      </c>
      <c r="AC81" t="n">
        <v>538.2659021644736</v>
      </c>
      <c r="AD81" t="n">
        <v>434905.8272071753</v>
      </c>
      <c r="AE81" t="n">
        <v>595057.3394758258</v>
      </c>
      <c r="AF81" t="n">
        <v>6.089041491054558e-06</v>
      </c>
      <c r="AG81" t="n">
        <v>24</v>
      </c>
      <c r="AH81" t="n">
        <v>538265.9021644735</v>
      </c>
    </row>
    <row r="82">
      <c r="A82" t="n">
        <v>80</v>
      </c>
      <c r="B82" t="n">
        <v>120</v>
      </c>
      <c r="C82" t="inlineStr">
        <is>
          <t xml:space="preserve">CONCLUIDO	</t>
        </is>
      </c>
      <c r="D82" t="n">
        <v>4.8338</v>
      </c>
      <c r="E82" t="n">
        <v>20.69</v>
      </c>
      <c r="F82" t="n">
        <v>17.52</v>
      </c>
      <c r="G82" t="n">
        <v>105.14</v>
      </c>
      <c r="H82" t="n">
        <v>1.39</v>
      </c>
      <c r="I82" t="n">
        <v>10</v>
      </c>
      <c r="J82" t="n">
        <v>268.66</v>
      </c>
      <c r="K82" t="n">
        <v>57.72</v>
      </c>
      <c r="L82" t="n">
        <v>21</v>
      </c>
      <c r="M82" t="n">
        <v>8</v>
      </c>
      <c r="N82" t="n">
        <v>69.94</v>
      </c>
      <c r="O82" t="n">
        <v>33369.33</v>
      </c>
      <c r="P82" t="n">
        <v>257.06</v>
      </c>
      <c r="Q82" t="n">
        <v>444.56</v>
      </c>
      <c r="R82" t="n">
        <v>68.61</v>
      </c>
      <c r="S82" t="n">
        <v>48.21</v>
      </c>
      <c r="T82" t="n">
        <v>4261.99</v>
      </c>
      <c r="U82" t="n">
        <v>0.7</v>
      </c>
      <c r="V82" t="n">
        <v>0.78</v>
      </c>
      <c r="W82" t="n">
        <v>0.18</v>
      </c>
      <c r="X82" t="n">
        <v>0.25</v>
      </c>
      <c r="Y82" t="n">
        <v>1</v>
      </c>
      <c r="Z82" t="n">
        <v>10</v>
      </c>
      <c r="AA82" t="n">
        <v>434.9921525863353</v>
      </c>
      <c r="AB82" t="n">
        <v>595.1754536679995</v>
      </c>
      <c r="AC82" t="n">
        <v>538.3727437039206</v>
      </c>
      <c r="AD82" t="n">
        <v>434992.1525863353</v>
      </c>
      <c r="AE82" t="n">
        <v>595175.4536679995</v>
      </c>
      <c r="AF82" t="n">
        <v>6.090175414235659e-06</v>
      </c>
      <c r="AG82" t="n">
        <v>24</v>
      </c>
      <c r="AH82" t="n">
        <v>538372.7437039206</v>
      </c>
    </row>
    <row r="83">
      <c r="A83" t="n">
        <v>81</v>
      </c>
      <c r="B83" t="n">
        <v>120</v>
      </c>
      <c r="C83" t="inlineStr">
        <is>
          <t xml:space="preserve">CONCLUIDO	</t>
        </is>
      </c>
      <c r="D83" t="n">
        <v>4.8312</v>
      </c>
      <c r="E83" t="n">
        <v>20.7</v>
      </c>
      <c r="F83" t="n">
        <v>17.53</v>
      </c>
      <c r="G83" t="n">
        <v>105.2</v>
      </c>
      <c r="H83" t="n">
        <v>1.41</v>
      </c>
      <c r="I83" t="n">
        <v>10</v>
      </c>
      <c r="J83" t="n">
        <v>269.14</v>
      </c>
      <c r="K83" t="n">
        <v>57.72</v>
      </c>
      <c r="L83" t="n">
        <v>21.25</v>
      </c>
      <c r="M83" t="n">
        <v>8</v>
      </c>
      <c r="N83" t="n">
        <v>70.16</v>
      </c>
      <c r="O83" t="n">
        <v>33427.94</v>
      </c>
      <c r="P83" t="n">
        <v>257.15</v>
      </c>
      <c r="Q83" t="n">
        <v>444.56</v>
      </c>
      <c r="R83" t="n">
        <v>68.92</v>
      </c>
      <c r="S83" t="n">
        <v>48.21</v>
      </c>
      <c r="T83" t="n">
        <v>4412.98</v>
      </c>
      <c r="U83" t="n">
        <v>0.7</v>
      </c>
      <c r="V83" t="n">
        <v>0.78</v>
      </c>
      <c r="W83" t="n">
        <v>0.18</v>
      </c>
      <c r="X83" t="n">
        <v>0.26</v>
      </c>
      <c r="Y83" t="n">
        <v>1</v>
      </c>
      <c r="Z83" t="n">
        <v>10</v>
      </c>
      <c r="AA83" t="n">
        <v>435.179492188101</v>
      </c>
      <c r="AB83" t="n">
        <v>595.4317799759751</v>
      </c>
      <c r="AC83" t="n">
        <v>538.6046065888193</v>
      </c>
      <c r="AD83" t="n">
        <v>435179.492188101</v>
      </c>
      <c r="AE83" t="n">
        <v>595431.7799759752</v>
      </c>
      <c r="AF83" t="n">
        <v>6.086899636156919e-06</v>
      </c>
      <c r="AG83" t="n">
        <v>24</v>
      </c>
      <c r="AH83" t="n">
        <v>538604.6065888193</v>
      </c>
    </row>
    <row r="84">
      <c r="A84" t="n">
        <v>82</v>
      </c>
      <c r="B84" t="n">
        <v>120</v>
      </c>
      <c r="C84" t="inlineStr">
        <is>
          <t xml:space="preserve">CONCLUIDO	</t>
        </is>
      </c>
      <c r="D84" t="n">
        <v>4.8386</v>
      </c>
      <c r="E84" t="n">
        <v>20.67</v>
      </c>
      <c r="F84" t="n">
        <v>17.5</v>
      </c>
      <c r="G84" t="n">
        <v>105.02</v>
      </c>
      <c r="H84" t="n">
        <v>1.42</v>
      </c>
      <c r="I84" t="n">
        <v>10</v>
      </c>
      <c r="J84" t="n">
        <v>269.61</v>
      </c>
      <c r="K84" t="n">
        <v>57.72</v>
      </c>
      <c r="L84" t="n">
        <v>21.5</v>
      </c>
      <c r="M84" t="n">
        <v>8</v>
      </c>
      <c r="N84" t="n">
        <v>70.39</v>
      </c>
      <c r="O84" t="n">
        <v>33486.63</v>
      </c>
      <c r="P84" t="n">
        <v>255.99</v>
      </c>
      <c r="Q84" t="n">
        <v>444.55</v>
      </c>
      <c r="R84" t="n">
        <v>67.77</v>
      </c>
      <c r="S84" t="n">
        <v>48.21</v>
      </c>
      <c r="T84" t="n">
        <v>3842.02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434.1892444042474</v>
      </c>
      <c r="AB84" t="n">
        <v>594.0768792714578</v>
      </c>
      <c r="AC84" t="n">
        <v>537.3790157059259</v>
      </c>
      <c r="AD84" t="n">
        <v>434189.2444042474</v>
      </c>
      <c r="AE84" t="n">
        <v>594076.8792714578</v>
      </c>
      <c r="AF84" t="n">
        <v>6.096223004534871e-06</v>
      </c>
      <c r="AG84" t="n">
        <v>24</v>
      </c>
      <c r="AH84" t="n">
        <v>537379.0157059259</v>
      </c>
    </row>
    <row r="85">
      <c r="A85" t="n">
        <v>83</v>
      </c>
      <c r="B85" t="n">
        <v>120</v>
      </c>
      <c r="C85" t="inlineStr">
        <is>
          <t xml:space="preserve">CONCLUIDO	</t>
        </is>
      </c>
      <c r="D85" t="n">
        <v>4.8453</v>
      </c>
      <c r="E85" t="n">
        <v>20.64</v>
      </c>
      <c r="F85" t="n">
        <v>17.47</v>
      </c>
      <c r="G85" t="n">
        <v>104.84</v>
      </c>
      <c r="H85" t="n">
        <v>1.43</v>
      </c>
      <c r="I85" t="n">
        <v>10</v>
      </c>
      <c r="J85" t="n">
        <v>270.09</v>
      </c>
      <c r="K85" t="n">
        <v>57.72</v>
      </c>
      <c r="L85" t="n">
        <v>21.75</v>
      </c>
      <c r="M85" t="n">
        <v>8</v>
      </c>
      <c r="N85" t="n">
        <v>70.62</v>
      </c>
      <c r="O85" t="n">
        <v>33545.41</v>
      </c>
      <c r="P85" t="n">
        <v>255.29</v>
      </c>
      <c r="Q85" t="n">
        <v>444.55</v>
      </c>
      <c r="R85" t="n">
        <v>66.88</v>
      </c>
      <c r="S85" t="n">
        <v>48.21</v>
      </c>
      <c r="T85" t="n">
        <v>3396.24</v>
      </c>
      <c r="U85" t="n">
        <v>0.72</v>
      </c>
      <c r="V85" t="n">
        <v>0.78</v>
      </c>
      <c r="W85" t="n">
        <v>0.18</v>
      </c>
      <c r="X85" t="n">
        <v>0.2</v>
      </c>
      <c r="Y85" t="n">
        <v>1</v>
      </c>
      <c r="Z85" t="n">
        <v>10</v>
      </c>
      <c r="AA85" t="n">
        <v>433.4594801659605</v>
      </c>
      <c r="AB85" t="n">
        <v>593.0783836457077</v>
      </c>
      <c r="AC85" t="n">
        <v>536.4758151013</v>
      </c>
      <c r="AD85" t="n">
        <v>433459.4801659605</v>
      </c>
      <c r="AE85" t="n">
        <v>593078.3836457077</v>
      </c>
      <c r="AF85" t="n">
        <v>6.104664432660854e-06</v>
      </c>
      <c r="AG85" t="n">
        <v>24</v>
      </c>
      <c r="AH85" t="n">
        <v>536475.8151013</v>
      </c>
    </row>
    <row r="86">
      <c r="A86" t="n">
        <v>84</v>
      </c>
      <c r="B86" t="n">
        <v>120</v>
      </c>
      <c r="C86" t="inlineStr">
        <is>
          <t xml:space="preserve">CONCLUIDO	</t>
        </is>
      </c>
      <c r="D86" t="n">
        <v>4.8307</v>
      </c>
      <c r="E86" t="n">
        <v>20.7</v>
      </c>
      <c r="F86" t="n">
        <v>17.54</v>
      </c>
      <c r="G86" t="n">
        <v>105.22</v>
      </c>
      <c r="H86" t="n">
        <v>1.45</v>
      </c>
      <c r="I86" t="n">
        <v>10</v>
      </c>
      <c r="J86" t="n">
        <v>270.57</v>
      </c>
      <c r="K86" t="n">
        <v>57.72</v>
      </c>
      <c r="L86" t="n">
        <v>22</v>
      </c>
      <c r="M86" t="n">
        <v>8</v>
      </c>
      <c r="N86" t="n">
        <v>70.84</v>
      </c>
      <c r="O86" t="n">
        <v>33604.28</v>
      </c>
      <c r="P86" t="n">
        <v>255.87</v>
      </c>
      <c r="Q86" t="n">
        <v>444.55</v>
      </c>
      <c r="R86" t="n">
        <v>69.26000000000001</v>
      </c>
      <c r="S86" t="n">
        <v>48.21</v>
      </c>
      <c r="T86" t="n">
        <v>4585</v>
      </c>
      <c r="U86" t="n">
        <v>0.7</v>
      </c>
      <c r="V86" t="n">
        <v>0.78</v>
      </c>
      <c r="W86" t="n">
        <v>0.17</v>
      </c>
      <c r="X86" t="n">
        <v>0.26</v>
      </c>
      <c r="Y86" t="n">
        <v>1</v>
      </c>
      <c r="Z86" t="n">
        <v>10</v>
      </c>
      <c r="AA86" t="n">
        <v>434.5963870150293</v>
      </c>
      <c r="AB86" t="n">
        <v>594.6339497533938</v>
      </c>
      <c r="AC86" t="n">
        <v>537.8829201629194</v>
      </c>
      <c r="AD86" t="n">
        <v>434596.3870150293</v>
      </c>
      <c r="AE86" t="n">
        <v>594633.9497533939</v>
      </c>
      <c r="AF86" t="n">
        <v>6.086269678834085e-06</v>
      </c>
      <c r="AG86" t="n">
        <v>24</v>
      </c>
      <c r="AH86" t="n">
        <v>537882.9201629194</v>
      </c>
    </row>
    <row r="87">
      <c r="A87" t="n">
        <v>85</v>
      </c>
      <c r="B87" t="n">
        <v>120</v>
      </c>
      <c r="C87" t="inlineStr">
        <is>
          <t xml:space="preserve">CONCLUIDO	</t>
        </is>
      </c>
      <c r="D87" t="n">
        <v>4.8285</v>
      </c>
      <c r="E87" t="n">
        <v>20.71</v>
      </c>
      <c r="F87" t="n">
        <v>17.55</v>
      </c>
      <c r="G87" t="n">
        <v>105.28</v>
      </c>
      <c r="H87" t="n">
        <v>1.46</v>
      </c>
      <c r="I87" t="n">
        <v>10</v>
      </c>
      <c r="J87" t="n">
        <v>271.05</v>
      </c>
      <c r="K87" t="n">
        <v>57.72</v>
      </c>
      <c r="L87" t="n">
        <v>22.25</v>
      </c>
      <c r="M87" t="n">
        <v>8</v>
      </c>
      <c r="N87" t="n">
        <v>71.06999999999999</v>
      </c>
      <c r="O87" t="n">
        <v>33663.24</v>
      </c>
      <c r="P87" t="n">
        <v>255.22</v>
      </c>
      <c r="Q87" t="n">
        <v>444.55</v>
      </c>
      <c r="R87" t="n">
        <v>69.45999999999999</v>
      </c>
      <c r="S87" t="n">
        <v>48.21</v>
      </c>
      <c r="T87" t="n">
        <v>4682.97</v>
      </c>
      <c r="U87" t="n">
        <v>0.6899999999999999</v>
      </c>
      <c r="V87" t="n">
        <v>0.78</v>
      </c>
      <c r="W87" t="n">
        <v>0.18</v>
      </c>
      <c r="X87" t="n">
        <v>0.27</v>
      </c>
      <c r="Y87" t="n">
        <v>1</v>
      </c>
      <c r="Z87" t="n">
        <v>10</v>
      </c>
      <c r="AA87" t="n">
        <v>434.3968652403195</v>
      </c>
      <c r="AB87" t="n">
        <v>594.3609552589566</v>
      </c>
      <c r="AC87" t="n">
        <v>537.6359798798809</v>
      </c>
      <c r="AD87" t="n">
        <v>434396.8652403195</v>
      </c>
      <c r="AE87" t="n">
        <v>594360.9552589565</v>
      </c>
      <c r="AF87" t="n">
        <v>6.083497866613612e-06</v>
      </c>
      <c r="AG87" t="n">
        <v>24</v>
      </c>
      <c r="AH87" t="n">
        <v>537635.9798798809</v>
      </c>
    </row>
    <row r="88">
      <c r="A88" t="n">
        <v>86</v>
      </c>
      <c r="B88" t="n">
        <v>120</v>
      </c>
      <c r="C88" t="inlineStr">
        <is>
          <t xml:space="preserve">CONCLUIDO	</t>
        </is>
      </c>
      <c r="D88" t="n">
        <v>4.8268</v>
      </c>
      <c r="E88" t="n">
        <v>20.72</v>
      </c>
      <c r="F88" t="n">
        <v>17.55</v>
      </c>
      <c r="G88" t="n">
        <v>105.32</v>
      </c>
      <c r="H88" t="n">
        <v>1.47</v>
      </c>
      <c r="I88" t="n">
        <v>10</v>
      </c>
      <c r="J88" t="n">
        <v>271.52</v>
      </c>
      <c r="K88" t="n">
        <v>57.72</v>
      </c>
      <c r="L88" t="n">
        <v>22.5</v>
      </c>
      <c r="M88" t="n">
        <v>8</v>
      </c>
      <c r="N88" t="n">
        <v>71.3</v>
      </c>
      <c r="O88" t="n">
        <v>33722.28</v>
      </c>
      <c r="P88" t="n">
        <v>254.97</v>
      </c>
      <c r="Q88" t="n">
        <v>444.55</v>
      </c>
      <c r="R88" t="n">
        <v>69.77</v>
      </c>
      <c r="S88" t="n">
        <v>48.21</v>
      </c>
      <c r="T88" t="n">
        <v>4840.14</v>
      </c>
      <c r="U88" t="n">
        <v>0.6899999999999999</v>
      </c>
      <c r="V88" t="n">
        <v>0.78</v>
      </c>
      <c r="W88" t="n">
        <v>0.18</v>
      </c>
      <c r="X88" t="n">
        <v>0.28</v>
      </c>
      <c r="Y88" t="n">
        <v>1</v>
      </c>
      <c r="Z88" t="n">
        <v>10</v>
      </c>
      <c r="AA88" t="n">
        <v>434.3398828035492</v>
      </c>
      <c r="AB88" t="n">
        <v>594.2829893750796</v>
      </c>
      <c r="AC88" t="n">
        <v>537.5654549505355</v>
      </c>
      <c r="AD88" t="n">
        <v>434339.8828035492</v>
      </c>
      <c r="AE88" t="n">
        <v>594282.9893750796</v>
      </c>
      <c r="AF88" t="n">
        <v>6.081356011715975e-06</v>
      </c>
      <c r="AG88" t="n">
        <v>24</v>
      </c>
      <c r="AH88" t="n">
        <v>537565.4549505354</v>
      </c>
    </row>
    <row r="89">
      <c r="A89" t="n">
        <v>87</v>
      </c>
      <c r="B89" t="n">
        <v>120</v>
      </c>
      <c r="C89" t="inlineStr">
        <is>
          <t xml:space="preserve">CONCLUIDO	</t>
        </is>
      </c>
      <c r="D89" t="n">
        <v>4.8495</v>
      </c>
      <c r="E89" t="n">
        <v>20.62</v>
      </c>
      <c r="F89" t="n">
        <v>17.5</v>
      </c>
      <c r="G89" t="n">
        <v>116.68</v>
      </c>
      <c r="H89" t="n">
        <v>1.49</v>
      </c>
      <c r="I89" t="n">
        <v>9</v>
      </c>
      <c r="J89" t="n">
        <v>272</v>
      </c>
      <c r="K89" t="n">
        <v>57.72</v>
      </c>
      <c r="L89" t="n">
        <v>22.75</v>
      </c>
      <c r="M89" t="n">
        <v>7</v>
      </c>
      <c r="N89" t="n">
        <v>71.53</v>
      </c>
      <c r="O89" t="n">
        <v>33781.41</v>
      </c>
      <c r="P89" t="n">
        <v>253.45</v>
      </c>
      <c r="Q89" t="n">
        <v>444.55</v>
      </c>
      <c r="R89" t="n">
        <v>67.97</v>
      </c>
      <c r="S89" t="n">
        <v>48.21</v>
      </c>
      <c r="T89" t="n">
        <v>3946.62</v>
      </c>
      <c r="U89" t="n">
        <v>0.71</v>
      </c>
      <c r="V89" t="n">
        <v>0.78</v>
      </c>
      <c r="W89" t="n">
        <v>0.18</v>
      </c>
      <c r="X89" t="n">
        <v>0.23</v>
      </c>
      <c r="Y89" t="n">
        <v>1</v>
      </c>
      <c r="Z89" t="n">
        <v>10</v>
      </c>
      <c r="AA89" t="n">
        <v>432.4871009906317</v>
      </c>
      <c r="AB89" t="n">
        <v>591.7479315596812</v>
      </c>
      <c r="AC89" t="n">
        <v>535.2723394950626</v>
      </c>
      <c r="AD89" t="n">
        <v>432487.1009906317</v>
      </c>
      <c r="AE89" t="n">
        <v>591747.9315596812</v>
      </c>
      <c r="AF89" t="n">
        <v>6.109956074172665e-06</v>
      </c>
      <c r="AG89" t="n">
        <v>24</v>
      </c>
      <c r="AH89" t="n">
        <v>535272.3394950626</v>
      </c>
    </row>
    <row r="90">
      <c r="A90" t="n">
        <v>88</v>
      </c>
      <c r="B90" t="n">
        <v>120</v>
      </c>
      <c r="C90" t="inlineStr">
        <is>
          <t xml:space="preserve">CONCLUIDO	</t>
        </is>
      </c>
      <c r="D90" t="n">
        <v>4.8488</v>
      </c>
      <c r="E90" t="n">
        <v>20.62</v>
      </c>
      <c r="F90" t="n">
        <v>17.5</v>
      </c>
      <c r="G90" t="n">
        <v>116.7</v>
      </c>
      <c r="H90" t="n">
        <v>1.5</v>
      </c>
      <c r="I90" t="n">
        <v>9</v>
      </c>
      <c r="J90" t="n">
        <v>272.49</v>
      </c>
      <c r="K90" t="n">
        <v>57.72</v>
      </c>
      <c r="L90" t="n">
        <v>23</v>
      </c>
      <c r="M90" t="n">
        <v>7</v>
      </c>
      <c r="N90" t="n">
        <v>71.76000000000001</v>
      </c>
      <c r="O90" t="n">
        <v>33840.76</v>
      </c>
      <c r="P90" t="n">
        <v>253.79</v>
      </c>
      <c r="Q90" t="n">
        <v>444.55</v>
      </c>
      <c r="R90" t="n">
        <v>68.09</v>
      </c>
      <c r="S90" t="n">
        <v>48.21</v>
      </c>
      <c r="T90" t="n">
        <v>4006.4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432.6844135502247</v>
      </c>
      <c r="AB90" t="n">
        <v>592.0179033085323</v>
      </c>
      <c r="AC90" t="n">
        <v>535.516545519111</v>
      </c>
      <c r="AD90" t="n">
        <v>432684.4135502247</v>
      </c>
      <c r="AE90" t="n">
        <v>592017.9033085322</v>
      </c>
      <c r="AF90" t="n">
        <v>6.109074133920696e-06</v>
      </c>
      <c r="AG90" t="n">
        <v>24</v>
      </c>
      <c r="AH90" t="n">
        <v>535516.545519111</v>
      </c>
    </row>
    <row r="91">
      <c r="A91" t="n">
        <v>89</v>
      </c>
      <c r="B91" t="n">
        <v>120</v>
      </c>
      <c r="C91" t="inlineStr">
        <is>
          <t xml:space="preserve">CONCLUIDO	</t>
        </is>
      </c>
      <c r="D91" t="n">
        <v>4.8489</v>
      </c>
      <c r="E91" t="n">
        <v>20.62</v>
      </c>
      <c r="F91" t="n">
        <v>17.5</v>
      </c>
      <c r="G91" t="n">
        <v>116.69</v>
      </c>
      <c r="H91" t="n">
        <v>1.52</v>
      </c>
      <c r="I91" t="n">
        <v>9</v>
      </c>
      <c r="J91" t="n">
        <v>272.97</v>
      </c>
      <c r="K91" t="n">
        <v>57.72</v>
      </c>
      <c r="L91" t="n">
        <v>23.25</v>
      </c>
      <c r="M91" t="n">
        <v>7</v>
      </c>
      <c r="N91" t="n">
        <v>71.98999999999999</v>
      </c>
      <c r="O91" t="n">
        <v>33900.07</v>
      </c>
      <c r="P91" t="n">
        <v>253.84</v>
      </c>
      <c r="Q91" t="n">
        <v>444.56</v>
      </c>
      <c r="R91" t="n">
        <v>68.08</v>
      </c>
      <c r="S91" t="n">
        <v>48.21</v>
      </c>
      <c r="T91" t="n">
        <v>3998.35</v>
      </c>
      <c r="U91" t="n">
        <v>0.71</v>
      </c>
      <c r="V91" t="n">
        <v>0.78</v>
      </c>
      <c r="W91" t="n">
        <v>0.18</v>
      </c>
      <c r="X91" t="n">
        <v>0.23</v>
      </c>
      <c r="Y91" t="n">
        <v>1</v>
      </c>
      <c r="Z91" t="n">
        <v>10</v>
      </c>
      <c r="AA91" t="n">
        <v>432.7053903265811</v>
      </c>
      <c r="AB91" t="n">
        <v>592.046604659373</v>
      </c>
      <c r="AC91" t="n">
        <v>535.5425076533102</v>
      </c>
      <c r="AD91" t="n">
        <v>432705.3903265811</v>
      </c>
      <c r="AE91" t="n">
        <v>592046.6046593729</v>
      </c>
      <c r="AF91" t="n">
        <v>6.109200125385264e-06</v>
      </c>
      <c r="AG91" t="n">
        <v>24</v>
      </c>
      <c r="AH91" t="n">
        <v>535542.5076533102</v>
      </c>
    </row>
    <row r="92">
      <c r="A92" t="n">
        <v>90</v>
      </c>
      <c r="B92" t="n">
        <v>120</v>
      </c>
      <c r="C92" t="inlineStr">
        <is>
          <t xml:space="preserve">CONCLUIDO	</t>
        </is>
      </c>
      <c r="D92" t="n">
        <v>4.8464</v>
      </c>
      <c r="E92" t="n">
        <v>20.63</v>
      </c>
      <c r="F92" t="n">
        <v>17.52</v>
      </c>
      <c r="G92" t="n">
        <v>116.77</v>
      </c>
      <c r="H92" t="n">
        <v>1.53</v>
      </c>
      <c r="I92" t="n">
        <v>9</v>
      </c>
      <c r="J92" t="n">
        <v>273.45</v>
      </c>
      <c r="K92" t="n">
        <v>57.72</v>
      </c>
      <c r="L92" t="n">
        <v>23.5</v>
      </c>
      <c r="M92" t="n">
        <v>7</v>
      </c>
      <c r="N92" t="n">
        <v>72.22</v>
      </c>
      <c r="O92" t="n">
        <v>33959.47</v>
      </c>
      <c r="P92" t="n">
        <v>254.31</v>
      </c>
      <c r="Q92" t="n">
        <v>444.55</v>
      </c>
      <c r="R92" t="n">
        <v>68.38</v>
      </c>
      <c r="S92" t="n">
        <v>48.21</v>
      </c>
      <c r="T92" t="n">
        <v>4147.56</v>
      </c>
      <c r="U92" t="n">
        <v>0.71</v>
      </c>
      <c r="V92" t="n">
        <v>0.78</v>
      </c>
      <c r="W92" t="n">
        <v>0.18</v>
      </c>
      <c r="X92" t="n">
        <v>0.24</v>
      </c>
      <c r="Y92" t="n">
        <v>1</v>
      </c>
      <c r="Z92" t="n">
        <v>10</v>
      </c>
      <c r="AA92" t="n">
        <v>433.1140897887722</v>
      </c>
      <c r="AB92" t="n">
        <v>592.6058052940904</v>
      </c>
      <c r="AC92" t="n">
        <v>536.0483389642933</v>
      </c>
      <c r="AD92" t="n">
        <v>433114.0897887722</v>
      </c>
      <c r="AE92" t="n">
        <v>592605.8052940904</v>
      </c>
      <c r="AF92" t="n">
        <v>6.10605033877109e-06</v>
      </c>
      <c r="AG92" t="n">
        <v>24</v>
      </c>
      <c r="AH92" t="n">
        <v>536048.3389642932</v>
      </c>
    </row>
    <row r="93">
      <c r="A93" t="n">
        <v>91</v>
      </c>
      <c r="B93" t="n">
        <v>120</v>
      </c>
      <c r="C93" t="inlineStr">
        <is>
          <t xml:space="preserve">CONCLUIDO	</t>
        </is>
      </c>
      <c r="D93" t="n">
        <v>4.8505</v>
      </c>
      <c r="E93" t="n">
        <v>20.62</v>
      </c>
      <c r="F93" t="n">
        <v>17.5</v>
      </c>
      <c r="G93" t="n">
        <v>116.65</v>
      </c>
      <c r="H93" t="n">
        <v>1.54</v>
      </c>
      <c r="I93" t="n">
        <v>9</v>
      </c>
      <c r="J93" t="n">
        <v>273.93</v>
      </c>
      <c r="K93" t="n">
        <v>57.72</v>
      </c>
      <c r="L93" t="n">
        <v>23.75</v>
      </c>
      <c r="M93" t="n">
        <v>7</v>
      </c>
      <c r="N93" t="n">
        <v>72.45999999999999</v>
      </c>
      <c r="O93" t="n">
        <v>34018.96</v>
      </c>
      <c r="P93" t="n">
        <v>254.12</v>
      </c>
      <c r="Q93" t="n">
        <v>444.55</v>
      </c>
      <c r="R93" t="n">
        <v>67.77</v>
      </c>
      <c r="S93" t="n">
        <v>48.21</v>
      </c>
      <c r="T93" t="n">
        <v>3846.77</v>
      </c>
      <c r="U93" t="n">
        <v>0.71</v>
      </c>
      <c r="V93" t="n">
        <v>0.78</v>
      </c>
      <c r="W93" t="n">
        <v>0.18</v>
      </c>
      <c r="X93" t="n">
        <v>0.22</v>
      </c>
      <c r="Y93" t="n">
        <v>1</v>
      </c>
      <c r="Z93" t="n">
        <v>10</v>
      </c>
      <c r="AA93" t="n">
        <v>432.7816088607772</v>
      </c>
      <c r="AB93" t="n">
        <v>592.1508902203844</v>
      </c>
      <c r="AC93" t="n">
        <v>535.6368403467445</v>
      </c>
      <c r="AD93" t="n">
        <v>432781.6088607772</v>
      </c>
      <c r="AE93" t="n">
        <v>592150.8902203845</v>
      </c>
      <c r="AF93" t="n">
        <v>6.111215988818335e-06</v>
      </c>
      <c r="AG93" t="n">
        <v>24</v>
      </c>
      <c r="AH93" t="n">
        <v>535636.8403467445</v>
      </c>
    </row>
    <row r="94">
      <c r="A94" t="n">
        <v>92</v>
      </c>
      <c r="B94" t="n">
        <v>120</v>
      </c>
      <c r="C94" t="inlineStr">
        <is>
          <t xml:space="preserve">CONCLUIDO	</t>
        </is>
      </c>
      <c r="D94" t="n">
        <v>4.8474</v>
      </c>
      <c r="E94" t="n">
        <v>20.63</v>
      </c>
      <c r="F94" t="n">
        <v>17.51</v>
      </c>
      <c r="G94" t="n">
        <v>116.74</v>
      </c>
      <c r="H94" t="n">
        <v>1.56</v>
      </c>
      <c r="I94" t="n">
        <v>9</v>
      </c>
      <c r="J94" t="n">
        <v>274.41</v>
      </c>
      <c r="K94" t="n">
        <v>57.72</v>
      </c>
      <c r="L94" t="n">
        <v>24</v>
      </c>
      <c r="M94" t="n">
        <v>7</v>
      </c>
      <c r="N94" t="n">
        <v>72.69</v>
      </c>
      <c r="O94" t="n">
        <v>34078.55</v>
      </c>
      <c r="P94" t="n">
        <v>254.29</v>
      </c>
      <c r="Q94" t="n">
        <v>444.59</v>
      </c>
      <c r="R94" t="n">
        <v>68.23999999999999</v>
      </c>
      <c r="S94" t="n">
        <v>48.21</v>
      </c>
      <c r="T94" t="n">
        <v>4081.87</v>
      </c>
      <c r="U94" t="n">
        <v>0.71</v>
      </c>
      <c r="V94" t="n">
        <v>0.78</v>
      </c>
      <c r="W94" t="n">
        <v>0.18</v>
      </c>
      <c r="X94" t="n">
        <v>0.23</v>
      </c>
      <c r="Y94" t="n">
        <v>1</v>
      </c>
      <c r="Z94" t="n">
        <v>10</v>
      </c>
      <c r="AA94" t="n">
        <v>433.0268864811099</v>
      </c>
      <c r="AB94" t="n">
        <v>592.4864898814086</v>
      </c>
      <c r="AC94" t="n">
        <v>535.9404108471374</v>
      </c>
      <c r="AD94" t="n">
        <v>433026.8864811099</v>
      </c>
      <c r="AE94" t="n">
        <v>592486.4898814086</v>
      </c>
      <c r="AF94" t="n">
        <v>6.10731025341676e-06</v>
      </c>
      <c r="AG94" t="n">
        <v>24</v>
      </c>
      <c r="AH94" t="n">
        <v>535940.4108471374</v>
      </c>
    </row>
    <row r="95">
      <c r="A95" t="n">
        <v>93</v>
      </c>
      <c r="B95" t="n">
        <v>120</v>
      </c>
      <c r="C95" t="inlineStr">
        <is>
          <t xml:space="preserve">CONCLUIDO	</t>
        </is>
      </c>
      <c r="D95" t="n">
        <v>4.8503</v>
      </c>
      <c r="E95" t="n">
        <v>20.62</v>
      </c>
      <c r="F95" t="n">
        <v>17.5</v>
      </c>
      <c r="G95" t="n">
        <v>116.66</v>
      </c>
      <c r="H95" t="n">
        <v>1.57</v>
      </c>
      <c r="I95" t="n">
        <v>9</v>
      </c>
      <c r="J95" t="n">
        <v>274.9</v>
      </c>
      <c r="K95" t="n">
        <v>57.72</v>
      </c>
      <c r="L95" t="n">
        <v>24.25</v>
      </c>
      <c r="M95" t="n">
        <v>7</v>
      </c>
      <c r="N95" t="n">
        <v>72.92</v>
      </c>
      <c r="O95" t="n">
        <v>34138.22</v>
      </c>
      <c r="P95" t="n">
        <v>254.48</v>
      </c>
      <c r="Q95" t="n">
        <v>444.55</v>
      </c>
      <c r="R95" t="n">
        <v>67.79000000000001</v>
      </c>
      <c r="S95" t="n">
        <v>48.21</v>
      </c>
      <c r="T95" t="n">
        <v>3855.68</v>
      </c>
      <c r="U95" t="n">
        <v>0.71</v>
      </c>
      <c r="V95" t="n">
        <v>0.78</v>
      </c>
      <c r="W95" t="n">
        <v>0.18</v>
      </c>
      <c r="X95" t="n">
        <v>0.22</v>
      </c>
      <c r="Y95" t="n">
        <v>1</v>
      </c>
      <c r="Z95" t="n">
        <v>10</v>
      </c>
      <c r="AA95" t="n">
        <v>432.9690548029302</v>
      </c>
      <c r="AB95" t="n">
        <v>592.4073620279697</v>
      </c>
      <c r="AC95" t="n">
        <v>535.8688348449741</v>
      </c>
      <c r="AD95" t="n">
        <v>432969.0548029302</v>
      </c>
      <c r="AE95" t="n">
        <v>592407.3620279697</v>
      </c>
      <c r="AF95" t="n">
        <v>6.110964005889199e-06</v>
      </c>
      <c r="AG95" t="n">
        <v>24</v>
      </c>
      <c r="AH95" t="n">
        <v>535868.8348449741</v>
      </c>
    </row>
    <row r="96">
      <c r="A96" t="n">
        <v>94</v>
      </c>
      <c r="B96" t="n">
        <v>120</v>
      </c>
      <c r="C96" t="inlineStr">
        <is>
          <t xml:space="preserve">CONCLUIDO	</t>
        </is>
      </c>
      <c r="D96" t="n">
        <v>4.8499</v>
      </c>
      <c r="E96" t="n">
        <v>20.62</v>
      </c>
      <c r="F96" t="n">
        <v>17.5</v>
      </c>
      <c r="G96" t="n">
        <v>116.67</v>
      </c>
      <c r="H96" t="n">
        <v>1.58</v>
      </c>
      <c r="I96" t="n">
        <v>9</v>
      </c>
      <c r="J96" t="n">
        <v>275.38</v>
      </c>
      <c r="K96" t="n">
        <v>57.72</v>
      </c>
      <c r="L96" t="n">
        <v>24.5</v>
      </c>
      <c r="M96" t="n">
        <v>7</v>
      </c>
      <c r="N96" t="n">
        <v>73.16</v>
      </c>
      <c r="O96" t="n">
        <v>34197.98</v>
      </c>
      <c r="P96" t="n">
        <v>253.98</v>
      </c>
      <c r="Q96" t="n">
        <v>444.55</v>
      </c>
      <c r="R96" t="n">
        <v>67.84</v>
      </c>
      <c r="S96" t="n">
        <v>48.21</v>
      </c>
      <c r="T96" t="n">
        <v>3879.98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432.7355782812306</v>
      </c>
      <c r="AB96" t="n">
        <v>592.087909150723</v>
      </c>
      <c r="AC96" t="n">
        <v>535.5798701019769</v>
      </c>
      <c r="AD96" t="n">
        <v>432735.5782812306</v>
      </c>
      <c r="AE96" t="n">
        <v>592087.909150723</v>
      </c>
      <c r="AF96" t="n">
        <v>6.110460040030932e-06</v>
      </c>
      <c r="AG96" t="n">
        <v>24</v>
      </c>
      <c r="AH96" t="n">
        <v>535579.8701019769</v>
      </c>
    </row>
    <row r="97">
      <c r="A97" t="n">
        <v>95</v>
      </c>
      <c r="B97" t="n">
        <v>120</v>
      </c>
      <c r="C97" t="inlineStr">
        <is>
          <t xml:space="preserve">CONCLUIDO	</t>
        </is>
      </c>
      <c r="D97" t="n">
        <v>4.8537</v>
      </c>
      <c r="E97" t="n">
        <v>20.6</v>
      </c>
      <c r="F97" t="n">
        <v>17.48</v>
      </c>
      <c r="G97" t="n">
        <v>116.56</v>
      </c>
      <c r="H97" t="n">
        <v>1.6</v>
      </c>
      <c r="I97" t="n">
        <v>9</v>
      </c>
      <c r="J97" t="n">
        <v>275.87</v>
      </c>
      <c r="K97" t="n">
        <v>57.72</v>
      </c>
      <c r="L97" t="n">
        <v>24.75</v>
      </c>
      <c r="M97" t="n">
        <v>7</v>
      </c>
      <c r="N97" t="n">
        <v>73.39</v>
      </c>
      <c r="O97" t="n">
        <v>34257.84</v>
      </c>
      <c r="P97" t="n">
        <v>253.34</v>
      </c>
      <c r="Q97" t="n">
        <v>444.55</v>
      </c>
      <c r="R97" t="n">
        <v>67.27</v>
      </c>
      <c r="S97" t="n">
        <v>48.21</v>
      </c>
      <c r="T97" t="n">
        <v>3592.89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  <c r="AA97" t="n">
        <v>432.1912782950641</v>
      </c>
      <c r="AB97" t="n">
        <v>591.3431738968294</v>
      </c>
      <c r="AC97" t="n">
        <v>534.9062113354723</v>
      </c>
      <c r="AD97" t="n">
        <v>432191.2782950641</v>
      </c>
      <c r="AE97" t="n">
        <v>591343.1738968294</v>
      </c>
      <c r="AF97" t="n">
        <v>6.115247715684475e-06</v>
      </c>
      <c r="AG97" t="n">
        <v>24</v>
      </c>
      <c r="AH97" t="n">
        <v>534906.2113354723</v>
      </c>
    </row>
    <row r="98">
      <c r="A98" t="n">
        <v>96</v>
      </c>
      <c r="B98" t="n">
        <v>120</v>
      </c>
      <c r="C98" t="inlineStr">
        <is>
          <t xml:space="preserve">CONCLUIDO	</t>
        </is>
      </c>
      <c r="D98" t="n">
        <v>4.8591</v>
      </c>
      <c r="E98" t="n">
        <v>20.58</v>
      </c>
      <c r="F98" t="n">
        <v>17.46</v>
      </c>
      <c r="G98" t="n">
        <v>116.41</v>
      </c>
      <c r="H98" t="n">
        <v>1.61</v>
      </c>
      <c r="I98" t="n">
        <v>9</v>
      </c>
      <c r="J98" t="n">
        <v>276.35</v>
      </c>
      <c r="K98" t="n">
        <v>57.72</v>
      </c>
      <c r="L98" t="n">
        <v>25</v>
      </c>
      <c r="M98" t="n">
        <v>7</v>
      </c>
      <c r="N98" t="n">
        <v>73.63</v>
      </c>
      <c r="O98" t="n">
        <v>34317.79</v>
      </c>
      <c r="P98" t="n">
        <v>252.9</v>
      </c>
      <c r="Q98" t="n">
        <v>444.55</v>
      </c>
      <c r="R98" t="n">
        <v>66.48999999999999</v>
      </c>
      <c r="S98" t="n">
        <v>48.21</v>
      </c>
      <c r="T98" t="n">
        <v>3204.37</v>
      </c>
      <c r="U98" t="n">
        <v>0.73</v>
      </c>
      <c r="V98" t="n">
        <v>0.78</v>
      </c>
      <c r="W98" t="n">
        <v>0.18</v>
      </c>
      <c r="X98" t="n">
        <v>0.18</v>
      </c>
      <c r="Y98" t="n">
        <v>1</v>
      </c>
      <c r="Z98" t="n">
        <v>10</v>
      </c>
      <c r="AA98" t="n">
        <v>431.6844412709856</v>
      </c>
      <c r="AB98" t="n">
        <v>590.6496971204139</v>
      </c>
      <c r="AC98" t="n">
        <v>534.2789190092973</v>
      </c>
      <c r="AD98" t="n">
        <v>431684.4412709856</v>
      </c>
      <c r="AE98" t="n">
        <v>590649.6971204139</v>
      </c>
      <c r="AF98" t="n">
        <v>6.122051254771089e-06</v>
      </c>
      <c r="AG98" t="n">
        <v>24</v>
      </c>
      <c r="AH98" t="n">
        <v>534278.9190092973</v>
      </c>
    </row>
    <row r="99">
      <c r="A99" t="n">
        <v>97</v>
      </c>
      <c r="B99" t="n">
        <v>120</v>
      </c>
      <c r="C99" t="inlineStr">
        <is>
          <t xml:space="preserve">CONCLUIDO	</t>
        </is>
      </c>
      <c r="D99" t="n">
        <v>4.8565</v>
      </c>
      <c r="E99" t="n">
        <v>20.59</v>
      </c>
      <c r="F99" t="n">
        <v>17.47</v>
      </c>
      <c r="G99" t="n">
        <v>116.48</v>
      </c>
      <c r="H99" t="n">
        <v>1.62</v>
      </c>
      <c r="I99" t="n">
        <v>9</v>
      </c>
      <c r="J99" t="n">
        <v>276.84</v>
      </c>
      <c r="K99" t="n">
        <v>57.72</v>
      </c>
      <c r="L99" t="n">
        <v>25.25</v>
      </c>
      <c r="M99" t="n">
        <v>7</v>
      </c>
      <c r="N99" t="n">
        <v>73.87</v>
      </c>
      <c r="O99" t="n">
        <v>34377.83</v>
      </c>
      <c r="P99" t="n">
        <v>252.8</v>
      </c>
      <c r="Q99" t="n">
        <v>444.55</v>
      </c>
      <c r="R99" t="n">
        <v>67.06</v>
      </c>
      <c r="S99" t="n">
        <v>48.21</v>
      </c>
      <c r="T99" t="n">
        <v>3491.07</v>
      </c>
      <c r="U99" t="n">
        <v>0.72</v>
      </c>
      <c r="V99" t="n">
        <v>0.78</v>
      </c>
      <c r="W99" t="n">
        <v>0.17</v>
      </c>
      <c r="X99" t="n">
        <v>0.2</v>
      </c>
      <c r="Y99" t="n">
        <v>1</v>
      </c>
      <c r="Z99" t="n">
        <v>10</v>
      </c>
      <c r="AA99" t="n">
        <v>431.7744097393793</v>
      </c>
      <c r="AB99" t="n">
        <v>590.7727959479988</v>
      </c>
      <c r="AC99" t="n">
        <v>534.3902694575477</v>
      </c>
      <c r="AD99" t="n">
        <v>431774.4097393793</v>
      </c>
      <c r="AE99" t="n">
        <v>590772.7959479988</v>
      </c>
      <c r="AF99" t="n">
        <v>6.118775476692349e-06</v>
      </c>
      <c r="AG99" t="n">
        <v>24</v>
      </c>
      <c r="AH99" t="n">
        <v>534390.2694575477</v>
      </c>
    </row>
    <row r="100">
      <c r="A100" t="n">
        <v>98</v>
      </c>
      <c r="B100" t="n">
        <v>120</v>
      </c>
      <c r="C100" t="inlineStr">
        <is>
          <t xml:space="preserve">CONCLUIDO	</t>
        </is>
      </c>
      <c r="D100" t="n">
        <v>4.8403</v>
      </c>
      <c r="E100" t="n">
        <v>20.66</v>
      </c>
      <c r="F100" t="n">
        <v>17.54</v>
      </c>
      <c r="G100" t="n">
        <v>116.94</v>
      </c>
      <c r="H100" t="n">
        <v>1.64</v>
      </c>
      <c r="I100" t="n">
        <v>9</v>
      </c>
      <c r="J100" t="n">
        <v>277.33</v>
      </c>
      <c r="K100" t="n">
        <v>57.72</v>
      </c>
      <c r="L100" t="n">
        <v>25.5</v>
      </c>
      <c r="M100" t="n">
        <v>7</v>
      </c>
      <c r="N100" t="n">
        <v>74.09999999999999</v>
      </c>
      <c r="O100" t="n">
        <v>34437.96</v>
      </c>
      <c r="P100" t="n">
        <v>253.38</v>
      </c>
      <c r="Q100" t="n">
        <v>444.55</v>
      </c>
      <c r="R100" t="n">
        <v>69.48999999999999</v>
      </c>
      <c r="S100" t="n">
        <v>48.21</v>
      </c>
      <c r="T100" t="n">
        <v>4706.94</v>
      </c>
      <c r="U100" t="n">
        <v>0.6899999999999999</v>
      </c>
      <c r="V100" t="n">
        <v>0.78</v>
      </c>
      <c r="W100" t="n">
        <v>0.17</v>
      </c>
      <c r="X100" t="n">
        <v>0.26</v>
      </c>
      <c r="Y100" t="n">
        <v>1</v>
      </c>
      <c r="Z100" t="n">
        <v>10</v>
      </c>
      <c r="AA100" t="n">
        <v>432.9672051919475</v>
      </c>
      <c r="AB100" t="n">
        <v>592.404831308624</v>
      </c>
      <c r="AC100" t="n">
        <v>535.8665456539309</v>
      </c>
      <c r="AD100" t="n">
        <v>432967.2051919475</v>
      </c>
      <c r="AE100" t="n">
        <v>592404.831308624</v>
      </c>
      <c r="AF100" t="n">
        <v>6.098364859432508e-06</v>
      </c>
      <c r="AG100" t="n">
        <v>24</v>
      </c>
      <c r="AH100" t="n">
        <v>535866.5456539309</v>
      </c>
    </row>
    <row r="101">
      <c r="A101" t="n">
        <v>99</v>
      </c>
      <c r="B101" t="n">
        <v>120</v>
      </c>
      <c r="C101" t="inlineStr">
        <is>
          <t xml:space="preserve">CONCLUIDO	</t>
        </is>
      </c>
      <c r="D101" t="n">
        <v>4.8648</v>
      </c>
      <c r="E101" t="n">
        <v>20.56</v>
      </c>
      <c r="F101" t="n">
        <v>17.48</v>
      </c>
      <c r="G101" t="n">
        <v>131.12</v>
      </c>
      <c r="H101" t="n">
        <v>1.65</v>
      </c>
      <c r="I101" t="n">
        <v>8</v>
      </c>
      <c r="J101" t="n">
        <v>277.82</v>
      </c>
      <c r="K101" t="n">
        <v>57.72</v>
      </c>
      <c r="L101" t="n">
        <v>25.75</v>
      </c>
      <c r="M101" t="n">
        <v>6</v>
      </c>
      <c r="N101" t="n">
        <v>74.34</v>
      </c>
      <c r="O101" t="n">
        <v>34498.19</v>
      </c>
      <c r="P101" t="n">
        <v>252</v>
      </c>
      <c r="Q101" t="n">
        <v>444.6</v>
      </c>
      <c r="R101" t="n">
        <v>67.29000000000001</v>
      </c>
      <c r="S101" t="n">
        <v>48.21</v>
      </c>
      <c r="T101" t="n">
        <v>3611.05</v>
      </c>
      <c r="U101" t="n">
        <v>0.72</v>
      </c>
      <c r="V101" t="n">
        <v>0.78</v>
      </c>
      <c r="W101" t="n">
        <v>0.18</v>
      </c>
      <c r="X101" t="n">
        <v>0.21</v>
      </c>
      <c r="Y101" t="n">
        <v>1</v>
      </c>
      <c r="Z101" t="n">
        <v>10</v>
      </c>
      <c r="AA101" t="n">
        <v>431.0876920494302</v>
      </c>
      <c r="AB101" t="n">
        <v>589.833198508764</v>
      </c>
      <c r="AC101" t="n">
        <v>533.5403458791803</v>
      </c>
      <c r="AD101" t="n">
        <v>431087.6920494302</v>
      </c>
      <c r="AE101" t="n">
        <v>589833.198508764</v>
      </c>
      <c r="AF101" t="n">
        <v>6.129232768251403e-06</v>
      </c>
      <c r="AG101" t="n">
        <v>24</v>
      </c>
      <c r="AH101" t="n">
        <v>533540.3458791804</v>
      </c>
    </row>
    <row r="102">
      <c r="A102" t="n">
        <v>100</v>
      </c>
      <c r="B102" t="n">
        <v>120</v>
      </c>
      <c r="C102" t="inlineStr">
        <is>
          <t xml:space="preserve">CONCLUIDO	</t>
        </is>
      </c>
      <c r="D102" t="n">
        <v>4.8682</v>
      </c>
      <c r="E102" t="n">
        <v>20.54</v>
      </c>
      <c r="F102" t="n">
        <v>17.47</v>
      </c>
      <c r="G102" t="n">
        <v>131.01</v>
      </c>
      <c r="H102" t="n">
        <v>1.66</v>
      </c>
      <c r="I102" t="n">
        <v>8</v>
      </c>
      <c r="J102" t="n">
        <v>278.31</v>
      </c>
      <c r="K102" t="n">
        <v>57.72</v>
      </c>
      <c r="L102" t="n">
        <v>26</v>
      </c>
      <c r="M102" t="n">
        <v>6</v>
      </c>
      <c r="N102" t="n">
        <v>74.58</v>
      </c>
      <c r="O102" t="n">
        <v>34558.51</v>
      </c>
      <c r="P102" t="n">
        <v>252</v>
      </c>
      <c r="Q102" t="n">
        <v>444.56</v>
      </c>
      <c r="R102" t="n">
        <v>66.89</v>
      </c>
      <c r="S102" t="n">
        <v>48.21</v>
      </c>
      <c r="T102" t="n">
        <v>3409.35</v>
      </c>
      <c r="U102" t="n">
        <v>0.72</v>
      </c>
      <c r="V102" t="n">
        <v>0.78</v>
      </c>
      <c r="W102" t="n">
        <v>0.18</v>
      </c>
      <c r="X102" t="n">
        <v>0.19</v>
      </c>
      <c r="Y102" t="n">
        <v>1</v>
      </c>
      <c r="Z102" t="n">
        <v>10</v>
      </c>
      <c r="AA102" t="n">
        <v>430.9172568289026</v>
      </c>
      <c r="AB102" t="n">
        <v>589.6000015209669</v>
      </c>
      <c r="AC102" t="n">
        <v>533.3294048846045</v>
      </c>
      <c r="AD102" t="n">
        <v>430917.2568289026</v>
      </c>
      <c r="AE102" t="n">
        <v>589600.0015209669</v>
      </c>
      <c r="AF102" t="n">
        <v>6.133516478046678e-06</v>
      </c>
      <c r="AG102" t="n">
        <v>24</v>
      </c>
      <c r="AH102" t="n">
        <v>533329.4048846045</v>
      </c>
    </row>
    <row r="103">
      <c r="A103" t="n">
        <v>101</v>
      </c>
      <c r="B103" t="n">
        <v>120</v>
      </c>
      <c r="C103" t="inlineStr">
        <is>
          <t xml:space="preserve">CONCLUIDO	</t>
        </is>
      </c>
      <c r="D103" t="n">
        <v>4.8671</v>
      </c>
      <c r="E103" t="n">
        <v>20.55</v>
      </c>
      <c r="F103" t="n">
        <v>17.47</v>
      </c>
      <c r="G103" t="n">
        <v>131.05</v>
      </c>
      <c r="H103" t="n">
        <v>1.68</v>
      </c>
      <c r="I103" t="n">
        <v>8</v>
      </c>
      <c r="J103" t="n">
        <v>278.79</v>
      </c>
      <c r="K103" t="n">
        <v>57.72</v>
      </c>
      <c r="L103" t="n">
        <v>26.25</v>
      </c>
      <c r="M103" t="n">
        <v>6</v>
      </c>
      <c r="N103" t="n">
        <v>74.81999999999999</v>
      </c>
      <c r="O103" t="n">
        <v>34618.92</v>
      </c>
      <c r="P103" t="n">
        <v>251.97</v>
      </c>
      <c r="Q103" t="n">
        <v>444.55</v>
      </c>
      <c r="R103" t="n">
        <v>67.03</v>
      </c>
      <c r="S103" t="n">
        <v>48.21</v>
      </c>
      <c r="T103" t="n">
        <v>3478.27</v>
      </c>
      <c r="U103" t="n">
        <v>0.72</v>
      </c>
      <c r="V103" t="n">
        <v>0.78</v>
      </c>
      <c r="W103" t="n">
        <v>0.18</v>
      </c>
      <c r="X103" t="n">
        <v>0.2</v>
      </c>
      <c r="Y103" t="n">
        <v>1</v>
      </c>
      <c r="Z103" t="n">
        <v>10</v>
      </c>
      <c r="AA103" t="n">
        <v>430.9453836434365</v>
      </c>
      <c r="AB103" t="n">
        <v>589.6384858694797</v>
      </c>
      <c r="AC103" t="n">
        <v>533.3642163409083</v>
      </c>
      <c r="AD103" t="n">
        <v>430945.3836434365</v>
      </c>
      <c r="AE103" t="n">
        <v>589638.4858694797</v>
      </c>
      <c r="AF103" t="n">
        <v>6.132130571936442e-06</v>
      </c>
      <c r="AG103" t="n">
        <v>24</v>
      </c>
      <c r="AH103" t="n">
        <v>533364.2163409083</v>
      </c>
    </row>
    <row r="104">
      <c r="A104" t="n">
        <v>102</v>
      </c>
      <c r="B104" t="n">
        <v>120</v>
      </c>
      <c r="C104" t="inlineStr">
        <is>
          <t xml:space="preserve">CONCLUIDO	</t>
        </is>
      </c>
      <c r="D104" t="n">
        <v>4.8648</v>
      </c>
      <c r="E104" t="n">
        <v>20.56</v>
      </c>
      <c r="F104" t="n">
        <v>17.48</v>
      </c>
      <c r="G104" t="n">
        <v>131.12</v>
      </c>
      <c r="H104" t="n">
        <v>1.69</v>
      </c>
      <c r="I104" t="n">
        <v>8</v>
      </c>
      <c r="J104" t="n">
        <v>279.29</v>
      </c>
      <c r="K104" t="n">
        <v>57.72</v>
      </c>
      <c r="L104" t="n">
        <v>26.5</v>
      </c>
      <c r="M104" t="n">
        <v>6</v>
      </c>
      <c r="N104" t="n">
        <v>75.06</v>
      </c>
      <c r="O104" t="n">
        <v>34679.43</v>
      </c>
      <c r="P104" t="n">
        <v>252.1</v>
      </c>
      <c r="Q104" t="n">
        <v>444.55</v>
      </c>
      <c r="R104" t="n">
        <v>67.33</v>
      </c>
      <c r="S104" t="n">
        <v>48.21</v>
      </c>
      <c r="T104" t="n">
        <v>3628.2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431.1374093708408</v>
      </c>
      <c r="AB104" t="n">
        <v>589.9012239412915</v>
      </c>
      <c r="AC104" t="n">
        <v>533.6018790599015</v>
      </c>
      <c r="AD104" t="n">
        <v>431137.4093708408</v>
      </c>
      <c r="AE104" t="n">
        <v>589901.2239412914</v>
      </c>
      <c r="AF104" t="n">
        <v>6.129232768251403e-06</v>
      </c>
      <c r="AG104" t="n">
        <v>24</v>
      </c>
      <c r="AH104" t="n">
        <v>533601.8790599016</v>
      </c>
    </row>
    <row r="105">
      <c r="A105" t="n">
        <v>103</v>
      </c>
      <c r="B105" t="n">
        <v>120</v>
      </c>
      <c r="C105" t="inlineStr">
        <is>
          <t xml:space="preserve">CONCLUIDO	</t>
        </is>
      </c>
      <c r="D105" t="n">
        <v>4.8664</v>
      </c>
      <c r="E105" t="n">
        <v>20.55</v>
      </c>
      <c r="F105" t="n">
        <v>17.48</v>
      </c>
      <c r="G105" t="n">
        <v>131.07</v>
      </c>
      <c r="H105" t="n">
        <v>1.7</v>
      </c>
      <c r="I105" t="n">
        <v>8</v>
      </c>
      <c r="J105" t="n">
        <v>279.78</v>
      </c>
      <c r="K105" t="n">
        <v>57.72</v>
      </c>
      <c r="L105" t="n">
        <v>26.75</v>
      </c>
      <c r="M105" t="n">
        <v>6</v>
      </c>
      <c r="N105" t="n">
        <v>75.3</v>
      </c>
      <c r="O105" t="n">
        <v>34740.03</v>
      </c>
      <c r="P105" t="n">
        <v>251.72</v>
      </c>
      <c r="Q105" t="n">
        <v>444.55</v>
      </c>
      <c r="R105" t="n">
        <v>67.09</v>
      </c>
      <c r="S105" t="n">
        <v>48.21</v>
      </c>
      <c r="T105" t="n">
        <v>3508.49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430.8858679692584</v>
      </c>
      <c r="AB105" t="n">
        <v>589.557053898423</v>
      </c>
      <c r="AC105" t="n">
        <v>533.2905561228788</v>
      </c>
      <c r="AD105" t="n">
        <v>430885.8679692583</v>
      </c>
      <c r="AE105" t="n">
        <v>589557.053898423</v>
      </c>
      <c r="AF105" t="n">
        <v>6.131248631684474e-06</v>
      </c>
      <c r="AG105" t="n">
        <v>24</v>
      </c>
      <c r="AH105" t="n">
        <v>533290.5561228788</v>
      </c>
    </row>
    <row r="106">
      <c r="A106" t="n">
        <v>104</v>
      </c>
      <c r="B106" t="n">
        <v>120</v>
      </c>
      <c r="C106" t="inlineStr">
        <is>
          <t xml:space="preserve">CONCLUIDO	</t>
        </is>
      </c>
      <c r="D106" t="n">
        <v>4.8661</v>
      </c>
      <c r="E106" t="n">
        <v>20.55</v>
      </c>
      <c r="F106" t="n">
        <v>17.48</v>
      </c>
      <c r="G106" t="n">
        <v>131.08</v>
      </c>
      <c r="H106" t="n">
        <v>1.72</v>
      </c>
      <c r="I106" t="n">
        <v>8</v>
      </c>
      <c r="J106" t="n">
        <v>280.27</v>
      </c>
      <c r="K106" t="n">
        <v>57.72</v>
      </c>
      <c r="L106" t="n">
        <v>27</v>
      </c>
      <c r="M106" t="n">
        <v>6</v>
      </c>
      <c r="N106" t="n">
        <v>75.54000000000001</v>
      </c>
      <c r="O106" t="n">
        <v>34800.73</v>
      </c>
      <c r="P106" t="n">
        <v>251.72</v>
      </c>
      <c r="Q106" t="n">
        <v>444.56</v>
      </c>
      <c r="R106" t="n">
        <v>67.12</v>
      </c>
      <c r="S106" t="n">
        <v>48.21</v>
      </c>
      <c r="T106" t="n">
        <v>3524.91</v>
      </c>
      <c r="U106" t="n">
        <v>0.72</v>
      </c>
      <c r="V106" t="n">
        <v>0.78</v>
      </c>
      <c r="W106" t="n">
        <v>0.18</v>
      </c>
      <c r="X106" t="n">
        <v>0.2</v>
      </c>
      <c r="Y106" t="n">
        <v>1</v>
      </c>
      <c r="Z106" t="n">
        <v>10</v>
      </c>
      <c r="AA106" t="n">
        <v>430.8976052540449</v>
      </c>
      <c r="AB106" t="n">
        <v>589.5731133692803</v>
      </c>
      <c r="AC106" t="n">
        <v>533.3050829003771</v>
      </c>
      <c r="AD106" t="n">
        <v>430897.6052540449</v>
      </c>
      <c r="AE106" t="n">
        <v>589573.1133692804</v>
      </c>
      <c r="AF106" t="n">
        <v>6.130870657290773e-06</v>
      </c>
      <c r="AG106" t="n">
        <v>24</v>
      </c>
      <c r="AH106" t="n">
        <v>533305.0829003771</v>
      </c>
    </row>
    <row r="107">
      <c r="A107" t="n">
        <v>105</v>
      </c>
      <c r="B107" t="n">
        <v>120</v>
      </c>
      <c r="C107" t="inlineStr">
        <is>
          <t xml:space="preserve">CONCLUIDO	</t>
        </is>
      </c>
      <c r="D107" t="n">
        <v>4.867</v>
      </c>
      <c r="E107" t="n">
        <v>20.55</v>
      </c>
      <c r="F107" t="n">
        <v>17.47</v>
      </c>
      <c r="G107" t="n">
        <v>131.05</v>
      </c>
      <c r="H107" t="n">
        <v>1.73</v>
      </c>
      <c r="I107" t="n">
        <v>8</v>
      </c>
      <c r="J107" t="n">
        <v>280.76</v>
      </c>
      <c r="K107" t="n">
        <v>57.72</v>
      </c>
      <c r="L107" t="n">
        <v>27.25</v>
      </c>
      <c r="M107" t="n">
        <v>6</v>
      </c>
      <c r="N107" t="n">
        <v>75.79000000000001</v>
      </c>
      <c r="O107" t="n">
        <v>34861.53</v>
      </c>
      <c r="P107" t="n">
        <v>251.39</v>
      </c>
      <c r="Q107" t="n">
        <v>444.55</v>
      </c>
      <c r="R107" t="n">
        <v>67.04000000000001</v>
      </c>
      <c r="S107" t="n">
        <v>48.21</v>
      </c>
      <c r="T107" t="n">
        <v>3485.8</v>
      </c>
      <c r="U107" t="n">
        <v>0.72</v>
      </c>
      <c r="V107" t="n">
        <v>0.78</v>
      </c>
      <c r="W107" t="n">
        <v>0.18</v>
      </c>
      <c r="X107" t="n">
        <v>0.2</v>
      </c>
      <c r="Y107" t="n">
        <v>1</v>
      </c>
      <c r="Z107" t="n">
        <v>10</v>
      </c>
      <c r="AA107" t="n">
        <v>430.6610664526793</v>
      </c>
      <c r="AB107" t="n">
        <v>589.2494705458965</v>
      </c>
      <c r="AC107" t="n">
        <v>533.0123280938215</v>
      </c>
      <c r="AD107" t="n">
        <v>430661.0664526793</v>
      </c>
      <c r="AE107" t="n">
        <v>589249.4705458966</v>
      </c>
      <c r="AF107" t="n">
        <v>6.132004580471875e-06</v>
      </c>
      <c r="AG107" t="n">
        <v>24</v>
      </c>
      <c r="AH107" t="n">
        <v>533012.3280938214</v>
      </c>
    </row>
    <row r="108">
      <c r="A108" t="n">
        <v>106</v>
      </c>
      <c r="B108" t="n">
        <v>120</v>
      </c>
      <c r="C108" t="inlineStr">
        <is>
          <t xml:space="preserve">CONCLUIDO	</t>
        </is>
      </c>
      <c r="D108" t="n">
        <v>4.8642</v>
      </c>
      <c r="E108" t="n">
        <v>20.56</v>
      </c>
      <c r="F108" t="n">
        <v>17.48</v>
      </c>
      <c r="G108" t="n">
        <v>131.14</v>
      </c>
      <c r="H108" t="n">
        <v>1.74</v>
      </c>
      <c r="I108" t="n">
        <v>8</v>
      </c>
      <c r="J108" t="n">
        <v>281.26</v>
      </c>
      <c r="K108" t="n">
        <v>57.72</v>
      </c>
      <c r="L108" t="n">
        <v>27.5</v>
      </c>
      <c r="M108" t="n">
        <v>6</v>
      </c>
      <c r="N108" t="n">
        <v>76.03</v>
      </c>
      <c r="O108" t="n">
        <v>34922.42</v>
      </c>
      <c r="P108" t="n">
        <v>251.24</v>
      </c>
      <c r="Q108" t="n">
        <v>444.55</v>
      </c>
      <c r="R108" t="n">
        <v>67.39</v>
      </c>
      <c r="S108" t="n">
        <v>48.21</v>
      </c>
      <c r="T108" t="n">
        <v>3657.89</v>
      </c>
      <c r="U108" t="n">
        <v>0.72</v>
      </c>
      <c r="V108" t="n">
        <v>0.78</v>
      </c>
      <c r="W108" t="n">
        <v>0.18</v>
      </c>
      <c r="X108" t="n">
        <v>0.21</v>
      </c>
      <c r="Y108" t="n">
        <v>1</v>
      </c>
      <c r="Z108" t="n">
        <v>10</v>
      </c>
      <c r="AA108" t="n">
        <v>430.733302432626</v>
      </c>
      <c r="AB108" t="n">
        <v>589.3483070004862</v>
      </c>
      <c r="AC108" t="n">
        <v>533.1017317359028</v>
      </c>
      <c r="AD108" t="n">
        <v>430733.302432626</v>
      </c>
      <c r="AE108" t="n">
        <v>589348.3070004862</v>
      </c>
      <c r="AF108" t="n">
        <v>6.128476819464002e-06</v>
      </c>
      <c r="AG108" t="n">
        <v>24</v>
      </c>
      <c r="AH108" t="n">
        <v>533101.7317359028</v>
      </c>
    </row>
    <row r="109">
      <c r="A109" t="n">
        <v>107</v>
      </c>
      <c r="B109" t="n">
        <v>120</v>
      </c>
      <c r="C109" t="inlineStr">
        <is>
          <t xml:space="preserve">CONCLUIDO	</t>
        </is>
      </c>
      <c r="D109" t="n">
        <v>4.8703</v>
      </c>
      <c r="E109" t="n">
        <v>20.53</v>
      </c>
      <c r="F109" t="n">
        <v>17.46</v>
      </c>
      <c r="G109" t="n">
        <v>130.94</v>
      </c>
      <c r="H109" t="n">
        <v>1.75</v>
      </c>
      <c r="I109" t="n">
        <v>8</v>
      </c>
      <c r="J109" t="n">
        <v>281.75</v>
      </c>
      <c r="K109" t="n">
        <v>57.72</v>
      </c>
      <c r="L109" t="n">
        <v>27.75</v>
      </c>
      <c r="M109" t="n">
        <v>6</v>
      </c>
      <c r="N109" t="n">
        <v>76.28</v>
      </c>
      <c r="O109" t="n">
        <v>34983.41</v>
      </c>
      <c r="P109" t="n">
        <v>250.7</v>
      </c>
      <c r="Q109" t="n">
        <v>444.58</v>
      </c>
      <c r="R109" t="n">
        <v>66.40000000000001</v>
      </c>
      <c r="S109" t="n">
        <v>48.21</v>
      </c>
      <c r="T109" t="n">
        <v>3166.02</v>
      </c>
      <c r="U109" t="n">
        <v>0.73</v>
      </c>
      <c r="V109" t="n">
        <v>0.78</v>
      </c>
      <c r="W109" t="n">
        <v>0.18</v>
      </c>
      <c r="X109" t="n">
        <v>0.18</v>
      </c>
      <c r="Y109" t="n">
        <v>1</v>
      </c>
      <c r="Z109" t="n">
        <v>10</v>
      </c>
      <c r="AA109" t="n">
        <v>430.1522448769251</v>
      </c>
      <c r="AB109" t="n">
        <v>588.5532784183259</v>
      </c>
      <c r="AC109" t="n">
        <v>532.3825795657945</v>
      </c>
      <c r="AD109" t="n">
        <v>430152.2448769251</v>
      </c>
      <c r="AE109" t="n">
        <v>588553.2784183259</v>
      </c>
      <c r="AF109" t="n">
        <v>6.136162298802584e-06</v>
      </c>
      <c r="AG109" t="n">
        <v>24</v>
      </c>
      <c r="AH109" t="n">
        <v>532382.5795657944</v>
      </c>
    </row>
    <row r="110">
      <c r="A110" t="n">
        <v>108</v>
      </c>
      <c r="B110" t="n">
        <v>120</v>
      </c>
      <c r="C110" t="inlineStr">
        <is>
          <t xml:space="preserve">CONCLUIDO	</t>
        </is>
      </c>
      <c r="D110" t="n">
        <v>4.871</v>
      </c>
      <c r="E110" t="n">
        <v>20.53</v>
      </c>
      <c r="F110" t="n">
        <v>17.46</v>
      </c>
      <c r="G110" t="n">
        <v>130.92</v>
      </c>
      <c r="H110" t="n">
        <v>1.77</v>
      </c>
      <c r="I110" t="n">
        <v>8</v>
      </c>
      <c r="J110" t="n">
        <v>282.25</v>
      </c>
      <c r="K110" t="n">
        <v>57.72</v>
      </c>
      <c r="L110" t="n">
        <v>28</v>
      </c>
      <c r="M110" t="n">
        <v>6</v>
      </c>
      <c r="N110" t="n">
        <v>76.52</v>
      </c>
      <c r="O110" t="n">
        <v>35044.49</v>
      </c>
      <c r="P110" t="n">
        <v>250.75</v>
      </c>
      <c r="Q110" t="n">
        <v>444.55</v>
      </c>
      <c r="R110" t="n">
        <v>66.37</v>
      </c>
      <c r="S110" t="n">
        <v>48.21</v>
      </c>
      <c r="T110" t="n">
        <v>3149.49</v>
      </c>
      <c r="U110" t="n">
        <v>0.73</v>
      </c>
      <c r="V110" t="n">
        <v>0.78</v>
      </c>
      <c r="W110" t="n">
        <v>0.18</v>
      </c>
      <c r="X110" t="n">
        <v>0.18</v>
      </c>
      <c r="Y110" t="n">
        <v>1</v>
      </c>
      <c r="Z110" t="n">
        <v>10</v>
      </c>
      <c r="AA110" t="n">
        <v>430.1498178760214</v>
      </c>
      <c r="AB110" t="n">
        <v>588.5499576886177</v>
      </c>
      <c r="AC110" t="n">
        <v>532.379575761869</v>
      </c>
      <c r="AD110" t="n">
        <v>430149.8178760214</v>
      </c>
      <c r="AE110" t="n">
        <v>588549.9576886178</v>
      </c>
      <c r="AF110" t="n">
        <v>6.137044239054552e-06</v>
      </c>
      <c r="AG110" t="n">
        <v>24</v>
      </c>
      <c r="AH110" t="n">
        <v>532379.575761869</v>
      </c>
    </row>
    <row r="111">
      <c r="A111" t="n">
        <v>109</v>
      </c>
      <c r="B111" t="n">
        <v>120</v>
      </c>
      <c r="C111" t="inlineStr">
        <is>
          <t xml:space="preserve">CONCLUIDO	</t>
        </is>
      </c>
      <c r="D111" t="n">
        <v>4.8778</v>
      </c>
      <c r="E111" t="n">
        <v>20.5</v>
      </c>
      <c r="F111" t="n">
        <v>17.43</v>
      </c>
      <c r="G111" t="n">
        <v>130.71</v>
      </c>
      <c r="H111" t="n">
        <v>1.78</v>
      </c>
      <c r="I111" t="n">
        <v>8</v>
      </c>
      <c r="J111" t="n">
        <v>282.74</v>
      </c>
      <c r="K111" t="n">
        <v>57.72</v>
      </c>
      <c r="L111" t="n">
        <v>28.25</v>
      </c>
      <c r="M111" t="n">
        <v>6</v>
      </c>
      <c r="N111" t="n">
        <v>76.77</v>
      </c>
      <c r="O111" t="n">
        <v>35105.68</v>
      </c>
      <c r="P111" t="n">
        <v>249.44</v>
      </c>
      <c r="Q111" t="n">
        <v>444.55</v>
      </c>
      <c r="R111" t="n">
        <v>65.43000000000001</v>
      </c>
      <c r="S111" t="n">
        <v>48.21</v>
      </c>
      <c r="T111" t="n">
        <v>2678.97</v>
      </c>
      <c r="U111" t="n">
        <v>0.74</v>
      </c>
      <c r="V111" t="n">
        <v>0.78</v>
      </c>
      <c r="W111" t="n">
        <v>0.18</v>
      </c>
      <c r="X111" t="n">
        <v>0.15</v>
      </c>
      <c r="Y111" t="n">
        <v>1</v>
      </c>
      <c r="Z111" t="n">
        <v>10</v>
      </c>
      <c r="AA111" t="n">
        <v>429.1241090314811</v>
      </c>
      <c r="AB111" t="n">
        <v>587.1465375964372</v>
      </c>
      <c r="AC111" t="n">
        <v>531.1100961135736</v>
      </c>
      <c r="AD111" t="n">
        <v>429124.1090314811</v>
      </c>
      <c r="AE111" t="n">
        <v>587146.5375964371</v>
      </c>
      <c r="AF111" t="n">
        <v>6.145611658645102e-06</v>
      </c>
      <c r="AG111" t="n">
        <v>24</v>
      </c>
      <c r="AH111" t="n">
        <v>531110.0961135736</v>
      </c>
    </row>
    <row r="112">
      <c r="A112" t="n">
        <v>110</v>
      </c>
      <c r="B112" t="n">
        <v>120</v>
      </c>
      <c r="C112" t="inlineStr">
        <is>
          <t xml:space="preserve">CONCLUIDO	</t>
        </is>
      </c>
      <c r="D112" t="n">
        <v>4.8724</v>
      </c>
      <c r="E112" t="n">
        <v>20.52</v>
      </c>
      <c r="F112" t="n">
        <v>17.45</v>
      </c>
      <c r="G112" t="n">
        <v>130.88</v>
      </c>
      <c r="H112" t="n">
        <v>1.79</v>
      </c>
      <c r="I112" t="n">
        <v>8</v>
      </c>
      <c r="J112" t="n">
        <v>283.24</v>
      </c>
      <c r="K112" t="n">
        <v>57.72</v>
      </c>
      <c r="L112" t="n">
        <v>28.5</v>
      </c>
      <c r="M112" t="n">
        <v>6</v>
      </c>
      <c r="N112" t="n">
        <v>77.01000000000001</v>
      </c>
      <c r="O112" t="n">
        <v>35166.96</v>
      </c>
      <c r="P112" t="n">
        <v>250.05</v>
      </c>
      <c r="Q112" t="n">
        <v>444.56</v>
      </c>
      <c r="R112" t="n">
        <v>66.31</v>
      </c>
      <c r="S112" t="n">
        <v>48.21</v>
      </c>
      <c r="T112" t="n">
        <v>3121.31</v>
      </c>
      <c r="U112" t="n">
        <v>0.73</v>
      </c>
      <c r="V112" t="n">
        <v>0.78</v>
      </c>
      <c r="W112" t="n">
        <v>0.17</v>
      </c>
      <c r="X112" t="n">
        <v>0.17</v>
      </c>
      <c r="Y112" t="n">
        <v>1</v>
      </c>
      <c r="Z112" t="n">
        <v>10</v>
      </c>
      <c r="AA112" t="n">
        <v>429.7105508820091</v>
      </c>
      <c r="AB112" t="n">
        <v>587.9489332083181</v>
      </c>
      <c r="AC112" t="n">
        <v>531.8359122144259</v>
      </c>
      <c r="AD112" t="n">
        <v>429710.5508820091</v>
      </c>
      <c r="AE112" t="n">
        <v>587948.9332083181</v>
      </c>
      <c r="AF112" t="n">
        <v>6.138808119558489e-06</v>
      </c>
      <c r="AG112" t="n">
        <v>24</v>
      </c>
      <c r="AH112" t="n">
        <v>531835.9122144259</v>
      </c>
    </row>
    <row r="113">
      <c r="A113" t="n">
        <v>111</v>
      </c>
      <c r="B113" t="n">
        <v>120</v>
      </c>
      <c r="C113" t="inlineStr">
        <is>
          <t xml:space="preserve">CONCLUIDO	</t>
        </is>
      </c>
      <c r="D113" t="n">
        <v>4.8604</v>
      </c>
      <c r="E113" t="n">
        <v>20.57</v>
      </c>
      <c r="F113" t="n">
        <v>17.5</v>
      </c>
      <c r="G113" t="n">
        <v>131.26</v>
      </c>
      <c r="H113" t="n">
        <v>1.8</v>
      </c>
      <c r="I113" t="n">
        <v>8</v>
      </c>
      <c r="J113" t="n">
        <v>283.74</v>
      </c>
      <c r="K113" t="n">
        <v>57.72</v>
      </c>
      <c r="L113" t="n">
        <v>28.75</v>
      </c>
      <c r="M113" t="n">
        <v>6</v>
      </c>
      <c r="N113" t="n">
        <v>77.26000000000001</v>
      </c>
      <c r="O113" t="n">
        <v>35228.34</v>
      </c>
      <c r="P113" t="n">
        <v>250.5</v>
      </c>
      <c r="Q113" t="n">
        <v>444.55</v>
      </c>
      <c r="R113" t="n">
        <v>68.11</v>
      </c>
      <c r="S113" t="n">
        <v>48.21</v>
      </c>
      <c r="T113" t="n">
        <v>4019.81</v>
      </c>
      <c r="U113" t="n">
        <v>0.71</v>
      </c>
      <c r="V113" t="n">
        <v>0.78</v>
      </c>
      <c r="W113" t="n">
        <v>0.17</v>
      </c>
      <c r="X113" t="n">
        <v>0.22</v>
      </c>
      <c r="Y113" t="n">
        <v>1</v>
      </c>
      <c r="Z113" t="n">
        <v>10</v>
      </c>
      <c r="AA113" t="n">
        <v>430.5885665275353</v>
      </c>
      <c r="AB113" t="n">
        <v>589.1502729498436</v>
      </c>
      <c r="AC113" t="n">
        <v>532.9225977771113</v>
      </c>
      <c r="AD113" t="n">
        <v>430588.5665275353</v>
      </c>
      <c r="AE113" t="n">
        <v>589150.2729498437</v>
      </c>
      <c r="AF113" t="n">
        <v>6.123689143810459e-06</v>
      </c>
      <c r="AG113" t="n">
        <v>24</v>
      </c>
      <c r="AH113" t="n">
        <v>532922.5977771112</v>
      </c>
    </row>
    <row r="114">
      <c r="A114" t="n">
        <v>112</v>
      </c>
      <c r="B114" t="n">
        <v>120</v>
      </c>
      <c r="C114" t="inlineStr">
        <is>
          <t xml:space="preserve">CONCLUIDO	</t>
        </is>
      </c>
      <c r="D114" t="n">
        <v>4.8654</v>
      </c>
      <c r="E114" t="n">
        <v>20.55</v>
      </c>
      <c r="F114" t="n">
        <v>17.48</v>
      </c>
      <c r="G114" t="n">
        <v>131.1</v>
      </c>
      <c r="H114" t="n">
        <v>1.82</v>
      </c>
      <c r="I114" t="n">
        <v>8</v>
      </c>
      <c r="J114" t="n">
        <v>284.23</v>
      </c>
      <c r="K114" t="n">
        <v>57.72</v>
      </c>
      <c r="L114" t="n">
        <v>29</v>
      </c>
      <c r="M114" t="n">
        <v>6</v>
      </c>
      <c r="N114" t="n">
        <v>77.51000000000001</v>
      </c>
      <c r="O114" t="n">
        <v>35289.82</v>
      </c>
      <c r="P114" t="n">
        <v>249.04</v>
      </c>
      <c r="Q114" t="n">
        <v>444.55</v>
      </c>
      <c r="R114" t="n">
        <v>67.28</v>
      </c>
      <c r="S114" t="n">
        <v>48.21</v>
      </c>
      <c r="T114" t="n">
        <v>3606.28</v>
      </c>
      <c r="U114" t="n">
        <v>0.72</v>
      </c>
      <c r="V114" t="n">
        <v>0.78</v>
      </c>
      <c r="W114" t="n">
        <v>0.18</v>
      </c>
      <c r="X114" t="n">
        <v>0.2</v>
      </c>
      <c r="Y114" t="n">
        <v>1</v>
      </c>
      <c r="Z114" t="n">
        <v>10</v>
      </c>
      <c r="AA114" t="n">
        <v>429.5927379812521</v>
      </c>
      <c r="AB114" t="n">
        <v>587.787736399964</v>
      </c>
      <c r="AC114" t="n">
        <v>531.6900998032202</v>
      </c>
      <c r="AD114" t="n">
        <v>429592.7379812521</v>
      </c>
      <c r="AE114" t="n">
        <v>587787.7363999641</v>
      </c>
      <c r="AF114" t="n">
        <v>6.129988717038805e-06</v>
      </c>
      <c r="AG114" t="n">
        <v>24</v>
      </c>
      <c r="AH114" t="n">
        <v>531690.0998032201</v>
      </c>
    </row>
    <row r="115">
      <c r="A115" t="n">
        <v>113</v>
      </c>
      <c r="B115" t="n">
        <v>120</v>
      </c>
      <c r="C115" t="inlineStr">
        <is>
          <t xml:space="preserve">CONCLUIDO	</t>
        </is>
      </c>
      <c r="D115" t="n">
        <v>4.8647</v>
      </c>
      <c r="E115" t="n">
        <v>20.56</v>
      </c>
      <c r="F115" t="n">
        <v>17.48</v>
      </c>
      <c r="G115" t="n">
        <v>131.12</v>
      </c>
      <c r="H115" t="n">
        <v>1.83</v>
      </c>
      <c r="I115" t="n">
        <v>8</v>
      </c>
      <c r="J115" t="n">
        <v>284.73</v>
      </c>
      <c r="K115" t="n">
        <v>57.72</v>
      </c>
      <c r="L115" t="n">
        <v>29.25</v>
      </c>
      <c r="M115" t="n">
        <v>6</v>
      </c>
      <c r="N115" t="n">
        <v>77.76000000000001</v>
      </c>
      <c r="O115" t="n">
        <v>35351.4</v>
      </c>
      <c r="P115" t="n">
        <v>248.42</v>
      </c>
      <c r="Q115" t="n">
        <v>444.55</v>
      </c>
      <c r="R115" t="n">
        <v>67.41</v>
      </c>
      <c r="S115" t="n">
        <v>48.21</v>
      </c>
      <c r="T115" t="n">
        <v>3671.89</v>
      </c>
      <c r="U115" t="n">
        <v>0.72</v>
      </c>
      <c r="V115" t="n">
        <v>0.78</v>
      </c>
      <c r="W115" t="n">
        <v>0.18</v>
      </c>
      <c r="X115" t="n">
        <v>0.21</v>
      </c>
      <c r="Y115" t="n">
        <v>1</v>
      </c>
      <c r="Z115" t="n">
        <v>10</v>
      </c>
      <c r="AA115" t="n">
        <v>429.3116930582242</v>
      </c>
      <c r="AB115" t="n">
        <v>587.4031983374502</v>
      </c>
      <c r="AC115" t="n">
        <v>531.34226151369</v>
      </c>
      <c r="AD115" t="n">
        <v>429311.6930582242</v>
      </c>
      <c r="AE115" t="n">
        <v>587403.1983374503</v>
      </c>
      <c r="AF115" t="n">
        <v>6.129106776786836e-06</v>
      </c>
      <c r="AG115" t="n">
        <v>24</v>
      </c>
      <c r="AH115" t="n">
        <v>531342.26151369</v>
      </c>
    </row>
    <row r="116">
      <c r="A116" t="n">
        <v>114</v>
      </c>
      <c r="B116" t="n">
        <v>120</v>
      </c>
      <c r="C116" t="inlineStr">
        <is>
          <t xml:space="preserve">CONCLUIDO	</t>
        </is>
      </c>
      <c r="D116" t="n">
        <v>4.8835</v>
      </c>
      <c r="E116" t="n">
        <v>20.48</v>
      </c>
      <c r="F116" t="n">
        <v>17.45</v>
      </c>
      <c r="G116" t="n">
        <v>149.56</v>
      </c>
      <c r="H116" t="n">
        <v>1.84</v>
      </c>
      <c r="I116" t="n">
        <v>7</v>
      </c>
      <c r="J116" t="n">
        <v>285.23</v>
      </c>
      <c r="K116" t="n">
        <v>57.72</v>
      </c>
      <c r="L116" t="n">
        <v>29.5</v>
      </c>
      <c r="M116" t="n">
        <v>5</v>
      </c>
      <c r="N116" t="n">
        <v>78.01000000000001</v>
      </c>
      <c r="O116" t="n">
        <v>35413.08</v>
      </c>
      <c r="P116" t="n">
        <v>247.29</v>
      </c>
      <c r="Q116" t="n">
        <v>444.55</v>
      </c>
      <c r="R116" t="n">
        <v>66.28</v>
      </c>
      <c r="S116" t="n">
        <v>48.21</v>
      </c>
      <c r="T116" t="n">
        <v>3108.52</v>
      </c>
      <c r="U116" t="n">
        <v>0.73</v>
      </c>
      <c r="V116" t="n">
        <v>0.78</v>
      </c>
      <c r="W116" t="n">
        <v>0.17</v>
      </c>
      <c r="X116" t="n">
        <v>0.17</v>
      </c>
      <c r="Y116" t="n">
        <v>1</v>
      </c>
      <c r="Z116" t="n">
        <v>10</v>
      </c>
      <c r="AA116" t="n">
        <v>427.9135465180717</v>
      </c>
      <c r="AB116" t="n">
        <v>585.4901925593414</v>
      </c>
      <c r="AC116" t="n">
        <v>529.6118303221235</v>
      </c>
      <c r="AD116" t="n">
        <v>427913.5465180717</v>
      </c>
      <c r="AE116" t="n">
        <v>585490.1925593414</v>
      </c>
      <c r="AF116" t="n">
        <v>6.152793172125416e-06</v>
      </c>
      <c r="AG116" t="n">
        <v>24</v>
      </c>
      <c r="AH116" t="n">
        <v>529611.8303221235</v>
      </c>
    </row>
    <row r="117">
      <c r="A117" t="n">
        <v>115</v>
      </c>
      <c r="B117" t="n">
        <v>120</v>
      </c>
      <c r="C117" t="inlineStr">
        <is>
          <t xml:space="preserve">CONCLUIDO	</t>
        </is>
      </c>
      <c r="D117" t="n">
        <v>4.8863</v>
      </c>
      <c r="E117" t="n">
        <v>20.47</v>
      </c>
      <c r="F117" t="n">
        <v>17.44</v>
      </c>
      <c r="G117" t="n">
        <v>149.46</v>
      </c>
      <c r="H117" t="n">
        <v>1.85</v>
      </c>
      <c r="I117" t="n">
        <v>7</v>
      </c>
      <c r="J117" t="n">
        <v>285.73</v>
      </c>
      <c r="K117" t="n">
        <v>57.72</v>
      </c>
      <c r="L117" t="n">
        <v>29.75</v>
      </c>
      <c r="M117" t="n">
        <v>5</v>
      </c>
      <c r="N117" t="n">
        <v>78.26000000000001</v>
      </c>
      <c r="O117" t="n">
        <v>35474.86</v>
      </c>
      <c r="P117" t="n">
        <v>247.96</v>
      </c>
      <c r="Q117" t="n">
        <v>444.55</v>
      </c>
      <c r="R117" t="n">
        <v>65.86</v>
      </c>
      <c r="S117" t="n">
        <v>48.21</v>
      </c>
      <c r="T117" t="n">
        <v>2898.97</v>
      </c>
      <c r="U117" t="n">
        <v>0.73</v>
      </c>
      <c r="V117" t="n">
        <v>0.78</v>
      </c>
      <c r="W117" t="n">
        <v>0.17</v>
      </c>
      <c r="X117" t="n">
        <v>0.16</v>
      </c>
      <c r="Y117" t="n">
        <v>1</v>
      </c>
      <c r="Z117" t="n">
        <v>10</v>
      </c>
      <c r="AA117" t="n">
        <v>428.1006041881267</v>
      </c>
      <c r="AB117" t="n">
        <v>585.7461331159129</v>
      </c>
      <c r="AC117" t="n">
        <v>529.8433442711905</v>
      </c>
      <c r="AD117" t="n">
        <v>428100.6041881267</v>
      </c>
      <c r="AE117" t="n">
        <v>585746.1331159129</v>
      </c>
      <c r="AF117" t="n">
        <v>6.156320933133291e-06</v>
      </c>
      <c r="AG117" t="n">
        <v>24</v>
      </c>
      <c r="AH117" t="n">
        <v>529843.3442711905</v>
      </c>
    </row>
    <row r="118">
      <c r="A118" t="n">
        <v>116</v>
      </c>
      <c r="B118" t="n">
        <v>120</v>
      </c>
      <c r="C118" t="inlineStr">
        <is>
          <t xml:space="preserve">CONCLUIDO	</t>
        </is>
      </c>
      <c r="D118" t="n">
        <v>4.883</v>
      </c>
      <c r="E118" t="n">
        <v>20.48</v>
      </c>
      <c r="F118" t="n">
        <v>17.45</v>
      </c>
      <c r="G118" t="n">
        <v>149.58</v>
      </c>
      <c r="H118" t="n">
        <v>1.87</v>
      </c>
      <c r="I118" t="n">
        <v>7</v>
      </c>
      <c r="J118" t="n">
        <v>286.24</v>
      </c>
      <c r="K118" t="n">
        <v>57.72</v>
      </c>
      <c r="L118" t="n">
        <v>30</v>
      </c>
      <c r="M118" t="n">
        <v>5</v>
      </c>
      <c r="N118" t="n">
        <v>78.51000000000001</v>
      </c>
      <c r="O118" t="n">
        <v>35536.74</v>
      </c>
      <c r="P118" t="n">
        <v>248.15</v>
      </c>
      <c r="Q118" t="n">
        <v>444.55</v>
      </c>
      <c r="R118" t="n">
        <v>66.34999999999999</v>
      </c>
      <c r="S118" t="n">
        <v>48.21</v>
      </c>
      <c r="T118" t="n">
        <v>3142.65</v>
      </c>
      <c r="U118" t="n">
        <v>0.73</v>
      </c>
      <c r="V118" t="n">
        <v>0.78</v>
      </c>
      <c r="W118" t="n">
        <v>0.17</v>
      </c>
      <c r="X118" t="n">
        <v>0.17</v>
      </c>
      <c r="Y118" t="n">
        <v>1</v>
      </c>
      <c r="Z118" t="n">
        <v>10</v>
      </c>
      <c r="AA118" t="n">
        <v>428.358711922907</v>
      </c>
      <c r="AB118" t="n">
        <v>586.0992875055489</v>
      </c>
      <c r="AC118" t="n">
        <v>530.162794101535</v>
      </c>
      <c r="AD118" t="n">
        <v>428358.711922907</v>
      </c>
      <c r="AE118" t="n">
        <v>586099.2875055489</v>
      </c>
      <c r="AF118" t="n">
        <v>6.152163214802582e-06</v>
      </c>
      <c r="AG118" t="n">
        <v>24</v>
      </c>
      <c r="AH118" t="n">
        <v>530162.794101535</v>
      </c>
    </row>
    <row r="119">
      <c r="A119" t="n">
        <v>117</v>
      </c>
      <c r="B119" t="n">
        <v>120</v>
      </c>
      <c r="C119" t="inlineStr">
        <is>
          <t xml:space="preserve">CONCLUIDO	</t>
        </is>
      </c>
      <c r="D119" t="n">
        <v>4.8848</v>
      </c>
      <c r="E119" t="n">
        <v>20.47</v>
      </c>
      <c r="F119" t="n">
        <v>17.44</v>
      </c>
      <c r="G119" t="n">
        <v>149.52</v>
      </c>
      <c r="H119" t="n">
        <v>1.88</v>
      </c>
      <c r="I119" t="n">
        <v>7</v>
      </c>
      <c r="J119" t="n">
        <v>286.74</v>
      </c>
      <c r="K119" t="n">
        <v>57.72</v>
      </c>
      <c r="L119" t="n">
        <v>30.25</v>
      </c>
      <c r="M119" t="n">
        <v>5</v>
      </c>
      <c r="N119" t="n">
        <v>78.77</v>
      </c>
      <c r="O119" t="n">
        <v>35598.85</v>
      </c>
      <c r="P119" t="n">
        <v>248.37</v>
      </c>
      <c r="Q119" t="n">
        <v>444.55</v>
      </c>
      <c r="R119" t="n">
        <v>66.04000000000001</v>
      </c>
      <c r="S119" t="n">
        <v>48.21</v>
      </c>
      <c r="T119" t="n">
        <v>2988.37</v>
      </c>
      <c r="U119" t="n">
        <v>0.73</v>
      </c>
      <c r="V119" t="n">
        <v>0.78</v>
      </c>
      <c r="W119" t="n">
        <v>0.18</v>
      </c>
      <c r="X119" t="n">
        <v>0.17</v>
      </c>
      <c r="Y119" t="n">
        <v>1</v>
      </c>
      <c r="Z119" t="n">
        <v>10</v>
      </c>
      <c r="AA119" t="n">
        <v>428.3612170883764</v>
      </c>
      <c r="AB119" t="n">
        <v>586.1027151834641</v>
      </c>
      <c r="AC119" t="n">
        <v>530.1658946466807</v>
      </c>
      <c r="AD119" t="n">
        <v>428361.2170883764</v>
      </c>
      <c r="AE119" t="n">
        <v>586102.7151834641</v>
      </c>
      <c r="AF119" t="n">
        <v>6.154431061164788e-06</v>
      </c>
      <c r="AG119" t="n">
        <v>24</v>
      </c>
      <c r="AH119" t="n">
        <v>530165.8946466807</v>
      </c>
    </row>
    <row r="120">
      <c r="A120" t="n">
        <v>118</v>
      </c>
      <c r="B120" t="n">
        <v>120</v>
      </c>
      <c r="C120" t="inlineStr">
        <is>
          <t xml:space="preserve">CONCLUIDO	</t>
        </is>
      </c>
      <c r="D120" t="n">
        <v>4.8865</v>
      </c>
      <c r="E120" t="n">
        <v>20.46</v>
      </c>
      <c r="F120" t="n">
        <v>17.44</v>
      </c>
      <c r="G120" t="n">
        <v>149.46</v>
      </c>
      <c r="H120" t="n">
        <v>1.89</v>
      </c>
      <c r="I120" t="n">
        <v>7</v>
      </c>
      <c r="J120" t="n">
        <v>287.24</v>
      </c>
      <c r="K120" t="n">
        <v>57.72</v>
      </c>
      <c r="L120" t="n">
        <v>30.5</v>
      </c>
      <c r="M120" t="n">
        <v>5</v>
      </c>
      <c r="N120" t="n">
        <v>79.02</v>
      </c>
      <c r="O120" t="n">
        <v>35660.94</v>
      </c>
      <c r="P120" t="n">
        <v>248.64</v>
      </c>
      <c r="Q120" t="n">
        <v>444.55</v>
      </c>
      <c r="R120" t="n">
        <v>65.84</v>
      </c>
      <c r="S120" t="n">
        <v>48.21</v>
      </c>
      <c r="T120" t="n">
        <v>2888.57</v>
      </c>
      <c r="U120" t="n">
        <v>0.73</v>
      </c>
      <c r="V120" t="n">
        <v>0.78</v>
      </c>
      <c r="W120" t="n">
        <v>0.17</v>
      </c>
      <c r="X120" t="n">
        <v>0.16</v>
      </c>
      <c r="Y120" t="n">
        <v>1</v>
      </c>
      <c r="Z120" t="n">
        <v>10</v>
      </c>
      <c r="AA120" t="n">
        <v>428.4295024445005</v>
      </c>
      <c r="AB120" t="n">
        <v>586.1961462202505</v>
      </c>
      <c r="AC120" t="n">
        <v>530.2504087564475</v>
      </c>
      <c r="AD120" t="n">
        <v>428429.5024445006</v>
      </c>
      <c r="AE120" t="n">
        <v>586196.1462202505</v>
      </c>
      <c r="AF120" t="n">
        <v>6.156572916062425e-06</v>
      </c>
      <c r="AG120" t="n">
        <v>24</v>
      </c>
      <c r="AH120" t="n">
        <v>530250.4087564475</v>
      </c>
    </row>
    <row r="121">
      <c r="A121" t="n">
        <v>119</v>
      </c>
      <c r="B121" t="n">
        <v>120</v>
      </c>
      <c r="C121" t="inlineStr">
        <is>
          <t xml:space="preserve">CONCLUIDO	</t>
        </is>
      </c>
      <c r="D121" t="n">
        <v>4.8853</v>
      </c>
      <c r="E121" t="n">
        <v>20.47</v>
      </c>
      <c r="F121" t="n">
        <v>17.44</v>
      </c>
      <c r="G121" t="n">
        <v>149.5</v>
      </c>
      <c r="H121" t="n">
        <v>1.9</v>
      </c>
      <c r="I121" t="n">
        <v>7</v>
      </c>
      <c r="J121" t="n">
        <v>287.75</v>
      </c>
      <c r="K121" t="n">
        <v>57.72</v>
      </c>
      <c r="L121" t="n">
        <v>30.75</v>
      </c>
      <c r="M121" t="n">
        <v>5</v>
      </c>
      <c r="N121" t="n">
        <v>79.27</v>
      </c>
      <c r="O121" t="n">
        <v>35723.13</v>
      </c>
      <c r="P121" t="n">
        <v>248.7</v>
      </c>
      <c r="Q121" t="n">
        <v>444.55</v>
      </c>
      <c r="R121" t="n">
        <v>65.97</v>
      </c>
      <c r="S121" t="n">
        <v>48.21</v>
      </c>
      <c r="T121" t="n">
        <v>2957</v>
      </c>
      <c r="U121" t="n">
        <v>0.73</v>
      </c>
      <c r="V121" t="n">
        <v>0.78</v>
      </c>
      <c r="W121" t="n">
        <v>0.18</v>
      </c>
      <c r="X121" t="n">
        <v>0.17</v>
      </c>
      <c r="Y121" t="n">
        <v>1</v>
      </c>
      <c r="Z121" t="n">
        <v>10</v>
      </c>
      <c r="AA121" t="n">
        <v>428.505368913804</v>
      </c>
      <c r="AB121" t="n">
        <v>586.2999500705439</v>
      </c>
      <c r="AC121" t="n">
        <v>530.3443057129585</v>
      </c>
      <c r="AD121" t="n">
        <v>428505.368913804</v>
      </c>
      <c r="AE121" t="n">
        <v>586299.9500705439</v>
      </c>
      <c r="AF121" t="n">
        <v>6.155061018487621e-06</v>
      </c>
      <c r="AG121" t="n">
        <v>24</v>
      </c>
      <c r="AH121" t="n">
        <v>530344.3057129586</v>
      </c>
    </row>
    <row r="122">
      <c r="A122" t="n">
        <v>120</v>
      </c>
      <c r="B122" t="n">
        <v>120</v>
      </c>
      <c r="C122" t="inlineStr">
        <is>
          <t xml:space="preserve">CONCLUIDO	</t>
        </is>
      </c>
      <c r="D122" t="n">
        <v>4.8858</v>
      </c>
      <c r="E122" t="n">
        <v>20.47</v>
      </c>
      <c r="F122" t="n">
        <v>17.44</v>
      </c>
      <c r="G122" t="n">
        <v>149.48</v>
      </c>
      <c r="H122" t="n">
        <v>1.92</v>
      </c>
      <c r="I122" t="n">
        <v>7</v>
      </c>
      <c r="J122" t="n">
        <v>288.25</v>
      </c>
      <c r="K122" t="n">
        <v>57.72</v>
      </c>
      <c r="L122" t="n">
        <v>31</v>
      </c>
      <c r="M122" t="n">
        <v>5</v>
      </c>
      <c r="N122" t="n">
        <v>79.53</v>
      </c>
      <c r="O122" t="n">
        <v>35785.42</v>
      </c>
      <c r="P122" t="n">
        <v>248.62</v>
      </c>
      <c r="Q122" t="n">
        <v>444.56</v>
      </c>
      <c r="R122" t="n">
        <v>65.84</v>
      </c>
      <c r="S122" t="n">
        <v>48.21</v>
      </c>
      <c r="T122" t="n">
        <v>2890.38</v>
      </c>
      <c r="U122" t="n">
        <v>0.73</v>
      </c>
      <c r="V122" t="n">
        <v>0.78</v>
      </c>
      <c r="W122" t="n">
        <v>0.18</v>
      </c>
      <c r="X122" t="n">
        <v>0.16</v>
      </c>
      <c r="Y122" t="n">
        <v>1</v>
      </c>
      <c r="Z122" t="n">
        <v>10</v>
      </c>
      <c r="AA122" t="n">
        <v>428.4465263605961</v>
      </c>
      <c r="AB122" t="n">
        <v>586.2194390932946</v>
      </c>
      <c r="AC122" t="n">
        <v>530.27147859038</v>
      </c>
      <c r="AD122" t="n">
        <v>428446.5263605961</v>
      </c>
      <c r="AE122" t="n">
        <v>586219.4390932946</v>
      </c>
      <c r="AF122" t="n">
        <v>6.155690975810456e-06</v>
      </c>
      <c r="AG122" t="n">
        <v>24</v>
      </c>
      <c r="AH122" t="n">
        <v>530271.4785903799</v>
      </c>
    </row>
    <row r="123">
      <c r="A123" t="n">
        <v>121</v>
      </c>
      <c r="B123" t="n">
        <v>120</v>
      </c>
      <c r="C123" t="inlineStr">
        <is>
          <t xml:space="preserve">CONCLUIDO	</t>
        </is>
      </c>
      <c r="D123" t="n">
        <v>4.8912</v>
      </c>
      <c r="E123" t="n">
        <v>20.44</v>
      </c>
      <c r="F123" t="n">
        <v>17.42</v>
      </c>
      <c r="G123" t="n">
        <v>149.29</v>
      </c>
      <c r="H123" t="n">
        <v>1.93</v>
      </c>
      <c r="I123" t="n">
        <v>7</v>
      </c>
      <c r="J123" t="n">
        <v>288.76</v>
      </c>
      <c r="K123" t="n">
        <v>57.72</v>
      </c>
      <c r="L123" t="n">
        <v>31.25</v>
      </c>
      <c r="M123" t="n">
        <v>5</v>
      </c>
      <c r="N123" t="n">
        <v>79.78</v>
      </c>
      <c r="O123" t="n">
        <v>35847.82</v>
      </c>
      <c r="P123" t="n">
        <v>248.25</v>
      </c>
      <c r="Q123" t="n">
        <v>444.55</v>
      </c>
      <c r="R123" t="n">
        <v>65.01000000000001</v>
      </c>
      <c r="S123" t="n">
        <v>48.21</v>
      </c>
      <c r="T123" t="n">
        <v>2473.77</v>
      </c>
      <c r="U123" t="n">
        <v>0.74</v>
      </c>
      <c r="V123" t="n">
        <v>0.78</v>
      </c>
      <c r="W123" t="n">
        <v>0.18</v>
      </c>
      <c r="X123" t="n">
        <v>0.14</v>
      </c>
      <c r="Y123" t="n">
        <v>1</v>
      </c>
      <c r="Z123" t="n">
        <v>10</v>
      </c>
      <c r="AA123" t="n">
        <v>427.9817641865662</v>
      </c>
      <c r="AB123" t="n">
        <v>585.583530982927</v>
      </c>
      <c r="AC123" t="n">
        <v>529.6962606575634</v>
      </c>
      <c r="AD123" t="n">
        <v>427981.7641865662</v>
      </c>
      <c r="AE123" t="n">
        <v>585583.530982927</v>
      </c>
      <c r="AF123" t="n">
        <v>6.162494514897071e-06</v>
      </c>
      <c r="AG123" t="n">
        <v>24</v>
      </c>
      <c r="AH123" t="n">
        <v>529696.2606575633</v>
      </c>
    </row>
    <row r="124">
      <c r="A124" t="n">
        <v>122</v>
      </c>
      <c r="B124" t="n">
        <v>120</v>
      </c>
      <c r="C124" t="inlineStr">
        <is>
          <t xml:space="preserve">CONCLUIDO	</t>
        </is>
      </c>
      <c r="D124" t="n">
        <v>4.8946</v>
      </c>
      <c r="E124" t="n">
        <v>20.43</v>
      </c>
      <c r="F124" t="n">
        <v>17.4</v>
      </c>
      <c r="G124" t="n">
        <v>149.17</v>
      </c>
      <c r="H124" t="n">
        <v>1.94</v>
      </c>
      <c r="I124" t="n">
        <v>7</v>
      </c>
      <c r="J124" t="n">
        <v>289.27</v>
      </c>
      <c r="K124" t="n">
        <v>57.72</v>
      </c>
      <c r="L124" t="n">
        <v>31.5</v>
      </c>
      <c r="M124" t="n">
        <v>5</v>
      </c>
      <c r="N124" t="n">
        <v>80.04000000000001</v>
      </c>
      <c r="O124" t="n">
        <v>35910.33</v>
      </c>
      <c r="P124" t="n">
        <v>247.65</v>
      </c>
      <c r="Q124" t="n">
        <v>444.57</v>
      </c>
      <c r="R124" t="n">
        <v>64.7</v>
      </c>
      <c r="S124" t="n">
        <v>48.21</v>
      </c>
      <c r="T124" t="n">
        <v>2320.47</v>
      </c>
      <c r="U124" t="n">
        <v>0.75</v>
      </c>
      <c r="V124" t="n">
        <v>0.78</v>
      </c>
      <c r="W124" t="n">
        <v>0.17</v>
      </c>
      <c r="X124" t="n">
        <v>0.13</v>
      </c>
      <c r="Y124" t="n">
        <v>1</v>
      </c>
      <c r="Z124" t="n">
        <v>10</v>
      </c>
      <c r="AA124" t="n">
        <v>427.4807902577335</v>
      </c>
      <c r="AB124" t="n">
        <v>584.898076352088</v>
      </c>
      <c r="AC124" t="n">
        <v>529.0762248546499</v>
      </c>
      <c r="AD124" t="n">
        <v>427480.7902577335</v>
      </c>
      <c r="AE124" t="n">
        <v>584898.076352088</v>
      </c>
      <c r="AF124" t="n">
        <v>6.166778224692344e-06</v>
      </c>
      <c r="AG124" t="n">
        <v>24</v>
      </c>
      <c r="AH124" t="n">
        <v>529076.22485465</v>
      </c>
    </row>
    <row r="125">
      <c r="A125" t="n">
        <v>123</v>
      </c>
      <c r="B125" t="n">
        <v>120</v>
      </c>
      <c r="C125" t="inlineStr">
        <is>
          <t xml:space="preserve">CONCLUIDO	</t>
        </is>
      </c>
      <c r="D125" t="n">
        <v>4.8854</v>
      </c>
      <c r="E125" t="n">
        <v>20.47</v>
      </c>
      <c r="F125" t="n">
        <v>17.44</v>
      </c>
      <c r="G125" t="n">
        <v>149.5</v>
      </c>
      <c r="H125" t="n">
        <v>1.95</v>
      </c>
      <c r="I125" t="n">
        <v>7</v>
      </c>
      <c r="J125" t="n">
        <v>289.77</v>
      </c>
      <c r="K125" t="n">
        <v>57.72</v>
      </c>
      <c r="L125" t="n">
        <v>31.75</v>
      </c>
      <c r="M125" t="n">
        <v>5</v>
      </c>
      <c r="N125" t="n">
        <v>80.3</v>
      </c>
      <c r="O125" t="n">
        <v>35972.93</v>
      </c>
      <c r="P125" t="n">
        <v>247.86</v>
      </c>
      <c r="Q125" t="n">
        <v>444.55</v>
      </c>
      <c r="R125" t="n">
        <v>66.06999999999999</v>
      </c>
      <c r="S125" t="n">
        <v>48.21</v>
      </c>
      <c r="T125" t="n">
        <v>3004.56</v>
      </c>
      <c r="U125" t="n">
        <v>0.73</v>
      </c>
      <c r="V125" t="n">
        <v>0.78</v>
      </c>
      <c r="W125" t="n">
        <v>0.17</v>
      </c>
      <c r="X125" t="n">
        <v>0.16</v>
      </c>
      <c r="Y125" t="n">
        <v>1</v>
      </c>
      <c r="Z125" t="n">
        <v>10</v>
      </c>
      <c r="AA125" t="n">
        <v>428.0856561474133</v>
      </c>
      <c r="AB125" t="n">
        <v>585.7256805471476</v>
      </c>
      <c r="AC125" t="n">
        <v>529.8248436668829</v>
      </c>
      <c r="AD125" t="n">
        <v>428085.6561474132</v>
      </c>
      <c r="AE125" t="n">
        <v>585725.6805471476</v>
      </c>
      <c r="AF125" t="n">
        <v>6.155187009952188e-06</v>
      </c>
      <c r="AG125" t="n">
        <v>24</v>
      </c>
      <c r="AH125" t="n">
        <v>529824.8436668828</v>
      </c>
    </row>
    <row r="126">
      <c r="A126" t="n">
        <v>124</v>
      </c>
      <c r="B126" t="n">
        <v>120</v>
      </c>
      <c r="C126" t="inlineStr">
        <is>
          <t xml:space="preserve">CONCLUIDO	</t>
        </is>
      </c>
      <c r="D126" t="n">
        <v>4.8812</v>
      </c>
      <c r="E126" t="n">
        <v>20.49</v>
      </c>
      <c r="F126" t="n">
        <v>17.46</v>
      </c>
      <c r="G126" t="n">
        <v>149.65</v>
      </c>
      <c r="H126" t="n">
        <v>1.96</v>
      </c>
      <c r="I126" t="n">
        <v>7</v>
      </c>
      <c r="J126" t="n">
        <v>290.28</v>
      </c>
      <c r="K126" t="n">
        <v>57.72</v>
      </c>
      <c r="L126" t="n">
        <v>32</v>
      </c>
      <c r="M126" t="n">
        <v>5</v>
      </c>
      <c r="N126" t="n">
        <v>80.56</v>
      </c>
      <c r="O126" t="n">
        <v>36035.65</v>
      </c>
      <c r="P126" t="n">
        <v>247.74</v>
      </c>
      <c r="Q126" t="n">
        <v>444.55</v>
      </c>
      <c r="R126" t="n">
        <v>66.67</v>
      </c>
      <c r="S126" t="n">
        <v>48.21</v>
      </c>
      <c r="T126" t="n">
        <v>3303.74</v>
      </c>
      <c r="U126" t="n">
        <v>0.72</v>
      </c>
      <c r="V126" t="n">
        <v>0.78</v>
      </c>
      <c r="W126" t="n">
        <v>0.17</v>
      </c>
      <c r="X126" t="n">
        <v>0.18</v>
      </c>
      <c r="Y126" t="n">
        <v>1</v>
      </c>
      <c r="Z126" t="n">
        <v>10</v>
      </c>
      <c r="AA126" t="n">
        <v>428.2620593784179</v>
      </c>
      <c r="AB126" t="n">
        <v>585.9670432301695</v>
      </c>
      <c r="AC126" t="n">
        <v>530.0431710341917</v>
      </c>
      <c r="AD126" t="n">
        <v>428262.0593784178</v>
      </c>
      <c r="AE126" t="n">
        <v>585967.0432301695</v>
      </c>
      <c r="AF126" t="n">
        <v>6.149895368440378e-06</v>
      </c>
      <c r="AG126" t="n">
        <v>24</v>
      </c>
      <c r="AH126" t="n">
        <v>530043.1710341917</v>
      </c>
    </row>
    <row r="127">
      <c r="A127" t="n">
        <v>125</v>
      </c>
      <c r="B127" t="n">
        <v>120</v>
      </c>
      <c r="C127" t="inlineStr">
        <is>
          <t xml:space="preserve">CONCLUIDO	</t>
        </is>
      </c>
      <c r="D127" t="n">
        <v>4.8836</v>
      </c>
      <c r="E127" t="n">
        <v>20.48</v>
      </c>
      <c r="F127" t="n">
        <v>17.45</v>
      </c>
      <c r="G127" t="n">
        <v>149.56</v>
      </c>
      <c r="H127" t="n">
        <v>1.97</v>
      </c>
      <c r="I127" t="n">
        <v>7</v>
      </c>
      <c r="J127" t="n">
        <v>290.79</v>
      </c>
      <c r="K127" t="n">
        <v>57.72</v>
      </c>
      <c r="L127" t="n">
        <v>32.25</v>
      </c>
      <c r="M127" t="n">
        <v>5</v>
      </c>
      <c r="N127" t="n">
        <v>80.81999999999999</v>
      </c>
      <c r="O127" t="n">
        <v>36098.46</v>
      </c>
      <c r="P127" t="n">
        <v>247.54</v>
      </c>
      <c r="Q127" t="n">
        <v>444.55</v>
      </c>
      <c r="R127" t="n">
        <v>66.26000000000001</v>
      </c>
      <c r="S127" t="n">
        <v>48.21</v>
      </c>
      <c r="T127" t="n">
        <v>3099.04</v>
      </c>
      <c r="U127" t="n">
        <v>0.73</v>
      </c>
      <c r="V127" t="n">
        <v>0.78</v>
      </c>
      <c r="W127" t="n">
        <v>0.18</v>
      </c>
      <c r="X127" t="n">
        <v>0.17</v>
      </c>
      <c r="Y127" t="n">
        <v>1</v>
      </c>
      <c r="Z127" t="n">
        <v>10</v>
      </c>
      <c r="AA127" t="n">
        <v>428.0335237946655</v>
      </c>
      <c r="AB127" t="n">
        <v>585.654350762201</v>
      </c>
      <c r="AC127" t="n">
        <v>529.7603214964997</v>
      </c>
      <c r="AD127" t="n">
        <v>428033.5237946655</v>
      </c>
      <c r="AE127" t="n">
        <v>585654.350762201</v>
      </c>
      <c r="AF127" t="n">
        <v>6.152919163589984e-06</v>
      </c>
      <c r="AG127" t="n">
        <v>24</v>
      </c>
      <c r="AH127" t="n">
        <v>529760.3214964997</v>
      </c>
    </row>
    <row r="128">
      <c r="A128" t="n">
        <v>126</v>
      </c>
      <c r="B128" t="n">
        <v>120</v>
      </c>
      <c r="C128" t="inlineStr">
        <is>
          <t xml:space="preserve">CONCLUIDO	</t>
        </is>
      </c>
      <c r="D128" t="n">
        <v>4.8847</v>
      </c>
      <c r="E128" t="n">
        <v>20.47</v>
      </c>
      <c r="F128" t="n">
        <v>17.44</v>
      </c>
      <c r="G128" t="n">
        <v>149.52</v>
      </c>
      <c r="H128" t="n">
        <v>1.99</v>
      </c>
      <c r="I128" t="n">
        <v>7</v>
      </c>
      <c r="J128" t="n">
        <v>291.3</v>
      </c>
      <c r="K128" t="n">
        <v>57.72</v>
      </c>
      <c r="L128" t="n">
        <v>32.5</v>
      </c>
      <c r="M128" t="n">
        <v>5</v>
      </c>
      <c r="N128" t="n">
        <v>81.08</v>
      </c>
      <c r="O128" t="n">
        <v>36161.39</v>
      </c>
      <c r="P128" t="n">
        <v>247.01</v>
      </c>
      <c r="Q128" t="n">
        <v>444.55</v>
      </c>
      <c r="R128" t="n">
        <v>66.02</v>
      </c>
      <c r="S128" t="n">
        <v>48.21</v>
      </c>
      <c r="T128" t="n">
        <v>2980.11</v>
      </c>
      <c r="U128" t="n">
        <v>0.73</v>
      </c>
      <c r="V128" t="n">
        <v>0.78</v>
      </c>
      <c r="W128" t="n">
        <v>0.18</v>
      </c>
      <c r="X128" t="n">
        <v>0.17</v>
      </c>
      <c r="Y128" t="n">
        <v>1</v>
      </c>
      <c r="Z128" t="n">
        <v>10</v>
      </c>
      <c r="AA128" t="n">
        <v>427.6916619835354</v>
      </c>
      <c r="AB128" t="n">
        <v>585.1866003503343</v>
      </c>
      <c r="AC128" t="n">
        <v>529.3372125274495</v>
      </c>
      <c r="AD128" t="n">
        <v>427691.6619835355</v>
      </c>
      <c r="AE128" t="n">
        <v>585186.6003503343</v>
      </c>
      <c r="AF128" t="n">
        <v>6.154305069700219e-06</v>
      </c>
      <c r="AG128" t="n">
        <v>24</v>
      </c>
      <c r="AH128" t="n">
        <v>529337.2125274496</v>
      </c>
    </row>
    <row r="129">
      <c r="A129" t="n">
        <v>127</v>
      </c>
      <c r="B129" t="n">
        <v>120</v>
      </c>
      <c r="C129" t="inlineStr">
        <is>
          <t xml:space="preserve">CONCLUIDO	</t>
        </is>
      </c>
      <c r="D129" t="n">
        <v>4.8835</v>
      </c>
      <c r="E129" t="n">
        <v>20.48</v>
      </c>
      <c r="F129" t="n">
        <v>17.45</v>
      </c>
      <c r="G129" t="n">
        <v>149.56</v>
      </c>
      <c r="H129" t="n">
        <v>2</v>
      </c>
      <c r="I129" t="n">
        <v>7</v>
      </c>
      <c r="J129" t="n">
        <v>291.81</v>
      </c>
      <c r="K129" t="n">
        <v>57.72</v>
      </c>
      <c r="L129" t="n">
        <v>32.75</v>
      </c>
      <c r="M129" t="n">
        <v>5</v>
      </c>
      <c r="N129" t="n">
        <v>81.34</v>
      </c>
      <c r="O129" t="n">
        <v>36224.42</v>
      </c>
      <c r="P129" t="n">
        <v>246.79</v>
      </c>
      <c r="Q129" t="n">
        <v>444.55</v>
      </c>
      <c r="R129" t="n">
        <v>66.28</v>
      </c>
      <c r="S129" t="n">
        <v>48.21</v>
      </c>
      <c r="T129" t="n">
        <v>3109.23</v>
      </c>
      <c r="U129" t="n">
        <v>0.73</v>
      </c>
      <c r="V129" t="n">
        <v>0.78</v>
      </c>
      <c r="W129" t="n">
        <v>0.17</v>
      </c>
      <c r="X129" t="n">
        <v>0.17</v>
      </c>
      <c r="Y129" t="n">
        <v>1</v>
      </c>
      <c r="Z129" t="n">
        <v>10</v>
      </c>
      <c r="AA129" t="n">
        <v>427.6659118040365</v>
      </c>
      <c r="AB129" t="n">
        <v>585.151367818726</v>
      </c>
      <c r="AC129" t="n">
        <v>529.3053425392089</v>
      </c>
      <c r="AD129" t="n">
        <v>427665.9118040365</v>
      </c>
      <c r="AE129" t="n">
        <v>585151.367818726</v>
      </c>
      <c r="AF129" t="n">
        <v>6.152793172125416e-06</v>
      </c>
      <c r="AG129" t="n">
        <v>24</v>
      </c>
      <c r="AH129" t="n">
        <v>529305.3425392089</v>
      </c>
    </row>
    <row r="130">
      <c r="A130" t="n">
        <v>128</v>
      </c>
      <c r="B130" t="n">
        <v>120</v>
      </c>
      <c r="C130" t="inlineStr">
        <is>
          <t xml:space="preserve">CONCLUIDO	</t>
        </is>
      </c>
      <c r="D130" t="n">
        <v>4.8823</v>
      </c>
      <c r="E130" t="n">
        <v>20.48</v>
      </c>
      <c r="F130" t="n">
        <v>17.45</v>
      </c>
      <c r="G130" t="n">
        <v>149.61</v>
      </c>
      <c r="H130" t="n">
        <v>2.01</v>
      </c>
      <c r="I130" t="n">
        <v>7</v>
      </c>
      <c r="J130" t="n">
        <v>292.32</v>
      </c>
      <c r="K130" t="n">
        <v>57.72</v>
      </c>
      <c r="L130" t="n">
        <v>33</v>
      </c>
      <c r="M130" t="n">
        <v>5</v>
      </c>
      <c r="N130" t="n">
        <v>81.59999999999999</v>
      </c>
      <c r="O130" t="n">
        <v>36287.56</v>
      </c>
      <c r="P130" t="n">
        <v>246.98</v>
      </c>
      <c r="Q130" t="n">
        <v>444.55</v>
      </c>
      <c r="R130" t="n">
        <v>66.5</v>
      </c>
      <c r="S130" t="n">
        <v>48.21</v>
      </c>
      <c r="T130" t="n">
        <v>3218.26</v>
      </c>
      <c r="U130" t="n">
        <v>0.72</v>
      </c>
      <c r="V130" t="n">
        <v>0.78</v>
      </c>
      <c r="W130" t="n">
        <v>0.17</v>
      </c>
      <c r="X130" t="n">
        <v>0.18</v>
      </c>
      <c r="Y130" t="n">
        <v>1</v>
      </c>
      <c r="Z130" t="n">
        <v>10</v>
      </c>
      <c r="AA130" t="n">
        <v>427.8060380614309</v>
      </c>
      <c r="AB130" t="n">
        <v>585.3430947460274</v>
      </c>
      <c r="AC130" t="n">
        <v>529.4787713176589</v>
      </c>
      <c r="AD130" t="n">
        <v>427806.0380614309</v>
      </c>
      <c r="AE130" t="n">
        <v>585343.0947460274</v>
      </c>
      <c r="AF130" t="n">
        <v>6.151281274550614e-06</v>
      </c>
      <c r="AG130" t="n">
        <v>24</v>
      </c>
      <c r="AH130" t="n">
        <v>529478.7713176589</v>
      </c>
    </row>
    <row r="131">
      <c r="A131" t="n">
        <v>129</v>
      </c>
      <c r="B131" t="n">
        <v>120</v>
      </c>
      <c r="C131" t="inlineStr">
        <is>
          <t xml:space="preserve">CONCLUIDO	</t>
        </is>
      </c>
      <c r="D131" t="n">
        <v>4.8812</v>
      </c>
      <c r="E131" t="n">
        <v>20.49</v>
      </c>
      <c r="F131" t="n">
        <v>17.46</v>
      </c>
      <c r="G131" t="n">
        <v>149.65</v>
      </c>
      <c r="H131" t="n">
        <v>2.02</v>
      </c>
      <c r="I131" t="n">
        <v>7</v>
      </c>
      <c r="J131" t="n">
        <v>292.84</v>
      </c>
      <c r="K131" t="n">
        <v>57.72</v>
      </c>
      <c r="L131" t="n">
        <v>33.25</v>
      </c>
      <c r="M131" t="n">
        <v>5</v>
      </c>
      <c r="N131" t="n">
        <v>81.86</v>
      </c>
      <c r="O131" t="n">
        <v>36350.81</v>
      </c>
      <c r="P131" t="n">
        <v>246.95</v>
      </c>
      <c r="Q131" t="n">
        <v>444.57</v>
      </c>
      <c r="R131" t="n">
        <v>66.5</v>
      </c>
      <c r="S131" t="n">
        <v>48.21</v>
      </c>
      <c r="T131" t="n">
        <v>3218.53</v>
      </c>
      <c r="U131" t="n">
        <v>0.72</v>
      </c>
      <c r="V131" t="n">
        <v>0.78</v>
      </c>
      <c r="W131" t="n">
        <v>0.18</v>
      </c>
      <c r="X131" t="n">
        <v>0.18</v>
      </c>
      <c r="Y131" t="n">
        <v>1</v>
      </c>
      <c r="Z131" t="n">
        <v>10</v>
      </c>
      <c r="AA131" t="n">
        <v>427.8706121689067</v>
      </c>
      <c r="AB131" t="n">
        <v>585.4314478886843</v>
      </c>
      <c r="AC131" t="n">
        <v>529.5586921603852</v>
      </c>
      <c r="AD131" t="n">
        <v>427870.6121689067</v>
      </c>
      <c r="AE131" t="n">
        <v>585431.4478886842</v>
      </c>
      <c r="AF131" t="n">
        <v>6.149895368440378e-06</v>
      </c>
      <c r="AG131" t="n">
        <v>24</v>
      </c>
      <c r="AH131" t="n">
        <v>529558.6921603852</v>
      </c>
    </row>
    <row r="132">
      <c r="A132" t="n">
        <v>130</v>
      </c>
      <c r="B132" t="n">
        <v>120</v>
      </c>
      <c r="C132" t="inlineStr">
        <is>
          <t xml:space="preserve">CONCLUIDO	</t>
        </is>
      </c>
      <c r="D132" t="n">
        <v>4.8842</v>
      </c>
      <c r="E132" t="n">
        <v>20.47</v>
      </c>
      <c r="F132" t="n">
        <v>17.45</v>
      </c>
      <c r="G132" t="n">
        <v>149.54</v>
      </c>
      <c r="H132" t="n">
        <v>2.03</v>
      </c>
      <c r="I132" t="n">
        <v>7</v>
      </c>
      <c r="J132" t="n">
        <v>293.35</v>
      </c>
      <c r="K132" t="n">
        <v>57.72</v>
      </c>
      <c r="L132" t="n">
        <v>33.5</v>
      </c>
      <c r="M132" t="n">
        <v>5</v>
      </c>
      <c r="N132" t="n">
        <v>82.13</v>
      </c>
      <c r="O132" t="n">
        <v>36414.16</v>
      </c>
      <c r="P132" t="n">
        <v>246.71</v>
      </c>
      <c r="Q132" t="n">
        <v>444.55</v>
      </c>
      <c r="R132" t="n">
        <v>66.16</v>
      </c>
      <c r="S132" t="n">
        <v>48.21</v>
      </c>
      <c r="T132" t="n">
        <v>3047.91</v>
      </c>
      <c r="U132" t="n">
        <v>0.73</v>
      </c>
      <c r="V132" t="n">
        <v>0.78</v>
      </c>
      <c r="W132" t="n">
        <v>0.18</v>
      </c>
      <c r="X132" t="n">
        <v>0.17</v>
      </c>
      <c r="Y132" t="n">
        <v>1</v>
      </c>
      <c r="Z132" t="n">
        <v>10</v>
      </c>
      <c r="AA132" t="n">
        <v>427.5994719037439</v>
      </c>
      <c r="AB132" t="n">
        <v>585.0604618160243</v>
      </c>
      <c r="AC132" t="n">
        <v>529.2231124778176</v>
      </c>
      <c r="AD132" t="n">
        <v>427599.4719037439</v>
      </c>
      <c r="AE132" t="n">
        <v>585060.4618160243</v>
      </c>
      <c r="AF132" t="n">
        <v>6.153675112377385e-06</v>
      </c>
      <c r="AG132" t="n">
        <v>24</v>
      </c>
      <c r="AH132" t="n">
        <v>529223.1124778176</v>
      </c>
    </row>
    <row r="133">
      <c r="A133" t="n">
        <v>131</v>
      </c>
      <c r="B133" t="n">
        <v>120</v>
      </c>
      <c r="C133" t="inlineStr">
        <is>
          <t xml:space="preserve">CONCLUIDO	</t>
        </is>
      </c>
      <c r="D133" t="n">
        <v>4.88</v>
      </c>
      <c r="E133" t="n">
        <v>20.49</v>
      </c>
      <c r="F133" t="n">
        <v>17.46</v>
      </c>
      <c r="G133" t="n">
        <v>149.69</v>
      </c>
      <c r="H133" t="n">
        <v>2.05</v>
      </c>
      <c r="I133" t="n">
        <v>7</v>
      </c>
      <c r="J133" t="n">
        <v>293.87</v>
      </c>
      <c r="K133" t="n">
        <v>57.72</v>
      </c>
      <c r="L133" t="n">
        <v>33.75</v>
      </c>
      <c r="M133" t="n">
        <v>5</v>
      </c>
      <c r="N133" t="n">
        <v>82.39</v>
      </c>
      <c r="O133" t="n">
        <v>36477.63</v>
      </c>
      <c r="P133" t="n">
        <v>246.71</v>
      </c>
      <c r="Q133" t="n">
        <v>444.57</v>
      </c>
      <c r="R133" t="n">
        <v>66.73999999999999</v>
      </c>
      <c r="S133" t="n">
        <v>48.21</v>
      </c>
      <c r="T133" t="n">
        <v>3341.5</v>
      </c>
      <c r="U133" t="n">
        <v>0.72</v>
      </c>
      <c r="V133" t="n">
        <v>0.78</v>
      </c>
      <c r="W133" t="n">
        <v>0.18</v>
      </c>
      <c r="X133" t="n">
        <v>0.19</v>
      </c>
      <c r="Y133" t="n">
        <v>1</v>
      </c>
      <c r="Z133" t="n">
        <v>10</v>
      </c>
      <c r="AA133" t="n">
        <v>427.7977362095958</v>
      </c>
      <c r="AB133" t="n">
        <v>585.3317357860947</v>
      </c>
      <c r="AC133" t="n">
        <v>529.4684964409198</v>
      </c>
      <c r="AD133" t="n">
        <v>427797.7362095958</v>
      </c>
      <c r="AE133" t="n">
        <v>585331.7357860947</v>
      </c>
      <c r="AF133" t="n">
        <v>6.148383470865574e-06</v>
      </c>
      <c r="AG133" t="n">
        <v>24</v>
      </c>
      <c r="AH133" t="n">
        <v>529468.4964409198</v>
      </c>
    </row>
    <row r="134">
      <c r="A134" t="n">
        <v>132</v>
      </c>
      <c r="B134" t="n">
        <v>120</v>
      </c>
      <c r="C134" t="inlineStr">
        <is>
          <t xml:space="preserve">CONCLUIDO	</t>
        </is>
      </c>
      <c r="D134" t="n">
        <v>4.8858</v>
      </c>
      <c r="E134" t="n">
        <v>20.47</v>
      </c>
      <c r="F134" t="n">
        <v>17.44</v>
      </c>
      <c r="G134" t="n">
        <v>149.48</v>
      </c>
      <c r="H134" t="n">
        <v>2.06</v>
      </c>
      <c r="I134" t="n">
        <v>7</v>
      </c>
      <c r="J134" t="n">
        <v>294.38</v>
      </c>
      <c r="K134" t="n">
        <v>57.72</v>
      </c>
      <c r="L134" t="n">
        <v>34</v>
      </c>
      <c r="M134" t="n">
        <v>5</v>
      </c>
      <c r="N134" t="n">
        <v>82.66</v>
      </c>
      <c r="O134" t="n">
        <v>36541.2</v>
      </c>
      <c r="P134" t="n">
        <v>246.11</v>
      </c>
      <c r="Q134" t="n">
        <v>444.55</v>
      </c>
      <c r="R134" t="n">
        <v>65.83</v>
      </c>
      <c r="S134" t="n">
        <v>48.21</v>
      </c>
      <c r="T134" t="n">
        <v>2885.52</v>
      </c>
      <c r="U134" t="n">
        <v>0.73</v>
      </c>
      <c r="V134" t="n">
        <v>0.78</v>
      </c>
      <c r="W134" t="n">
        <v>0.18</v>
      </c>
      <c r="X134" t="n">
        <v>0.16</v>
      </c>
      <c r="Y134" t="n">
        <v>1</v>
      </c>
      <c r="Z134" t="n">
        <v>10</v>
      </c>
      <c r="AA134" t="n">
        <v>427.2039853002838</v>
      </c>
      <c r="AB134" t="n">
        <v>584.5193395975325</v>
      </c>
      <c r="AC134" t="n">
        <v>528.7336342043889</v>
      </c>
      <c r="AD134" t="n">
        <v>427203.9853002838</v>
      </c>
      <c r="AE134" t="n">
        <v>584519.3395975325</v>
      </c>
      <c r="AF134" t="n">
        <v>6.155690975810456e-06</v>
      </c>
      <c r="AG134" t="n">
        <v>24</v>
      </c>
      <c r="AH134" t="n">
        <v>528733.6342043888</v>
      </c>
    </row>
    <row r="135">
      <c r="A135" t="n">
        <v>133</v>
      </c>
      <c r="B135" t="n">
        <v>120</v>
      </c>
      <c r="C135" t="inlineStr">
        <is>
          <t xml:space="preserve">CONCLUIDO	</t>
        </is>
      </c>
      <c r="D135" t="n">
        <v>4.8874</v>
      </c>
      <c r="E135" t="n">
        <v>20.46</v>
      </c>
      <c r="F135" t="n">
        <v>17.43</v>
      </c>
      <c r="G135" t="n">
        <v>149.43</v>
      </c>
      <c r="H135" t="n">
        <v>2.07</v>
      </c>
      <c r="I135" t="n">
        <v>7</v>
      </c>
      <c r="J135" t="n">
        <v>294.9</v>
      </c>
      <c r="K135" t="n">
        <v>57.72</v>
      </c>
      <c r="L135" t="n">
        <v>34.25</v>
      </c>
      <c r="M135" t="n">
        <v>5</v>
      </c>
      <c r="N135" t="n">
        <v>82.92</v>
      </c>
      <c r="O135" t="n">
        <v>36604.89</v>
      </c>
      <c r="P135" t="n">
        <v>245.19</v>
      </c>
      <c r="Q135" t="n">
        <v>444.55</v>
      </c>
      <c r="R135" t="n">
        <v>65.68000000000001</v>
      </c>
      <c r="S135" t="n">
        <v>48.21</v>
      </c>
      <c r="T135" t="n">
        <v>2810.45</v>
      </c>
      <c r="U135" t="n">
        <v>0.73</v>
      </c>
      <c r="V135" t="n">
        <v>0.78</v>
      </c>
      <c r="W135" t="n">
        <v>0.18</v>
      </c>
      <c r="X135" t="n">
        <v>0.16</v>
      </c>
      <c r="Y135" t="n">
        <v>1</v>
      </c>
      <c r="Z135" t="n">
        <v>10</v>
      </c>
      <c r="AA135" t="n">
        <v>426.6503978899522</v>
      </c>
      <c r="AB135" t="n">
        <v>583.7618968801638</v>
      </c>
      <c r="AC135" t="n">
        <v>528.0484807568884</v>
      </c>
      <c r="AD135" t="n">
        <v>426650.3978899522</v>
      </c>
      <c r="AE135" t="n">
        <v>583761.8968801638</v>
      </c>
      <c r="AF135" t="n">
        <v>6.157706839243527e-06</v>
      </c>
      <c r="AG135" t="n">
        <v>24</v>
      </c>
      <c r="AH135" t="n">
        <v>528048.4807568884</v>
      </c>
    </row>
    <row r="136">
      <c r="A136" t="n">
        <v>134</v>
      </c>
      <c r="B136" t="n">
        <v>120</v>
      </c>
      <c r="C136" t="inlineStr">
        <is>
          <t xml:space="preserve">CONCLUIDO	</t>
        </is>
      </c>
      <c r="D136" t="n">
        <v>4.8879</v>
      </c>
      <c r="E136" t="n">
        <v>20.46</v>
      </c>
      <c r="F136" t="n">
        <v>17.43</v>
      </c>
      <c r="G136" t="n">
        <v>149.41</v>
      </c>
      <c r="H136" t="n">
        <v>2.08</v>
      </c>
      <c r="I136" t="n">
        <v>7</v>
      </c>
      <c r="J136" t="n">
        <v>295.41</v>
      </c>
      <c r="K136" t="n">
        <v>57.72</v>
      </c>
      <c r="L136" t="n">
        <v>34.5</v>
      </c>
      <c r="M136" t="n">
        <v>5</v>
      </c>
      <c r="N136" t="n">
        <v>83.19</v>
      </c>
      <c r="O136" t="n">
        <v>36668.68</v>
      </c>
      <c r="P136" t="n">
        <v>244.06</v>
      </c>
      <c r="Q136" t="n">
        <v>444.55</v>
      </c>
      <c r="R136" t="n">
        <v>65.59</v>
      </c>
      <c r="S136" t="n">
        <v>48.21</v>
      </c>
      <c r="T136" t="n">
        <v>2766.06</v>
      </c>
      <c r="U136" t="n">
        <v>0.73</v>
      </c>
      <c r="V136" t="n">
        <v>0.78</v>
      </c>
      <c r="W136" t="n">
        <v>0.18</v>
      </c>
      <c r="X136" t="n">
        <v>0.15</v>
      </c>
      <c r="Y136" t="n">
        <v>1</v>
      </c>
      <c r="Z136" t="n">
        <v>10</v>
      </c>
      <c r="AA136" t="n">
        <v>426.0722055935606</v>
      </c>
      <c r="AB136" t="n">
        <v>582.9707886721972</v>
      </c>
      <c r="AC136" t="n">
        <v>527.3328748059625</v>
      </c>
      <c r="AD136" t="n">
        <v>426072.2055935606</v>
      </c>
      <c r="AE136" t="n">
        <v>582970.7886721971</v>
      </c>
      <c r="AF136" t="n">
        <v>6.158336796566362e-06</v>
      </c>
      <c r="AG136" t="n">
        <v>24</v>
      </c>
      <c r="AH136" t="n">
        <v>527332.8748059626</v>
      </c>
    </row>
    <row r="137">
      <c r="A137" t="n">
        <v>135</v>
      </c>
      <c r="B137" t="n">
        <v>120</v>
      </c>
      <c r="C137" t="inlineStr">
        <is>
          <t xml:space="preserve">CONCLUIDO	</t>
        </is>
      </c>
      <c r="D137" t="n">
        <v>4.9107</v>
      </c>
      <c r="E137" t="n">
        <v>20.36</v>
      </c>
      <c r="F137" t="n">
        <v>17.38</v>
      </c>
      <c r="G137" t="n">
        <v>173.82</v>
      </c>
      <c r="H137" t="n">
        <v>2.09</v>
      </c>
      <c r="I137" t="n">
        <v>6</v>
      </c>
      <c r="J137" t="n">
        <v>295.93</v>
      </c>
      <c r="K137" t="n">
        <v>57.72</v>
      </c>
      <c r="L137" t="n">
        <v>34.75</v>
      </c>
      <c r="M137" t="n">
        <v>4</v>
      </c>
      <c r="N137" t="n">
        <v>83.45999999999999</v>
      </c>
      <c r="O137" t="n">
        <v>36732.59</v>
      </c>
      <c r="P137" t="n">
        <v>242.79</v>
      </c>
      <c r="Q137" t="n">
        <v>444.56</v>
      </c>
      <c r="R137" t="n">
        <v>63.93</v>
      </c>
      <c r="S137" t="n">
        <v>48.21</v>
      </c>
      <c r="T137" t="n">
        <v>1940.63</v>
      </c>
      <c r="U137" t="n">
        <v>0.75</v>
      </c>
      <c r="V137" t="n">
        <v>0.78</v>
      </c>
      <c r="W137" t="n">
        <v>0.17</v>
      </c>
      <c r="X137" t="n">
        <v>0.1</v>
      </c>
      <c r="Y137" t="n">
        <v>1</v>
      </c>
      <c r="Z137" t="n">
        <v>10</v>
      </c>
      <c r="AA137" t="n">
        <v>424.4000847213814</v>
      </c>
      <c r="AB137" t="n">
        <v>580.6829191261151</v>
      </c>
      <c r="AC137" t="n">
        <v>525.2633563183135</v>
      </c>
      <c r="AD137" t="n">
        <v>424400.0847213814</v>
      </c>
      <c r="AE137" t="n">
        <v>580682.919126115</v>
      </c>
      <c r="AF137" t="n">
        <v>6.187062850487618e-06</v>
      </c>
      <c r="AG137" t="n">
        <v>24</v>
      </c>
      <c r="AH137" t="n">
        <v>525263.3563183135</v>
      </c>
    </row>
    <row r="138">
      <c r="A138" t="n">
        <v>136</v>
      </c>
      <c r="B138" t="n">
        <v>120</v>
      </c>
      <c r="C138" t="inlineStr">
        <is>
          <t xml:space="preserve">CONCLUIDO	</t>
        </is>
      </c>
      <c r="D138" t="n">
        <v>4.9059</v>
      </c>
      <c r="E138" t="n">
        <v>20.38</v>
      </c>
      <c r="F138" t="n">
        <v>17.4</v>
      </c>
      <c r="G138" t="n">
        <v>174.01</v>
      </c>
      <c r="H138" t="n">
        <v>2.1</v>
      </c>
      <c r="I138" t="n">
        <v>6</v>
      </c>
      <c r="J138" t="n">
        <v>296.45</v>
      </c>
      <c r="K138" t="n">
        <v>57.72</v>
      </c>
      <c r="L138" t="n">
        <v>35</v>
      </c>
      <c r="M138" t="n">
        <v>4</v>
      </c>
      <c r="N138" t="n">
        <v>83.73</v>
      </c>
      <c r="O138" t="n">
        <v>36796.61</v>
      </c>
      <c r="P138" t="n">
        <v>243.57</v>
      </c>
      <c r="Q138" t="n">
        <v>444.55</v>
      </c>
      <c r="R138" t="n">
        <v>64.7</v>
      </c>
      <c r="S138" t="n">
        <v>48.21</v>
      </c>
      <c r="T138" t="n">
        <v>2325.77</v>
      </c>
      <c r="U138" t="n">
        <v>0.75</v>
      </c>
      <c r="V138" t="n">
        <v>0.78</v>
      </c>
      <c r="W138" t="n">
        <v>0.17</v>
      </c>
      <c r="X138" t="n">
        <v>0.12</v>
      </c>
      <c r="Y138" t="n">
        <v>1</v>
      </c>
      <c r="Z138" t="n">
        <v>10</v>
      </c>
      <c r="AA138" t="n">
        <v>425.038642704835</v>
      </c>
      <c r="AB138" t="n">
        <v>581.556622330266</v>
      </c>
      <c r="AC138" t="n">
        <v>526.0536745149105</v>
      </c>
      <c r="AD138" t="n">
        <v>425038.6427048349</v>
      </c>
      <c r="AE138" t="n">
        <v>581556.6223302661</v>
      </c>
      <c r="AF138" t="n">
        <v>6.181015260188406e-06</v>
      </c>
      <c r="AG138" t="n">
        <v>24</v>
      </c>
      <c r="AH138" t="n">
        <v>526053.6745149106</v>
      </c>
    </row>
    <row r="139">
      <c r="A139" t="n">
        <v>137</v>
      </c>
      <c r="B139" t="n">
        <v>120</v>
      </c>
      <c r="C139" t="inlineStr">
        <is>
          <t xml:space="preserve">CONCLUIDO	</t>
        </is>
      </c>
      <c r="D139" t="n">
        <v>4.8987</v>
      </c>
      <c r="E139" t="n">
        <v>20.41</v>
      </c>
      <c r="F139" t="n">
        <v>17.43</v>
      </c>
      <c r="G139" t="n">
        <v>174.31</v>
      </c>
      <c r="H139" t="n">
        <v>2.11</v>
      </c>
      <c r="I139" t="n">
        <v>6</v>
      </c>
      <c r="J139" t="n">
        <v>296.97</v>
      </c>
      <c r="K139" t="n">
        <v>57.72</v>
      </c>
      <c r="L139" t="n">
        <v>35.25</v>
      </c>
      <c r="M139" t="n">
        <v>4</v>
      </c>
      <c r="N139" t="n">
        <v>84</v>
      </c>
      <c r="O139" t="n">
        <v>36860.74</v>
      </c>
      <c r="P139" t="n">
        <v>244.15</v>
      </c>
      <c r="Q139" t="n">
        <v>444.55</v>
      </c>
      <c r="R139" t="n">
        <v>65.8</v>
      </c>
      <c r="S139" t="n">
        <v>48.21</v>
      </c>
      <c r="T139" t="n">
        <v>2874.67</v>
      </c>
      <c r="U139" t="n">
        <v>0.73</v>
      </c>
      <c r="V139" t="n">
        <v>0.78</v>
      </c>
      <c r="W139" t="n">
        <v>0.17</v>
      </c>
      <c r="X139" t="n">
        <v>0.15</v>
      </c>
      <c r="Y139" t="n">
        <v>1</v>
      </c>
      <c r="Z139" t="n">
        <v>10</v>
      </c>
      <c r="AA139" t="n">
        <v>425.7075237478358</v>
      </c>
      <c r="AB139" t="n">
        <v>582.4718148822489</v>
      </c>
      <c r="AC139" t="n">
        <v>526.8815223742129</v>
      </c>
      <c r="AD139" t="n">
        <v>425707.5237478358</v>
      </c>
      <c r="AE139" t="n">
        <v>582471.8148822489</v>
      </c>
      <c r="AF139" t="n">
        <v>6.171943874739588e-06</v>
      </c>
      <c r="AG139" t="n">
        <v>24</v>
      </c>
      <c r="AH139" t="n">
        <v>526881.5223742129</v>
      </c>
    </row>
    <row r="140">
      <c r="A140" t="n">
        <v>138</v>
      </c>
      <c r="B140" t="n">
        <v>120</v>
      </c>
      <c r="C140" t="inlineStr">
        <is>
          <t xml:space="preserve">CONCLUIDO	</t>
        </is>
      </c>
      <c r="D140" t="n">
        <v>4.9012</v>
      </c>
      <c r="E140" t="n">
        <v>20.4</v>
      </c>
      <c r="F140" t="n">
        <v>17.42</v>
      </c>
      <c r="G140" t="n">
        <v>174.21</v>
      </c>
      <c r="H140" t="n">
        <v>2.13</v>
      </c>
      <c r="I140" t="n">
        <v>6</v>
      </c>
      <c r="J140" t="n">
        <v>297.49</v>
      </c>
      <c r="K140" t="n">
        <v>57.72</v>
      </c>
      <c r="L140" t="n">
        <v>35.5</v>
      </c>
      <c r="M140" t="n">
        <v>4</v>
      </c>
      <c r="N140" t="n">
        <v>84.27</v>
      </c>
      <c r="O140" t="n">
        <v>36924.99</v>
      </c>
      <c r="P140" t="n">
        <v>244.2</v>
      </c>
      <c r="Q140" t="n">
        <v>444.55</v>
      </c>
      <c r="R140" t="n">
        <v>65.31999999999999</v>
      </c>
      <c r="S140" t="n">
        <v>48.21</v>
      </c>
      <c r="T140" t="n">
        <v>2636.73</v>
      </c>
      <c r="U140" t="n">
        <v>0.74</v>
      </c>
      <c r="V140" t="n">
        <v>0.78</v>
      </c>
      <c r="W140" t="n">
        <v>0.17</v>
      </c>
      <c r="X140" t="n">
        <v>0.14</v>
      </c>
      <c r="Y140" t="n">
        <v>1</v>
      </c>
      <c r="Z140" t="n">
        <v>10</v>
      </c>
      <c r="AA140" t="n">
        <v>425.6006511735584</v>
      </c>
      <c r="AB140" t="n">
        <v>582.3255871112375</v>
      </c>
      <c r="AC140" t="n">
        <v>526.7492503764348</v>
      </c>
      <c r="AD140" t="n">
        <v>425600.6511735584</v>
      </c>
      <c r="AE140" t="n">
        <v>582325.5871112375</v>
      </c>
      <c r="AF140" t="n">
        <v>6.175093661353762e-06</v>
      </c>
      <c r="AG140" t="n">
        <v>24</v>
      </c>
      <c r="AH140" t="n">
        <v>526749.2503764348</v>
      </c>
    </row>
    <row r="141">
      <c r="A141" t="n">
        <v>139</v>
      </c>
      <c r="B141" t="n">
        <v>120</v>
      </c>
      <c r="C141" t="inlineStr">
        <is>
          <t xml:space="preserve">CONCLUIDO	</t>
        </is>
      </c>
      <c r="D141" t="n">
        <v>4.9052</v>
      </c>
      <c r="E141" t="n">
        <v>20.39</v>
      </c>
      <c r="F141" t="n">
        <v>17.4</v>
      </c>
      <c r="G141" t="n">
        <v>174.04</v>
      </c>
      <c r="H141" t="n">
        <v>2.14</v>
      </c>
      <c r="I141" t="n">
        <v>6</v>
      </c>
      <c r="J141" t="n">
        <v>298.01</v>
      </c>
      <c r="K141" t="n">
        <v>57.72</v>
      </c>
      <c r="L141" t="n">
        <v>35.75</v>
      </c>
      <c r="M141" t="n">
        <v>4</v>
      </c>
      <c r="N141" t="n">
        <v>84.54000000000001</v>
      </c>
      <c r="O141" t="n">
        <v>36989.35</v>
      </c>
      <c r="P141" t="n">
        <v>244.31</v>
      </c>
      <c r="Q141" t="n">
        <v>444.55</v>
      </c>
      <c r="R141" t="n">
        <v>64.73999999999999</v>
      </c>
      <c r="S141" t="n">
        <v>48.21</v>
      </c>
      <c r="T141" t="n">
        <v>2346.15</v>
      </c>
      <c r="U141" t="n">
        <v>0.74</v>
      </c>
      <c r="V141" t="n">
        <v>0.78</v>
      </c>
      <c r="W141" t="n">
        <v>0.17</v>
      </c>
      <c r="X141" t="n">
        <v>0.13</v>
      </c>
      <c r="Y141" t="n">
        <v>1</v>
      </c>
      <c r="Z141" t="n">
        <v>10</v>
      </c>
      <c r="AA141" t="n">
        <v>425.4298549936196</v>
      </c>
      <c r="AB141" t="n">
        <v>582.0918962428495</v>
      </c>
      <c r="AC141" t="n">
        <v>526.5378626365386</v>
      </c>
      <c r="AD141" t="n">
        <v>425429.8549936197</v>
      </c>
      <c r="AE141" t="n">
        <v>582091.8962428495</v>
      </c>
      <c r="AF141" t="n">
        <v>6.180133319936438e-06</v>
      </c>
      <c r="AG141" t="n">
        <v>24</v>
      </c>
      <c r="AH141" t="n">
        <v>526537.8626365387</v>
      </c>
    </row>
    <row r="142">
      <c r="A142" t="n">
        <v>140</v>
      </c>
      <c r="B142" t="n">
        <v>120</v>
      </c>
      <c r="C142" t="inlineStr">
        <is>
          <t xml:space="preserve">CONCLUIDO	</t>
        </is>
      </c>
      <c r="D142" t="n">
        <v>4.903</v>
      </c>
      <c r="E142" t="n">
        <v>20.4</v>
      </c>
      <c r="F142" t="n">
        <v>17.41</v>
      </c>
      <c r="G142" t="n">
        <v>174.14</v>
      </c>
      <c r="H142" t="n">
        <v>2.15</v>
      </c>
      <c r="I142" t="n">
        <v>6</v>
      </c>
      <c r="J142" t="n">
        <v>298.54</v>
      </c>
      <c r="K142" t="n">
        <v>57.72</v>
      </c>
      <c r="L142" t="n">
        <v>36</v>
      </c>
      <c r="M142" t="n">
        <v>4</v>
      </c>
      <c r="N142" t="n">
        <v>84.81</v>
      </c>
      <c r="O142" t="n">
        <v>37053.82</v>
      </c>
      <c r="P142" t="n">
        <v>245.15</v>
      </c>
      <c r="Q142" t="n">
        <v>444.55</v>
      </c>
      <c r="R142" t="n">
        <v>65.11</v>
      </c>
      <c r="S142" t="n">
        <v>48.21</v>
      </c>
      <c r="T142" t="n">
        <v>2531.86</v>
      </c>
      <c r="U142" t="n">
        <v>0.74</v>
      </c>
      <c r="V142" t="n">
        <v>0.78</v>
      </c>
      <c r="W142" t="n">
        <v>0.17</v>
      </c>
      <c r="X142" t="n">
        <v>0.14</v>
      </c>
      <c r="Y142" t="n">
        <v>1</v>
      </c>
      <c r="Z142" t="n">
        <v>10</v>
      </c>
      <c r="AA142" t="n">
        <v>425.9642683396974</v>
      </c>
      <c r="AB142" t="n">
        <v>582.823104159606</v>
      </c>
      <c r="AC142" t="n">
        <v>527.1992850959766</v>
      </c>
      <c r="AD142" t="n">
        <v>425964.2683396974</v>
      </c>
      <c r="AE142" t="n">
        <v>582823.104159606</v>
      </c>
      <c r="AF142" t="n">
        <v>6.177361507715965e-06</v>
      </c>
      <c r="AG142" t="n">
        <v>24</v>
      </c>
      <c r="AH142" t="n">
        <v>527199.2850959767</v>
      </c>
    </row>
    <row r="143">
      <c r="A143" t="n">
        <v>141</v>
      </c>
      <c r="B143" t="n">
        <v>120</v>
      </c>
      <c r="C143" t="inlineStr">
        <is>
          <t xml:space="preserve">CONCLUIDO	</t>
        </is>
      </c>
      <c r="D143" t="n">
        <v>4.9009</v>
      </c>
      <c r="E143" t="n">
        <v>20.4</v>
      </c>
      <c r="F143" t="n">
        <v>17.42</v>
      </c>
      <c r="G143" t="n">
        <v>174.22</v>
      </c>
      <c r="H143" t="n">
        <v>2.16</v>
      </c>
      <c r="I143" t="n">
        <v>6</v>
      </c>
      <c r="J143" t="n">
        <v>299.06</v>
      </c>
      <c r="K143" t="n">
        <v>57.72</v>
      </c>
      <c r="L143" t="n">
        <v>36.25</v>
      </c>
      <c r="M143" t="n">
        <v>4</v>
      </c>
      <c r="N143" t="n">
        <v>85.09</v>
      </c>
      <c r="O143" t="n">
        <v>37118.41</v>
      </c>
      <c r="P143" t="n">
        <v>245.65</v>
      </c>
      <c r="Q143" t="n">
        <v>444.55</v>
      </c>
      <c r="R143" t="n">
        <v>65.31</v>
      </c>
      <c r="S143" t="n">
        <v>48.21</v>
      </c>
      <c r="T143" t="n">
        <v>2628.16</v>
      </c>
      <c r="U143" t="n">
        <v>0.74</v>
      </c>
      <c r="V143" t="n">
        <v>0.78</v>
      </c>
      <c r="W143" t="n">
        <v>0.18</v>
      </c>
      <c r="X143" t="n">
        <v>0.15</v>
      </c>
      <c r="Y143" t="n">
        <v>1</v>
      </c>
      <c r="Z143" t="n">
        <v>10</v>
      </c>
      <c r="AA143" t="n">
        <v>426.3275725965286</v>
      </c>
      <c r="AB143" t="n">
        <v>583.3201930716549</v>
      </c>
      <c r="AC143" t="n">
        <v>527.6489325399284</v>
      </c>
      <c r="AD143" t="n">
        <v>426327.5725965286</v>
      </c>
      <c r="AE143" t="n">
        <v>583320.1930716549</v>
      </c>
      <c r="AF143" t="n">
        <v>6.174715686960061e-06</v>
      </c>
      <c r="AG143" t="n">
        <v>24</v>
      </c>
      <c r="AH143" t="n">
        <v>527648.9325399284</v>
      </c>
    </row>
    <row r="144">
      <c r="A144" t="n">
        <v>142</v>
      </c>
      <c r="B144" t="n">
        <v>120</v>
      </c>
      <c r="C144" t="inlineStr">
        <is>
          <t xml:space="preserve">CONCLUIDO	</t>
        </is>
      </c>
      <c r="D144" t="n">
        <v>4.9022</v>
      </c>
      <c r="E144" t="n">
        <v>20.4</v>
      </c>
      <c r="F144" t="n">
        <v>17.42</v>
      </c>
      <c r="G144" t="n">
        <v>174.17</v>
      </c>
      <c r="H144" t="n">
        <v>2.17</v>
      </c>
      <c r="I144" t="n">
        <v>6</v>
      </c>
      <c r="J144" t="n">
        <v>299.59</v>
      </c>
      <c r="K144" t="n">
        <v>57.72</v>
      </c>
      <c r="L144" t="n">
        <v>36.5</v>
      </c>
      <c r="M144" t="n">
        <v>4</v>
      </c>
      <c r="N144" t="n">
        <v>85.36</v>
      </c>
      <c r="O144" t="n">
        <v>37183.24</v>
      </c>
      <c r="P144" t="n">
        <v>246.39</v>
      </c>
      <c r="Q144" t="n">
        <v>444.55</v>
      </c>
      <c r="R144" t="n">
        <v>65.20999999999999</v>
      </c>
      <c r="S144" t="n">
        <v>48.21</v>
      </c>
      <c r="T144" t="n">
        <v>2578.78</v>
      </c>
      <c r="U144" t="n">
        <v>0.74</v>
      </c>
      <c r="V144" t="n">
        <v>0.78</v>
      </c>
      <c r="W144" t="n">
        <v>0.17</v>
      </c>
      <c r="X144" t="n">
        <v>0.14</v>
      </c>
      <c r="Y144" t="n">
        <v>1</v>
      </c>
      <c r="Z144" t="n">
        <v>10</v>
      </c>
      <c r="AA144" t="n">
        <v>426.6433956998874</v>
      </c>
      <c r="AB144" t="n">
        <v>583.7523161748023</v>
      </c>
      <c r="AC144" t="n">
        <v>528.0398144206001</v>
      </c>
      <c r="AD144" t="n">
        <v>426643.3956998874</v>
      </c>
      <c r="AE144" t="n">
        <v>583752.3161748024</v>
      </c>
      <c r="AF144" t="n">
        <v>6.176353575999431e-06</v>
      </c>
      <c r="AG144" t="n">
        <v>24</v>
      </c>
      <c r="AH144" t="n">
        <v>528039.8144206001</v>
      </c>
    </row>
    <row r="145">
      <c r="A145" t="n">
        <v>143</v>
      </c>
      <c r="B145" t="n">
        <v>120</v>
      </c>
      <c r="C145" t="inlineStr">
        <is>
          <t xml:space="preserve">CONCLUIDO	</t>
        </is>
      </c>
      <c r="D145" t="n">
        <v>4.9034</v>
      </c>
      <c r="E145" t="n">
        <v>20.39</v>
      </c>
      <c r="F145" t="n">
        <v>17.41</v>
      </c>
      <c r="G145" t="n">
        <v>174.12</v>
      </c>
      <c r="H145" t="n">
        <v>2.18</v>
      </c>
      <c r="I145" t="n">
        <v>6</v>
      </c>
      <c r="J145" t="n">
        <v>300.11</v>
      </c>
      <c r="K145" t="n">
        <v>57.72</v>
      </c>
      <c r="L145" t="n">
        <v>36.75</v>
      </c>
      <c r="M145" t="n">
        <v>4</v>
      </c>
      <c r="N145" t="n">
        <v>85.64</v>
      </c>
      <c r="O145" t="n">
        <v>37248.06</v>
      </c>
      <c r="P145" t="n">
        <v>246.4</v>
      </c>
      <c r="Q145" t="n">
        <v>444.55</v>
      </c>
      <c r="R145" t="n">
        <v>65.03</v>
      </c>
      <c r="S145" t="n">
        <v>48.21</v>
      </c>
      <c r="T145" t="n">
        <v>2488.57</v>
      </c>
      <c r="U145" t="n">
        <v>0.74</v>
      </c>
      <c r="V145" t="n">
        <v>0.78</v>
      </c>
      <c r="W145" t="n">
        <v>0.17</v>
      </c>
      <c r="X145" t="n">
        <v>0.14</v>
      </c>
      <c r="Y145" t="n">
        <v>1</v>
      </c>
      <c r="Z145" t="n">
        <v>10</v>
      </c>
      <c r="AA145" t="n">
        <v>426.5657134361942</v>
      </c>
      <c r="AB145" t="n">
        <v>583.6460278745178</v>
      </c>
      <c r="AC145" t="n">
        <v>527.943670126518</v>
      </c>
      <c r="AD145" t="n">
        <v>426565.7134361942</v>
      </c>
      <c r="AE145" t="n">
        <v>583646.0278745178</v>
      </c>
      <c r="AF145" t="n">
        <v>6.177865473574234e-06</v>
      </c>
      <c r="AG145" t="n">
        <v>24</v>
      </c>
      <c r="AH145" t="n">
        <v>527943.670126518</v>
      </c>
    </row>
    <row r="146">
      <c r="A146" t="n">
        <v>144</v>
      </c>
      <c r="B146" t="n">
        <v>120</v>
      </c>
      <c r="C146" t="inlineStr">
        <is>
          <t xml:space="preserve">CONCLUIDO	</t>
        </is>
      </c>
      <c r="D146" t="n">
        <v>4.902</v>
      </c>
      <c r="E146" t="n">
        <v>20.4</v>
      </c>
      <c r="F146" t="n">
        <v>17.42</v>
      </c>
      <c r="G146" t="n">
        <v>174.18</v>
      </c>
      <c r="H146" t="n">
        <v>2.19</v>
      </c>
      <c r="I146" t="n">
        <v>6</v>
      </c>
      <c r="J146" t="n">
        <v>300.64</v>
      </c>
      <c r="K146" t="n">
        <v>57.72</v>
      </c>
      <c r="L146" t="n">
        <v>37</v>
      </c>
      <c r="M146" t="n">
        <v>4</v>
      </c>
      <c r="N146" t="n">
        <v>85.91</v>
      </c>
      <c r="O146" t="n">
        <v>37313</v>
      </c>
      <c r="P146" t="n">
        <v>246.24</v>
      </c>
      <c r="Q146" t="n">
        <v>444.56</v>
      </c>
      <c r="R146" t="n">
        <v>65.15000000000001</v>
      </c>
      <c r="S146" t="n">
        <v>48.21</v>
      </c>
      <c r="T146" t="n">
        <v>2551.24</v>
      </c>
      <c r="U146" t="n">
        <v>0.74</v>
      </c>
      <c r="V146" t="n">
        <v>0.78</v>
      </c>
      <c r="W146" t="n">
        <v>0.17</v>
      </c>
      <c r="X146" t="n">
        <v>0.14</v>
      </c>
      <c r="Y146" t="n">
        <v>1</v>
      </c>
      <c r="Z146" t="n">
        <v>10</v>
      </c>
      <c r="AA146" t="n">
        <v>426.5769801148367</v>
      </c>
      <c r="AB146" t="n">
        <v>583.6614434412874</v>
      </c>
      <c r="AC146" t="n">
        <v>527.957614453231</v>
      </c>
      <c r="AD146" t="n">
        <v>426576.9801148367</v>
      </c>
      <c r="AE146" t="n">
        <v>583661.4434412874</v>
      </c>
      <c r="AF146" t="n">
        <v>6.176101593070297e-06</v>
      </c>
      <c r="AG146" t="n">
        <v>24</v>
      </c>
      <c r="AH146" t="n">
        <v>527957.614453231</v>
      </c>
    </row>
    <row r="147">
      <c r="A147" t="n">
        <v>145</v>
      </c>
      <c r="B147" t="n">
        <v>120</v>
      </c>
      <c r="C147" t="inlineStr">
        <is>
          <t xml:space="preserve">CONCLUIDO	</t>
        </is>
      </c>
      <c r="D147" t="n">
        <v>4.9062</v>
      </c>
      <c r="E147" t="n">
        <v>20.38</v>
      </c>
      <c r="F147" t="n">
        <v>17.4</v>
      </c>
      <c r="G147" t="n">
        <v>174</v>
      </c>
      <c r="H147" t="n">
        <v>2.2</v>
      </c>
      <c r="I147" t="n">
        <v>6</v>
      </c>
      <c r="J147" t="n">
        <v>301.17</v>
      </c>
      <c r="K147" t="n">
        <v>57.72</v>
      </c>
      <c r="L147" t="n">
        <v>37.25</v>
      </c>
      <c r="M147" t="n">
        <v>4</v>
      </c>
      <c r="N147" t="n">
        <v>86.19</v>
      </c>
      <c r="O147" t="n">
        <v>37378.06</v>
      </c>
      <c r="P147" t="n">
        <v>246.26</v>
      </c>
      <c r="Q147" t="n">
        <v>444.55</v>
      </c>
      <c r="R147" t="n">
        <v>64.54000000000001</v>
      </c>
      <c r="S147" t="n">
        <v>48.21</v>
      </c>
      <c r="T147" t="n">
        <v>2243.89</v>
      </c>
      <c r="U147" t="n">
        <v>0.75</v>
      </c>
      <c r="V147" t="n">
        <v>0.78</v>
      </c>
      <c r="W147" t="n">
        <v>0.17</v>
      </c>
      <c r="X147" t="n">
        <v>0.12</v>
      </c>
      <c r="Y147" t="n">
        <v>1</v>
      </c>
      <c r="Z147" t="n">
        <v>10</v>
      </c>
      <c r="AA147" t="n">
        <v>426.3534694880705</v>
      </c>
      <c r="AB147" t="n">
        <v>583.3556263411527</v>
      </c>
      <c r="AC147" t="n">
        <v>527.6809841079162</v>
      </c>
      <c r="AD147" t="n">
        <v>426353.4694880705</v>
      </c>
      <c r="AE147" t="n">
        <v>583355.6263411527</v>
      </c>
      <c r="AF147" t="n">
        <v>6.181393234582108e-06</v>
      </c>
      <c r="AG147" t="n">
        <v>24</v>
      </c>
      <c r="AH147" t="n">
        <v>527680.9841079161</v>
      </c>
    </row>
    <row r="148">
      <c r="A148" t="n">
        <v>146</v>
      </c>
      <c r="B148" t="n">
        <v>120</v>
      </c>
      <c r="C148" t="inlineStr">
        <is>
          <t xml:space="preserve">CONCLUIDO	</t>
        </is>
      </c>
      <c r="D148" t="n">
        <v>4.9051</v>
      </c>
      <c r="E148" t="n">
        <v>20.39</v>
      </c>
      <c r="F148" t="n">
        <v>17.4</v>
      </c>
      <c r="G148" t="n">
        <v>174.05</v>
      </c>
      <c r="H148" t="n">
        <v>2.21</v>
      </c>
      <c r="I148" t="n">
        <v>6</v>
      </c>
      <c r="J148" t="n">
        <v>301.69</v>
      </c>
      <c r="K148" t="n">
        <v>57.72</v>
      </c>
      <c r="L148" t="n">
        <v>37.5</v>
      </c>
      <c r="M148" t="n">
        <v>4</v>
      </c>
      <c r="N148" t="n">
        <v>86.47</v>
      </c>
      <c r="O148" t="n">
        <v>37443.23</v>
      </c>
      <c r="P148" t="n">
        <v>246.48</v>
      </c>
      <c r="Q148" t="n">
        <v>444.55</v>
      </c>
      <c r="R148" t="n">
        <v>64.70999999999999</v>
      </c>
      <c r="S148" t="n">
        <v>48.21</v>
      </c>
      <c r="T148" t="n">
        <v>2328.38</v>
      </c>
      <c r="U148" t="n">
        <v>0.75</v>
      </c>
      <c r="V148" t="n">
        <v>0.78</v>
      </c>
      <c r="W148" t="n">
        <v>0.17</v>
      </c>
      <c r="X148" t="n">
        <v>0.13</v>
      </c>
      <c r="Y148" t="n">
        <v>1</v>
      </c>
      <c r="Z148" t="n">
        <v>10</v>
      </c>
      <c r="AA148" t="n">
        <v>426.5036270620116</v>
      </c>
      <c r="AB148" t="n">
        <v>583.5610785583036</v>
      </c>
      <c r="AC148" t="n">
        <v>527.8668282538163</v>
      </c>
      <c r="AD148" t="n">
        <v>426503.6270620116</v>
      </c>
      <c r="AE148" t="n">
        <v>583561.0785583036</v>
      </c>
      <c r="AF148" t="n">
        <v>6.180007328471871e-06</v>
      </c>
      <c r="AG148" t="n">
        <v>24</v>
      </c>
      <c r="AH148" t="n">
        <v>527866.8282538162</v>
      </c>
    </row>
    <row r="149">
      <c r="A149" t="n">
        <v>147</v>
      </c>
      <c r="B149" t="n">
        <v>120</v>
      </c>
      <c r="C149" t="inlineStr">
        <is>
          <t xml:space="preserve">CONCLUIDO	</t>
        </is>
      </c>
      <c r="D149" t="n">
        <v>4.9072</v>
      </c>
      <c r="E149" t="n">
        <v>20.38</v>
      </c>
      <c r="F149" t="n">
        <v>17.4</v>
      </c>
      <c r="G149" t="n">
        <v>173.96</v>
      </c>
      <c r="H149" t="n">
        <v>2.22</v>
      </c>
      <c r="I149" t="n">
        <v>6</v>
      </c>
      <c r="J149" t="n">
        <v>302.22</v>
      </c>
      <c r="K149" t="n">
        <v>57.72</v>
      </c>
      <c r="L149" t="n">
        <v>37.75</v>
      </c>
      <c r="M149" t="n">
        <v>4</v>
      </c>
      <c r="N149" t="n">
        <v>86.75</v>
      </c>
      <c r="O149" t="n">
        <v>37508.53</v>
      </c>
      <c r="P149" t="n">
        <v>246.54</v>
      </c>
      <c r="Q149" t="n">
        <v>444.56</v>
      </c>
      <c r="R149" t="n">
        <v>64.43000000000001</v>
      </c>
      <c r="S149" t="n">
        <v>48.21</v>
      </c>
      <c r="T149" t="n">
        <v>2188.9</v>
      </c>
      <c r="U149" t="n">
        <v>0.75</v>
      </c>
      <c r="V149" t="n">
        <v>0.78</v>
      </c>
      <c r="W149" t="n">
        <v>0.17</v>
      </c>
      <c r="X149" t="n">
        <v>0.12</v>
      </c>
      <c r="Y149" t="n">
        <v>1</v>
      </c>
      <c r="Z149" t="n">
        <v>10</v>
      </c>
      <c r="AA149" t="n">
        <v>426.4536021986529</v>
      </c>
      <c r="AB149" t="n">
        <v>583.4926323333152</v>
      </c>
      <c r="AC149" t="n">
        <v>527.8049144404756</v>
      </c>
      <c r="AD149" t="n">
        <v>426453.6021986529</v>
      </c>
      <c r="AE149" t="n">
        <v>583492.6323333152</v>
      </c>
      <c r="AF149" t="n">
        <v>6.182653149227776e-06</v>
      </c>
      <c r="AG149" t="n">
        <v>24</v>
      </c>
      <c r="AH149" t="n">
        <v>527804.9144404756</v>
      </c>
    </row>
    <row r="150">
      <c r="A150" t="n">
        <v>148</v>
      </c>
      <c r="B150" t="n">
        <v>120</v>
      </c>
      <c r="C150" t="inlineStr">
        <is>
          <t xml:space="preserve">CONCLUIDO	</t>
        </is>
      </c>
      <c r="D150" t="n">
        <v>4.9093</v>
      </c>
      <c r="E150" t="n">
        <v>20.37</v>
      </c>
      <c r="F150" t="n">
        <v>17.39</v>
      </c>
      <c r="G150" t="n">
        <v>173.87</v>
      </c>
      <c r="H150" t="n">
        <v>2.24</v>
      </c>
      <c r="I150" t="n">
        <v>6</v>
      </c>
      <c r="J150" t="n">
        <v>302.75</v>
      </c>
      <c r="K150" t="n">
        <v>57.72</v>
      </c>
      <c r="L150" t="n">
        <v>38</v>
      </c>
      <c r="M150" t="n">
        <v>4</v>
      </c>
      <c r="N150" t="n">
        <v>87.03</v>
      </c>
      <c r="O150" t="n">
        <v>37573.94</v>
      </c>
      <c r="P150" t="n">
        <v>245.97</v>
      </c>
      <c r="Q150" t="n">
        <v>444.55</v>
      </c>
      <c r="R150" t="n">
        <v>64.22</v>
      </c>
      <c r="S150" t="n">
        <v>48.21</v>
      </c>
      <c r="T150" t="n">
        <v>2084.91</v>
      </c>
      <c r="U150" t="n">
        <v>0.75</v>
      </c>
      <c r="V150" t="n">
        <v>0.78</v>
      </c>
      <c r="W150" t="n">
        <v>0.17</v>
      </c>
      <c r="X150" t="n">
        <v>0.11</v>
      </c>
      <c r="Y150" t="n">
        <v>1</v>
      </c>
      <c r="Z150" t="n">
        <v>10</v>
      </c>
      <c r="AA150" t="n">
        <v>426.0562235884548</v>
      </c>
      <c r="AB150" t="n">
        <v>582.948921387735</v>
      </c>
      <c r="AC150" t="n">
        <v>527.3130945044387</v>
      </c>
      <c r="AD150" t="n">
        <v>426056.2235884548</v>
      </c>
      <c r="AE150" t="n">
        <v>582948.9213877351</v>
      </c>
      <c r="AF150" t="n">
        <v>6.185298969983681e-06</v>
      </c>
      <c r="AG150" t="n">
        <v>24</v>
      </c>
      <c r="AH150" t="n">
        <v>527313.0945044387</v>
      </c>
    </row>
    <row r="151">
      <c r="A151" t="n">
        <v>149</v>
      </c>
      <c r="B151" t="n">
        <v>120</v>
      </c>
      <c r="C151" t="inlineStr">
        <is>
          <t xml:space="preserve">CONCLUIDO	</t>
        </is>
      </c>
      <c r="D151" t="n">
        <v>4.904</v>
      </c>
      <c r="E151" t="n">
        <v>20.39</v>
      </c>
      <c r="F151" t="n">
        <v>17.41</v>
      </c>
      <c r="G151" t="n">
        <v>174.09</v>
      </c>
      <c r="H151" t="n">
        <v>2.25</v>
      </c>
      <c r="I151" t="n">
        <v>6</v>
      </c>
      <c r="J151" t="n">
        <v>303.29</v>
      </c>
      <c r="K151" t="n">
        <v>57.72</v>
      </c>
      <c r="L151" t="n">
        <v>38.25</v>
      </c>
      <c r="M151" t="n">
        <v>4</v>
      </c>
      <c r="N151" t="n">
        <v>87.31</v>
      </c>
      <c r="O151" t="n">
        <v>37639.48</v>
      </c>
      <c r="P151" t="n">
        <v>246.26</v>
      </c>
      <c r="Q151" t="n">
        <v>444.55</v>
      </c>
      <c r="R151" t="n">
        <v>65.03</v>
      </c>
      <c r="S151" t="n">
        <v>48.21</v>
      </c>
      <c r="T151" t="n">
        <v>2487.95</v>
      </c>
      <c r="U151" t="n">
        <v>0.74</v>
      </c>
      <c r="V151" t="n">
        <v>0.78</v>
      </c>
      <c r="W151" t="n">
        <v>0.17</v>
      </c>
      <c r="X151" t="n">
        <v>0.13</v>
      </c>
      <c r="Y151" t="n">
        <v>1</v>
      </c>
      <c r="Z151" t="n">
        <v>10</v>
      </c>
      <c r="AA151" t="n">
        <v>426.4739009840007</v>
      </c>
      <c r="AB151" t="n">
        <v>583.5204060269473</v>
      </c>
      <c r="AC151" t="n">
        <v>527.8300374517681</v>
      </c>
      <c r="AD151" t="n">
        <v>426473.9009840008</v>
      </c>
      <c r="AE151" t="n">
        <v>583520.4060269473</v>
      </c>
      <c r="AF151" t="n">
        <v>6.178621422361635e-06</v>
      </c>
      <c r="AG151" t="n">
        <v>24</v>
      </c>
      <c r="AH151" t="n">
        <v>527830.0374517682</v>
      </c>
    </row>
    <row r="152">
      <c r="A152" t="n">
        <v>150</v>
      </c>
      <c r="B152" t="n">
        <v>120</v>
      </c>
      <c r="C152" t="inlineStr">
        <is>
          <t xml:space="preserve">CONCLUIDO	</t>
        </is>
      </c>
      <c r="D152" t="n">
        <v>4.897</v>
      </c>
      <c r="E152" t="n">
        <v>20.42</v>
      </c>
      <c r="F152" t="n">
        <v>17.44</v>
      </c>
      <c r="G152" t="n">
        <v>174.38</v>
      </c>
      <c r="H152" t="n">
        <v>2.26</v>
      </c>
      <c r="I152" t="n">
        <v>6</v>
      </c>
      <c r="J152" t="n">
        <v>303.82</v>
      </c>
      <c r="K152" t="n">
        <v>57.72</v>
      </c>
      <c r="L152" t="n">
        <v>38.5</v>
      </c>
      <c r="M152" t="n">
        <v>4</v>
      </c>
      <c r="N152" t="n">
        <v>87.59</v>
      </c>
      <c r="O152" t="n">
        <v>37705.13</v>
      </c>
      <c r="P152" t="n">
        <v>246.94</v>
      </c>
      <c r="Q152" t="n">
        <v>444.55</v>
      </c>
      <c r="R152" t="n">
        <v>66.05</v>
      </c>
      <c r="S152" t="n">
        <v>48.21</v>
      </c>
      <c r="T152" t="n">
        <v>3001.1</v>
      </c>
      <c r="U152" t="n">
        <v>0.73</v>
      </c>
      <c r="V152" t="n">
        <v>0.78</v>
      </c>
      <c r="W152" t="n">
        <v>0.17</v>
      </c>
      <c r="X152" t="n">
        <v>0.16</v>
      </c>
      <c r="Y152" t="n">
        <v>1</v>
      </c>
      <c r="Z152" t="n">
        <v>10</v>
      </c>
      <c r="AA152" t="n">
        <v>427.1869195891101</v>
      </c>
      <c r="AB152" t="n">
        <v>584.4959895386186</v>
      </c>
      <c r="AC152" t="n">
        <v>528.7125126423257</v>
      </c>
      <c r="AD152" t="n">
        <v>427186.9195891101</v>
      </c>
      <c r="AE152" t="n">
        <v>584495.9895386186</v>
      </c>
      <c r="AF152" t="n">
        <v>6.169802019841951e-06</v>
      </c>
      <c r="AG152" t="n">
        <v>24</v>
      </c>
      <c r="AH152" t="n">
        <v>528712.5126423257</v>
      </c>
    </row>
    <row r="153">
      <c r="A153" t="n">
        <v>151</v>
      </c>
      <c r="B153" t="n">
        <v>120</v>
      </c>
      <c r="C153" t="inlineStr">
        <is>
          <t xml:space="preserve">CONCLUIDO	</t>
        </is>
      </c>
      <c r="D153" t="n">
        <v>4.8994</v>
      </c>
      <c r="E153" t="n">
        <v>20.41</v>
      </c>
      <c r="F153" t="n">
        <v>17.43</v>
      </c>
      <c r="G153" t="n">
        <v>174.29</v>
      </c>
      <c r="H153" t="n">
        <v>2.27</v>
      </c>
      <c r="I153" t="n">
        <v>6</v>
      </c>
      <c r="J153" t="n">
        <v>304.35</v>
      </c>
      <c r="K153" t="n">
        <v>57.72</v>
      </c>
      <c r="L153" t="n">
        <v>38.75</v>
      </c>
      <c r="M153" t="n">
        <v>4</v>
      </c>
      <c r="N153" t="n">
        <v>87.88</v>
      </c>
      <c r="O153" t="n">
        <v>37770.91</v>
      </c>
      <c r="P153" t="n">
        <v>246.63</v>
      </c>
      <c r="Q153" t="n">
        <v>444.55</v>
      </c>
      <c r="R153" t="n">
        <v>65.54000000000001</v>
      </c>
      <c r="S153" t="n">
        <v>48.21</v>
      </c>
      <c r="T153" t="n">
        <v>2745.43</v>
      </c>
      <c r="U153" t="n">
        <v>0.74</v>
      </c>
      <c r="V153" t="n">
        <v>0.78</v>
      </c>
      <c r="W153" t="n">
        <v>0.17</v>
      </c>
      <c r="X153" t="n">
        <v>0.15</v>
      </c>
      <c r="Y153" t="n">
        <v>1</v>
      </c>
      <c r="Z153" t="n">
        <v>10</v>
      </c>
      <c r="AA153" t="n">
        <v>426.9053448352553</v>
      </c>
      <c r="AB153" t="n">
        <v>584.110726538193</v>
      </c>
      <c r="AC153" t="n">
        <v>528.3640186019408</v>
      </c>
      <c r="AD153" t="n">
        <v>426905.3448352553</v>
      </c>
      <c r="AE153" t="n">
        <v>584110.7265381931</v>
      </c>
      <c r="AF153" t="n">
        <v>6.172825814991557e-06</v>
      </c>
      <c r="AG153" t="n">
        <v>24</v>
      </c>
      <c r="AH153" t="n">
        <v>528364.0186019407</v>
      </c>
    </row>
    <row r="154">
      <c r="A154" t="n">
        <v>152</v>
      </c>
      <c r="B154" t="n">
        <v>120</v>
      </c>
      <c r="C154" t="inlineStr">
        <is>
          <t xml:space="preserve">CONCLUIDO	</t>
        </is>
      </c>
      <c r="D154" t="n">
        <v>4.9029</v>
      </c>
      <c r="E154" t="n">
        <v>20.4</v>
      </c>
      <c r="F154" t="n">
        <v>17.41</v>
      </c>
      <c r="G154" t="n">
        <v>174.14</v>
      </c>
      <c r="H154" t="n">
        <v>2.28</v>
      </c>
      <c r="I154" t="n">
        <v>6</v>
      </c>
      <c r="J154" t="n">
        <v>304.89</v>
      </c>
      <c r="K154" t="n">
        <v>57.72</v>
      </c>
      <c r="L154" t="n">
        <v>39</v>
      </c>
      <c r="M154" t="n">
        <v>4</v>
      </c>
      <c r="N154" t="n">
        <v>88.16</v>
      </c>
      <c r="O154" t="n">
        <v>37836.81</v>
      </c>
      <c r="P154" t="n">
        <v>246.28</v>
      </c>
      <c r="Q154" t="n">
        <v>444.55</v>
      </c>
      <c r="R154" t="n">
        <v>65.08</v>
      </c>
      <c r="S154" t="n">
        <v>48.21</v>
      </c>
      <c r="T154" t="n">
        <v>2516.74</v>
      </c>
      <c r="U154" t="n">
        <v>0.74</v>
      </c>
      <c r="V154" t="n">
        <v>0.78</v>
      </c>
      <c r="W154" t="n">
        <v>0.17</v>
      </c>
      <c r="X154" t="n">
        <v>0.14</v>
      </c>
      <c r="Y154" t="n">
        <v>1</v>
      </c>
      <c r="Z154" t="n">
        <v>10</v>
      </c>
      <c r="AA154" t="n">
        <v>426.5254910103501</v>
      </c>
      <c r="AB154" t="n">
        <v>583.5909937769898</v>
      </c>
      <c r="AC154" t="n">
        <v>527.8938884060173</v>
      </c>
      <c r="AD154" t="n">
        <v>426525.4910103501</v>
      </c>
      <c r="AE154" t="n">
        <v>583590.9937769898</v>
      </c>
      <c r="AF154" t="n">
        <v>6.177235516251398e-06</v>
      </c>
      <c r="AG154" t="n">
        <v>24</v>
      </c>
      <c r="AH154" t="n">
        <v>527893.8884060172</v>
      </c>
    </row>
    <row r="155">
      <c r="A155" t="n">
        <v>153</v>
      </c>
      <c r="B155" t="n">
        <v>120</v>
      </c>
      <c r="C155" t="inlineStr">
        <is>
          <t xml:space="preserve">CONCLUIDO	</t>
        </is>
      </c>
      <c r="D155" t="n">
        <v>4.8998</v>
      </c>
      <c r="E155" t="n">
        <v>20.41</v>
      </c>
      <c r="F155" t="n">
        <v>17.43</v>
      </c>
      <c r="G155" t="n">
        <v>174.27</v>
      </c>
      <c r="H155" t="n">
        <v>2.29</v>
      </c>
      <c r="I155" t="n">
        <v>6</v>
      </c>
      <c r="J155" t="n">
        <v>305.42</v>
      </c>
      <c r="K155" t="n">
        <v>57.72</v>
      </c>
      <c r="L155" t="n">
        <v>39.25</v>
      </c>
      <c r="M155" t="n">
        <v>4</v>
      </c>
      <c r="N155" t="n">
        <v>88.45</v>
      </c>
      <c r="O155" t="n">
        <v>37902.83</v>
      </c>
      <c r="P155" t="n">
        <v>246.09</v>
      </c>
      <c r="Q155" t="n">
        <v>444.55</v>
      </c>
      <c r="R155" t="n">
        <v>65.54000000000001</v>
      </c>
      <c r="S155" t="n">
        <v>48.21</v>
      </c>
      <c r="T155" t="n">
        <v>2745.88</v>
      </c>
      <c r="U155" t="n">
        <v>0.74</v>
      </c>
      <c r="V155" t="n">
        <v>0.78</v>
      </c>
      <c r="W155" t="n">
        <v>0.17</v>
      </c>
      <c r="X155" t="n">
        <v>0.15</v>
      </c>
      <c r="Y155" t="n">
        <v>1</v>
      </c>
      <c r="Z155" t="n">
        <v>10</v>
      </c>
      <c r="AA155" t="n">
        <v>426.6235719229971</v>
      </c>
      <c r="AB155" t="n">
        <v>583.7251924086979</v>
      </c>
      <c r="AC155" t="n">
        <v>528.015279308664</v>
      </c>
      <c r="AD155" t="n">
        <v>426623.5719229971</v>
      </c>
      <c r="AE155" t="n">
        <v>583725.1924086979</v>
      </c>
      <c r="AF155" t="n">
        <v>6.173329780849825e-06</v>
      </c>
      <c r="AG155" t="n">
        <v>24</v>
      </c>
      <c r="AH155" t="n">
        <v>528015.279308664</v>
      </c>
    </row>
    <row r="156">
      <c r="A156" t="n">
        <v>154</v>
      </c>
      <c r="B156" t="n">
        <v>120</v>
      </c>
      <c r="C156" t="inlineStr">
        <is>
          <t xml:space="preserve">CONCLUIDO	</t>
        </is>
      </c>
      <c r="D156" t="n">
        <v>4.9009</v>
      </c>
      <c r="E156" t="n">
        <v>20.4</v>
      </c>
      <c r="F156" t="n">
        <v>17.42</v>
      </c>
      <c r="G156" t="n">
        <v>174.22</v>
      </c>
      <c r="H156" t="n">
        <v>2.3</v>
      </c>
      <c r="I156" t="n">
        <v>6</v>
      </c>
      <c r="J156" t="n">
        <v>305.96</v>
      </c>
      <c r="K156" t="n">
        <v>57.72</v>
      </c>
      <c r="L156" t="n">
        <v>39.5</v>
      </c>
      <c r="M156" t="n">
        <v>4</v>
      </c>
      <c r="N156" t="n">
        <v>88.73</v>
      </c>
      <c r="O156" t="n">
        <v>37968.98</v>
      </c>
      <c r="P156" t="n">
        <v>246.05</v>
      </c>
      <c r="Q156" t="n">
        <v>444.55</v>
      </c>
      <c r="R156" t="n">
        <v>65.38</v>
      </c>
      <c r="S156" t="n">
        <v>48.21</v>
      </c>
      <c r="T156" t="n">
        <v>2665.23</v>
      </c>
      <c r="U156" t="n">
        <v>0.74</v>
      </c>
      <c r="V156" t="n">
        <v>0.78</v>
      </c>
      <c r="W156" t="n">
        <v>0.17</v>
      </c>
      <c r="X156" t="n">
        <v>0.15</v>
      </c>
      <c r="Y156" t="n">
        <v>1</v>
      </c>
      <c r="Z156" t="n">
        <v>10</v>
      </c>
      <c r="AA156" t="n">
        <v>426.5249770122057</v>
      </c>
      <c r="AB156" t="n">
        <v>583.5902905020527</v>
      </c>
      <c r="AC156" t="n">
        <v>527.8932522506529</v>
      </c>
      <c r="AD156" t="n">
        <v>426524.9770122058</v>
      </c>
      <c r="AE156" t="n">
        <v>583590.2905020526</v>
      </c>
      <c r="AF156" t="n">
        <v>6.174715686960061e-06</v>
      </c>
      <c r="AG156" t="n">
        <v>24</v>
      </c>
      <c r="AH156" t="n">
        <v>527893.252250653</v>
      </c>
    </row>
    <row r="157">
      <c r="A157" t="n">
        <v>155</v>
      </c>
      <c r="B157" t="n">
        <v>120</v>
      </c>
      <c r="C157" t="inlineStr">
        <is>
          <t xml:space="preserve">CONCLUIDO	</t>
        </is>
      </c>
      <c r="D157" t="n">
        <v>4.9024</v>
      </c>
      <c r="E157" t="n">
        <v>20.4</v>
      </c>
      <c r="F157" t="n">
        <v>17.42</v>
      </c>
      <c r="G157" t="n">
        <v>174.16</v>
      </c>
      <c r="H157" t="n">
        <v>2.31</v>
      </c>
      <c r="I157" t="n">
        <v>6</v>
      </c>
      <c r="J157" t="n">
        <v>306.49</v>
      </c>
      <c r="K157" t="n">
        <v>57.72</v>
      </c>
      <c r="L157" t="n">
        <v>39.75</v>
      </c>
      <c r="M157" t="n">
        <v>4</v>
      </c>
      <c r="N157" t="n">
        <v>89.02</v>
      </c>
      <c r="O157" t="n">
        <v>38035.25</v>
      </c>
      <c r="P157" t="n">
        <v>245.41</v>
      </c>
      <c r="Q157" t="n">
        <v>444.55</v>
      </c>
      <c r="R157" t="n">
        <v>65.16</v>
      </c>
      <c r="S157" t="n">
        <v>48.21</v>
      </c>
      <c r="T157" t="n">
        <v>2554.14</v>
      </c>
      <c r="U157" t="n">
        <v>0.74</v>
      </c>
      <c r="V157" t="n">
        <v>0.78</v>
      </c>
      <c r="W157" t="n">
        <v>0.17</v>
      </c>
      <c r="X157" t="n">
        <v>0.14</v>
      </c>
      <c r="Y157" t="n">
        <v>1</v>
      </c>
      <c r="Z157" t="n">
        <v>10</v>
      </c>
      <c r="AA157" t="n">
        <v>426.1523090225821</v>
      </c>
      <c r="AB157" t="n">
        <v>583.0803897176983</v>
      </c>
      <c r="AC157" t="n">
        <v>527.4320156815071</v>
      </c>
      <c r="AD157" t="n">
        <v>426152.3090225821</v>
      </c>
      <c r="AE157" t="n">
        <v>583080.3897176982</v>
      </c>
      <c r="AF157" t="n">
        <v>6.176605558928564e-06</v>
      </c>
      <c r="AG157" t="n">
        <v>24</v>
      </c>
      <c r="AH157" t="n">
        <v>527432.0156815071</v>
      </c>
    </row>
    <row r="158">
      <c r="A158" t="n">
        <v>156</v>
      </c>
      <c r="B158" t="n">
        <v>120</v>
      </c>
      <c r="C158" t="inlineStr">
        <is>
          <t xml:space="preserve">CONCLUIDO	</t>
        </is>
      </c>
      <c r="D158" t="n">
        <v>4.9006</v>
      </c>
      <c r="E158" t="n">
        <v>20.41</v>
      </c>
      <c r="F158" t="n">
        <v>17.42</v>
      </c>
      <c r="G158" t="n">
        <v>174.24</v>
      </c>
      <c r="H158" t="n">
        <v>2.32</v>
      </c>
      <c r="I158" t="n">
        <v>6</v>
      </c>
      <c r="J158" t="n">
        <v>307.03</v>
      </c>
      <c r="K158" t="n">
        <v>57.72</v>
      </c>
      <c r="L158" t="n">
        <v>40</v>
      </c>
      <c r="M158" t="n">
        <v>4</v>
      </c>
      <c r="N158" t="n">
        <v>89.31</v>
      </c>
      <c r="O158" t="n">
        <v>38101.64</v>
      </c>
      <c r="P158" t="n">
        <v>245.12</v>
      </c>
      <c r="Q158" t="n">
        <v>444.55</v>
      </c>
      <c r="R158" t="n">
        <v>65.44</v>
      </c>
      <c r="S158" t="n">
        <v>48.21</v>
      </c>
      <c r="T158" t="n">
        <v>2696.14</v>
      </c>
      <c r="U158" t="n">
        <v>0.74</v>
      </c>
      <c r="V158" t="n">
        <v>0.78</v>
      </c>
      <c r="W158" t="n">
        <v>0.17</v>
      </c>
      <c r="X158" t="n">
        <v>0.15</v>
      </c>
      <c r="Y158" t="n">
        <v>1</v>
      </c>
      <c r="Z158" t="n">
        <v>10</v>
      </c>
      <c r="AA158" t="n">
        <v>426.0773713434855</v>
      </c>
      <c r="AB158" t="n">
        <v>582.9778566791413</v>
      </c>
      <c r="AC158" t="n">
        <v>527.339268252244</v>
      </c>
      <c r="AD158" t="n">
        <v>426077.3713434855</v>
      </c>
      <c r="AE158" t="n">
        <v>582977.8566791413</v>
      </c>
      <c r="AF158" t="n">
        <v>6.174337712566359e-06</v>
      </c>
      <c r="AG158" t="n">
        <v>24</v>
      </c>
      <c r="AH158" t="n">
        <v>527339.268252244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1.9543</v>
      </c>
      <c r="E2" t="n">
        <v>51.17</v>
      </c>
      <c r="F2" t="n">
        <v>28.44</v>
      </c>
      <c r="G2" t="n">
        <v>4.65</v>
      </c>
      <c r="H2" t="n">
        <v>0.06</v>
      </c>
      <c r="I2" t="n">
        <v>367</v>
      </c>
      <c r="J2" t="n">
        <v>285.18</v>
      </c>
      <c r="K2" t="n">
        <v>61.2</v>
      </c>
      <c r="L2" t="n">
        <v>1</v>
      </c>
      <c r="M2" t="n">
        <v>365</v>
      </c>
      <c r="N2" t="n">
        <v>77.98</v>
      </c>
      <c r="O2" t="n">
        <v>35406.83</v>
      </c>
      <c r="P2" t="n">
        <v>503.82</v>
      </c>
      <c r="Q2" t="n">
        <v>444.77</v>
      </c>
      <c r="R2" t="n">
        <v>426.56</v>
      </c>
      <c r="S2" t="n">
        <v>48.21</v>
      </c>
      <c r="T2" t="n">
        <v>181448.83</v>
      </c>
      <c r="U2" t="n">
        <v>0.11</v>
      </c>
      <c r="V2" t="n">
        <v>0.48</v>
      </c>
      <c r="W2" t="n">
        <v>0.75</v>
      </c>
      <c r="X2" t="n">
        <v>11.15</v>
      </c>
      <c r="Y2" t="n">
        <v>1</v>
      </c>
      <c r="Z2" t="n">
        <v>10</v>
      </c>
      <c r="AA2" t="n">
        <v>1515.342080875731</v>
      </c>
      <c r="AB2" t="n">
        <v>2073.357887228593</v>
      </c>
      <c r="AC2" t="n">
        <v>1875.479520447567</v>
      </c>
      <c r="AD2" t="n">
        <v>1515342.080875731</v>
      </c>
      <c r="AE2" t="n">
        <v>2073357.887228593</v>
      </c>
      <c r="AF2" t="n">
        <v>2.281291845225738e-06</v>
      </c>
      <c r="AG2" t="n">
        <v>60</v>
      </c>
      <c r="AH2" t="n">
        <v>1875479.520447567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2.4021</v>
      </c>
      <c r="E3" t="n">
        <v>41.63</v>
      </c>
      <c r="F3" t="n">
        <v>24.89</v>
      </c>
      <c r="G3" t="n">
        <v>5.83</v>
      </c>
      <c r="H3" t="n">
        <v>0.08</v>
      </c>
      <c r="I3" t="n">
        <v>256</v>
      </c>
      <c r="J3" t="n">
        <v>285.68</v>
      </c>
      <c r="K3" t="n">
        <v>61.2</v>
      </c>
      <c r="L3" t="n">
        <v>1.25</v>
      </c>
      <c r="M3" t="n">
        <v>254</v>
      </c>
      <c r="N3" t="n">
        <v>78.23999999999999</v>
      </c>
      <c r="O3" t="n">
        <v>35468.6</v>
      </c>
      <c r="P3" t="n">
        <v>440.38</v>
      </c>
      <c r="Q3" t="n">
        <v>444.75</v>
      </c>
      <c r="R3" t="n">
        <v>309.53</v>
      </c>
      <c r="S3" t="n">
        <v>48.21</v>
      </c>
      <c r="T3" t="n">
        <v>123489.9</v>
      </c>
      <c r="U3" t="n">
        <v>0.16</v>
      </c>
      <c r="V3" t="n">
        <v>0.55</v>
      </c>
      <c r="W3" t="n">
        <v>0.57</v>
      </c>
      <c r="X3" t="n">
        <v>7.6</v>
      </c>
      <c r="Y3" t="n">
        <v>1</v>
      </c>
      <c r="Z3" t="n">
        <v>10</v>
      </c>
      <c r="AA3" t="n">
        <v>1142.018852171585</v>
      </c>
      <c r="AB3" t="n">
        <v>1562.560575857115</v>
      </c>
      <c r="AC3" t="n">
        <v>1413.431987564853</v>
      </c>
      <c r="AD3" t="n">
        <v>1142018.852171584</v>
      </c>
      <c r="AE3" t="n">
        <v>1562560.575857115</v>
      </c>
      <c r="AF3" t="n">
        <v>2.804017367557051e-06</v>
      </c>
      <c r="AG3" t="n">
        <v>49</v>
      </c>
      <c r="AH3" t="n">
        <v>1413431.987564853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2.7236</v>
      </c>
      <c r="E4" t="n">
        <v>36.72</v>
      </c>
      <c r="F4" t="n">
        <v>23.1</v>
      </c>
      <c r="G4" t="n">
        <v>7</v>
      </c>
      <c r="H4" t="n">
        <v>0.09</v>
      </c>
      <c r="I4" t="n">
        <v>198</v>
      </c>
      <c r="J4" t="n">
        <v>286.19</v>
      </c>
      <c r="K4" t="n">
        <v>61.2</v>
      </c>
      <c r="L4" t="n">
        <v>1.5</v>
      </c>
      <c r="M4" t="n">
        <v>196</v>
      </c>
      <c r="N4" t="n">
        <v>78.48999999999999</v>
      </c>
      <c r="O4" t="n">
        <v>35530.47</v>
      </c>
      <c r="P4" t="n">
        <v>408.43</v>
      </c>
      <c r="Q4" t="n">
        <v>444.67</v>
      </c>
      <c r="R4" t="n">
        <v>250.64</v>
      </c>
      <c r="S4" t="n">
        <v>48.21</v>
      </c>
      <c r="T4" t="n">
        <v>94333.63</v>
      </c>
      <c r="U4" t="n">
        <v>0.19</v>
      </c>
      <c r="V4" t="n">
        <v>0.59</v>
      </c>
      <c r="W4" t="n">
        <v>0.48</v>
      </c>
      <c r="X4" t="n">
        <v>5.82</v>
      </c>
      <c r="Y4" t="n">
        <v>1</v>
      </c>
      <c r="Z4" t="n">
        <v>10</v>
      </c>
      <c r="AA4" t="n">
        <v>963.8725185972623</v>
      </c>
      <c r="AB4" t="n">
        <v>1318.812902999169</v>
      </c>
      <c r="AC4" t="n">
        <v>1192.947250502462</v>
      </c>
      <c r="AD4" t="n">
        <v>963872.5185972623</v>
      </c>
      <c r="AE4" t="n">
        <v>1318812.902999169</v>
      </c>
      <c r="AF4" t="n">
        <v>3.179310479279957e-06</v>
      </c>
      <c r="AG4" t="n">
        <v>43</v>
      </c>
      <c r="AH4" t="n">
        <v>1192947.250502462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2.9762</v>
      </c>
      <c r="E5" t="n">
        <v>33.6</v>
      </c>
      <c r="F5" t="n">
        <v>21.97</v>
      </c>
      <c r="G5" t="n">
        <v>8.19</v>
      </c>
      <c r="H5" t="n">
        <v>0.11</v>
      </c>
      <c r="I5" t="n">
        <v>161</v>
      </c>
      <c r="J5" t="n">
        <v>286.69</v>
      </c>
      <c r="K5" t="n">
        <v>61.2</v>
      </c>
      <c r="L5" t="n">
        <v>1.75</v>
      </c>
      <c r="M5" t="n">
        <v>159</v>
      </c>
      <c r="N5" t="n">
        <v>78.73999999999999</v>
      </c>
      <c r="O5" t="n">
        <v>35592.57</v>
      </c>
      <c r="P5" t="n">
        <v>388.34</v>
      </c>
      <c r="Q5" t="n">
        <v>444.69</v>
      </c>
      <c r="R5" t="n">
        <v>214.35</v>
      </c>
      <c r="S5" t="n">
        <v>48.21</v>
      </c>
      <c r="T5" t="n">
        <v>76373.84</v>
      </c>
      <c r="U5" t="n">
        <v>0.22</v>
      </c>
      <c r="V5" t="n">
        <v>0.62</v>
      </c>
      <c r="W5" t="n">
        <v>0.41</v>
      </c>
      <c r="X5" t="n">
        <v>4.69</v>
      </c>
      <c r="Y5" t="n">
        <v>1</v>
      </c>
      <c r="Z5" t="n">
        <v>10</v>
      </c>
      <c r="AA5" t="n">
        <v>854.8291910833196</v>
      </c>
      <c r="AB5" t="n">
        <v>1169.615011642501</v>
      </c>
      <c r="AC5" t="n">
        <v>1057.988596496319</v>
      </c>
      <c r="AD5" t="n">
        <v>854829.1910833196</v>
      </c>
      <c r="AE5" t="n">
        <v>1169615.011642501</v>
      </c>
      <c r="AF5" t="n">
        <v>3.474175300496772e-06</v>
      </c>
      <c r="AG5" t="n">
        <v>39</v>
      </c>
      <c r="AH5" t="n">
        <v>1057988.596496319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3.1779</v>
      </c>
      <c r="E6" t="n">
        <v>31.47</v>
      </c>
      <c r="F6" t="n">
        <v>21.19</v>
      </c>
      <c r="G6" t="n">
        <v>9.35</v>
      </c>
      <c r="H6" t="n">
        <v>0.12</v>
      </c>
      <c r="I6" t="n">
        <v>136</v>
      </c>
      <c r="J6" t="n">
        <v>287.19</v>
      </c>
      <c r="K6" t="n">
        <v>61.2</v>
      </c>
      <c r="L6" t="n">
        <v>2</v>
      </c>
      <c r="M6" t="n">
        <v>134</v>
      </c>
      <c r="N6" t="n">
        <v>78.98999999999999</v>
      </c>
      <c r="O6" t="n">
        <v>35654.65</v>
      </c>
      <c r="P6" t="n">
        <v>374.24</v>
      </c>
      <c r="Q6" t="n">
        <v>444.66</v>
      </c>
      <c r="R6" t="n">
        <v>188.56</v>
      </c>
      <c r="S6" t="n">
        <v>48.21</v>
      </c>
      <c r="T6" t="n">
        <v>63606.71</v>
      </c>
      <c r="U6" t="n">
        <v>0.26</v>
      </c>
      <c r="V6" t="n">
        <v>0.64</v>
      </c>
      <c r="W6" t="n">
        <v>0.38</v>
      </c>
      <c r="X6" t="n">
        <v>3.91</v>
      </c>
      <c r="Y6" t="n">
        <v>1</v>
      </c>
      <c r="Z6" t="n">
        <v>10</v>
      </c>
      <c r="AA6" t="n">
        <v>789.8800717527946</v>
      </c>
      <c r="AB6" t="n">
        <v>1080.748761221559</v>
      </c>
      <c r="AC6" t="n">
        <v>977.6036162909854</v>
      </c>
      <c r="AD6" t="n">
        <v>789880.0717527946</v>
      </c>
      <c r="AE6" t="n">
        <v>1080748.761221559</v>
      </c>
      <c r="AF6" t="n">
        <v>3.709623576187317e-06</v>
      </c>
      <c r="AG6" t="n">
        <v>37</v>
      </c>
      <c r="AH6" t="n">
        <v>977603.6162909854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3.3365</v>
      </c>
      <c r="E7" t="n">
        <v>29.97</v>
      </c>
      <c r="F7" t="n">
        <v>20.66</v>
      </c>
      <c r="G7" t="n">
        <v>10.51</v>
      </c>
      <c r="H7" t="n">
        <v>0.14</v>
      </c>
      <c r="I7" t="n">
        <v>118</v>
      </c>
      <c r="J7" t="n">
        <v>287.7</v>
      </c>
      <c r="K7" t="n">
        <v>61.2</v>
      </c>
      <c r="L7" t="n">
        <v>2.25</v>
      </c>
      <c r="M7" t="n">
        <v>116</v>
      </c>
      <c r="N7" t="n">
        <v>79.25</v>
      </c>
      <c r="O7" t="n">
        <v>35716.83</v>
      </c>
      <c r="P7" t="n">
        <v>364.78</v>
      </c>
      <c r="Q7" t="n">
        <v>444.67</v>
      </c>
      <c r="R7" t="n">
        <v>171.07</v>
      </c>
      <c r="S7" t="n">
        <v>48.21</v>
      </c>
      <c r="T7" t="n">
        <v>54947.91</v>
      </c>
      <c r="U7" t="n">
        <v>0.28</v>
      </c>
      <c r="V7" t="n">
        <v>0.66</v>
      </c>
      <c r="W7" t="n">
        <v>0.35</v>
      </c>
      <c r="X7" t="n">
        <v>3.38</v>
      </c>
      <c r="Y7" t="n">
        <v>1</v>
      </c>
      <c r="Z7" t="n">
        <v>10</v>
      </c>
      <c r="AA7" t="n">
        <v>739.967058297388</v>
      </c>
      <c r="AB7" t="n">
        <v>1012.455574205128</v>
      </c>
      <c r="AC7" t="n">
        <v>915.8282351933125</v>
      </c>
      <c r="AD7" t="n">
        <v>739967.058297388</v>
      </c>
      <c r="AE7" t="n">
        <v>1012455.574205128</v>
      </c>
      <c r="AF7" t="n">
        <v>3.894760395842846e-06</v>
      </c>
      <c r="AG7" t="n">
        <v>35</v>
      </c>
      <c r="AH7" t="n">
        <v>915828.2351933125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3.4745</v>
      </c>
      <c r="E8" t="n">
        <v>28.78</v>
      </c>
      <c r="F8" t="n">
        <v>20.23</v>
      </c>
      <c r="G8" t="n">
        <v>11.67</v>
      </c>
      <c r="H8" t="n">
        <v>0.15</v>
      </c>
      <c r="I8" t="n">
        <v>104</v>
      </c>
      <c r="J8" t="n">
        <v>288.2</v>
      </c>
      <c r="K8" t="n">
        <v>61.2</v>
      </c>
      <c r="L8" t="n">
        <v>2.5</v>
      </c>
      <c r="M8" t="n">
        <v>102</v>
      </c>
      <c r="N8" t="n">
        <v>79.5</v>
      </c>
      <c r="O8" t="n">
        <v>35779.11</v>
      </c>
      <c r="P8" t="n">
        <v>356.91</v>
      </c>
      <c r="Q8" t="n">
        <v>444.62</v>
      </c>
      <c r="R8" t="n">
        <v>156.63</v>
      </c>
      <c r="S8" t="n">
        <v>48.21</v>
      </c>
      <c r="T8" t="n">
        <v>47799.24</v>
      </c>
      <c r="U8" t="n">
        <v>0.31</v>
      </c>
      <c r="V8" t="n">
        <v>0.67</v>
      </c>
      <c r="W8" t="n">
        <v>0.33</v>
      </c>
      <c r="X8" t="n">
        <v>2.95</v>
      </c>
      <c r="Y8" t="n">
        <v>1</v>
      </c>
      <c r="Z8" t="n">
        <v>10</v>
      </c>
      <c r="AA8" t="n">
        <v>706.6429083999609</v>
      </c>
      <c r="AB8" t="n">
        <v>966.8600021577329</v>
      </c>
      <c r="AC8" t="n">
        <v>874.584240548334</v>
      </c>
      <c r="AD8" t="n">
        <v>706642.908399961</v>
      </c>
      <c r="AE8" t="n">
        <v>966860.0021577328</v>
      </c>
      <c r="AF8" t="n">
        <v>4.055850440688137e-06</v>
      </c>
      <c r="AG8" t="n">
        <v>34</v>
      </c>
      <c r="AH8" t="n">
        <v>874584.2405483341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3.5842</v>
      </c>
      <c r="E9" t="n">
        <v>27.9</v>
      </c>
      <c r="F9" t="n">
        <v>19.94</v>
      </c>
      <c r="G9" t="n">
        <v>12.86</v>
      </c>
      <c r="H9" t="n">
        <v>0.17</v>
      </c>
      <c r="I9" t="n">
        <v>93</v>
      </c>
      <c r="J9" t="n">
        <v>288.71</v>
      </c>
      <c r="K9" t="n">
        <v>61.2</v>
      </c>
      <c r="L9" t="n">
        <v>2.75</v>
      </c>
      <c r="M9" t="n">
        <v>91</v>
      </c>
      <c r="N9" t="n">
        <v>79.76000000000001</v>
      </c>
      <c r="O9" t="n">
        <v>35841.5</v>
      </c>
      <c r="P9" t="n">
        <v>351.65</v>
      </c>
      <c r="Q9" t="n">
        <v>444.64</v>
      </c>
      <c r="R9" t="n">
        <v>147.37</v>
      </c>
      <c r="S9" t="n">
        <v>48.21</v>
      </c>
      <c r="T9" t="n">
        <v>43223.63</v>
      </c>
      <c r="U9" t="n">
        <v>0.33</v>
      </c>
      <c r="V9" t="n">
        <v>0.68</v>
      </c>
      <c r="W9" t="n">
        <v>0.32</v>
      </c>
      <c r="X9" t="n">
        <v>2.66</v>
      </c>
      <c r="Y9" t="n">
        <v>1</v>
      </c>
      <c r="Z9" t="n">
        <v>10</v>
      </c>
      <c r="AA9" t="n">
        <v>680.3151092103019</v>
      </c>
      <c r="AB9" t="n">
        <v>930.8371458059157</v>
      </c>
      <c r="AC9" t="n">
        <v>841.9993550483377</v>
      </c>
      <c r="AD9" t="n">
        <v>680315.1092103019</v>
      </c>
      <c r="AE9" t="n">
        <v>930837.1458059157</v>
      </c>
      <c r="AF9" t="n">
        <v>4.183905353148488e-06</v>
      </c>
      <c r="AG9" t="n">
        <v>33</v>
      </c>
      <c r="AH9" t="n">
        <v>841999.3550483377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3.6858</v>
      </c>
      <c r="E10" t="n">
        <v>27.13</v>
      </c>
      <c r="F10" t="n">
        <v>19.66</v>
      </c>
      <c r="G10" t="n">
        <v>14.04</v>
      </c>
      <c r="H10" t="n">
        <v>0.18</v>
      </c>
      <c r="I10" t="n">
        <v>84</v>
      </c>
      <c r="J10" t="n">
        <v>289.21</v>
      </c>
      <c r="K10" t="n">
        <v>61.2</v>
      </c>
      <c r="L10" t="n">
        <v>3</v>
      </c>
      <c r="M10" t="n">
        <v>82</v>
      </c>
      <c r="N10" t="n">
        <v>80.02</v>
      </c>
      <c r="O10" t="n">
        <v>35903.99</v>
      </c>
      <c r="P10" t="n">
        <v>346.57</v>
      </c>
      <c r="Q10" t="n">
        <v>444.58</v>
      </c>
      <c r="R10" t="n">
        <v>138.08</v>
      </c>
      <c r="S10" t="n">
        <v>48.21</v>
      </c>
      <c r="T10" t="n">
        <v>38623.92</v>
      </c>
      <c r="U10" t="n">
        <v>0.35</v>
      </c>
      <c r="V10" t="n">
        <v>0.6899999999999999</v>
      </c>
      <c r="W10" t="n">
        <v>0.3</v>
      </c>
      <c r="X10" t="n">
        <v>2.38</v>
      </c>
      <c r="Y10" t="n">
        <v>1</v>
      </c>
      <c r="Z10" t="n">
        <v>10</v>
      </c>
      <c r="AA10" t="n">
        <v>655.8507113675414</v>
      </c>
      <c r="AB10" t="n">
        <v>897.3638773843907</v>
      </c>
      <c r="AC10" t="n">
        <v>811.7207283849359</v>
      </c>
      <c r="AD10" t="n">
        <v>655850.7113675415</v>
      </c>
      <c r="AE10" t="n">
        <v>897363.8773843907</v>
      </c>
      <c r="AF10" t="n">
        <v>4.302504980367919e-06</v>
      </c>
      <c r="AG10" t="n">
        <v>32</v>
      </c>
      <c r="AH10" t="n">
        <v>811720.7283849359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3.7668</v>
      </c>
      <c r="E11" t="n">
        <v>26.55</v>
      </c>
      <c r="F11" t="n">
        <v>19.45</v>
      </c>
      <c r="G11" t="n">
        <v>15.15</v>
      </c>
      <c r="H11" t="n">
        <v>0.2</v>
      </c>
      <c r="I11" t="n">
        <v>77</v>
      </c>
      <c r="J11" t="n">
        <v>289.72</v>
      </c>
      <c r="K11" t="n">
        <v>61.2</v>
      </c>
      <c r="L11" t="n">
        <v>3.25</v>
      </c>
      <c r="M11" t="n">
        <v>75</v>
      </c>
      <c r="N11" t="n">
        <v>80.27</v>
      </c>
      <c r="O11" t="n">
        <v>35966.59</v>
      </c>
      <c r="P11" t="n">
        <v>342.74</v>
      </c>
      <c r="Q11" t="n">
        <v>444.63</v>
      </c>
      <c r="R11" t="n">
        <v>131.65</v>
      </c>
      <c r="S11" t="n">
        <v>48.21</v>
      </c>
      <c r="T11" t="n">
        <v>35446.88</v>
      </c>
      <c r="U11" t="n">
        <v>0.37</v>
      </c>
      <c r="V11" t="n">
        <v>0.7</v>
      </c>
      <c r="W11" t="n">
        <v>0.28</v>
      </c>
      <c r="X11" t="n">
        <v>2.17</v>
      </c>
      <c r="Y11" t="n">
        <v>1</v>
      </c>
      <c r="Z11" t="n">
        <v>10</v>
      </c>
      <c r="AA11" t="n">
        <v>635.0660437618046</v>
      </c>
      <c r="AB11" t="n">
        <v>868.9253782114023</v>
      </c>
      <c r="AC11" t="n">
        <v>785.9963596593333</v>
      </c>
      <c r="AD11" t="n">
        <v>635066.0437618046</v>
      </c>
      <c r="AE11" t="n">
        <v>868925.3782114023</v>
      </c>
      <c r="AF11" t="n">
        <v>4.397057832777111e-06</v>
      </c>
      <c r="AG11" t="n">
        <v>31</v>
      </c>
      <c r="AH11" t="n">
        <v>785996.3596593332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3.84</v>
      </c>
      <c r="E12" t="n">
        <v>26.04</v>
      </c>
      <c r="F12" t="n">
        <v>19.27</v>
      </c>
      <c r="G12" t="n">
        <v>16.28</v>
      </c>
      <c r="H12" t="n">
        <v>0.21</v>
      </c>
      <c r="I12" t="n">
        <v>71</v>
      </c>
      <c r="J12" t="n">
        <v>290.23</v>
      </c>
      <c r="K12" t="n">
        <v>61.2</v>
      </c>
      <c r="L12" t="n">
        <v>3.5</v>
      </c>
      <c r="M12" t="n">
        <v>69</v>
      </c>
      <c r="N12" t="n">
        <v>80.53</v>
      </c>
      <c r="O12" t="n">
        <v>36029.29</v>
      </c>
      <c r="P12" t="n">
        <v>339.4</v>
      </c>
      <c r="Q12" t="n">
        <v>444.61</v>
      </c>
      <c r="R12" t="n">
        <v>125.39</v>
      </c>
      <c r="S12" t="n">
        <v>48.21</v>
      </c>
      <c r="T12" t="n">
        <v>32343.55</v>
      </c>
      <c r="U12" t="n">
        <v>0.38</v>
      </c>
      <c r="V12" t="n">
        <v>0.71</v>
      </c>
      <c r="W12" t="n">
        <v>0.28</v>
      </c>
      <c r="X12" t="n">
        <v>1.99</v>
      </c>
      <c r="Y12" t="n">
        <v>1</v>
      </c>
      <c r="Z12" t="n">
        <v>10</v>
      </c>
      <c r="AA12" t="n">
        <v>625.9171827826596</v>
      </c>
      <c r="AB12" t="n">
        <v>856.4075030004757</v>
      </c>
      <c r="AC12" t="n">
        <v>774.6731728895891</v>
      </c>
      <c r="AD12" t="n">
        <v>625917.1827826595</v>
      </c>
      <c r="AE12" t="n">
        <v>856407.5030004757</v>
      </c>
      <c r="AF12" t="n">
        <v>4.482505595695048e-06</v>
      </c>
      <c r="AG12" t="n">
        <v>31</v>
      </c>
      <c r="AH12" t="n">
        <v>774673.1728895891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3.9048</v>
      </c>
      <c r="E13" t="n">
        <v>25.61</v>
      </c>
      <c r="F13" t="n">
        <v>19.1</v>
      </c>
      <c r="G13" t="n">
        <v>17.37</v>
      </c>
      <c r="H13" t="n">
        <v>0.23</v>
      </c>
      <c r="I13" t="n">
        <v>66</v>
      </c>
      <c r="J13" t="n">
        <v>290.74</v>
      </c>
      <c r="K13" t="n">
        <v>61.2</v>
      </c>
      <c r="L13" t="n">
        <v>3.75</v>
      </c>
      <c r="M13" t="n">
        <v>64</v>
      </c>
      <c r="N13" t="n">
        <v>80.79000000000001</v>
      </c>
      <c r="O13" t="n">
        <v>36092.1</v>
      </c>
      <c r="P13" t="n">
        <v>336.45</v>
      </c>
      <c r="Q13" t="n">
        <v>444.62</v>
      </c>
      <c r="R13" t="n">
        <v>120.13</v>
      </c>
      <c r="S13" t="n">
        <v>48.21</v>
      </c>
      <c r="T13" t="n">
        <v>29738.35</v>
      </c>
      <c r="U13" t="n">
        <v>0.4</v>
      </c>
      <c r="V13" t="n">
        <v>0.71</v>
      </c>
      <c r="W13" t="n">
        <v>0.27</v>
      </c>
      <c r="X13" t="n">
        <v>1.83</v>
      </c>
      <c r="Y13" t="n">
        <v>1</v>
      </c>
      <c r="Z13" t="n">
        <v>10</v>
      </c>
      <c r="AA13" t="n">
        <v>607.9632418473744</v>
      </c>
      <c r="AB13" t="n">
        <v>831.8421289408464</v>
      </c>
      <c r="AC13" t="n">
        <v>752.4522836524918</v>
      </c>
      <c r="AD13" t="n">
        <v>607963.2418473745</v>
      </c>
      <c r="AE13" t="n">
        <v>831842.1289408463</v>
      </c>
      <c r="AF13" t="n">
        <v>4.558147877622402e-06</v>
      </c>
      <c r="AG13" t="n">
        <v>30</v>
      </c>
      <c r="AH13" t="n">
        <v>752452.2836524919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3.971</v>
      </c>
      <c r="E14" t="n">
        <v>25.18</v>
      </c>
      <c r="F14" t="n">
        <v>18.95</v>
      </c>
      <c r="G14" t="n">
        <v>18.64</v>
      </c>
      <c r="H14" t="n">
        <v>0.24</v>
      </c>
      <c r="I14" t="n">
        <v>61</v>
      </c>
      <c r="J14" t="n">
        <v>291.25</v>
      </c>
      <c r="K14" t="n">
        <v>61.2</v>
      </c>
      <c r="L14" t="n">
        <v>4</v>
      </c>
      <c r="M14" t="n">
        <v>59</v>
      </c>
      <c r="N14" t="n">
        <v>81.05</v>
      </c>
      <c r="O14" t="n">
        <v>36155.02</v>
      </c>
      <c r="P14" t="n">
        <v>333.39</v>
      </c>
      <c r="Q14" t="n">
        <v>444.58</v>
      </c>
      <c r="R14" t="n">
        <v>114.87</v>
      </c>
      <c r="S14" t="n">
        <v>48.21</v>
      </c>
      <c r="T14" t="n">
        <v>27134.65</v>
      </c>
      <c r="U14" t="n">
        <v>0.42</v>
      </c>
      <c r="V14" t="n">
        <v>0.72</v>
      </c>
      <c r="W14" t="n">
        <v>0.26</v>
      </c>
      <c r="X14" t="n">
        <v>1.67</v>
      </c>
      <c r="Y14" t="n">
        <v>1</v>
      </c>
      <c r="Z14" t="n">
        <v>10</v>
      </c>
      <c r="AA14" t="n">
        <v>600.2849727429094</v>
      </c>
      <c r="AB14" t="n">
        <v>821.3363824107914</v>
      </c>
      <c r="AC14" t="n">
        <v>742.9491908263576</v>
      </c>
      <c r="AD14" t="n">
        <v>600284.9727429094</v>
      </c>
      <c r="AE14" t="n">
        <v>821336.3824107915</v>
      </c>
      <c r="AF14" t="n">
        <v>4.63542440638152e-06</v>
      </c>
      <c r="AG14" t="n">
        <v>30</v>
      </c>
      <c r="AH14" t="n">
        <v>742949.1908263576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4.0283</v>
      </c>
      <c r="E15" t="n">
        <v>24.82</v>
      </c>
      <c r="F15" t="n">
        <v>18.8</v>
      </c>
      <c r="G15" t="n">
        <v>19.79</v>
      </c>
      <c r="H15" t="n">
        <v>0.26</v>
      </c>
      <c r="I15" t="n">
        <v>57</v>
      </c>
      <c r="J15" t="n">
        <v>291.76</v>
      </c>
      <c r="K15" t="n">
        <v>61.2</v>
      </c>
      <c r="L15" t="n">
        <v>4.25</v>
      </c>
      <c r="M15" t="n">
        <v>55</v>
      </c>
      <c r="N15" t="n">
        <v>81.31</v>
      </c>
      <c r="O15" t="n">
        <v>36218.04</v>
      </c>
      <c r="P15" t="n">
        <v>330.85</v>
      </c>
      <c r="Q15" t="n">
        <v>444.59</v>
      </c>
      <c r="R15" t="n">
        <v>110.02</v>
      </c>
      <c r="S15" t="n">
        <v>48.21</v>
      </c>
      <c r="T15" t="n">
        <v>24730.22</v>
      </c>
      <c r="U15" t="n">
        <v>0.44</v>
      </c>
      <c r="V15" t="n">
        <v>0.73</v>
      </c>
      <c r="W15" t="n">
        <v>0.26</v>
      </c>
      <c r="X15" t="n">
        <v>1.52</v>
      </c>
      <c r="Y15" t="n">
        <v>1</v>
      </c>
      <c r="Z15" t="n">
        <v>10</v>
      </c>
      <c r="AA15" t="n">
        <v>583.7179373538552</v>
      </c>
      <c r="AB15" t="n">
        <v>798.6686337054696</v>
      </c>
      <c r="AC15" t="n">
        <v>722.4448202430863</v>
      </c>
      <c r="AD15" t="n">
        <v>583717.9373538552</v>
      </c>
      <c r="AE15" t="n">
        <v>798668.6337054695</v>
      </c>
      <c r="AF15" t="n">
        <v>4.702311794567282e-06</v>
      </c>
      <c r="AG15" t="n">
        <v>29</v>
      </c>
      <c r="AH15" t="n">
        <v>722444.8202430863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4.1131</v>
      </c>
      <c r="E16" t="n">
        <v>24.31</v>
      </c>
      <c r="F16" t="n">
        <v>18.51</v>
      </c>
      <c r="G16" t="n">
        <v>20.95</v>
      </c>
      <c r="H16" t="n">
        <v>0.27</v>
      </c>
      <c r="I16" t="n">
        <v>53</v>
      </c>
      <c r="J16" t="n">
        <v>292.27</v>
      </c>
      <c r="K16" t="n">
        <v>61.2</v>
      </c>
      <c r="L16" t="n">
        <v>4.5</v>
      </c>
      <c r="M16" t="n">
        <v>51</v>
      </c>
      <c r="N16" t="n">
        <v>81.56999999999999</v>
      </c>
      <c r="O16" t="n">
        <v>36281.16</v>
      </c>
      <c r="P16" t="n">
        <v>325.48</v>
      </c>
      <c r="Q16" t="n">
        <v>444.58</v>
      </c>
      <c r="R16" t="n">
        <v>100.21</v>
      </c>
      <c r="S16" t="n">
        <v>48.21</v>
      </c>
      <c r="T16" t="n">
        <v>19845.21</v>
      </c>
      <c r="U16" t="n">
        <v>0.48</v>
      </c>
      <c r="V16" t="n">
        <v>0.74</v>
      </c>
      <c r="W16" t="n">
        <v>0.24</v>
      </c>
      <c r="X16" t="n">
        <v>1.23</v>
      </c>
      <c r="Y16" t="n">
        <v>1</v>
      </c>
      <c r="Z16" t="n">
        <v>10</v>
      </c>
      <c r="AA16" t="n">
        <v>573.1945027657943</v>
      </c>
      <c r="AB16" t="n">
        <v>784.2700062409166</v>
      </c>
      <c r="AC16" t="n">
        <v>709.4203775751498</v>
      </c>
      <c r="AD16" t="n">
        <v>573194.5027657943</v>
      </c>
      <c r="AE16" t="n">
        <v>784270.0062409166</v>
      </c>
      <c r="AF16" t="n">
        <v>4.801300459805548e-06</v>
      </c>
      <c r="AG16" t="n">
        <v>29</v>
      </c>
      <c r="AH16" t="n">
        <v>709420.3775751498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4.0852</v>
      </c>
      <c r="E17" t="n">
        <v>24.48</v>
      </c>
      <c r="F17" t="n">
        <v>18.78</v>
      </c>
      <c r="G17" t="n">
        <v>22.1</v>
      </c>
      <c r="H17" t="n">
        <v>0.29</v>
      </c>
      <c r="I17" t="n">
        <v>51</v>
      </c>
      <c r="J17" t="n">
        <v>292.79</v>
      </c>
      <c r="K17" t="n">
        <v>61.2</v>
      </c>
      <c r="L17" t="n">
        <v>4.75</v>
      </c>
      <c r="M17" t="n">
        <v>49</v>
      </c>
      <c r="N17" t="n">
        <v>81.84</v>
      </c>
      <c r="O17" t="n">
        <v>36344.4</v>
      </c>
      <c r="P17" t="n">
        <v>330.22</v>
      </c>
      <c r="Q17" t="n">
        <v>444.55</v>
      </c>
      <c r="R17" t="n">
        <v>111.04</v>
      </c>
      <c r="S17" t="n">
        <v>48.21</v>
      </c>
      <c r="T17" t="n">
        <v>25270.49</v>
      </c>
      <c r="U17" t="n">
        <v>0.43</v>
      </c>
      <c r="V17" t="n">
        <v>0.73</v>
      </c>
      <c r="W17" t="n">
        <v>0.21</v>
      </c>
      <c r="X17" t="n">
        <v>1.5</v>
      </c>
      <c r="Y17" t="n">
        <v>1</v>
      </c>
      <c r="Z17" t="n">
        <v>10</v>
      </c>
      <c r="AA17" t="n">
        <v>579.2071228162698</v>
      </c>
      <c r="AB17" t="n">
        <v>792.4967382520528</v>
      </c>
      <c r="AC17" t="n">
        <v>716.8619618294341</v>
      </c>
      <c r="AD17" t="n">
        <v>579207.1228162699</v>
      </c>
      <c r="AE17" t="n">
        <v>792496.7382520528</v>
      </c>
      <c r="AF17" t="n">
        <v>4.768732255086826e-06</v>
      </c>
      <c r="AG17" t="n">
        <v>29</v>
      </c>
      <c r="AH17" t="n">
        <v>716861.9618294341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4.0937</v>
      </c>
      <c r="E18" t="n">
        <v>24.43</v>
      </c>
      <c r="F18" t="n">
        <v>18.84</v>
      </c>
      <c r="G18" t="n">
        <v>23.07</v>
      </c>
      <c r="H18" t="n">
        <v>0.3</v>
      </c>
      <c r="I18" t="n">
        <v>49</v>
      </c>
      <c r="J18" t="n">
        <v>293.3</v>
      </c>
      <c r="K18" t="n">
        <v>61.2</v>
      </c>
      <c r="L18" t="n">
        <v>5</v>
      </c>
      <c r="M18" t="n">
        <v>47</v>
      </c>
      <c r="N18" t="n">
        <v>82.09999999999999</v>
      </c>
      <c r="O18" t="n">
        <v>36407.75</v>
      </c>
      <c r="P18" t="n">
        <v>331.27</v>
      </c>
      <c r="Q18" t="n">
        <v>444.58</v>
      </c>
      <c r="R18" t="n">
        <v>112.11</v>
      </c>
      <c r="S18" t="n">
        <v>48.21</v>
      </c>
      <c r="T18" t="n">
        <v>25817.09</v>
      </c>
      <c r="U18" t="n">
        <v>0.43</v>
      </c>
      <c r="V18" t="n">
        <v>0.72</v>
      </c>
      <c r="W18" t="n">
        <v>0.24</v>
      </c>
      <c r="X18" t="n">
        <v>1.56</v>
      </c>
      <c r="Y18" t="n">
        <v>1</v>
      </c>
      <c r="Z18" t="n">
        <v>10</v>
      </c>
      <c r="AA18" t="n">
        <v>579.5217989141008</v>
      </c>
      <c r="AB18" t="n">
        <v>792.9272919716349</v>
      </c>
      <c r="AC18" t="n">
        <v>717.251424106305</v>
      </c>
      <c r="AD18" t="n">
        <v>579521.7989141009</v>
      </c>
      <c r="AE18" t="n">
        <v>792927.2919716348</v>
      </c>
      <c r="AF18" t="n">
        <v>4.778654467993964e-06</v>
      </c>
      <c r="AG18" t="n">
        <v>29</v>
      </c>
      <c r="AH18" t="n">
        <v>717251.424106305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4.1614</v>
      </c>
      <c r="E19" t="n">
        <v>24.03</v>
      </c>
      <c r="F19" t="n">
        <v>18.6</v>
      </c>
      <c r="G19" t="n">
        <v>24.26</v>
      </c>
      <c r="H19" t="n">
        <v>0.32</v>
      </c>
      <c r="I19" t="n">
        <v>46</v>
      </c>
      <c r="J19" t="n">
        <v>293.81</v>
      </c>
      <c r="K19" t="n">
        <v>61.2</v>
      </c>
      <c r="L19" t="n">
        <v>5.25</v>
      </c>
      <c r="M19" t="n">
        <v>44</v>
      </c>
      <c r="N19" t="n">
        <v>82.36</v>
      </c>
      <c r="O19" t="n">
        <v>36471.2</v>
      </c>
      <c r="P19" t="n">
        <v>326.8</v>
      </c>
      <c r="Q19" t="n">
        <v>444.57</v>
      </c>
      <c r="R19" t="n">
        <v>104.05</v>
      </c>
      <c r="S19" t="n">
        <v>48.21</v>
      </c>
      <c r="T19" t="n">
        <v>21801.15</v>
      </c>
      <c r="U19" t="n">
        <v>0.46</v>
      </c>
      <c r="V19" t="n">
        <v>0.73</v>
      </c>
      <c r="W19" t="n">
        <v>0.24</v>
      </c>
      <c r="X19" t="n">
        <v>1.32</v>
      </c>
      <c r="Y19" t="n">
        <v>1</v>
      </c>
      <c r="Z19" t="n">
        <v>10</v>
      </c>
      <c r="AA19" t="n">
        <v>561.0481399168395</v>
      </c>
      <c r="AB19" t="n">
        <v>767.6508167312668</v>
      </c>
      <c r="AC19" t="n">
        <v>694.387300187122</v>
      </c>
      <c r="AD19" t="n">
        <v>561048.1399168395</v>
      </c>
      <c r="AE19" t="n">
        <v>767650.8167312668</v>
      </c>
      <c r="AF19" t="n">
        <v>4.8576819755014e-06</v>
      </c>
      <c r="AG19" t="n">
        <v>28</v>
      </c>
      <c r="AH19" t="n">
        <v>694387.3001871221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4.1907</v>
      </c>
      <c r="E20" t="n">
        <v>23.86</v>
      </c>
      <c r="F20" t="n">
        <v>18.54</v>
      </c>
      <c r="G20" t="n">
        <v>25.28</v>
      </c>
      <c r="H20" t="n">
        <v>0.33</v>
      </c>
      <c r="I20" t="n">
        <v>44</v>
      </c>
      <c r="J20" t="n">
        <v>294.33</v>
      </c>
      <c r="K20" t="n">
        <v>61.2</v>
      </c>
      <c r="L20" t="n">
        <v>5.5</v>
      </c>
      <c r="M20" t="n">
        <v>42</v>
      </c>
      <c r="N20" t="n">
        <v>82.63</v>
      </c>
      <c r="O20" t="n">
        <v>36534.76</v>
      </c>
      <c r="P20" t="n">
        <v>325.66</v>
      </c>
      <c r="Q20" t="n">
        <v>444.56</v>
      </c>
      <c r="R20" t="n">
        <v>102.08</v>
      </c>
      <c r="S20" t="n">
        <v>48.21</v>
      </c>
      <c r="T20" t="n">
        <v>20826.9</v>
      </c>
      <c r="U20" t="n">
        <v>0.47</v>
      </c>
      <c r="V20" t="n">
        <v>0.74</v>
      </c>
      <c r="W20" t="n">
        <v>0.23</v>
      </c>
      <c r="X20" t="n">
        <v>1.26</v>
      </c>
      <c r="Y20" t="n">
        <v>1</v>
      </c>
      <c r="Z20" t="n">
        <v>10</v>
      </c>
      <c r="AA20" t="n">
        <v>558.1684301301653</v>
      </c>
      <c r="AB20" t="n">
        <v>763.7106707573096</v>
      </c>
      <c r="AC20" t="n">
        <v>690.8231962148897</v>
      </c>
      <c r="AD20" t="n">
        <v>558168.4301301653</v>
      </c>
      <c r="AE20" t="n">
        <v>763710.6707573095</v>
      </c>
      <c r="AF20" t="n">
        <v>4.891884427051885e-06</v>
      </c>
      <c r="AG20" t="n">
        <v>28</v>
      </c>
      <c r="AH20" t="n">
        <v>690823.1962148896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4.2219</v>
      </c>
      <c r="E21" t="n">
        <v>23.69</v>
      </c>
      <c r="F21" t="n">
        <v>18.47</v>
      </c>
      <c r="G21" t="n">
        <v>26.39</v>
      </c>
      <c r="H21" t="n">
        <v>0.35</v>
      </c>
      <c r="I21" t="n">
        <v>42</v>
      </c>
      <c r="J21" t="n">
        <v>294.84</v>
      </c>
      <c r="K21" t="n">
        <v>61.2</v>
      </c>
      <c r="L21" t="n">
        <v>5.75</v>
      </c>
      <c r="M21" t="n">
        <v>40</v>
      </c>
      <c r="N21" t="n">
        <v>82.90000000000001</v>
      </c>
      <c r="O21" t="n">
        <v>36598.44</v>
      </c>
      <c r="P21" t="n">
        <v>324.41</v>
      </c>
      <c r="Q21" t="n">
        <v>444.62</v>
      </c>
      <c r="R21" t="n">
        <v>99.67</v>
      </c>
      <c r="S21" t="n">
        <v>48.21</v>
      </c>
      <c r="T21" t="n">
        <v>19631.84</v>
      </c>
      <c r="U21" t="n">
        <v>0.48</v>
      </c>
      <c r="V21" t="n">
        <v>0.74</v>
      </c>
      <c r="W21" t="n">
        <v>0.23</v>
      </c>
      <c r="X21" t="n">
        <v>1.2</v>
      </c>
      <c r="Y21" t="n">
        <v>1</v>
      </c>
      <c r="Z21" t="n">
        <v>10</v>
      </c>
      <c r="AA21" t="n">
        <v>555.0968749565806</v>
      </c>
      <c r="AB21" t="n">
        <v>759.5080334613604</v>
      </c>
      <c r="AC21" t="n">
        <v>687.0216527240273</v>
      </c>
      <c r="AD21" t="n">
        <v>555096.8749565806</v>
      </c>
      <c r="AE21" t="n">
        <v>759508.0334613604</v>
      </c>
      <c r="AF21" t="n">
        <v>4.928304785016907e-06</v>
      </c>
      <c r="AG21" t="n">
        <v>28</v>
      </c>
      <c r="AH21" t="n">
        <v>687021.6527240273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4.2543</v>
      </c>
      <c r="E22" t="n">
        <v>23.51</v>
      </c>
      <c r="F22" t="n">
        <v>18.4</v>
      </c>
      <c r="G22" t="n">
        <v>27.6</v>
      </c>
      <c r="H22" t="n">
        <v>0.36</v>
      </c>
      <c r="I22" t="n">
        <v>40</v>
      </c>
      <c r="J22" t="n">
        <v>295.36</v>
      </c>
      <c r="K22" t="n">
        <v>61.2</v>
      </c>
      <c r="L22" t="n">
        <v>6</v>
      </c>
      <c r="M22" t="n">
        <v>38</v>
      </c>
      <c r="N22" t="n">
        <v>83.16</v>
      </c>
      <c r="O22" t="n">
        <v>36662.22</v>
      </c>
      <c r="P22" t="n">
        <v>323.12</v>
      </c>
      <c r="Q22" t="n">
        <v>444.56</v>
      </c>
      <c r="R22" t="n">
        <v>97.22</v>
      </c>
      <c r="S22" t="n">
        <v>48.21</v>
      </c>
      <c r="T22" t="n">
        <v>18413.56</v>
      </c>
      <c r="U22" t="n">
        <v>0.5</v>
      </c>
      <c r="V22" t="n">
        <v>0.74</v>
      </c>
      <c r="W22" t="n">
        <v>0.23</v>
      </c>
      <c r="X22" t="n">
        <v>1.12</v>
      </c>
      <c r="Y22" t="n">
        <v>1</v>
      </c>
      <c r="Z22" t="n">
        <v>10</v>
      </c>
      <c r="AA22" t="n">
        <v>551.9718721127387</v>
      </c>
      <c r="AB22" t="n">
        <v>755.2322667050205</v>
      </c>
      <c r="AC22" t="n">
        <v>683.1539591458361</v>
      </c>
      <c r="AD22" t="n">
        <v>551971.8721127387</v>
      </c>
      <c r="AE22" t="n">
        <v>755232.2667050204</v>
      </c>
      <c r="AF22" t="n">
        <v>4.966125925980584e-06</v>
      </c>
      <c r="AG22" t="n">
        <v>28</v>
      </c>
      <c r="AH22" t="n">
        <v>683153.9591458361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4.2832</v>
      </c>
      <c r="E23" t="n">
        <v>23.35</v>
      </c>
      <c r="F23" t="n">
        <v>18.35</v>
      </c>
      <c r="G23" t="n">
        <v>28.97</v>
      </c>
      <c r="H23" t="n">
        <v>0.38</v>
      </c>
      <c r="I23" t="n">
        <v>38</v>
      </c>
      <c r="J23" t="n">
        <v>295.88</v>
      </c>
      <c r="K23" t="n">
        <v>61.2</v>
      </c>
      <c r="L23" t="n">
        <v>6.25</v>
      </c>
      <c r="M23" t="n">
        <v>36</v>
      </c>
      <c r="N23" t="n">
        <v>83.43000000000001</v>
      </c>
      <c r="O23" t="n">
        <v>36726.12</v>
      </c>
      <c r="P23" t="n">
        <v>322.1</v>
      </c>
      <c r="Q23" t="n">
        <v>444.55</v>
      </c>
      <c r="R23" t="n">
        <v>95.70999999999999</v>
      </c>
      <c r="S23" t="n">
        <v>48.21</v>
      </c>
      <c r="T23" t="n">
        <v>17667.69</v>
      </c>
      <c r="U23" t="n">
        <v>0.5</v>
      </c>
      <c r="V23" t="n">
        <v>0.74</v>
      </c>
      <c r="W23" t="n">
        <v>0.22</v>
      </c>
      <c r="X23" t="n">
        <v>1.07</v>
      </c>
      <c r="Y23" t="n">
        <v>1</v>
      </c>
      <c r="Z23" t="n">
        <v>10</v>
      </c>
      <c r="AA23" t="n">
        <v>549.3550728967592</v>
      </c>
      <c r="AB23" t="n">
        <v>751.6518465726837</v>
      </c>
      <c r="AC23" t="n">
        <v>679.9152492857783</v>
      </c>
      <c r="AD23" t="n">
        <v>549355.0728967593</v>
      </c>
      <c r="AE23" t="n">
        <v>751651.8465726837</v>
      </c>
      <c r="AF23" t="n">
        <v>4.999861449864852e-06</v>
      </c>
      <c r="AG23" t="n">
        <v>28</v>
      </c>
      <c r="AH23" t="n">
        <v>679915.2492857783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4.2989</v>
      </c>
      <c r="E24" t="n">
        <v>23.26</v>
      </c>
      <c r="F24" t="n">
        <v>18.32</v>
      </c>
      <c r="G24" t="n">
        <v>29.71</v>
      </c>
      <c r="H24" t="n">
        <v>0.39</v>
      </c>
      <c r="I24" t="n">
        <v>37</v>
      </c>
      <c r="J24" t="n">
        <v>296.4</v>
      </c>
      <c r="K24" t="n">
        <v>61.2</v>
      </c>
      <c r="L24" t="n">
        <v>6.5</v>
      </c>
      <c r="M24" t="n">
        <v>35</v>
      </c>
      <c r="N24" t="n">
        <v>83.7</v>
      </c>
      <c r="O24" t="n">
        <v>36790.13</v>
      </c>
      <c r="P24" t="n">
        <v>321.21</v>
      </c>
      <c r="Q24" t="n">
        <v>444.57</v>
      </c>
      <c r="R24" t="n">
        <v>94.56</v>
      </c>
      <c r="S24" t="n">
        <v>48.21</v>
      </c>
      <c r="T24" t="n">
        <v>17098.83</v>
      </c>
      <c r="U24" t="n">
        <v>0.51</v>
      </c>
      <c r="V24" t="n">
        <v>0.74</v>
      </c>
      <c r="W24" t="n">
        <v>0.22</v>
      </c>
      <c r="X24" t="n">
        <v>1.04</v>
      </c>
      <c r="Y24" t="n">
        <v>1</v>
      </c>
      <c r="Z24" t="n">
        <v>10</v>
      </c>
      <c r="AA24" t="n">
        <v>537.6545031079614</v>
      </c>
      <c r="AB24" t="n">
        <v>735.6426107949424</v>
      </c>
      <c r="AC24" t="n">
        <v>665.4339125015612</v>
      </c>
      <c r="AD24" t="n">
        <v>537654.5031079614</v>
      </c>
      <c r="AE24" t="n">
        <v>735642.6107949424</v>
      </c>
      <c r="AF24" t="n">
        <v>5.018188360763917e-06</v>
      </c>
      <c r="AG24" t="n">
        <v>27</v>
      </c>
      <c r="AH24" t="n">
        <v>665433.9125015612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4.3315</v>
      </c>
      <c r="E25" t="n">
        <v>23.09</v>
      </c>
      <c r="F25" t="n">
        <v>18.25</v>
      </c>
      <c r="G25" t="n">
        <v>31.29</v>
      </c>
      <c r="H25" t="n">
        <v>0.4</v>
      </c>
      <c r="I25" t="n">
        <v>35</v>
      </c>
      <c r="J25" t="n">
        <v>296.92</v>
      </c>
      <c r="K25" t="n">
        <v>61.2</v>
      </c>
      <c r="L25" t="n">
        <v>6.75</v>
      </c>
      <c r="M25" t="n">
        <v>33</v>
      </c>
      <c r="N25" t="n">
        <v>83.97</v>
      </c>
      <c r="O25" t="n">
        <v>36854.25</v>
      </c>
      <c r="P25" t="n">
        <v>320.03</v>
      </c>
      <c r="Q25" t="n">
        <v>444.57</v>
      </c>
      <c r="R25" t="n">
        <v>92.51000000000001</v>
      </c>
      <c r="S25" t="n">
        <v>48.21</v>
      </c>
      <c r="T25" t="n">
        <v>16087.3</v>
      </c>
      <c r="U25" t="n">
        <v>0.52</v>
      </c>
      <c r="V25" t="n">
        <v>0.75</v>
      </c>
      <c r="W25" t="n">
        <v>0.22</v>
      </c>
      <c r="X25" t="n">
        <v>0.97</v>
      </c>
      <c r="Y25" t="n">
        <v>1</v>
      </c>
      <c r="Z25" t="n">
        <v>10</v>
      </c>
      <c r="AA25" t="n">
        <v>534.6893983206497</v>
      </c>
      <c r="AB25" t="n">
        <v>731.5856236137515</v>
      </c>
      <c r="AC25" t="n">
        <v>661.7641184829259</v>
      </c>
      <c r="AD25" t="n">
        <v>534689.3983206498</v>
      </c>
      <c r="AE25" t="n">
        <v>731585.6236137515</v>
      </c>
      <c r="AF25" t="n">
        <v>5.056242965560703e-06</v>
      </c>
      <c r="AG25" t="n">
        <v>27</v>
      </c>
      <c r="AH25" t="n">
        <v>661764.1184829259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4.3449</v>
      </c>
      <c r="E26" t="n">
        <v>23.02</v>
      </c>
      <c r="F26" t="n">
        <v>18.23</v>
      </c>
      <c r="G26" t="n">
        <v>32.18</v>
      </c>
      <c r="H26" t="n">
        <v>0.42</v>
      </c>
      <c r="I26" t="n">
        <v>34</v>
      </c>
      <c r="J26" t="n">
        <v>297.44</v>
      </c>
      <c r="K26" t="n">
        <v>61.2</v>
      </c>
      <c r="L26" t="n">
        <v>7</v>
      </c>
      <c r="M26" t="n">
        <v>32</v>
      </c>
      <c r="N26" t="n">
        <v>84.23999999999999</v>
      </c>
      <c r="O26" t="n">
        <v>36918.48</v>
      </c>
      <c r="P26" t="n">
        <v>319.67</v>
      </c>
      <c r="Q26" t="n">
        <v>444.57</v>
      </c>
      <c r="R26" t="n">
        <v>91.90000000000001</v>
      </c>
      <c r="S26" t="n">
        <v>48.21</v>
      </c>
      <c r="T26" t="n">
        <v>15786.71</v>
      </c>
      <c r="U26" t="n">
        <v>0.52</v>
      </c>
      <c r="V26" t="n">
        <v>0.75</v>
      </c>
      <c r="W26" t="n">
        <v>0.22</v>
      </c>
      <c r="X26" t="n">
        <v>0.96</v>
      </c>
      <c r="Y26" t="n">
        <v>1</v>
      </c>
      <c r="Z26" t="n">
        <v>10</v>
      </c>
      <c r="AA26" t="n">
        <v>533.5927201075043</v>
      </c>
      <c r="AB26" t="n">
        <v>730.0851001004977</v>
      </c>
      <c r="AC26" t="n">
        <v>660.4068028277792</v>
      </c>
      <c r="AD26" t="n">
        <v>533592.7201075043</v>
      </c>
      <c r="AE26" t="n">
        <v>730085.1001004977</v>
      </c>
      <c r="AF26" t="n">
        <v>5.071885042379014e-06</v>
      </c>
      <c r="AG26" t="n">
        <v>27</v>
      </c>
      <c r="AH26" t="n">
        <v>660406.8028277792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4.3627</v>
      </c>
      <c r="E27" t="n">
        <v>22.92</v>
      </c>
      <c r="F27" t="n">
        <v>18.19</v>
      </c>
      <c r="G27" t="n">
        <v>33.08</v>
      </c>
      <c r="H27" t="n">
        <v>0.43</v>
      </c>
      <c r="I27" t="n">
        <v>33</v>
      </c>
      <c r="J27" t="n">
        <v>297.96</v>
      </c>
      <c r="K27" t="n">
        <v>61.2</v>
      </c>
      <c r="L27" t="n">
        <v>7.25</v>
      </c>
      <c r="M27" t="n">
        <v>31</v>
      </c>
      <c r="N27" t="n">
        <v>84.51000000000001</v>
      </c>
      <c r="O27" t="n">
        <v>36982.83</v>
      </c>
      <c r="P27" t="n">
        <v>318.75</v>
      </c>
      <c r="Q27" t="n">
        <v>444.57</v>
      </c>
      <c r="R27" t="n">
        <v>90.40000000000001</v>
      </c>
      <c r="S27" t="n">
        <v>48.21</v>
      </c>
      <c r="T27" t="n">
        <v>15039.41</v>
      </c>
      <c r="U27" t="n">
        <v>0.53</v>
      </c>
      <c r="V27" t="n">
        <v>0.75</v>
      </c>
      <c r="W27" t="n">
        <v>0.22</v>
      </c>
      <c r="X27" t="n">
        <v>0.92</v>
      </c>
      <c r="Y27" t="n">
        <v>1</v>
      </c>
      <c r="Z27" t="n">
        <v>10</v>
      </c>
      <c r="AA27" t="n">
        <v>531.8410391424185</v>
      </c>
      <c r="AB27" t="n">
        <v>727.6883729253573</v>
      </c>
      <c r="AC27" t="n">
        <v>658.2388159304063</v>
      </c>
      <c r="AD27" t="n">
        <v>531841.0391424185</v>
      </c>
      <c r="AE27" t="n">
        <v>727688.3729253573</v>
      </c>
      <c r="AF27" t="n">
        <v>5.092663323525727e-06</v>
      </c>
      <c r="AG27" t="n">
        <v>27</v>
      </c>
      <c r="AH27" t="n">
        <v>658238.8159304063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4.3804</v>
      </c>
      <c r="E28" t="n">
        <v>22.83</v>
      </c>
      <c r="F28" t="n">
        <v>18.16</v>
      </c>
      <c r="G28" t="n">
        <v>34.04</v>
      </c>
      <c r="H28" t="n">
        <v>0.45</v>
      </c>
      <c r="I28" t="n">
        <v>32</v>
      </c>
      <c r="J28" t="n">
        <v>298.48</v>
      </c>
      <c r="K28" t="n">
        <v>61.2</v>
      </c>
      <c r="L28" t="n">
        <v>7.5</v>
      </c>
      <c r="M28" t="n">
        <v>30</v>
      </c>
      <c r="N28" t="n">
        <v>84.79000000000001</v>
      </c>
      <c r="O28" t="n">
        <v>37047.29</v>
      </c>
      <c r="P28" t="n">
        <v>318.15</v>
      </c>
      <c r="Q28" t="n">
        <v>444.57</v>
      </c>
      <c r="R28" t="n">
        <v>89.23</v>
      </c>
      <c r="S28" t="n">
        <v>48.21</v>
      </c>
      <c r="T28" t="n">
        <v>14461.07</v>
      </c>
      <c r="U28" t="n">
        <v>0.54</v>
      </c>
      <c r="V28" t="n">
        <v>0.75</v>
      </c>
      <c r="W28" t="n">
        <v>0.21</v>
      </c>
      <c r="X28" t="n">
        <v>0.88</v>
      </c>
      <c r="Y28" t="n">
        <v>1</v>
      </c>
      <c r="Z28" t="n">
        <v>10</v>
      </c>
      <c r="AA28" t="n">
        <v>530.3309210089457</v>
      </c>
      <c r="AB28" t="n">
        <v>725.6221626734297</v>
      </c>
      <c r="AC28" t="n">
        <v>656.3698018849785</v>
      </c>
      <c r="AD28" t="n">
        <v>530330.9210089457</v>
      </c>
      <c r="AE28" t="n">
        <v>725622.1626734297</v>
      </c>
      <c r="AF28" t="n">
        <v>5.113324872755883e-06</v>
      </c>
      <c r="AG28" t="n">
        <v>27</v>
      </c>
      <c r="AH28" t="n">
        <v>656369.8018849785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4.3943</v>
      </c>
      <c r="E29" t="n">
        <v>22.76</v>
      </c>
      <c r="F29" t="n">
        <v>18.14</v>
      </c>
      <c r="G29" t="n">
        <v>35.1</v>
      </c>
      <c r="H29" t="n">
        <v>0.46</v>
      </c>
      <c r="I29" t="n">
        <v>31</v>
      </c>
      <c r="J29" t="n">
        <v>299.01</v>
      </c>
      <c r="K29" t="n">
        <v>61.2</v>
      </c>
      <c r="L29" t="n">
        <v>7.75</v>
      </c>
      <c r="M29" t="n">
        <v>29</v>
      </c>
      <c r="N29" t="n">
        <v>85.06</v>
      </c>
      <c r="O29" t="n">
        <v>37111.87</v>
      </c>
      <c r="P29" t="n">
        <v>317.64</v>
      </c>
      <c r="Q29" t="n">
        <v>444.55</v>
      </c>
      <c r="R29" t="n">
        <v>88.66</v>
      </c>
      <c r="S29" t="n">
        <v>48.21</v>
      </c>
      <c r="T29" t="n">
        <v>14182.07</v>
      </c>
      <c r="U29" t="n">
        <v>0.54</v>
      </c>
      <c r="V29" t="n">
        <v>0.75</v>
      </c>
      <c r="W29" t="n">
        <v>0.21</v>
      </c>
      <c r="X29" t="n">
        <v>0.86</v>
      </c>
      <c r="Y29" t="n">
        <v>1</v>
      </c>
      <c r="Z29" t="n">
        <v>10</v>
      </c>
      <c r="AA29" t="n">
        <v>529.1480609799852</v>
      </c>
      <c r="AB29" t="n">
        <v>724.0037213977042</v>
      </c>
      <c r="AC29" t="n">
        <v>654.9058223731117</v>
      </c>
      <c r="AD29" t="n">
        <v>529148.0609799852</v>
      </c>
      <c r="AE29" t="n">
        <v>724003.7213977042</v>
      </c>
      <c r="AF29" t="n">
        <v>5.129550609156967e-06</v>
      </c>
      <c r="AG29" t="n">
        <v>27</v>
      </c>
      <c r="AH29" t="n">
        <v>654905.8223731117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4.4117</v>
      </c>
      <c r="E30" t="n">
        <v>22.67</v>
      </c>
      <c r="F30" t="n">
        <v>18.1</v>
      </c>
      <c r="G30" t="n">
        <v>36.2</v>
      </c>
      <c r="H30" t="n">
        <v>0.48</v>
      </c>
      <c r="I30" t="n">
        <v>30</v>
      </c>
      <c r="J30" t="n">
        <v>299.53</v>
      </c>
      <c r="K30" t="n">
        <v>61.2</v>
      </c>
      <c r="L30" t="n">
        <v>8</v>
      </c>
      <c r="M30" t="n">
        <v>28</v>
      </c>
      <c r="N30" t="n">
        <v>85.33</v>
      </c>
      <c r="O30" t="n">
        <v>37176.68</v>
      </c>
      <c r="P30" t="n">
        <v>317.07</v>
      </c>
      <c r="Q30" t="n">
        <v>444.55</v>
      </c>
      <c r="R30" t="n">
        <v>87.44</v>
      </c>
      <c r="S30" t="n">
        <v>48.21</v>
      </c>
      <c r="T30" t="n">
        <v>13573.3</v>
      </c>
      <c r="U30" t="n">
        <v>0.55</v>
      </c>
      <c r="V30" t="n">
        <v>0.75</v>
      </c>
      <c r="W30" t="n">
        <v>0.21</v>
      </c>
      <c r="X30" t="n">
        <v>0.82</v>
      </c>
      <c r="Y30" t="n">
        <v>1</v>
      </c>
      <c r="Z30" t="n">
        <v>10</v>
      </c>
      <c r="AA30" t="n">
        <v>527.6488436584058</v>
      </c>
      <c r="AB30" t="n">
        <v>721.9524261175192</v>
      </c>
      <c r="AC30" t="n">
        <v>653.0502998354565</v>
      </c>
      <c r="AD30" t="n">
        <v>527648.8436584058</v>
      </c>
      <c r="AE30" t="n">
        <v>721952.4261175191</v>
      </c>
      <c r="AF30" t="n">
        <v>5.149861962637459e-06</v>
      </c>
      <c r="AG30" t="n">
        <v>27</v>
      </c>
      <c r="AH30" t="n">
        <v>653050.2998354565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4.4289</v>
      </c>
      <c r="E31" t="n">
        <v>22.58</v>
      </c>
      <c r="F31" t="n">
        <v>18.07</v>
      </c>
      <c r="G31" t="n">
        <v>37.38</v>
      </c>
      <c r="H31" t="n">
        <v>0.49</v>
      </c>
      <c r="I31" t="n">
        <v>29</v>
      </c>
      <c r="J31" t="n">
        <v>300.06</v>
      </c>
      <c r="K31" t="n">
        <v>61.2</v>
      </c>
      <c r="L31" t="n">
        <v>8.25</v>
      </c>
      <c r="M31" t="n">
        <v>27</v>
      </c>
      <c r="N31" t="n">
        <v>85.61</v>
      </c>
      <c r="O31" t="n">
        <v>37241.49</v>
      </c>
      <c r="P31" t="n">
        <v>316.25</v>
      </c>
      <c r="Q31" t="n">
        <v>444.55</v>
      </c>
      <c r="R31" t="n">
        <v>86.25</v>
      </c>
      <c r="S31" t="n">
        <v>48.21</v>
      </c>
      <c r="T31" t="n">
        <v>12985.32</v>
      </c>
      <c r="U31" t="n">
        <v>0.5600000000000001</v>
      </c>
      <c r="V31" t="n">
        <v>0.76</v>
      </c>
      <c r="W31" t="n">
        <v>0.21</v>
      </c>
      <c r="X31" t="n">
        <v>0.79</v>
      </c>
      <c r="Y31" t="n">
        <v>1</v>
      </c>
      <c r="Z31" t="n">
        <v>10</v>
      </c>
      <c r="AA31" t="n">
        <v>526.0805824082618</v>
      </c>
      <c r="AB31" t="n">
        <v>719.8066618882685</v>
      </c>
      <c r="AC31" t="n">
        <v>651.1093243326466</v>
      </c>
      <c r="AD31" t="n">
        <v>526080.5824082617</v>
      </c>
      <c r="AE31" t="n">
        <v>719806.6618882685</v>
      </c>
      <c r="AF31" t="n">
        <v>5.169939852284843e-06</v>
      </c>
      <c r="AG31" t="n">
        <v>27</v>
      </c>
      <c r="AH31" t="n">
        <v>651109.3243326466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4.4505</v>
      </c>
      <c r="E32" t="n">
        <v>22.47</v>
      </c>
      <c r="F32" t="n">
        <v>18.01</v>
      </c>
      <c r="G32" t="n">
        <v>38.6</v>
      </c>
      <c r="H32" t="n">
        <v>0.5</v>
      </c>
      <c r="I32" t="n">
        <v>28</v>
      </c>
      <c r="J32" t="n">
        <v>300.59</v>
      </c>
      <c r="K32" t="n">
        <v>61.2</v>
      </c>
      <c r="L32" t="n">
        <v>8.5</v>
      </c>
      <c r="M32" t="n">
        <v>26</v>
      </c>
      <c r="N32" t="n">
        <v>85.89</v>
      </c>
      <c r="O32" t="n">
        <v>37306.42</v>
      </c>
      <c r="P32" t="n">
        <v>315.13</v>
      </c>
      <c r="Q32" t="n">
        <v>444.56</v>
      </c>
      <c r="R32" t="n">
        <v>84.34</v>
      </c>
      <c r="S32" t="n">
        <v>48.21</v>
      </c>
      <c r="T32" t="n">
        <v>12036.34</v>
      </c>
      <c r="U32" t="n">
        <v>0.57</v>
      </c>
      <c r="V32" t="n">
        <v>0.76</v>
      </c>
      <c r="W32" t="n">
        <v>0.21</v>
      </c>
      <c r="X32" t="n">
        <v>0.73</v>
      </c>
      <c r="Y32" t="n">
        <v>1</v>
      </c>
      <c r="Z32" t="n">
        <v>10</v>
      </c>
      <c r="AA32" t="n">
        <v>523.980878202022</v>
      </c>
      <c r="AB32" t="n">
        <v>716.9337539608797</v>
      </c>
      <c r="AC32" t="n">
        <v>648.5106027056961</v>
      </c>
      <c r="AD32" t="n">
        <v>523980.8782020221</v>
      </c>
      <c r="AE32" t="n">
        <v>716933.7539608798</v>
      </c>
      <c r="AF32" t="n">
        <v>5.195153946260628e-06</v>
      </c>
      <c r="AG32" t="n">
        <v>27</v>
      </c>
      <c r="AH32" t="n">
        <v>648510.6027056961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4.4889</v>
      </c>
      <c r="E33" t="n">
        <v>22.28</v>
      </c>
      <c r="F33" t="n">
        <v>17.87</v>
      </c>
      <c r="G33" t="n">
        <v>39.72</v>
      </c>
      <c r="H33" t="n">
        <v>0.52</v>
      </c>
      <c r="I33" t="n">
        <v>27</v>
      </c>
      <c r="J33" t="n">
        <v>301.11</v>
      </c>
      <c r="K33" t="n">
        <v>61.2</v>
      </c>
      <c r="L33" t="n">
        <v>8.75</v>
      </c>
      <c r="M33" t="n">
        <v>25</v>
      </c>
      <c r="N33" t="n">
        <v>86.16</v>
      </c>
      <c r="O33" t="n">
        <v>37371.47</v>
      </c>
      <c r="P33" t="n">
        <v>312.61</v>
      </c>
      <c r="Q33" t="n">
        <v>444.57</v>
      </c>
      <c r="R33" t="n">
        <v>79.69</v>
      </c>
      <c r="S33" t="n">
        <v>48.21</v>
      </c>
      <c r="T33" t="n">
        <v>9717.360000000001</v>
      </c>
      <c r="U33" t="n">
        <v>0.6</v>
      </c>
      <c r="V33" t="n">
        <v>0.76</v>
      </c>
      <c r="W33" t="n">
        <v>0.2</v>
      </c>
      <c r="X33" t="n">
        <v>0.6</v>
      </c>
      <c r="Y33" t="n">
        <v>1</v>
      </c>
      <c r="Z33" t="n">
        <v>10</v>
      </c>
      <c r="AA33" t="n">
        <v>509.7755318385489</v>
      </c>
      <c r="AB33" t="n">
        <v>697.4973723707241</v>
      </c>
      <c r="AC33" t="n">
        <v>630.929202095372</v>
      </c>
      <c r="AD33" t="n">
        <v>509775.531838549</v>
      </c>
      <c r="AE33" t="n">
        <v>697497.3723707241</v>
      </c>
      <c r="AF33" t="n">
        <v>5.23997900221758e-06</v>
      </c>
      <c r="AG33" t="n">
        <v>26</v>
      </c>
      <c r="AH33" t="n">
        <v>630929.202095372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4.4871</v>
      </c>
      <c r="E34" t="n">
        <v>22.29</v>
      </c>
      <c r="F34" t="n">
        <v>17.94</v>
      </c>
      <c r="G34" t="n">
        <v>41.39</v>
      </c>
      <c r="H34" t="n">
        <v>0.53</v>
      </c>
      <c r="I34" t="n">
        <v>26</v>
      </c>
      <c r="J34" t="n">
        <v>301.64</v>
      </c>
      <c r="K34" t="n">
        <v>61.2</v>
      </c>
      <c r="L34" t="n">
        <v>9</v>
      </c>
      <c r="M34" t="n">
        <v>24</v>
      </c>
      <c r="N34" t="n">
        <v>86.44</v>
      </c>
      <c r="O34" t="n">
        <v>37436.63</v>
      </c>
      <c r="P34" t="n">
        <v>313.6</v>
      </c>
      <c r="Q34" t="n">
        <v>444.58</v>
      </c>
      <c r="R34" t="n">
        <v>82.45</v>
      </c>
      <c r="S34" t="n">
        <v>48.21</v>
      </c>
      <c r="T34" t="n">
        <v>11097.97</v>
      </c>
      <c r="U34" t="n">
        <v>0.58</v>
      </c>
      <c r="V34" t="n">
        <v>0.76</v>
      </c>
      <c r="W34" t="n">
        <v>0.19</v>
      </c>
      <c r="X34" t="n">
        <v>0.66</v>
      </c>
      <c r="Y34" t="n">
        <v>1</v>
      </c>
      <c r="Z34" t="n">
        <v>10</v>
      </c>
      <c r="AA34" t="n">
        <v>510.7140396668393</v>
      </c>
      <c r="AB34" t="n">
        <v>698.7814801854345</v>
      </c>
      <c r="AC34" t="n">
        <v>632.090756462503</v>
      </c>
      <c r="AD34" t="n">
        <v>510714.0396668393</v>
      </c>
      <c r="AE34" t="n">
        <v>698781.4801854345</v>
      </c>
      <c r="AF34" t="n">
        <v>5.237877827719596e-06</v>
      </c>
      <c r="AG34" t="n">
        <v>26</v>
      </c>
      <c r="AH34" t="n">
        <v>632090.756462503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4.4705</v>
      </c>
      <c r="E35" t="n">
        <v>22.37</v>
      </c>
      <c r="F35" t="n">
        <v>18.02</v>
      </c>
      <c r="G35" t="n">
        <v>41.58</v>
      </c>
      <c r="H35" t="n">
        <v>0.55</v>
      </c>
      <c r="I35" t="n">
        <v>26</v>
      </c>
      <c r="J35" t="n">
        <v>302.17</v>
      </c>
      <c r="K35" t="n">
        <v>61.2</v>
      </c>
      <c r="L35" t="n">
        <v>9.25</v>
      </c>
      <c r="M35" t="n">
        <v>24</v>
      </c>
      <c r="N35" t="n">
        <v>86.72</v>
      </c>
      <c r="O35" t="n">
        <v>37501.91</v>
      </c>
      <c r="P35" t="n">
        <v>315.02</v>
      </c>
      <c r="Q35" t="n">
        <v>444.57</v>
      </c>
      <c r="R35" t="n">
        <v>85.04000000000001</v>
      </c>
      <c r="S35" t="n">
        <v>48.21</v>
      </c>
      <c r="T35" t="n">
        <v>12395.71</v>
      </c>
      <c r="U35" t="n">
        <v>0.57</v>
      </c>
      <c r="V35" t="n">
        <v>0.76</v>
      </c>
      <c r="W35" t="n">
        <v>0.2</v>
      </c>
      <c r="X35" t="n">
        <v>0.74</v>
      </c>
      <c r="Y35" t="n">
        <v>1</v>
      </c>
      <c r="Z35" t="n">
        <v>10</v>
      </c>
      <c r="AA35" t="n">
        <v>512.7521539962928</v>
      </c>
      <c r="AB35" t="n">
        <v>701.570118126251</v>
      </c>
      <c r="AC35" t="n">
        <v>634.6132507121259</v>
      </c>
      <c r="AD35" t="n">
        <v>512752.1539962929</v>
      </c>
      <c r="AE35" t="n">
        <v>701570.118126251</v>
      </c>
      <c r="AF35" t="n">
        <v>5.21850032957154e-06</v>
      </c>
      <c r="AG35" t="n">
        <v>26</v>
      </c>
      <c r="AH35" t="n">
        <v>634613.2507121259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4.4842</v>
      </c>
      <c r="E36" t="n">
        <v>22.3</v>
      </c>
      <c r="F36" t="n">
        <v>18</v>
      </c>
      <c r="G36" t="n">
        <v>43.21</v>
      </c>
      <c r="H36" t="n">
        <v>0.5600000000000001</v>
      </c>
      <c r="I36" t="n">
        <v>25</v>
      </c>
      <c r="J36" t="n">
        <v>302.7</v>
      </c>
      <c r="K36" t="n">
        <v>61.2</v>
      </c>
      <c r="L36" t="n">
        <v>9.5</v>
      </c>
      <c r="M36" t="n">
        <v>23</v>
      </c>
      <c r="N36" t="n">
        <v>87</v>
      </c>
      <c r="O36" t="n">
        <v>37567.32</v>
      </c>
      <c r="P36" t="n">
        <v>314.84</v>
      </c>
      <c r="Q36" t="n">
        <v>444.61</v>
      </c>
      <c r="R36" t="n">
        <v>84.48999999999999</v>
      </c>
      <c r="S36" t="n">
        <v>48.21</v>
      </c>
      <c r="T36" t="n">
        <v>12124.63</v>
      </c>
      <c r="U36" t="n">
        <v>0.57</v>
      </c>
      <c r="V36" t="n">
        <v>0.76</v>
      </c>
      <c r="W36" t="n">
        <v>0.2</v>
      </c>
      <c r="X36" t="n">
        <v>0.73</v>
      </c>
      <c r="Y36" t="n">
        <v>1</v>
      </c>
      <c r="Z36" t="n">
        <v>10</v>
      </c>
      <c r="AA36" t="n">
        <v>511.8053362228344</v>
      </c>
      <c r="AB36" t="n">
        <v>700.2746402779532</v>
      </c>
      <c r="AC36" t="n">
        <v>633.441411451455</v>
      </c>
      <c r="AD36" t="n">
        <v>511805.3362228344</v>
      </c>
      <c r="AE36" t="n">
        <v>700274.6402779531</v>
      </c>
      <c r="AF36" t="n">
        <v>5.234492602139515e-06</v>
      </c>
      <c r="AG36" t="n">
        <v>26</v>
      </c>
      <c r="AH36" t="n">
        <v>633441.411451455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4.4878</v>
      </c>
      <c r="E37" t="n">
        <v>22.28</v>
      </c>
      <c r="F37" t="n">
        <v>17.99</v>
      </c>
      <c r="G37" t="n">
        <v>43.17</v>
      </c>
      <c r="H37" t="n">
        <v>0.57</v>
      </c>
      <c r="I37" t="n">
        <v>25</v>
      </c>
      <c r="J37" t="n">
        <v>303.23</v>
      </c>
      <c r="K37" t="n">
        <v>61.2</v>
      </c>
      <c r="L37" t="n">
        <v>9.75</v>
      </c>
      <c r="M37" t="n">
        <v>23</v>
      </c>
      <c r="N37" t="n">
        <v>87.28</v>
      </c>
      <c r="O37" t="n">
        <v>37632.84</v>
      </c>
      <c r="P37" t="n">
        <v>314.23</v>
      </c>
      <c r="Q37" t="n">
        <v>444.56</v>
      </c>
      <c r="R37" t="n">
        <v>83.69</v>
      </c>
      <c r="S37" t="n">
        <v>48.21</v>
      </c>
      <c r="T37" t="n">
        <v>11722.58</v>
      </c>
      <c r="U37" t="n">
        <v>0.58</v>
      </c>
      <c r="V37" t="n">
        <v>0.76</v>
      </c>
      <c r="W37" t="n">
        <v>0.21</v>
      </c>
      <c r="X37" t="n">
        <v>0.71</v>
      </c>
      <c r="Y37" t="n">
        <v>1</v>
      </c>
      <c r="Z37" t="n">
        <v>10</v>
      </c>
      <c r="AA37" t="n">
        <v>511.2334993158802</v>
      </c>
      <c r="AB37" t="n">
        <v>699.4922277941946</v>
      </c>
      <c r="AC37" t="n">
        <v>632.7336713170234</v>
      </c>
      <c r="AD37" t="n">
        <v>511233.4993158802</v>
      </c>
      <c r="AE37" t="n">
        <v>699492.2277941946</v>
      </c>
      <c r="AF37" t="n">
        <v>5.238694951135479e-06</v>
      </c>
      <c r="AG37" t="n">
        <v>26</v>
      </c>
      <c r="AH37" t="n">
        <v>632733.6713170235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4.5066</v>
      </c>
      <c r="E38" t="n">
        <v>22.19</v>
      </c>
      <c r="F38" t="n">
        <v>17.95</v>
      </c>
      <c r="G38" t="n">
        <v>44.87</v>
      </c>
      <c r="H38" t="n">
        <v>0.59</v>
      </c>
      <c r="I38" t="n">
        <v>24</v>
      </c>
      <c r="J38" t="n">
        <v>303.76</v>
      </c>
      <c r="K38" t="n">
        <v>61.2</v>
      </c>
      <c r="L38" t="n">
        <v>10</v>
      </c>
      <c r="M38" t="n">
        <v>22</v>
      </c>
      <c r="N38" t="n">
        <v>87.56999999999999</v>
      </c>
      <c r="O38" t="n">
        <v>37698.48</v>
      </c>
      <c r="P38" t="n">
        <v>313.76</v>
      </c>
      <c r="Q38" t="n">
        <v>444.55</v>
      </c>
      <c r="R38" t="n">
        <v>82.53</v>
      </c>
      <c r="S38" t="n">
        <v>48.21</v>
      </c>
      <c r="T38" t="n">
        <v>11149.26</v>
      </c>
      <c r="U38" t="n">
        <v>0.58</v>
      </c>
      <c r="V38" t="n">
        <v>0.76</v>
      </c>
      <c r="W38" t="n">
        <v>0.2</v>
      </c>
      <c r="X38" t="n">
        <v>0.67</v>
      </c>
      <c r="Y38" t="n">
        <v>1</v>
      </c>
      <c r="Z38" t="n">
        <v>10</v>
      </c>
      <c r="AA38" t="n">
        <v>509.7726899602479</v>
      </c>
      <c r="AB38" t="n">
        <v>697.493483987458</v>
      </c>
      <c r="AC38" t="n">
        <v>630.9256848139474</v>
      </c>
      <c r="AD38" t="n">
        <v>509772.689960248</v>
      </c>
      <c r="AE38" t="n">
        <v>697493.4839874581</v>
      </c>
      <c r="AF38" t="n">
        <v>5.260640551447735e-06</v>
      </c>
      <c r="AG38" t="n">
        <v>26</v>
      </c>
      <c r="AH38" t="n">
        <v>630925.6848139474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4.5273</v>
      </c>
      <c r="E39" t="n">
        <v>22.09</v>
      </c>
      <c r="F39" t="n">
        <v>17.9</v>
      </c>
      <c r="G39" t="n">
        <v>46.69</v>
      </c>
      <c r="H39" t="n">
        <v>0.6</v>
      </c>
      <c r="I39" t="n">
        <v>23</v>
      </c>
      <c r="J39" t="n">
        <v>304.3</v>
      </c>
      <c r="K39" t="n">
        <v>61.2</v>
      </c>
      <c r="L39" t="n">
        <v>10.25</v>
      </c>
      <c r="M39" t="n">
        <v>21</v>
      </c>
      <c r="N39" t="n">
        <v>87.84999999999999</v>
      </c>
      <c r="O39" t="n">
        <v>37764.25</v>
      </c>
      <c r="P39" t="n">
        <v>312.47</v>
      </c>
      <c r="Q39" t="n">
        <v>444.55</v>
      </c>
      <c r="R39" t="n">
        <v>80.91</v>
      </c>
      <c r="S39" t="n">
        <v>48.21</v>
      </c>
      <c r="T39" t="n">
        <v>10345.09</v>
      </c>
      <c r="U39" t="n">
        <v>0.6</v>
      </c>
      <c r="V39" t="n">
        <v>0.76</v>
      </c>
      <c r="W39" t="n">
        <v>0.2</v>
      </c>
      <c r="X39" t="n">
        <v>0.62</v>
      </c>
      <c r="Y39" t="n">
        <v>1</v>
      </c>
      <c r="Z39" t="n">
        <v>10</v>
      </c>
      <c r="AA39" t="n">
        <v>507.7397714528331</v>
      </c>
      <c r="AB39" t="n">
        <v>694.7119551995783</v>
      </c>
      <c r="AC39" t="n">
        <v>628.4096212296827</v>
      </c>
      <c r="AD39" t="n">
        <v>507739.7714528331</v>
      </c>
      <c r="AE39" t="n">
        <v>694711.9551995783</v>
      </c>
      <c r="AF39" t="n">
        <v>5.28480405817453e-06</v>
      </c>
      <c r="AG39" t="n">
        <v>26</v>
      </c>
      <c r="AH39" t="n">
        <v>628409.6212296827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4.5252</v>
      </c>
      <c r="E40" t="n">
        <v>22.1</v>
      </c>
      <c r="F40" t="n">
        <v>17.91</v>
      </c>
      <c r="G40" t="n">
        <v>46.72</v>
      </c>
      <c r="H40" t="n">
        <v>0.61</v>
      </c>
      <c r="I40" t="n">
        <v>23</v>
      </c>
      <c r="J40" t="n">
        <v>304.83</v>
      </c>
      <c r="K40" t="n">
        <v>61.2</v>
      </c>
      <c r="L40" t="n">
        <v>10.5</v>
      </c>
      <c r="M40" t="n">
        <v>21</v>
      </c>
      <c r="N40" t="n">
        <v>88.13</v>
      </c>
      <c r="O40" t="n">
        <v>37830.13</v>
      </c>
      <c r="P40" t="n">
        <v>312.8</v>
      </c>
      <c r="Q40" t="n">
        <v>444.56</v>
      </c>
      <c r="R40" t="n">
        <v>81.34</v>
      </c>
      <c r="S40" t="n">
        <v>48.21</v>
      </c>
      <c r="T40" t="n">
        <v>10560.12</v>
      </c>
      <c r="U40" t="n">
        <v>0.59</v>
      </c>
      <c r="V40" t="n">
        <v>0.76</v>
      </c>
      <c r="W40" t="n">
        <v>0.2</v>
      </c>
      <c r="X40" t="n">
        <v>0.63</v>
      </c>
      <c r="Y40" t="n">
        <v>1</v>
      </c>
      <c r="Z40" t="n">
        <v>10</v>
      </c>
      <c r="AA40" t="n">
        <v>508.0729518830938</v>
      </c>
      <c r="AB40" t="n">
        <v>695.1678273631442</v>
      </c>
      <c r="AC40" t="n">
        <v>628.8219855937783</v>
      </c>
      <c r="AD40" t="n">
        <v>508072.9518830938</v>
      </c>
      <c r="AE40" t="n">
        <v>695167.8273631441</v>
      </c>
      <c r="AF40" t="n">
        <v>5.282352687926883e-06</v>
      </c>
      <c r="AG40" t="n">
        <v>26</v>
      </c>
      <c r="AH40" t="n">
        <v>628821.9855937783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4.5434</v>
      </c>
      <c r="E41" t="n">
        <v>22.01</v>
      </c>
      <c r="F41" t="n">
        <v>17.88</v>
      </c>
      <c r="G41" t="n">
        <v>48.75</v>
      </c>
      <c r="H41" t="n">
        <v>0.63</v>
      </c>
      <c r="I41" t="n">
        <v>22</v>
      </c>
      <c r="J41" t="n">
        <v>305.37</v>
      </c>
      <c r="K41" t="n">
        <v>61.2</v>
      </c>
      <c r="L41" t="n">
        <v>10.75</v>
      </c>
      <c r="M41" t="n">
        <v>20</v>
      </c>
      <c r="N41" t="n">
        <v>88.42</v>
      </c>
      <c r="O41" t="n">
        <v>37896.14</v>
      </c>
      <c r="P41" t="n">
        <v>312.12</v>
      </c>
      <c r="Q41" t="n">
        <v>444.58</v>
      </c>
      <c r="R41" t="n">
        <v>80.17</v>
      </c>
      <c r="S41" t="n">
        <v>48.21</v>
      </c>
      <c r="T41" t="n">
        <v>9981.52</v>
      </c>
      <c r="U41" t="n">
        <v>0.6</v>
      </c>
      <c r="V41" t="n">
        <v>0.76</v>
      </c>
      <c r="W41" t="n">
        <v>0.2</v>
      </c>
      <c r="X41" t="n">
        <v>0.6</v>
      </c>
      <c r="Y41" t="n">
        <v>1</v>
      </c>
      <c r="Z41" t="n">
        <v>10</v>
      </c>
      <c r="AA41" t="n">
        <v>506.6007611758176</v>
      </c>
      <c r="AB41" t="n">
        <v>693.1535110889786</v>
      </c>
      <c r="AC41" t="n">
        <v>626.9999128377086</v>
      </c>
      <c r="AD41" t="n">
        <v>506600.7611758176</v>
      </c>
      <c r="AE41" t="n">
        <v>693153.5110889786</v>
      </c>
      <c r="AF41" t="n">
        <v>5.303597896739813e-06</v>
      </c>
      <c r="AG41" t="n">
        <v>26</v>
      </c>
      <c r="AH41" t="n">
        <v>626999.9128377086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4.5412</v>
      </c>
      <c r="E42" t="n">
        <v>22.02</v>
      </c>
      <c r="F42" t="n">
        <v>17.89</v>
      </c>
      <c r="G42" t="n">
        <v>48.78</v>
      </c>
      <c r="H42" t="n">
        <v>0.64</v>
      </c>
      <c r="I42" t="n">
        <v>22</v>
      </c>
      <c r="J42" t="n">
        <v>305.9</v>
      </c>
      <c r="K42" t="n">
        <v>61.2</v>
      </c>
      <c r="L42" t="n">
        <v>11</v>
      </c>
      <c r="M42" t="n">
        <v>20</v>
      </c>
      <c r="N42" t="n">
        <v>88.7</v>
      </c>
      <c r="O42" t="n">
        <v>37962.28</v>
      </c>
      <c r="P42" t="n">
        <v>312.26</v>
      </c>
      <c r="Q42" t="n">
        <v>444.55</v>
      </c>
      <c r="R42" t="n">
        <v>80.48999999999999</v>
      </c>
      <c r="S42" t="n">
        <v>48.21</v>
      </c>
      <c r="T42" t="n">
        <v>10139.93</v>
      </c>
      <c r="U42" t="n">
        <v>0.6</v>
      </c>
      <c r="V42" t="n">
        <v>0.76</v>
      </c>
      <c r="W42" t="n">
        <v>0.2</v>
      </c>
      <c r="X42" t="n">
        <v>0.61</v>
      </c>
      <c r="Y42" t="n">
        <v>1</v>
      </c>
      <c r="Z42" t="n">
        <v>10</v>
      </c>
      <c r="AA42" t="n">
        <v>506.8364053584452</v>
      </c>
      <c r="AB42" t="n">
        <v>693.4759298555374</v>
      </c>
      <c r="AC42" t="n">
        <v>627.2915604097045</v>
      </c>
      <c r="AD42" t="n">
        <v>506836.4053584452</v>
      </c>
      <c r="AE42" t="n">
        <v>693475.9298555374</v>
      </c>
      <c r="AF42" t="n">
        <v>5.301029794575613e-06</v>
      </c>
      <c r="AG42" t="n">
        <v>26</v>
      </c>
      <c r="AH42" t="n">
        <v>627291.5604097046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4.5587</v>
      </c>
      <c r="E43" t="n">
        <v>21.94</v>
      </c>
      <c r="F43" t="n">
        <v>17.86</v>
      </c>
      <c r="G43" t="n">
        <v>51.02</v>
      </c>
      <c r="H43" t="n">
        <v>0.65</v>
      </c>
      <c r="I43" t="n">
        <v>21</v>
      </c>
      <c r="J43" t="n">
        <v>306.44</v>
      </c>
      <c r="K43" t="n">
        <v>61.2</v>
      </c>
      <c r="L43" t="n">
        <v>11.25</v>
      </c>
      <c r="M43" t="n">
        <v>19</v>
      </c>
      <c r="N43" t="n">
        <v>88.98999999999999</v>
      </c>
      <c r="O43" t="n">
        <v>38028.53</v>
      </c>
      <c r="P43" t="n">
        <v>311.2</v>
      </c>
      <c r="Q43" t="n">
        <v>444.56</v>
      </c>
      <c r="R43" t="n">
        <v>79.5</v>
      </c>
      <c r="S43" t="n">
        <v>48.21</v>
      </c>
      <c r="T43" t="n">
        <v>9649.469999999999</v>
      </c>
      <c r="U43" t="n">
        <v>0.61</v>
      </c>
      <c r="V43" t="n">
        <v>0.76</v>
      </c>
      <c r="W43" t="n">
        <v>0.2</v>
      </c>
      <c r="X43" t="n">
        <v>0.58</v>
      </c>
      <c r="Y43" t="n">
        <v>1</v>
      </c>
      <c r="Z43" t="n">
        <v>10</v>
      </c>
      <c r="AA43" t="n">
        <v>505.2098831224183</v>
      </c>
      <c r="AB43" t="n">
        <v>691.2504503751087</v>
      </c>
      <c r="AC43" t="n">
        <v>625.278477567408</v>
      </c>
      <c r="AD43" t="n">
        <v>505209.8831224183</v>
      </c>
      <c r="AE43" t="n">
        <v>691250.4503751087</v>
      </c>
      <c r="AF43" t="n">
        <v>5.321457879972661e-06</v>
      </c>
      <c r="AG43" t="n">
        <v>26</v>
      </c>
      <c r="AH43" t="n">
        <v>625278.477567408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4.5604</v>
      </c>
      <c r="E44" t="n">
        <v>21.93</v>
      </c>
      <c r="F44" t="n">
        <v>17.85</v>
      </c>
      <c r="G44" t="n">
        <v>50.99</v>
      </c>
      <c r="H44" t="n">
        <v>0.67</v>
      </c>
      <c r="I44" t="n">
        <v>21</v>
      </c>
      <c r="J44" t="n">
        <v>306.98</v>
      </c>
      <c r="K44" t="n">
        <v>61.2</v>
      </c>
      <c r="L44" t="n">
        <v>11.5</v>
      </c>
      <c r="M44" t="n">
        <v>19</v>
      </c>
      <c r="N44" t="n">
        <v>89.28</v>
      </c>
      <c r="O44" t="n">
        <v>38094.91</v>
      </c>
      <c r="P44" t="n">
        <v>311.31</v>
      </c>
      <c r="Q44" t="n">
        <v>444.55</v>
      </c>
      <c r="R44" t="n">
        <v>79.3</v>
      </c>
      <c r="S44" t="n">
        <v>48.21</v>
      </c>
      <c r="T44" t="n">
        <v>9550.25</v>
      </c>
      <c r="U44" t="n">
        <v>0.61</v>
      </c>
      <c r="V44" t="n">
        <v>0.76</v>
      </c>
      <c r="W44" t="n">
        <v>0.2</v>
      </c>
      <c r="X44" t="n">
        <v>0.57</v>
      </c>
      <c r="Y44" t="n">
        <v>1</v>
      </c>
      <c r="Z44" t="n">
        <v>10</v>
      </c>
      <c r="AA44" t="n">
        <v>505.1350193026864</v>
      </c>
      <c r="AB44" t="n">
        <v>691.1480183941929</v>
      </c>
      <c r="AC44" t="n">
        <v>625.1858215509865</v>
      </c>
      <c r="AD44" t="n">
        <v>505135.0193026864</v>
      </c>
      <c r="AE44" t="n">
        <v>691148.0183941929</v>
      </c>
      <c r="AF44" t="n">
        <v>5.323442322554088e-06</v>
      </c>
      <c r="AG44" t="n">
        <v>26</v>
      </c>
      <c r="AH44" t="n">
        <v>625185.8215509865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4.58</v>
      </c>
      <c r="E45" t="n">
        <v>21.83</v>
      </c>
      <c r="F45" t="n">
        <v>17.81</v>
      </c>
      <c r="G45" t="n">
        <v>53.42</v>
      </c>
      <c r="H45" t="n">
        <v>0.68</v>
      </c>
      <c r="I45" t="n">
        <v>20</v>
      </c>
      <c r="J45" t="n">
        <v>307.52</v>
      </c>
      <c r="K45" t="n">
        <v>61.2</v>
      </c>
      <c r="L45" t="n">
        <v>11.75</v>
      </c>
      <c r="M45" t="n">
        <v>18</v>
      </c>
      <c r="N45" t="n">
        <v>89.56999999999999</v>
      </c>
      <c r="O45" t="n">
        <v>38161.42</v>
      </c>
      <c r="P45" t="n">
        <v>310.46</v>
      </c>
      <c r="Q45" t="n">
        <v>444.57</v>
      </c>
      <c r="R45" t="n">
        <v>77.90000000000001</v>
      </c>
      <c r="S45" t="n">
        <v>48.21</v>
      </c>
      <c r="T45" t="n">
        <v>8853.889999999999</v>
      </c>
      <c r="U45" t="n">
        <v>0.62</v>
      </c>
      <c r="V45" t="n">
        <v>0.77</v>
      </c>
      <c r="W45" t="n">
        <v>0.19</v>
      </c>
      <c r="X45" t="n">
        <v>0.53</v>
      </c>
      <c r="Y45" t="n">
        <v>1</v>
      </c>
      <c r="Z45" t="n">
        <v>10</v>
      </c>
      <c r="AA45" t="n">
        <v>503.479730938313</v>
      </c>
      <c r="AB45" t="n">
        <v>688.8831798278884</v>
      </c>
      <c r="AC45" t="n">
        <v>623.1371359987293</v>
      </c>
      <c r="AD45" t="n">
        <v>503479.7309383129</v>
      </c>
      <c r="AE45" t="n">
        <v>688883.1798278884</v>
      </c>
      <c r="AF45" t="n">
        <v>5.346321778198783e-06</v>
      </c>
      <c r="AG45" t="n">
        <v>26</v>
      </c>
      <c r="AH45" t="n">
        <v>623137.1359987293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4.5786</v>
      </c>
      <c r="E46" t="n">
        <v>21.84</v>
      </c>
      <c r="F46" t="n">
        <v>17.81</v>
      </c>
      <c r="G46" t="n">
        <v>53.44</v>
      </c>
      <c r="H46" t="n">
        <v>0.6899999999999999</v>
      </c>
      <c r="I46" t="n">
        <v>20</v>
      </c>
      <c r="J46" t="n">
        <v>308.06</v>
      </c>
      <c r="K46" t="n">
        <v>61.2</v>
      </c>
      <c r="L46" t="n">
        <v>12</v>
      </c>
      <c r="M46" t="n">
        <v>18</v>
      </c>
      <c r="N46" t="n">
        <v>89.86</v>
      </c>
      <c r="O46" t="n">
        <v>38228.06</v>
      </c>
      <c r="P46" t="n">
        <v>310.77</v>
      </c>
      <c r="Q46" t="n">
        <v>444.55</v>
      </c>
      <c r="R46" t="n">
        <v>78.08</v>
      </c>
      <c r="S46" t="n">
        <v>48.21</v>
      </c>
      <c r="T46" t="n">
        <v>8946.18</v>
      </c>
      <c r="U46" t="n">
        <v>0.62</v>
      </c>
      <c r="V46" t="n">
        <v>0.77</v>
      </c>
      <c r="W46" t="n">
        <v>0.2</v>
      </c>
      <c r="X46" t="n">
        <v>0.54</v>
      </c>
      <c r="Y46" t="n">
        <v>1</v>
      </c>
      <c r="Z46" t="n">
        <v>10</v>
      </c>
      <c r="AA46" t="n">
        <v>503.7169415869964</v>
      </c>
      <c r="AB46" t="n">
        <v>689.2077419024124</v>
      </c>
      <c r="AC46" t="n">
        <v>623.4307223243865</v>
      </c>
      <c r="AD46" t="n">
        <v>503716.9415869964</v>
      </c>
      <c r="AE46" t="n">
        <v>689207.7419024124</v>
      </c>
      <c r="AF46" t="n">
        <v>5.344687531367017e-06</v>
      </c>
      <c r="AG46" t="n">
        <v>26</v>
      </c>
      <c r="AH46" t="n">
        <v>623430.7223243865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4.5771</v>
      </c>
      <c r="E47" t="n">
        <v>21.85</v>
      </c>
      <c r="F47" t="n">
        <v>17.82</v>
      </c>
      <c r="G47" t="n">
        <v>53.46</v>
      </c>
      <c r="H47" t="n">
        <v>0.71</v>
      </c>
      <c r="I47" t="n">
        <v>20</v>
      </c>
      <c r="J47" t="n">
        <v>308.6</v>
      </c>
      <c r="K47" t="n">
        <v>61.2</v>
      </c>
      <c r="L47" t="n">
        <v>12.25</v>
      </c>
      <c r="M47" t="n">
        <v>18</v>
      </c>
      <c r="N47" t="n">
        <v>90.15000000000001</v>
      </c>
      <c r="O47" t="n">
        <v>38294.82</v>
      </c>
      <c r="P47" t="n">
        <v>310.76</v>
      </c>
      <c r="Q47" t="n">
        <v>444.56</v>
      </c>
      <c r="R47" t="n">
        <v>78.31999999999999</v>
      </c>
      <c r="S47" t="n">
        <v>48.21</v>
      </c>
      <c r="T47" t="n">
        <v>9067.17</v>
      </c>
      <c r="U47" t="n">
        <v>0.62</v>
      </c>
      <c r="V47" t="n">
        <v>0.77</v>
      </c>
      <c r="W47" t="n">
        <v>0.2</v>
      </c>
      <c r="X47" t="n">
        <v>0.54</v>
      </c>
      <c r="Y47" t="n">
        <v>1</v>
      </c>
      <c r="Z47" t="n">
        <v>10</v>
      </c>
      <c r="AA47" t="n">
        <v>503.8333130481462</v>
      </c>
      <c r="AB47" t="n">
        <v>689.366966469504</v>
      </c>
      <c r="AC47" t="n">
        <v>623.5747507222679</v>
      </c>
      <c r="AD47" t="n">
        <v>503833.3130481462</v>
      </c>
      <c r="AE47" t="n">
        <v>689366.9664695039</v>
      </c>
      <c r="AF47" t="n">
        <v>5.342936552618699e-06</v>
      </c>
      <c r="AG47" t="n">
        <v>26</v>
      </c>
      <c r="AH47" t="n">
        <v>623574.7507222679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4.5986</v>
      </c>
      <c r="E48" t="n">
        <v>21.75</v>
      </c>
      <c r="F48" t="n">
        <v>17.77</v>
      </c>
      <c r="G48" t="n">
        <v>56.12</v>
      </c>
      <c r="H48" t="n">
        <v>0.72</v>
      </c>
      <c r="I48" t="n">
        <v>19</v>
      </c>
      <c r="J48" t="n">
        <v>309.14</v>
      </c>
      <c r="K48" t="n">
        <v>61.2</v>
      </c>
      <c r="L48" t="n">
        <v>12.5</v>
      </c>
      <c r="M48" t="n">
        <v>17</v>
      </c>
      <c r="N48" t="n">
        <v>90.44</v>
      </c>
      <c r="O48" t="n">
        <v>38361.7</v>
      </c>
      <c r="P48" t="n">
        <v>309.89</v>
      </c>
      <c r="Q48" t="n">
        <v>444.56</v>
      </c>
      <c r="R48" t="n">
        <v>76.65000000000001</v>
      </c>
      <c r="S48" t="n">
        <v>48.21</v>
      </c>
      <c r="T48" t="n">
        <v>8235.200000000001</v>
      </c>
      <c r="U48" t="n">
        <v>0.63</v>
      </c>
      <c r="V48" t="n">
        <v>0.77</v>
      </c>
      <c r="W48" t="n">
        <v>0.2</v>
      </c>
      <c r="X48" t="n">
        <v>0.5</v>
      </c>
      <c r="Y48" t="n">
        <v>1</v>
      </c>
      <c r="Z48" t="n">
        <v>10</v>
      </c>
      <c r="AA48" t="n">
        <v>502.037697952044</v>
      </c>
      <c r="AB48" t="n">
        <v>686.9101266780696</v>
      </c>
      <c r="AC48" t="n">
        <v>621.3523882723318</v>
      </c>
      <c r="AD48" t="n">
        <v>502037.697952044</v>
      </c>
      <c r="AE48" t="n">
        <v>686910.1266780696</v>
      </c>
      <c r="AF48" t="n">
        <v>5.368033914677931e-06</v>
      </c>
      <c r="AG48" t="n">
        <v>26</v>
      </c>
      <c r="AH48" t="n">
        <v>621352.3882723318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4.6007</v>
      </c>
      <c r="E49" t="n">
        <v>21.74</v>
      </c>
      <c r="F49" t="n">
        <v>17.76</v>
      </c>
      <c r="G49" t="n">
        <v>56.09</v>
      </c>
      <c r="H49" t="n">
        <v>0.73</v>
      </c>
      <c r="I49" t="n">
        <v>19</v>
      </c>
      <c r="J49" t="n">
        <v>309.68</v>
      </c>
      <c r="K49" t="n">
        <v>61.2</v>
      </c>
      <c r="L49" t="n">
        <v>12.75</v>
      </c>
      <c r="M49" t="n">
        <v>17</v>
      </c>
      <c r="N49" t="n">
        <v>90.73999999999999</v>
      </c>
      <c r="O49" t="n">
        <v>38428.72</v>
      </c>
      <c r="P49" t="n">
        <v>309.7</v>
      </c>
      <c r="Q49" t="n">
        <v>444.56</v>
      </c>
      <c r="R49" t="n">
        <v>76.39</v>
      </c>
      <c r="S49" t="n">
        <v>48.21</v>
      </c>
      <c r="T49" t="n">
        <v>8106.28</v>
      </c>
      <c r="U49" t="n">
        <v>0.63</v>
      </c>
      <c r="V49" t="n">
        <v>0.77</v>
      </c>
      <c r="W49" t="n">
        <v>0.19</v>
      </c>
      <c r="X49" t="n">
        <v>0.49</v>
      </c>
      <c r="Y49" t="n">
        <v>1</v>
      </c>
      <c r="Z49" t="n">
        <v>10</v>
      </c>
      <c r="AA49" t="n">
        <v>501.7861877528599</v>
      </c>
      <c r="AB49" t="n">
        <v>686.5659993276992</v>
      </c>
      <c r="AC49" t="n">
        <v>621.0411039532949</v>
      </c>
      <c r="AD49" t="n">
        <v>501786.1877528598</v>
      </c>
      <c r="AE49" t="n">
        <v>686565.9993276992</v>
      </c>
      <c r="AF49" t="n">
        <v>5.370485284925575e-06</v>
      </c>
      <c r="AG49" t="n">
        <v>26</v>
      </c>
      <c r="AH49" t="n">
        <v>621041.1039532948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4.6328</v>
      </c>
      <c r="E50" t="n">
        <v>21.59</v>
      </c>
      <c r="F50" t="n">
        <v>17.67</v>
      </c>
      <c r="G50" t="n">
        <v>58.89</v>
      </c>
      <c r="H50" t="n">
        <v>0.75</v>
      </c>
      <c r="I50" t="n">
        <v>18</v>
      </c>
      <c r="J50" t="n">
        <v>310.23</v>
      </c>
      <c r="K50" t="n">
        <v>61.2</v>
      </c>
      <c r="L50" t="n">
        <v>13</v>
      </c>
      <c r="M50" t="n">
        <v>16</v>
      </c>
      <c r="N50" t="n">
        <v>91.03</v>
      </c>
      <c r="O50" t="n">
        <v>38495.87</v>
      </c>
      <c r="P50" t="n">
        <v>307.41</v>
      </c>
      <c r="Q50" t="n">
        <v>444.55</v>
      </c>
      <c r="R50" t="n">
        <v>73.02</v>
      </c>
      <c r="S50" t="n">
        <v>48.21</v>
      </c>
      <c r="T50" t="n">
        <v>6423.13</v>
      </c>
      <c r="U50" t="n">
        <v>0.66</v>
      </c>
      <c r="V50" t="n">
        <v>0.77</v>
      </c>
      <c r="W50" t="n">
        <v>0.19</v>
      </c>
      <c r="X50" t="n">
        <v>0.39</v>
      </c>
      <c r="Y50" t="n">
        <v>1</v>
      </c>
      <c r="Z50" t="n">
        <v>10</v>
      </c>
      <c r="AA50" t="n">
        <v>488.4650609743081</v>
      </c>
      <c r="AB50" t="n">
        <v>668.339445982648</v>
      </c>
      <c r="AC50" t="n">
        <v>604.5540672783671</v>
      </c>
      <c r="AD50" t="n">
        <v>488465.0609743081</v>
      </c>
      <c r="AE50" t="n">
        <v>668339.4459826481</v>
      </c>
      <c r="AF50" t="n">
        <v>5.407956230139588e-06</v>
      </c>
      <c r="AG50" t="n">
        <v>25</v>
      </c>
      <c r="AH50" t="n">
        <v>604554.0672783671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4.6243</v>
      </c>
      <c r="E51" t="n">
        <v>21.62</v>
      </c>
      <c r="F51" t="n">
        <v>17.71</v>
      </c>
      <c r="G51" t="n">
        <v>59.02</v>
      </c>
      <c r="H51" t="n">
        <v>0.76</v>
      </c>
      <c r="I51" t="n">
        <v>18</v>
      </c>
      <c r="J51" t="n">
        <v>310.77</v>
      </c>
      <c r="K51" t="n">
        <v>61.2</v>
      </c>
      <c r="L51" t="n">
        <v>13.25</v>
      </c>
      <c r="M51" t="n">
        <v>16</v>
      </c>
      <c r="N51" t="n">
        <v>91.33</v>
      </c>
      <c r="O51" t="n">
        <v>38563.14</v>
      </c>
      <c r="P51" t="n">
        <v>308.18</v>
      </c>
      <c r="Q51" t="n">
        <v>444.56</v>
      </c>
      <c r="R51" t="n">
        <v>74.78</v>
      </c>
      <c r="S51" t="n">
        <v>48.21</v>
      </c>
      <c r="T51" t="n">
        <v>7303.48</v>
      </c>
      <c r="U51" t="n">
        <v>0.64</v>
      </c>
      <c r="V51" t="n">
        <v>0.77</v>
      </c>
      <c r="W51" t="n">
        <v>0.18</v>
      </c>
      <c r="X51" t="n">
        <v>0.43</v>
      </c>
      <c r="Y51" t="n">
        <v>1</v>
      </c>
      <c r="Z51" t="n">
        <v>10</v>
      </c>
      <c r="AA51" t="n">
        <v>499.5617786775173</v>
      </c>
      <c r="AB51" t="n">
        <v>683.522464696813</v>
      </c>
      <c r="AC51" t="n">
        <v>618.2880399959528</v>
      </c>
      <c r="AD51" t="n">
        <v>499561.7786775173</v>
      </c>
      <c r="AE51" t="n">
        <v>683522.464696813</v>
      </c>
      <c r="AF51" t="n">
        <v>5.398034017232451e-06</v>
      </c>
      <c r="AG51" t="n">
        <v>26</v>
      </c>
      <c r="AH51" t="n">
        <v>618288.0399959527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4.5939</v>
      </c>
      <c r="E52" t="n">
        <v>21.77</v>
      </c>
      <c r="F52" t="n">
        <v>17.85</v>
      </c>
      <c r="G52" t="n">
        <v>59.5</v>
      </c>
      <c r="H52" t="n">
        <v>0.77</v>
      </c>
      <c r="I52" t="n">
        <v>18</v>
      </c>
      <c r="J52" t="n">
        <v>311.32</v>
      </c>
      <c r="K52" t="n">
        <v>61.2</v>
      </c>
      <c r="L52" t="n">
        <v>13.5</v>
      </c>
      <c r="M52" t="n">
        <v>16</v>
      </c>
      <c r="N52" t="n">
        <v>91.62</v>
      </c>
      <c r="O52" t="n">
        <v>38630.55</v>
      </c>
      <c r="P52" t="n">
        <v>310.55</v>
      </c>
      <c r="Q52" t="n">
        <v>444.57</v>
      </c>
      <c r="R52" t="n">
        <v>79.47</v>
      </c>
      <c r="S52" t="n">
        <v>48.21</v>
      </c>
      <c r="T52" t="n">
        <v>9649.24</v>
      </c>
      <c r="U52" t="n">
        <v>0.61</v>
      </c>
      <c r="V52" t="n">
        <v>0.76</v>
      </c>
      <c r="W52" t="n">
        <v>0.2</v>
      </c>
      <c r="X52" t="n">
        <v>0.57</v>
      </c>
      <c r="Y52" t="n">
        <v>1</v>
      </c>
      <c r="Z52" t="n">
        <v>10</v>
      </c>
      <c r="AA52" t="n">
        <v>502.9710445107055</v>
      </c>
      <c r="AB52" t="n">
        <v>688.1871726159744</v>
      </c>
      <c r="AC52" t="n">
        <v>622.5075547382681</v>
      </c>
      <c r="AD52" t="n">
        <v>502971.0445107055</v>
      </c>
      <c r="AE52" t="n">
        <v>688187.1726159744</v>
      </c>
      <c r="AF52" t="n">
        <v>5.362547514599865e-06</v>
      </c>
      <c r="AG52" t="n">
        <v>26</v>
      </c>
      <c r="AH52" t="n">
        <v>622507.5547382681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4.6042</v>
      </c>
      <c r="E53" t="n">
        <v>21.72</v>
      </c>
      <c r="F53" t="n">
        <v>17.8</v>
      </c>
      <c r="G53" t="n">
        <v>59.33</v>
      </c>
      <c r="H53" t="n">
        <v>0.79</v>
      </c>
      <c r="I53" t="n">
        <v>18</v>
      </c>
      <c r="J53" t="n">
        <v>311.87</v>
      </c>
      <c r="K53" t="n">
        <v>61.2</v>
      </c>
      <c r="L53" t="n">
        <v>13.75</v>
      </c>
      <c r="M53" t="n">
        <v>16</v>
      </c>
      <c r="N53" t="n">
        <v>91.92</v>
      </c>
      <c r="O53" t="n">
        <v>38698.21</v>
      </c>
      <c r="P53" t="n">
        <v>309.71</v>
      </c>
      <c r="Q53" t="n">
        <v>444.57</v>
      </c>
      <c r="R53" t="n">
        <v>77.77</v>
      </c>
      <c r="S53" t="n">
        <v>48.21</v>
      </c>
      <c r="T53" t="n">
        <v>8802.049999999999</v>
      </c>
      <c r="U53" t="n">
        <v>0.62</v>
      </c>
      <c r="V53" t="n">
        <v>0.77</v>
      </c>
      <c r="W53" t="n">
        <v>0.19</v>
      </c>
      <c r="X53" t="n">
        <v>0.52</v>
      </c>
      <c r="Y53" t="n">
        <v>1</v>
      </c>
      <c r="Z53" t="n">
        <v>10</v>
      </c>
      <c r="AA53" t="n">
        <v>501.7805182728722</v>
      </c>
      <c r="AB53" t="n">
        <v>686.5582420950603</v>
      </c>
      <c r="AC53" t="n">
        <v>621.0340870600517</v>
      </c>
      <c r="AD53" t="n">
        <v>501780.5182728722</v>
      </c>
      <c r="AE53" t="n">
        <v>686558.2420950603</v>
      </c>
      <c r="AF53" t="n">
        <v>5.374570902004985e-06</v>
      </c>
      <c r="AG53" t="n">
        <v>26</v>
      </c>
      <c r="AH53" t="n">
        <v>621034.0870600516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4.6259</v>
      </c>
      <c r="E54" t="n">
        <v>21.62</v>
      </c>
      <c r="F54" t="n">
        <v>17.75</v>
      </c>
      <c r="G54" t="n">
        <v>62.65</v>
      </c>
      <c r="H54" t="n">
        <v>0.8</v>
      </c>
      <c r="I54" t="n">
        <v>17</v>
      </c>
      <c r="J54" t="n">
        <v>312.42</v>
      </c>
      <c r="K54" t="n">
        <v>61.2</v>
      </c>
      <c r="L54" t="n">
        <v>14</v>
      </c>
      <c r="M54" t="n">
        <v>15</v>
      </c>
      <c r="N54" t="n">
        <v>92.22</v>
      </c>
      <c r="O54" t="n">
        <v>38765.89</v>
      </c>
      <c r="P54" t="n">
        <v>308.98</v>
      </c>
      <c r="Q54" t="n">
        <v>444.55</v>
      </c>
      <c r="R54" t="n">
        <v>76.17</v>
      </c>
      <c r="S54" t="n">
        <v>48.21</v>
      </c>
      <c r="T54" t="n">
        <v>8005.37</v>
      </c>
      <c r="U54" t="n">
        <v>0.63</v>
      </c>
      <c r="V54" t="n">
        <v>0.77</v>
      </c>
      <c r="W54" t="n">
        <v>0.19</v>
      </c>
      <c r="X54" t="n">
        <v>0.47</v>
      </c>
      <c r="Y54" t="n">
        <v>1</v>
      </c>
      <c r="Z54" t="n">
        <v>10</v>
      </c>
      <c r="AA54" t="n">
        <v>500.0679273334677</v>
      </c>
      <c r="AB54" t="n">
        <v>684.2149996175871</v>
      </c>
      <c r="AC54" t="n">
        <v>618.914480355867</v>
      </c>
      <c r="AD54" t="n">
        <v>500067.9273334677</v>
      </c>
      <c r="AE54" t="n">
        <v>684214.9996175871</v>
      </c>
      <c r="AF54" t="n">
        <v>5.399901727897324e-06</v>
      </c>
      <c r="AG54" t="n">
        <v>26</v>
      </c>
      <c r="AH54" t="n">
        <v>618914.480355867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4.6267</v>
      </c>
      <c r="E55" t="n">
        <v>21.61</v>
      </c>
      <c r="F55" t="n">
        <v>17.75</v>
      </c>
      <c r="G55" t="n">
        <v>62.64</v>
      </c>
      <c r="H55" t="n">
        <v>0.8100000000000001</v>
      </c>
      <c r="I55" t="n">
        <v>17</v>
      </c>
      <c r="J55" t="n">
        <v>312.97</v>
      </c>
      <c r="K55" t="n">
        <v>61.2</v>
      </c>
      <c r="L55" t="n">
        <v>14.25</v>
      </c>
      <c r="M55" t="n">
        <v>15</v>
      </c>
      <c r="N55" t="n">
        <v>92.52</v>
      </c>
      <c r="O55" t="n">
        <v>38833.69</v>
      </c>
      <c r="P55" t="n">
        <v>309.11</v>
      </c>
      <c r="Q55" t="n">
        <v>444.55</v>
      </c>
      <c r="R55" t="n">
        <v>76.08</v>
      </c>
      <c r="S55" t="n">
        <v>48.21</v>
      </c>
      <c r="T55" t="n">
        <v>7958.31</v>
      </c>
      <c r="U55" t="n">
        <v>0.63</v>
      </c>
      <c r="V55" t="n">
        <v>0.77</v>
      </c>
      <c r="W55" t="n">
        <v>0.19</v>
      </c>
      <c r="X55" t="n">
        <v>0.47</v>
      </c>
      <c r="Y55" t="n">
        <v>1</v>
      </c>
      <c r="Z55" t="n">
        <v>10</v>
      </c>
      <c r="AA55" t="n">
        <v>500.0949391542255</v>
      </c>
      <c r="AB55" t="n">
        <v>684.2519583824253</v>
      </c>
      <c r="AC55" t="n">
        <v>618.9479118280611</v>
      </c>
      <c r="AD55" t="n">
        <v>500094.9391542255</v>
      </c>
      <c r="AE55" t="n">
        <v>684251.9583824252</v>
      </c>
      <c r="AF55" t="n">
        <v>5.40083558322976e-06</v>
      </c>
      <c r="AG55" t="n">
        <v>26</v>
      </c>
      <c r="AH55" t="n">
        <v>618947.9118280611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4.6276</v>
      </c>
      <c r="E56" t="n">
        <v>21.61</v>
      </c>
      <c r="F56" t="n">
        <v>17.74</v>
      </c>
      <c r="G56" t="n">
        <v>62.63</v>
      </c>
      <c r="H56" t="n">
        <v>0.82</v>
      </c>
      <c r="I56" t="n">
        <v>17</v>
      </c>
      <c r="J56" t="n">
        <v>313.52</v>
      </c>
      <c r="K56" t="n">
        <v>61.2</v>
      </c>
      <c r="L56" t="n">
        <v>14.5</v>
      </c>
      <c r="M56" t="n">
        <v>15</v>
      </c>
      <c r="N56" t="n">
        <v>92.81999999999999</v>
      </c>
      <c r="O56" t="n">
        <v>38901.63</v>
      </c>
      <c r="P56" t="n">
        <v>308.51</v>
      </c>
      <c r="Q56" t="n">
        <v>444.57</v>
      </c>
      <c r="R56" t="n">
        <v>75.83</v>
      </c>
      <c r="S56" t="n">
        <v>48.21</v>
      </c>
      <c r="T56" t="n">
        <v>7832.91</v>
      </c>
      <c r="U56" t="n">
        <v>0.64</v>
      </c>
      <c r="V56" t="n">
        <v>0.77</v>
      </c>
      <c r="W56" t="n">
        <v>0.19</v>
      </c>
      <c r="X56" t="n">
        <v>0.47</v>
      </c>
      <c r="Y56" t="n">
        <v>1</v>
      </c>
      <c r="Z56" t="n">
        <v>10</v>
      </c>
      <c r="AA56" t="n">
        <v>499.6928984578488</v>
      </c>
      <c r="AB56" t="n">
        <v>683.7018685648591</v>
      </c>
      <c r="AC56" t="n">
        <v>618.4503218106273</v>
      </c>
      <c r="AD56" t="n">
        <v>499692.8984578488</v>
      </c>
      <c r="AE56" t="n">
        <v>683701.868564859</v>
      </c>
      <c r="AF56" t="n">
        <v>5.401886170478752e-06</v>
      </c>
      <c r="AG56" t="n">
        <v>26</v>
      </c>
      <c r="AH56" t="n">
        <v>618450.3218106274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4.6483</v>
      </c>
      <c r="E57" t="n">
        <v>21.51</v>
      </c>
      <c r="F57" t="n">
        <v>17.7</v>
      </c>
      <c r="G57" t="n">
        <v>66.38</v>
      </c>
      <c r="H57" t="n">
        <v>0.84</v>
      </c>
      <c r="I57" t="n">
        <v>16</v>
      </c>
      <c r="J57" t="n">
        <v>314.07</v>
      </c>
      <c r="K57" t="n">
        <v>61.2</v>
      </c>
      <c r="L57" t="n">
        <v>14.75</v>
      </c>
      <c r="M57" t="n">
        <v>14</v>
      </c>
      <c r="N57" t="n">
        <v>93.12</v>
      </c>
      <c r="O57" t="n">
        <v>38969.71</v>
      </c>
      <c r="P57" t="n">
        <v>307.67</v>
      </c>
      <c r="Q57" t="n">
        <v>444.56</v>
      </c>
      <c r="R57" t="n">
        <v>74.34999999999999</v>
      </c>
      <c r="S57" t="n">
        <v>48.21</v>
      </c>
      <c r="T57" t="n">
        <v>7099.88</v>
      </c>
      <c r="U57" t="n">
        <v>0.65</v>
      </c>
      <c r="V57" t="n">
        <v>0.77</v>
      </c>
      <c r="W57" t="n">
        <v>0.19</v>
      </c>
      <c r="X57" t="n">
        <v>0.42</v>
      </c>
      <c r="Y57" t="n">
        <v>1</v>
      </c>
      <c r="Z57" t="n">
        <v>10</v>
      </c>
      <c r="AA57" t="n">
        <v>487.9423156955954</v>
      </c>
      <c r="AB57" t="n">
        <v>667.6242028304192</v>
      </c>
      <c r="AC57" t="n">
        <v>603.9070859287369</v>
      </c>
      <c r="AD57" t="n">
        <v>487942.3156955954</v>
      </c>
      <c r="AE57" t="n">
        <v>667624.2028304192</v>
      </c>
      <c r="AF57" t="n">
        <v>5.426049677205545e-06</v>
      </c>
      <c r="AG57" t="n">
        <v>25</v>
      </c>
      <c r="AH57" t="n">
        <v>603907.085928737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4.6478</v>
      </c>
      <c r="E58" t="n">
        <v>21.52</v>
      </c>
      <c r="F58" t="n">
        <v>17.7</v>
      </c>
      <c r="G58" t="n">
        <v>66.39</v>
      </c>
      <c r="H58" t="n">
        <v>0.85</v>
      </c>
      <c r="I58" t="n">
        <v>16</v>
      </c>
      <c r="J58" t="n">
        <v>314.62</v>
      </c>
      <c r="K58" t="n">
        <v>61.2</v>
      </c>
      <c r="L58" t="n">
        <v>15</v>
      </c>
      <c r="M58" t="n">
        <v>14</v>
      </c>
      <c r="N58" t="n">
        <v>93.43000000000001</v>
      </c>
      <c r="O58" t="n">
        <v>39037.92</v>
      </c>
      <c r="P58" t="n">
        <v>307.72</v>
      </c>
      <c r="Q58" t="n">
        <v>444.55</v>
      </c>
      <c r="R58" t="n">
        <v>74.58</v>
      </c>
      <c r="S58" t="n">
        <v>48.21</v>
      </c>
      <c r="T58" t="n">
        <v>7212.66</v>
      </c>
      <c r="U58" t="n">
        <v>0.65</v>
      </c>
      <c r="V58" t="n">
        <v>0.77</v>
      </c>
      <c r="W58" t="n">
        <v>0.19</v>
      </c>
      <c r="X58" t="n">
        <v>0.43</v>
      </c>
      <c r="Y58" t="n">
        <v>1</v>
      </c>
      <c r="Z58" t="n">
        <v>10</v>
      </c>
      <c r="AA58" t="n">
        <v>487.9935917704146</v>
      </c>
      <c r="AB58" t="n">
        <v>667.6943610181276</v>
      </c>
      <c r="AC58" t="n">
        <v>603.970548317478</v>
      </c>
      <c r="AD58" t="n">
        <v>487993.5917704146</v>
      </c>
      <c r="AE58" t="n">
        <v>667694.3610181275</v>
      </c>
      <c r="AF58" t="n">
        <v>5.425466017622773e-06</v>
      </c>
      <c r="AG58" t="n">
        <v>25</v>
      </c>
      <c r="AH58" t="n">
        <v>603970.548317478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4.6451</v>
      </c>
      <c r="E59" t="n">
        <v>21.53</v>
      </c>
      <c r="F59" t="n">
        <v>17.72</v>
      </c>
      <c r="G59" t="n">
        <v>66.44</v>
      </c>
      <c r="H59" t="n">
        <v>0.86</v>
      </c>
      <c r="I59" t="n">
        <v>16</v>
      </c>
      <c r="J59" t="n">
        <v>315.18</v>
      </c>
      <c r="K59" t="n">
        <v>61.2</v>
      </c>
      <c r="L59" t="n">
        <v>15.25</v>
      </c>
      <c r="M59" t="n">
        <v>14</v>
      </c>
      <c r="N59" t="n">
        <v>93.73</v>
      </c>
      <c r="O59" t="n">
        <v>39106.27</v>
      </c>
      <c r="P59" t="n">
        <v>308.07</v>
      </c>
      <c r="Q59" t="n">
        <v>444.57</v>
      </c>
      <c r="R59" t="n">
        <v>74.97</v>
      </c>
      <c r="S59" t="n">
        <v>48.21</v>
      </c>
      <c r="T59" t="n">
        <v>7411.05</v>
      </c>
      <c r="U59" t="n">
        <v>0.64</v>
      </c>
      <c r="V59" t="n">
        <v>0.77</v>
      </c>
      <c r="W59" t="n">
        <v>0.19</v>
      </c>
      <c r="X59" t="n">
        <v>0.44</v>
      </c>
      <c r="Y59" t="n">
        <v>1</v>
      </c>
      <c r="Z59" t="n">
        <v>10</v>
      </c>
      <c r="AA59" t="n">
        <v>488.3967788665423</v>
      </c>
      <c r="AB59" t="n">
        <v>668.2460193904088</v>
      </c>
      <c r="AC59" t="n">
        <v>604.4695571889661</v>
      </c>
      <c r="AD59" t="n">
        <v>488396.7788665423</v>
      </c>
      <c r="AE59" t="n">
        <v>668246.0193904089</v>
      </c>
      <c r="AF59" t="n">
        <v>5.4223142558758e-06</v>
      </c>
      <c r="AG59" t="n">
        <v>25</v>
      </c>
      <c r="AH59" t="n">
        <v>604469.5571889661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4.6464</v>
      </c>
      <c r="E60" t="n">
        <v>21.52</v>
      </c>
      <c r="F60" t="n">
        <v>17.71</v>
      </c>
      <c r="G60" t="n">
        <v>66.42</v>
      </c>
      <c r="H60" t="n">
        <v>0.87</v>
      </c>
      <c r="I60" t="n">
        <v>16</v>
      </c>
      <c r="J60" t="n">
        <v>315.73</v>
      </c>
      <c r="K60" t="n">
        <v>61.2</v>
      </c>
      <c r="L60" t="n">
        <v>15.5</v>
      </c>
      <c r="M60" t="n">
        <v>14</v>
      </c>
      <c r="N60" t="n">
        <v>94.03</v>
      </c>
      <c r="O60" t="n">
        <v>39174.75</v>
      </c>
      <c r="P60" t="n">
        <v>307.88</v>
      </c>
      <c r="Q60" t="n">
        <v>444.57</v>
      </c>
      <c r="R60" t="n">
        <v>74.73999999999999</v>
      </c>
      <c r="S60" t="n">
        <v>48.21</v>
      </c>
      <c r="T60" t="n">
        <v>7295.72</v>
      </c>
      <c r="U60" t="n">
        <v>0.64</v>
      </c>
      <c r="V60" t="n">
        <v>0.77</v>
      </c>
      <c r="W60" t="n">
        <v>0.19</v>
      </c>
      <c r="X60" t="n">
        <v>0.43</v>
      </c>
      <c r="Y60" t="n">
        <v>1</v>
      </c>
      <c r="Z60" t="n">
        <v>10</v>
      </c>
      <c r="AA60" t="n">
        <v>488.1898477713895</v>
      </c>
      <c r="AB60" t="n">
        <v>667.9628871368652</v>
      </c>
      <c r="AC60" t="n">
        <v>604.213446680322</v>
      </c>
      <c r="AD60" t="n">
        <v>488189.8477713895</v>
      </c>
      <c r="AE60" t="n">
        <v>667962.8871368652</v>
      </c>
      <c r="AF60" t="n">
        <v>5.423831770791009e-06</v>
      </c>
      <c r="AG60" t="n">
        <v>25</v>
      </c>
      <c r="AH60" t="n">
        <v>604213.4466803221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4.6662</v>
      </c>
      <c r="E61" t="n">
        <v>21.43</v>
      </c>
      <c r="F61" t="n">
        <v>17.67</v>
      </c>
      <c r="G61" t="n">
        <v>70.69</v>
      </c>
      <c r="H61" t="n">
        <v>0.89</v>
      </c>
      <c r="I61" t="n">
        <v>15</v>
      </c>
      <c r="J61" t="n">
        <v>316.29</v>
      </c>
      <c r="K61" t="n">
        <v>61.2</v>
      </c>
      <c r="L61" t="n">
        <v>15.75</v>
      </c>
      <c r="M61" t="n">
        <v>13</v>
      </c>
      <c r="N61" t="n">
        <v>94.34</v>
      </c>
      <c r="O61" t="n">
        <v>39243.37</v>
      </c>
      <c r="P61" t="n">
        <v>307.16</v>
      </c>
      <c r="Q61" t="n">
        <v>444.55</v>
      </c>
      <c r="R61" t="n">
        <v>73.5</v>
      </c>
      <c r="S61" t="n">
        <v>48.21</v>
      </c>
      <c r="T61" t="n">
        <v>6681.94</v>
      </c>
      <c r="U61" t="n">
        <v>0.66</v>
      </c>
      <c r="V61" t="n">
        <v>0.77</v>
      </c>
      <c r="W61" t="n">
        <v>0.19</v>
      </c>
      <c r="X61" t="n">
        <v>0.4</v>
      </c>
      <c r="Y61" t="n">
        <v>1</v>
      </c>
      <c r="Z61" t="n">
        <v>10</v>
      </c>
      <c r="AA61" t="n">
        <v>486.6512348583946</v>
      </c>
      <c r="AB61" t="n">
        <v>665.8576890704946</v>
      </c>
      <c r="AC61" t="n">
        <v>602.3091657627417</v>
      </c>
      <c r="AD61" t="n">
        <v>486651.2348583946</v>
      </c>
      <c r="AE61" t="n">
        <v>665857.6890704946</v>
      </c>
      <c r="AF61" t="n">
        <v>5.446944690268811e-06</v>
      </c>
      <c r="AG61" t="n">
        <v>25</v>
      </c>
      <c r="AH61" t="n">
        <v>602309.1657627417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4.6667</v>
      </c>
      <c r="E62" t="n">
        <v>21.43</v>
      </c>
      <c r="F62" t="n">
        <v>17.67</v>
      </c>
      <c r="G62" t="n">
        <v>70.68000000000001</v>
      </c>
      <c r="H62" t="n">
        <v>0.9</v>
      </c>
      <c r="I62" t="n">
        <v>15</v>
      </c>
      <c r="J62" t="n">
        <v>316.85</v>
      </c>
      <c r="K62" t="n">
        <v>61.2</v>
      </c>
      <c r="L62" t="n">
        <v>16</v>
      </c>
      <c r="M62" t="n">
        <v>13</v>
      </c>
      <c r="N62" t="n">
        <v>94.65000000000001</v>
      </c>
      <c r="O62" t="n">
        <v>39312.13</v>
      </c>
      <c r="P62" t="n">
        <v>307.14</v>
      </c>
      <c r="Q62" t="n">
        <v>444.56</v>
      </c>
      <c r="R62" t="n">
        <v>73.45999999999999</v>
      </c>
      <c r="S62" t="n">
        <v>48.21</v>
      </c>
      <c r="T62" t="n">
        <v>6658.18</v>
      </c>
      <c r="U62" t="n">
        <v>0.66</v>
      </c>
      <c r="V62" t="n">
        <v>0.77</v>
      </c>
      <c r="W62" t="n">
        <v>0.19</v>
      </c>
      <c r="X62" t="n">
        <v>0.39</v>
      </c>
      <c r="Y62" t="n">
        <v>1</v>
      </c>
      <c r="Z62" t="n">
        <v>10</v>
      </c>
      <c r="AA62" t="n">
        <v>486.6158531212856</v>
      </c>
      <c r="AB62" t="n">
        <v>665.8092782168497</v>
      </c>
      <c r="AC62" t="n">
        <v>602.2653751730239</v>
      </c>
      <c r="AD62" t="n">
        <v>486615.8531212856</v>
      </c>
      <c r="AE62" t="n">
        <v>665809.2782168498</v>
      </c>
      <c r="AF62" t="n">
        <v>5.447528349851583e-06</v>
      </c>
      <c r="AG62" t="n">
        <v>25</v>
      </c>
      <c r="AH62" t="n">
        <v>602265.3751730239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4.6659</v>
      </c>
      <c r="E63" t="n">
        <v>21.43</v>
      </c>
      <c r="F63" t="n">
        <v>17.67</v>
      </c>
      <c r="G63" t="n">
        <v>70.7</v>
      </c>
      <c r="H63" t="n">
        <v>0.91</v>
      </c>
      <c r="I63" t="n">
        <v>15</v>
      </c>
      <c r="J63" t="n">
        <v>317.41</v>
      </c>
      <c r="K63" t="n">
        <v>61.2</v>
      </c>
      <c r="L63" t="n">
        <v>16.25</v>
      </c>
      <c r="M63" t="n">
        <v>13</v>
      </c>
      <c r="N63" t="n">
        <v>94.95999999999999</v>
      </c>
      <c r="O63" t="n">
        <v>39381.03</v>
      </c>
      <c r="P63" t="n">
        <v>307.01</v>
      </c>
      <c r="Q63" t="n">
        <v>444.55</v>
      </c>
      <c r="R63" t="n">
        <v>73.61</v>
      </c>
      <c r="S63" t="n">
        <v>48.21</v>
      </c>
      <c r="T63" t="n">
        <v>6734.4</v>
      </c>
      <c r="U63" t="n">
        <v>0.65</v>
      </c>
      <c r="V63" t="n">
        <v>0.77</v>
      </c>
      <c r="W63" t="n">
        <v>0.19</v>
      </c>
      <c r="X63" t="n">
        <v>0.4</v>
      </c>
      <c r="Y63" t="n">
        <v>1</v>
      </c>
      <c r="Z63" t="n">
        <v>10</v>
      </c>
      <c r="AA63" t="n">
        <v>486.5884920980952</v>
      </c>
      <c r="AB63" t="n">
        <v>665.7718416578376</v>
      </c>
      <c r="AC63" t="n">
        <v>602.2315115066613</v>
      </c>
      <c r="AD63" t="n">
        <v>486588.4920980952</v>
      </c>
      <c r="AE63" t="n">
        <v>665771.8416578376</v>
      </c>
      <c r="AF63" t="n">
        <v>5.446594494519147e-06</v>
      </c>
      <c r="AG63" t="n">
        <v>25</v>
      </c>
      <c r="AH63" t="n">
        <v>602231.5115066613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4.666</v>
      </c>
      <c r="E64" t="n">
        <v>21.43</v>
      </c>
      <c r="F64" t="n">
        <v>17.67</v>
      </c>
      <c r="G64" t="n">
        <v>70.7</v>
      </c>
      <c r="H64" t="n">
        <v>0.92</v>
      </c>
      <c r="I64" t="n">
        <v>15</v>
      </c>
      <c r="J64" t="n">
        <v>317.97</v>
      </c>
      <c r="K64" t="n">
        <v>61.2</v>
      </c>
      <c r="L64" t="n">
        <v>16.5</v>
      </c>
      <c r="M64" t="n">
        <v>13</v>
      </c>
      <c r="N64" t="n">
        <v>95.27</v>
      </c>
      <c r="O64" t="n">
        <v>39450.07</v>
      </c>
      <c r="P64" t="n">
        <v>307.03</v>
      </c>
      <c r="Q64" t="n">
        <v>444.56</v>
      </c>
      <c r="R64" t="n">
        <v>73.56</v>
      </c>
      <c r="S64" t="n">
        <v>48.21</v>
      </c>
      <c r="T64" t="n">
        <v>6709.94</v>
      </c>
      <c r="U64" t="n">
        <v>0.66</v>
      </c>
      <c r="V64" t="n">
        <v>0.77</v>
      </c>
      <c r="W64" t="n">
        <v>0.19</v>
      </c>
      <c r="X64" t="n">
        <v>0.4</v>
      </c>
      <c r="Y64" t="n">
        <v>1</v>
      </c>
      <c r="Z64" t="n">
        <v>10</v>
      </c>
      <c r="AA64" t="n">
        <v>486.5938565734081</v>
      </c>
      <c r="AB64" t="n">
        <v>665.7791815696247</v>
      </c>
      <c r="AC64" t="n">
        <v>602.2381509075689</v>
      </c>
      <c r="AD64" t="n">
        <v>486593.8565734081</v>
      </c>
      <c r="AE64" t="n">
        <v>665779.1815696247</v>
      </c>
      <c r="AF64" t="n">
        <v>5.446711226435702e-06</v>
      </c>
      <c r="AG64" t="n">
        <v>25</v>
      </c>
      <c r="AH64" t="n">
        <v>602238.1509075689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4.6676</v>
      </c>
      <c r="E65" t="n">
        <v>21.42</v>
      </c>
      <c r="F65" t="n">
        <v>17.67</v>
      </c>
      <c r="G65" t="n">
        <v>70.67</v>
      </c>
      <c r="H65" t="n">
        <v>0.9399999999999999</v>
      </c>
      <c r="I65" t="n">
        <v>15</v>
      </c>
      <c r="J65" t="n">
        <v>318.53</v>
      </c>
      <c r="K65" t="n">
        <v>61.2</v>
      </c>
      <c r="L65" t="n">
        <v>16.75</v>
      </c>
      <c r="M65" t="n">
        <v>13</v>
      </c>
      <c r="N65" t="n">
        <v>95.58</v>
      </c>
      <c r="O65" t="n">
        <v>39519.26</v>
      </c>
      <c r="P65" t="n">
        <v>306.85</v>
      </c>
      <c r="Q65" t="n">
        <v>444.55</v>
      </c>
      <c r="R65" t="n">
        <v>73.28</v>
      </c>
      <c r="S65" t="n">
        <v>48.21</v>
      </c>
      <c r="T65" t="n">
        <v>6568.9</v>
      </c>
      <c r="U65" t="n">
        <v>0.66</v>
      </c>
      <c r="V65" t="n">
        <v>0.77</v>
      </c>
      <c r="W65" t="n">
        <v>0.19</v>
      </c>
      <c r="X65" t="n">
        <v>0.39</v>
      </c>
      <c r="Y65" t="n">
        <v>1</v>
      </c>
      <c r="Z65" t="n">
        <v>10</v>
      </c>
      <c r="AA65" t="n">
        <v>486.4205678511125</v>
      </c>
      <c r="AB65" t="n">
        <v>665.5420802948209</v>
      </c>
      <c r="AC65" t="n">
        <v>602.0236782456587</v>
      </c>
      <c r="AD65" t="n">
        <v>486420.5678511125</v>
      </c>
      <c r="AE65" t="n">
        <v>665542.0802948209</v>
      </c>
      <c r="AF65" t="n">
        <v>5.448578937100576e-06</v>
      </c>
      <c r="AG65" t="n">
        <v>25</v>
      </c>
      <c r="AH65" t="n">
        <v>602023.6782456588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4.6918</v>
      </c>
      <c r="E66" t="n">
        <v>21.31</v>
      </c>
      <c r="F66" t="n">
        <v>17.61</v>
      </c>
      <c r="G66" t="n">
        <v>75.47</v>
      </c>
      <c r="H66" t="n">
        <v>0.95</v>
      </c>
      <c r="I66" t="n">
        <v>14</v>
      </c>
      <c r="J66" t="n">
        <v>319.09</v>
      </c>
      <c r="K66" t="n">
        <v>61.2</v>
      </c>
      <c r="L66" t="n">
        <v>17</v>
      </c>
      <c r="M66" t="n">
        <v>12</v>
      </c>
      <c r="N66" t="n">
        <v>95.89</v>
      </c>
      <c r="O66" t="n">
        <v>39588.58</v>
      </c>
      <c r="P66" t="n">
        <v>305.8</v>
      </c>
      <c r="Q66" t="n">
        <v>444.55</v>
      </c>
      <c r="R66" t="n">
        <v>71.23999999999999</v>
      </c>
      <c r="S66" t="n">
        <v>48.21</v>
      </c>
      <c r="T66" t="n">
        <v>5552.68</v>
      </c>
      <c r="U66" t="n">
        <v>0.68</v>
      </c>
      <c r="V66" t="n">
        <v>0.77</v>
      </c>
      <c r="W66" t="n">
        <v>0.19</v>
      </c>
      <c r="X66" t="n">
        <v>0.33</v>
      </c>
      <c r="Y66" t="n">
        <v>1</v>
      </c>
      <c r="Z66" t="n">
        <v>10</v>
      </c>
      <c r="AA66" t="n">
        <v>484.4253416891967</v>
      </c>
      <c r="AB66" t="n">
        <v>662.8121238369218</v>
      </c>
      <c r="AC66" t="n">
        <v>599.5542650005837</v>
      </c>
      <c r="AD66" t="n">
        <v>484425.3416891967</v>
      </c>
      <c r="AE66" t="n">
        <v>662812.1238369219</v>
      </c>
      <c r="AF66" t="n">
        <v>5.476828060906778e-06</v>
      </c>
      <c r="AG66" t="n">
        <v>25</v>
      </c>
      <c r="AH66" t="n">
        <v>599554.2650005836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4.7007</v>
      </c>
      <c r="E67" t="n">
        <v>21.27</v>
      </c>
      <c r="F67" t="n">
        <v>17.57</v>
      </c>
      <c r="G67" t="n">
        <v>75.3</v>
      </c>
      <c r="H67" t="n">
        <v>0.96</v>
      </c>
      <c r="I67" t="n">
        <v>14</v>
      </c>
      <c r="J67" t="n">
        <v>319.65</v>
      </c>
      <c r="K67" t="n">
        <v>61.2</v>
      </c>
      <c r="L67" t="n">
        <v>17.25</v>
      </c>
      <c r="M67" t="n">
        <v>12</v>
      </c>
      <c r="N67" t="n">
        <v>96.2</v>
      </c>
      <c r="O67" t="n">
        <v>39658.05</v>
      </c>
      <c r="P67" t="n">
        <v>305.31</v>
      </c>
      <c r="Q67" t="n">
        <v>444.55</v>
      </c>
      <c r="R67" t="n">
        <v>69.86</v>
      </c>
      <c r="S67" t="n">
        <v>48.21</v>
      </c>
      <c r="T67" t="n">
        <v>4866.48</v>
      </c>
      <c r="U67" t="n">
        <v>0.6899999999999999</v>
      </c>
      <c r="V67" t="n">
        <v>0.78</v>
      </c>
      <c r="W67" t="n">
        <v>0.19</v>
      </c>
      <c r="X67" t="n">
        <v>0.29</v>
      </c>
      <c r="Y67" t="n">
        <v>1</v>
      </c>
      <c r="Z67" t="n">
        <v>10</v>
      </c>
      <c r="AA67" t="n">
        <v>483.5684662528387</v>
      </c>
      <c r="AB67" t="n">
        <v>661.6397090622205</v>
      </c>
      <c r="AC67" t="n">
        <v>598.4937438464854</v>
      </c>
      <c r="AD67" t="n">
        <v>483568.4662528387</v>
      </c>
      <c r="AE67" t="n">
        <v>661639.7090622205</v>
      </c>
      <c r="AF67" t="n">
        <v>5.487217201480134e-06</v>
      </c>
      <c r="AG67" t="n">
        <v>25</v>
      </c>
      <c r="AH67" t="n">
        <v>598493.7438464854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4.6954</v>
      </c>
      <c r="E68" t="n">
        <v>21.3</v>
      </c>
      <c r="F68" t="n">
        <v>17.59</v>
      </c>
      <c r="G68" t="n">
        <v>75.40000000000001</v>
      </c>
      <c r="H68" t="n">
        <v>0.97</v>
      </c>
      <c r="I68" t="n">
        <v>14</v>
      </c>
      <c r="J68" t="n">
        <v>320.22</v>
      </c>
      <c r="K68" t="n">
        <v>61.2</v>
      </c>
      <c r="L68" t="n">
        <v>17.5</v>
      </c>
      <c r="M68" t="n">
        <v>12</v>
      </c>
      <c r="N68" t="n">
        <v>96.52</v>
      </c>
      <c r="O68" t="n">
        <v>39727.66</v>
      </c>
      <c r="P68" t="n">
        <v>305.71</v>
      </c>
      <c r="Q68" t="n">
        <v>444.57</v>
      </c>
      <c r="R68" t="n">
        <v>71.04000000000001</v>
      </c>
      <c r="S68" t="n">
        <v>48.21</v>
      </c>
      <c r="T68" t="n">
        <v>5453.15</v>
      </c>
      <c r="U68" t="n">
        <v>0.68</v>
      </c>
      <c r="V68" t="n">
        <v>0.78</v>
      </c>
      <c r="W68" t="n">
        <v>0.18</v>
      </c>
      <c r="X68" t="n">
        <v>0.32</v>
      </c>
      <c r="Y68" t="n">
        <v>1</v>
      </c>
      <c r="Z68" t="n">
        <v>10</v>
      </c>
      <c r="AA68" t="n">
        <v>484.1181270465284</v>
      </c>
      <c r="AB68" t="n">
        <v>662.3917792094695</v>
      </c>
      <c r="AC68" t="n">
        <v>599.174037474418</v>
      </c>
      <c r="AD68" t="n">
        <v>484118.1270465284</v>
      </c>
      <c r="AE68" t="n">
        <v>662391.7792094696</v>
      </c>
      <c r="AF68" t="n">
        <v>5.481030409902743e-06</v>
      </c>
      <c r="AG68" t="n">
        <v>25</v>
      </c>
      <c r="AH68" t="n">
        <v>599174.0374744181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4.6677</v>
      </c>
      <c r="E69" t="n">
        <v>21.42</v>
      </c>
      <c r="F69" t="n">
        <v>17.72</v>
      </c>
      <c r="G69" t="n">
        <v>75.94</v>
      </c>
      <c r="H69" t="n">
        <v>0.99</v>
      </c>
      <c r="I69" t="n">
        <v>14</v>
      </c>
      <c r="J69" t="n">
        <v>320.78</v>
      </c>
      <c r="K69" t="n">
        <v>61.2</v>
      </c>
      <c r="L69" t="n">
        <v>17.75</v>
      </c>
      <c r="M69" t="n">
        <v>12</v>
      </c>
      <c r="N69" t="n">
        <v>96.83</v>
      </c>
      <c r="O69" t="n">
        <v>39797.41</v>
      </c>
      <c r="P69" t="n">
        <v>307.9</v>
      </c>
      <c r="Q69" t="n">
        <v>444.55</v>
      </c>
      <c r="R69" t="n">
        <v>75.53</v>
      </c>
      <c r="S69" t="n">
        <v>48.21</v>
      </c>
      <c r="T69" t="n">
        <v>7700.07</v>
      </c>
      <c r="U69" t="n">
        <v>0.64</v>
      </c>
      <c r="V69" t="n">
        <v>0.77</v>
      </c>
      <c r="W69" t="n">
        <v>0.18</v>
      </c>
      <c r="X69" t="n">
        <v>0.44</v>
      </c>
      <c r="Y69" t="n">
        <v>1</v>
      </c>
      <c r="Z69" t="n">
        <v>10</v>
      </c>
      <c r="AA69" t="n">
        <v>487.1697500228623</v>
      </c>
      <c r="AB69" t="n">
        <v>666.5671443937938</v>
      </c>
      <c r="AC69" t="n">
        <v>602.9509116657123</v>
      </c>
      <c r="AD69" t="n">
        <v>487169.7500228623</v>
      </c>
      <c r="AE69" t="n">
        <v>666567.1443937938</v>
      </c>
      <c r="AF69" t="n">
        <v>5.44869566901713e-06</v>
      </c>
      <c r="AG69" t="n">
        <v>25</v>
      </c>
      <c r="AH69" t="n">
        <v>602950.9116657123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4.6801</v>
      </c>
      <c r="E70" t="n">
        <v>21.37</v>
      </c>
      <c r="F70" t="n">
        <v>17.66</v>
      </c>
      <c r="G70" t="n">
        <v>75.7</v>
      </c>
      <c r="H70" t="n">
        <v>1</v>
      </c>
      <c r="I70" t="n">
        <v>14</v>
      </c>
      <c r="J70" t="n">
        <v>321.35</v>
      </c>
      <c r="K70" t="n">
        <v>61.2</v>
      </c>
      <c r="L70" t="n">
        <v>18</v>
      </c>
      <c r="M70" t="n">
        <v>12</v>
      </c>
      <c r="N70" t="n">
        <v>97.15000000000001</v>
      </c>
      <c r="O70" t="n">
        <v>39867.32</v>
      </c>
      <c r="P70" t="n">
        <v>306.16</v>
      </c>
      <c r="Q70" t="n">
        <v>444.55</v>
      </c>
      <c r="R70" t="n">
        <v>73.36</v>
      </c>
      <c r="S70" t="n">
        <v>48.21</v>
      </c>
      <c r="T70" t="n">
        <v>6613.47</v>
      </c>
      <c r="U70" t="n">
        <v>0.66</v>
      </c>
      <c r="V70" t="n">
        <v>0.77</v>
      </c>
      <c r="W70" t="n">
        <v>0.18</v>
      </c>
      <c r="X70" t="n">
        <v>0.39</v>
      </c>
      <c r="Y70" t="n">
        <v>1</v>
      </c>
      <c r="Z70" t="n">
        <v>10</v>
      </c>
      <c r="AA70" t="n">
        <v>485.3990727671797</v>
      </c>
      <c r="AB70" t="n">
        <v>664.1444256558016</v>
      </c>
      <c r="AC70" t="n">
        <v>600.7594138037667</v>
      </c>
      <c r="AD70" t="n">
        <v>485399.0727671797</v>
      </c>
      <c r="AE70" t="n">
        <v>664144.4256558015</v>
      </c>
      <c r="AF70" t="n">
        <v>5.463170426669895e-06</v>
      </c>
      <c r="AG70" t="n">
        <v>25</v>
      </c>
      <c r="AH70" t="n">
        <v>600759.4138037667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4.7004</v>
      </c>
      <c r="E71" t="n">
        <v>21.28</v>
      </c>
      <c r="F71" t="n">
        <v>17.63</v>
      </c>
      <c r="G71" t="n">
        <v>81.34999999999999</v>
      </c>
      <c r="H71" t="n">
        <v>1.01</v>
      </c>
      <c r="I71" t="n">
        <v>13</v>
      </c>
      <c r="J71" t="n">
        <v>321.92</v>
      </c>
      <c r="K71" t="n">
        <v>61.2</v>
      </c>
      <c r="L71" t="n">
        <v>18.25</v>
      </c>
      <c r="M71" t="n">
        <v>11</v>
      </c>
      <c r="N71" t="n">
        <v>97.47</v>
      </c>
      <c r="O71" t="n">
        <v>39937.36</v>
      </c>
      <c r="P71" t="n">
        <v>305.29</v>
      </c>
      <c r="Q71" t="n">
        <v>444.55</v>
      </c>
      <c r="R71" t="n">
        <v>71.97</v>
      </c>
      <c r="S71" t="n">
        <v>48.21</v>
      </c>
      <c r="T71" t="n">
        <v>5925.82</v>
      </c>
      <c r="U71" t="n">
        <v>0.67</v>
      </c>
      <c r="V71" t="n">
        <v>0.77</v>
      </c>
      <c r="W71" t="n">
        <v>0.19</v>
      </c>
      <c r="X71" t="n">
        <v>0.35</v>
      </c>
      <c r="Y71" t="n">
        <v>1</v>
      </c>
      <c r="Z71" t="n">
        <v>10</v>
      </c>
      <c r="AA71" t="n">
        <v>483.8232511613691</v>
      </c>
      <c r="AB71" t="n">
        <v>661.9883170143887</v>
      </c>
      <c r="AC71" t="n">
        <v>598.809081144973</v>
      </c>
      <c r="AD71" t="n">
        <v>483823.2511613691</v>
      </c>
      <c r="AE71" t="n">
        <v>661988.3170143887</v>
      </c>
      <c r="AF71" t="n">
        <v>5.486867005730471e-06</v>
      </c>
      <c r="AG71" t="n">
        <v>25</v>
      </c>
      <c r="AH71" t="n">
        <v>598809.0811449729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4.6997</v>
      </c>
      <c r="E72" t="n">
        <v>21.28</v>
      </c>
      <c r="F72" t="n">
        <v>17.63</v>
      </c>
      <c r="G72" t="n">
        <v>81.36</v>
      </c>
      <c r="H72" t="n">
        <v>1.02</v>
      </c>
      <c r="I72" t="n">
        <v>13</v>
      </c>
      <c r="J72" t="n">
        <v>322.49</v>
      </c>
      <c r="K72" t="n">
        <v>61.2</v>
      </c>
      <c r="L72" t="n">
        <v>18.5</v>
      </c>
      <c r="M72" t="n">
        <v>11</v>
      </c>
      <c r="N72" t="n">
        <v>97.79000000000001</v>
      </c>
      <c r="O72" t="n">
        <v>40007.56</v>
      </c>
      <c r="P72" t="n">
        <v>305.62</v>
      </c>
      <c r="Q72" t="n">
        <v>444.55</v>
      </c>
      <c r="R72" t="n">
        <v>72.09</v>
      </c>
      <c r="S72" t="n">
        <v>48.21</v>
      </c>
      <c r="T72" t="n">
        <v>5986.46</v>
      </c>
      <c r="U72" t="n">
        <v>0.67</v>
      </c>
      <c r="V72" t="n">
        <v>0.77</v>
      </c>
      <c r="W72" t="n">
        <v>0.18</v>
      </c>
      <c r="X72" t="n">
        <v>0.35</v>
      </c>
      <c r="Y72" t="n">
        <v>1</v>
      </c>
      <c r="Z72" t="n">
        <v>10</v>
      </c>
      <c r="AA72" t="n">
        <v>484.0274374960509</v>
      </c>
      <c r="AB72" t="n">
        <v>662.2676937655658</v>
      </c>
      <c r="AC72" t="n">
        <v>599.0617945711253</v>
      </c>
      <c r="AD72" t="n">
        <v>484027.4374960509</v>
      </c>
      <c r="AE72" t="n">
        <v>662267.6937655658</v>
      </c>
      <c r="AF72" t="n">
        <v>5.486049882314589e-06</v>
      </c>
      <c r="AG72" t="n">
        <v>25</v>
      </c>
      <c r="AH72" t="n">
        <v>599061.7945711253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4.7019</v>
      </c>
      <c r="E73" t="n">
        <v>21.27</v>
      </c>
      <c r="F73" t="n">
        <v>17.62</v>
      </c>
      <c r="G73" t="n">
        <v>81.31999999999999</v>
      </c>
      <c r="H73" t="n">
        <v>1.03</v>
      </c>
      <c r="I73" t="n">
        <v>13</v>
      </c>
      <c r="J73" t="n">
        <v>323.06</v>
      </c>
      <c r="K73" t="n">
        <v>61.2</v>
      </c>
      <c r="L73" t="n">
        <v>18.75</v>
      </c>
      <c r="M73" t="n">
        <v>11</v>
      </c>
      <c r="N73" t="n">
        <v>98.11</v>
      </c>
      <c r="O73" t="n">
        <v>40077.9</v>
      </c>
      <c r="P73" t="n">
        <v>305.67</v>
      </c>
      <c r="Q73" t="n">
        <v>444.55</v>
      </c>
      <c r="R73" t="n">
        <v>71.75</v>
      </c>
      <c r="S73" t="n">
        <v>48.21</v>
      </c>
      <c r="T73" t="n">
        <v>5815.11</v>
      </c>
      <c r="U73" t="n">
        <v>0.67</v>
      </c>
      <c r="V73" t="n">
        <v>0.77</v>
      </c>
      <c r="W73" t="n">
        <v>0.19</v>
      </c>
      <c r="X73" t="n">
        <v>0.34</v>
      </c>
      <c r="Y73" t="n">
        <v>1</v>
      </c>
      <c r="Z73" t="n">
        <v>10</v>
      </c>
      <c r="AA73" t="n">
        <v>483.9034227623936</v>
      </c>
      <c r="AB73" t="n">
        <v>662.0980113358319</v>
      </c>
      <c r="AC73" t="n">
        <v>598.9083063943344</v>
      </c>
      <c r="AD73" t="n">
        <v>483903.4227623936</v>
      </c>
      <c r="AE73" t="n">
        <v>662098.0113358318</v>
      </c>
      <c r="AF73" t="n">
        <v>5.488617984478789e-06</v>
      </c>
      <c r="AG73" t="n">
        <v>25</v>
      </c>
      <c r="AH73" t="n">
        <v>598908.3063943344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4.7024</v>
      </c>
      <c r="E74" t="n">
        <v>21.27</v>
      </c>
      <c r="F74" t="n">
        <v>17.62</v>
      </c>
      <c r="G74" t="n">
        <v>81.31</v>
      </c>
      <c r="H74" t="n">
        <v>1.05</v>
      </c>
      <c r="I74" t="n">
        <v>13</v>
      </c>
      <c r="J74" t="n">
        <v>323.63</v>
      </c>
      <c r="K74" t="n">
        <v>61.2</v>
      </c>
      <c r="L74" t="n">
        <v>19</v>
      </c>
      <c r="M74" t="n">
        <v>11</v>
      </c>
      <c r="N74" t="n">
        <v>98.43000000000001</v>
      </c>
      <c r="O74" t="n">
        <v>40148.52</v>
      </c>
      <c r="P74" t="n">
        <v>305.6</v>
      </c>
      <c r="Q74" t="n">
        <v>444.56</v>
      </c>
      <c r="R74" t="n">
        <v>71.64</v>
      </c>
      <c r="S74" t="n">
        <v>48.21</v>
      </c>
      <c r="T74" t="n">
        <v>5760.66</v>
      </c>
      <c r="U74" t="n">
        <v>0.67</v>
      </c>
      <c r="V74" t="n">
        <v>0.77</v>
      </c>
      <c r="W74" t="n">
        <v>0.19</v>
      </c>
      <c r="X74" t="n">
        <v>0.34</v>
      </c>
      <c r="Y74" t="n">
        <v>1</v>
      </c>
      <c r="Z74" t="n">
        <v>10</v>
      </c>
      <c r="AA74" t="n">
        <v>483.8428846416217</v>
      </c>
      <c r="AB74" t="n">
        <v>662.0151804082384</v>
      </c>
      <c r="AC74" t="n">
        <v>598.8333807342167</v>
      </c>
      <c r="AD74" t="n">
        <v>483842.8846416217</v>
      </c>
      <c r="AE74" t="n">
        <v>662015.1804082384</v>
      </c>
      <c r="AF74" t="n">
        <v>5.489201644061562e-06</v>
      </c>
      <c r="AG74" t="n">
        <v>25</v>
      </c>
      <c r="AH74" t="n">
        <v>598833.3807342167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4.6989</v>
      </c>
      <c r="E75" t="n">
        <v>21.28</v>
      </c>
      <c r="F75" t="n">
        <v>17.63</v>
      </c>
      <c r="G75" t="n">
        <v>81.38</v>
      </c>
      <c r="H75" t="n">
        <v>1.06</v>
      </c>
      <c r="I75" t="n">
        <v>13</v>
      </c>
      <c r="J75" t="n">
        <v>324.2</v>
      </c>
      <c r="K75" t="n">
        <v>61.2</v>
      </c>
      <c r="L75" t="n">
        <v>19.25</v>
      </c>
      <c r="M75" t="n">
        <v>11</v>
      </c>
      <c r="N75" t="n">
        <v>98.75</v>
      </c>
      <c r="O75" t="n">
        <v>40219.17</v>
      </c>
      <c r="P75" t="n">
        <v>305.96</v>
      </c>
      <c r="Q75" t="n">
        <v>444.55</v>
      </c>
      <c r="R75" t="n">
        <v>72.26000000000001</v>
      </c>
      <c r="S75" t="n">
        <v>48.21</v>
      </c>
      <c r="T75" t="n">
        <v>6069.22</v>
      </c>
      <c r="U75" t="n">
        <v>0.67</v>
      </c>
      <c r="V75" t="n">
        <v>0.77</v>
      </c>
      <c r="W75" t="n">
        <v>0.18</v>
      </c>
      <c r="X75" t="n">
        <v>0.35</v>
      </c>
      <c r="Y75" t="n">
        <v>1</v>
      </c>
      <c r="Z75" t="n">
        <v>10</v>
      </c>
      <c r="AA75" t="n">
        <v>484.2417493877334</v>
      </c>
      <c r="AB75" t="n">
        <v>662.5609247505392</v>
      </c>
      <c r="AC75" t="n">
        <v>599.3270400024452</v>
      </c>
      <c r="AD75" t="n">
        <v>484241.7493877334</v>
      </c>
      <c r="AE75" t="n">
        <v>662560.9247505392</v>
      </c>
      <c r="AF75" t="n">
        <v>5.485116026982152e-06</v>
      </c>
      <c r="AG75" t="n">
        <v>25</v>
      </c>
      <c r="AH75" t="n">
        <v>599327.0400024452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4.6994</v>
      </c>
      <c r="E76" t="n">
        <v>21.28</v>
      </c>
      <c r="F76" t="n">
        <v>17.63</v>
      </c>
      <c r="G76" t="n">
        <v>81.37</v>
      </c>
      <c r="H76" t="n">
        <v>1.07</v>
      </c>
      <c r="I76" t="n">
        <v>13</v>
      </c>
      <c r="J76" t="n">
        <v>324.78</v>
      </c>
      <c r="K76" t="n">
        <v>61.2</v>
      </c>
      <c r="L76" t="n">
        <v>19.5</v>
      </c>
      <c r="M76" t="n">
        <v>11</v>
      </c>
      <c r="N76" t="n">
        <v>99.08</v>
      </c>
      <c r="O76" t="n">
        <v>40289.97</v>
      </c>
      <c r="P76" t="n">
        <v>305.75</v>
      </c>
      <c r="Q76" t="n">
        <v>444.56</v>
      </c>
      <c r="R76" t="n">
        <v>72.14</v>
      </c>
      <c r="S76" t="n">
        <v>48.21</v>
      </c>
      <c r="T76" t="n">
        <v>6012.31</v>
      </c>
      <c r="U76" t="n">
        <v>0.67</v>
      </c>
      <c r="V76" t="n">
        <v>0.77</v>
      </c>
      <c r="W76" t="n">
        <v>0.18</v>
      </c>
      <c r="X76" t="n">
        <v>0.35</v>
      </c>
      <c r="Y76" t="n">
        <v>1</v>
      </c>
      <c r="Z76" t="n">
        <v>10</v>
      </c>
      <c r="AA76" t="n">
        <v>484.1090825839484</v>
      </c>
      <c r="AB76" t="n">
        <v>662.379404176754</v>
      </c>
      <c r="AC76" t="n">
        <v>599.1628434974563</v>
      </c>
      <c r="AD76" t="n">
        <v>484109.0825839483</v>
      </c>
      <c r="AE76" t="n">
        <v>662379.4041767539</v>
      </c>
      <c r="AF76" t="n">
        <v>5.485699686564925e-06</v>
      </c>
      <c r="AG76" t="n">
        <v>25</v>
      </c>
      <c r="AH76" t="n">
        <v>599162.8434974563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4.7011</v>
      </c>
      <c r="E77" t="n">
        <v>21.27</v>
      </c>
      <c r="F77" t="n">
        <v>17.62</v>
      </c>
      <c r="G77" t="n">
        <v>81.33</v>
      </c>
      <c r="H77" t="n">
        <v>1.08</v>
      </c>
      <c r="I77" t="n">
        <v>13</v>
      </c>
      <c r="J77" t="n">
        <v>325.35</v>
      </c>
      <c r="K77" t="n">
        <v>61.2</v>
      </c>
      <c r="L77" t="n">
        <v>19.75</v>
      </c>
      <c r="M77" t="n">
        <v>11</v>
      </c>
      <c r="N77" t="n">
        <v>99.40000000000001</v>
      </c>
      <c r="O77" t="n">
        <v>40360.92</v>
      </c>
      <c r="P77" t="n">
        <v>304.64</v>
      </c>
      <c r="Q77" t="n">
        <v>444.55</v>
      </c>
      <c r="R77" t="n">
        <v>71.83</v>
      </c>
      <c r="S77" t="n">
        <v>48.21</v>
      </c>
      <c r="T77" t="n">
        <v>5854.17</v>
      </c>
      <c r="U77" t="n">
        <v>0.67</v>
      </c>
      <c r="V77" t="n">
        <v>0.77</v>
      </c>
      <c r="W77" t="n">
        <v>0.19</v>
      </c>
      <c r="X77" t="n">
        <v>0.34</v>
      </c>
      <c r="Y77" t="n">
        <v>1</v>
      </c>
      <c r="Z77" t="n">
        <v>10</v>
      </c>
      <c r="AA77" t="n">
        <v>483.4127679860275</v>
      </c>
      <c r="AB77" t="n">
        <v>661.4266758246468</v>
      </c>
      <c r="AC77" t="n">
        <v>598.3010422021116</v>
      </c>
      <c r="AD77" t="n">
        <v>483412.7679860275</v>
      </c>
      <c r="AE77" t="n">
        <v>661426.6758246468</v>
      </c>
      <c r="AF77" t="n">
        <v>5.487684129146352e-06</v>
      </c>
      <c r="AG77" t="n">
        <v>25</v>
      </c>
      <c r="AH77" t="n">
        <v>598301.0422021116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4.7216</v>
      </c>
      <c r="E78" t="n">
        <v>21.18</v>
      </c>
      <c r="F78" t="n">
        <v>17.58</v>
      </c>
      <c r="G78" t="n">
        <v>87.92</v>
      </c>
      <c r="H78" t="n">
        <v>1.09</v>
      </c>
      <c r="I78" t="n">
        <v>12</v>
      </c>
      <c r="J78" t="n">
        <v>325.93</v>
      </c>
      <c r="K78" t="n">
        <v>61.2</v>
      </c>
      <c r="L78" t="n">
        <v>20</v>
      </c>
      <c r="M78" t="n">
        <v>10</v>
      </c>
      <c r="N78" t="n">
        <v>99.73</v>
      </c>
      <c r="O78" t="n">
        <v>40432.03</v>
      </c>
      <c r="P78" t="n">
        <v>304.25</v>
      </c>
      <c r="Q78" t="n">
        <v>444.57</v>
      </c>
      <c r="R78" t="n">
        <v>70.63</v>
      </c>
      <c r="S78" t="n">
        <v>48.21</v>
      </c>
      <c r="T78" t="n">
        <v>5258.63</v>
      </c>
      <c r="U78" t="n">
        <v>0.68</v>
      </c>
      <c r="V78" t="n">
        <v>0.78</v>
      </c>
      <c r="W78" t="n">
        <v>0.18</v>
      </c>
      <c r="X78" t="n">
        <v>0.31</v>
      </c>
      <c r="Y78" t="n">
        <v>1</v>
      </c>
      <c r="Z78" t="n">
        <v>10</v>
      </c>
      <c r="AA78" t="n">
        <v>482.0471485503616</v>
      </c>
      <c r="AB78" t="n">
        <v>659.5581750658912</v>
      </c>
      <c r="AC78" t="n">
        <v>596.6108685333145</v>
      </c>
      <c r="AD78" t="n">
        <v>482047.1485503616</v>
      </c>
      <c r="AE78" t="n">
        <v>659558.1750658912</v>
      </c>
      <c r="AF78" t="n">
        <v>5.511614172040036e-06</v>
      </c>
      <c r="AG78" t="n">
        <v>25</v>
      </c>
      <c r="AH78" t="n">
        <v>596610.8685333144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4.7215</v>
      </c>
      <c r="E79" t="n">
        <v>21.18</v>
      </c>
      <c r="F79" t="n">
        <v>17.58</v>
      </c>
      <c r="G79" t="n">
        <v>87.92</v>
      </c>
      <c r="H79" t="n">
        <v>1.11</v>
      </c>
      <c r="I79" t="n">
        <v>12</v>
      </c>
      <c r="J79" t="n">
        <v>326.51</v>
      </c>
      <c r="K79" t="n">
        <v>61.2</v>
      </c>
      <c r="L79" t="n">
        <v>20.25</v>
      </c>
      <c r="M79" t="n">
        <v>10</v>
      </c>
      <c r="N79" t="n">
        <v>100.06</v>
      </c>
      <c r="O79" t="n">
        <v>40503.29</v>
      </c>
      <c r="P79" t="n">
        <v>304.61</v>
      </c>
      <c r="Q79" t="n">
        <v>444.55</v>
      </c>
      <c r="R79" t="n">
        <v>70.59999999999999</v>
      </c>
      <c r="S79" t="n">
        <v>48.21</v>
      </c>
      <c r="T79" t="n">
        <v>5244.65</v>
      </c>
      <c r="U79" t="n">
        <v>0.68</v>
      </c>
      <c r="V79" t="n">
        <v>0.78</v>
      </c>
      <c r="W79" t="n">
        <v>0.18</v>
      </c>
      <c r="X79" t="n">
        <v>0.31</v>
      </c>
      <c r="Y79" t="n">
        <v>1</v>
      </c>
      <c r="Z79" t="n">
        <v>10</v>
      </c>
      <c r="AA79" t="n">
        <v>482.23641076779</v>
      </c>
      <c r="AB79" t="n">
        <v>659.8171319814364</v>
      </c>
      <c r="AC79" t="n">
        <v>596.8451109642882</v>
      </c>
      <c r="AD79" t="n">
        <v>482236.41076779</v>
      </c>
      <c r="AE79" t="n">
        <v>659817.1319814364</v>
      </c>
      <c r="AF79" t="n">
        <v>5.511497440123482e-06</v>
      </c>
      <c r="AG79" t="n">
        <v>25</v>
      </c>
      <c r="AH79" t="n">
        <v>596845.1109642882</v>
      </c>
    </row>
    <row r="80">
      <c r="A80" t="n">
        <v>78</v>
      </c>
      <c r="B80" t="n">
        <v>145</v>
      </c>
      <c r="C80" t="inlineStr">
        <is>
          <t xml:space="preserve">CONCLUIDO	</t>
        </is>
      </c>
      <c r="D80" t="n">
        <v>4.7204</v>
      </c>
      <c r="E80" t="n">
        <v>21.18</v>
      </c>
      <c r="F80" t="n">
        <v>17.59</v>
      </c>
      <c r="G80" t="n">
        <v>87.94</v>
      </c>
      <c r="H80" t="n">
        <v>1.12</v>
      </c>
      <c r="I80" t="n">
        <v>12</v>
      </c>
      <c r="J80" t="n">
        <v>327.08</v>
      </c>
      <c r="K80" t="n">
        <v>61.2</v>
      </c>
      <c r="L80" t="n">
        <v>20.5</v>
      </c>
      <c r="M80" t="n">
        <v>10</v>
      </c>
      <c r="N80" t="n">
        <v>100.39</v>
      </c>
      <c r="O80" t="n">
        <v>40574.7</v>
      </c>
      <c r="P80" t="n">
        <v>304.82</v>
      </c>
      <c r="Q80" t="n">
        <v>444.56</v>
      </c>
      <c r="R80" t="n">
        <v>70.81999999999999</v>
      </c>
      <c r="S80" t="n">
        <v>48.21</v>
      </c>
      <c r="T80" t="n">
        <v>5357.45</v>
      </c>
      <c r="U80" t="n">
        <v>0.68</v>
      </c>
      <c r="V80" t="n">
        <v>0.78</v>
      </c>
      <c r="W80" t="n">
        <v>0.18</v>
      </c>
      <c r="X80" t="n">
        <v>0.31</v>
      </c>
      <c r="Y80" t="n">
        <v>1</v>
      </c>
      <c r="Z80" t="n">
        <v>10</v>
      </c>
      <c r="AA80" t="n">
        <v>482.4389433702891</v>
      </c>
      <c r="AB80" t="n">
        <v>660.0942460232833</v>
      </c>
      <c r="AC80" t="n">
        <v>597.0957776309133</v>
      </c>
      <c r="AD80" t="n">
        <v>482438.9433702891</v>
      </c>
      <c r="AE80" t="n">
        <v>660094.2460232833</v>
      </c>
      <c r="AF80" t="n">
        <v>5.510213389041381e-06</v>
      </c>
      <c r="AG80" t="n">
        <v>25</v>
      </c>
      <c r="AH80" t="n">
        <v>597095.7776309133</v>
      </c>
    </row>
    <row r="81">
      <c r="A81" t="n">
        <v>79</v>
      </c>
      <c r="B81" t="n">
        <v>145</v>
      </c>
      <c r="C81" t="inlineStr">
        <is>
          <t xml:space="preserve">CONCLUIDO	</t>
        </is>
      </c>
      <c r="D81" t="n">
        <v>4.7212</v>
      </c>
      <c r="E81" t="n">
        <v>21.18</v>
      </c>
      <c r="F81" t="n">
        <v>17.59</v>
      </c>
      <c r="G81" t="n">
        <v>87.92</v>
      </c>
      <c r="H81" t="n">
        <v>1.13</v>
      </c>
      <c r="I81" t="n">
        <v>12</v>
      </c>
      <c r="J81" t="n">
        <v>327.66</v>
      </c>
      <c r="K81" t="n">
        <v>61.2</v>
      </c>
      <c r="L81" t="n">
        <v>20.75</v>
      </c>
      <c r="M81" t="n">
        <v>10</v>
      </c>
      <c r="N81" t="n">
        <v>100.72</v>
      </c>
      <c r="O81" t="n">
        <v>40646.27</v>
      </c>
      <c r="P81" t="n">
        <v>305.01</v>
      </c>
      <c r="Q81" t="n">
        <v>444.55</v>
      </c>
      <c r="R81" t="n">
        <v>70.68000000000001</v>
      </c>
      <c r="S81" t="n">
        <v>48.21</v>
      </c>
      <c r="T81" t="n">
        <v>5286.01</v>
      </c>
      <c r="U81" t="n">
        <v>0.68</v>
      </c>
      <c r="V81" t="n">
        <v>0.78</v>
      </c>
      <c r="W81" t="n">
        <v>0.18</v>
      </c>
      <c r="X81" t="n">
        <v>0.31</v>
      </c>
      <c r="Y81" t="n">
        <v>1</v>
      </c>
      <c r="Z81" t="n">
        <v>10</v>
      </c>
      <c r="AA81" t="n">
        <v>482.4974293952453</v>
      </c>
      <c r="AB81" t="n">
        <v>660.1742691828499</v>
      </c>
      <c r="AC81" t="n">
        <v>597.168163492444</v>
      </c>
      <c r="AD81" t="n">
        <v>482497.4293952453</v>
      </c>
      <c r="AE81" t="n">
        <v>660174.2691828499</v>
      </c>
      <c r="AF81" t="n">
        <v>5.511147244373818e-06</v>
      </c>
      <c r="AG81" t="n">
        <v>25</v>
      </c>
      <c r="AH81" t="n">
        <v>597168.163492444</v>
      </c>
    </row>
    <row r="82">
      <c r="A82" t="n">
        <v>80</v>
      </c>
      <c r="B82" t="n">
        <v>145</v>
      </c>
      <c r="C82" t="inlineStr">
        <is>
          <t xml:space="preserve">CONCLUIDO	</t>
        </is>
      </c>
      <c r="D82" t="n">
        <v>4.7198</v>
      </c>
      <c r="E82" t="n">
        <v>21.19</v>
      </c>
      <c r="F82" t="n">
        <v>17.59</v>
      </c>
      <c r="G82" t="n">
        <v>87.95999999999999</v>
      </c>
      <c r="H82" t="n">
        <v>1.14</v>
      </c>
      <c r="I82" t="n">
        <v>12</v>
      </c>
      <c r="J82" t="n">
        <v>328.25</v>
      </c>
      <c r="K82" t="n">
        <v>61.2</v>
      </c>
      <c r="L82" t="n">
        <v>21</v>
      </c>
      <c r="M82" t="n">
        <v>10</v>
      </c>
      <c r="N82" t="n">
        <v>101.05</v>
      </c>
      <c r="O82" t="n">
        <v>40718</v>
      </c>
      <c r="P82" t="n">
        <v>305.46</v>
      </c>
      <c r="Q82" t="n">
        <v>444.55</v>
      </c>
      <c r="R82" t="n">
        <v>70.79000000000001</v>
      </c>
      <c r="S82" t="n">
        <v>48.21</v>
      </c>
      <c r="T82" t="n">
        <v>5341.87</v>
      </c>
      <c r="U82" t="n">
        <v>0.68</v>
      </c>
      <c r="V82" t="n">
        <v>0.78</v>
      </c>
      <c r="W82" t="n">
        <v>0.19</v>
      </c>
      <c r="X82" t="n">
        <v>0.31</v>
      </c>
      <c r="Y82" t="n">
        <v>1</v>
      </c>
      <c r="Z82" t="n">
        <v>10</v>
      </c>
      <c r="AA82" t="n">
        <v>482.796055767299</v>
      </c>
      <c r="AB82" t="n">
        <v>660.5828629595595</v>
      </c>
      <c r="AC82" t="n">
        <v>597.5377616525694</v>
      </c>
      <c r="AD82" t="n">
        <v>482796.055767299</v>
      </c>
      <c r="AE82" t="n">
        <v>660582.8629595595</v>
      </c>
      <c r="AF82" t="n">
        <v>5.509512997542054e-06</v>
      </c>
      <c r="AG82" t="n">
        <v>25</v>
      </c>
      <c r="AH82" t="n">
        <v>597537.7616525694</v>
      </c>
    </row>
    <row r="83">
      <c r="A83" t="n">
        <v>81</v>
      </c>
      <c r="B83" t="n">
        <v>145</v>
      </c>
      <c r="C83" t="inlineStr">
        <is>
          <t xml:space="preserve">CONCLUIDO	</t>
        </is>
      </c>
      <c r="D83" t="n">
        <v>4.7276</v>
      </c>
      <c r="E83" t="n">
        <v>21.15</v>
      </c>
      <c r="F83" t="n">
        <v>17.56</v>
      </c>
      <c r="G83" t="n">
        <v>87.78</v>
      </c>
      <c r="H83" t="n">
        <v>1.15</v>
      </c>
      <c r="I83" t="n">
        <v>12</v>
      </c>
      <c r="J83" t="n">
        <v>328.83</v>
      </c>
      <c r="K83" t="n">
        <v>61.2</v>
      </c>
      <c r="L83" t="n">
        <v>21.25</v>
      </c>
      <c r="M83" t="n">
        <v>10</v>
      </c>
      <c r="N83" t="n">
        <v>101.38</v>
      </c>
      <c r="O83" t="n">
        <v>40789.89</v>
      </c>
      <c r="P83" t="n">
        <v>304.52</v>
      </c>
      <c r="Q83" t="n">
        <v>444.55</v>
      </c>
      <c r="R83" t="n">
        <v>69.54000000000001</v>
      </c>
      <c r="S83" t="n">
        <v>48.21</v>
      </c>
      <c r="T83" t="n">
        <v>4715.43</v>
      </c>
      <c r="U83" t="n">
        <v>0.6899999999999999</v>
      </c>
      <c r="V83" t="n">
        <v>0.78</v>
      </c>
      <c r="W83" t="n">
        <v>0.19</v>
      </c>
      <c r="X83" t="n">
        <v>0.28</v>
      </c>
      <c r="Y83" t="n">
        <v>1</v>
      </c>
      <c r="Z83" t="n">
        <v>10</v>
      </c>
      <c r="AA83" t="n">
        <v>481.8118204134291</v>
      </c>
      <c r="AB83" t="n">
        <v>659.2361887269955</v>
      </c>
      <c r="AC83" t="n">
        <v>596.3196121186921</v>
      </c>
      <c r="AD83" t="n">
        <v>481811.8204134291</v>
      </c>
      <c r="AE83" t="n">
        <v>659236.1887269955</v>
      </c>
      <c r="AF83" t="n">
        <v>5.51861808703331e-06</v>
      </c>
      <c r="AG83" t="n">
        <v>25</v>
      </c>
      <c r="AH83" t="n">
        <v>596319.6121186921</v>
      </c>
    </row>
    <row r="84">
      <c r="A84" t="n">
        <v>82</v>
      </c>
      <c r="B84" t="n">
        <v>145</v>
      </c>
      <c r="C84" t="inlineStr">
        <is>
          <t xml:space="preserve">CONCLUIDO	</t>
        </is>
      </c>
      <c r="D84" t="n">
        <v>4.7361</v>
      </c>
      <c r="E84" t="n">
        <v>21.11</v>
      </c>
      <c r="F84" t="n">
        <v>17.52</v>
      </c>
      <c r="G84" t="n">
        <v>87.59</v>
      </c>
      <c r="H84" t="n">
        <v>1.16</v>
      </c>
      <c r="I84" t="n">
        <v>12</v>
      </c>
      <c r="J84" t="n">
        <v>329.41</v>
      </c>
      <c r="K84" t="n">
        <v>61.2</v>
      </c>
      <c r="L84" t="n">
        <v>21.5</v>
      </c>
      <c r="M84" t="n">
        <v>10</v>
      </c>
      <c r="N84" t="n">
        <v>101.71</v>
      </c>
      <c r="O84" t="n">
        <v>40861.93</v>
      </c>
      <c r="P84" t="n">
        <v>302.98</v>
      </c>
      <c r="Q84" t="n">
        <v>444.55</v>
      </c>
      <c r="R84" t="n">
        <v>68.3</v>
      </c>
      <c r="S84" t="n">
        <v>48.21</v>
      </c>
      <c r="T84" t="n">
        <v>4094.35</v>
      </c>
      <c r="U84" t="n">
        <v>0.71</v>
      </c>
      <c r="V84" t="n">
        <v>0.78</v>
      </c>
      <c r="W84" t="n">
        <v>0.18</v>
      </c>
      <c r="X84" t="n">
        <v>0.24</v>
      </c>
      <c r="Y84" t="n">
        <v>1</v>
      </c>
      <c r="Z84" t="n">
        <v>10</v>
      </c>
      <c r="AA84" t="n">
        <v>480.4493542356307</v>
      </c>
      <c r="AB84" t="n">
        <v>657.3720023947662</v>
      </c>
      <c r="AC84" t="n">
        <v>594.6333411136088</v>
      </c>
      <c r="AD84" t="n">
        <v>480449.3542356307</v>
      </c>
      <c r="AE84" t="n">
        <v>657372.0023947662</v>
      </c>
      <c r="AF84" t="n">
        <v>5.528540299940448e-06</v>
      </c>
      <c r="AG84" t="n">
        <v>25</v>
      </c>
      <c r="AH84" t="n">
        <v>594633.3411136088</v>
      </c>
    </row>
    <row r="85">
      <c r="A85" t="n">
        <v>83</v>
      </c>
      <c r="B85" t="n">
        <v>145</v>
      </c>
      <c r="C85" t="inlineStr">
        <is>
          <t xml:space="preserve">CONCLUIDO	</t>
        </is>
      </c>
      <c r="D85" t="n">
        <v>4.7466</v>
      </c>
      <c r="E85" t="n">
        <v>21.07</v>
      </c>
      <c r="F85" t="n">
        <v>17.53</v>
      </c>
      <c r="G85" t="n">
        <v>95.59999999999999</v>
      </c>
      <c r="H85" t="n">
        <v>1.17</v>
      </c>
      <c r="I85" t="n">
        <v>11</v>
      </c>
      <c r="J85" t="n">
        <v>330</v>
      </c>
      <c r="K85" t="n">
        <v>61.2</v>
      </c>
      <c r="L85" t="n">
        <v>21.75</v>
      </c>
      <c r="M85" t="n">
        <v>9</v>
      </c>
      <c r="N85" t="n">
        <v>102.05</v>
      </c>
      <c r="O85" t="n">
        <v>40934.14</v>
      </c>
      <c r="P85" t="n">
        <v>302.86</v>
      </c>
      <c r="Q85" t="n">
        <v>444.55</v>
      </c>
      <c r="R85" t="n">
        <v>68.78</v>
      </c>
      <c r="S85" t="n">
        <v>48.21</v>
      </c>
      <c r="T85" t="n">
        <v>4340.6</v>
      </c>
      <c r="U85" t="n">
        <v>0.7</v>
      </c>
      <c r="V85" t="n">
        <v>0.78</v>
      </c>
      <c r="W85" t="n">
        <v>0.18</v>
      </c>
      <c r="X85" t="n">
        <v>0.25</v>
      </c>
      <c r="Y85" t="n">
        <v>1</v>
      </c>
      <c r="Z85" t="n">
        <v>10</v>
      </c>
      <c r="AA85" t="n">
        <v>479.9267527347866</v>
      </c>
      <c r="AB85" t="n">
        <v>656.6569559657602</v>
      </c>
      <c r="AC85" t="n">
        <v>593.9865377122132</v>
      </c>
      <c r="AD85" t="n">
        <v>479926.7527347866</v>
      </c>
      <c r="AE85" t="n">
        <v>656656.9559657602</v>
      </c>
      <c r="AF85" t="n">
        <v>5.540797151178676e-06</v>
      </c>
      <c r="AG85" t="n">
        <v>25</v>
      </c>
      <c r="AH85" t="n">
        <v>593986.5377122132</v>
      </c>
    </row>
    <row r="86">
      <c r="A86" t="n">
        <v>84</v>
      </c>
      <c r="B86" t="n">
        <v>145</v>
      </c>
      <c r="C86" t="inlineStr">
        <is>
          <t xml:space="preserve">CONCLUIDO	</t>
        </is>
      </c>
      <c r="D86" t="n">
        <v>4.729</v>
      </c>
      <c r="E86" t="n">
        <v>21.15</v>
      </c>
      <c r="F86" t="n">
        <v>17.6</v>
      </c>
      <c r="G86" t="n">
        <v>96.02</v>
      </c>
      <c r="H86" t="n">
        <v>1.19</v>
      </c>
      <c r="I86" t="n">
        <v>11</v>
      </c>
      <c r="J86" t="n">
        <v>330.59</v>
      </c>
      <c r="K86" t="n">
        <v>61.2</v>
      </c>
      <c r="L86" t="n">
        <v>22</v>
      </c>
      <c r="M86" t="n">
        <v>9</v>
      </c>
      <c r="N86" t="n">
        <v>102.39</v>
      </c>
      <c r="O86" t="n">
        <v>41006.51</v>
      </c>
      <c r="P86" t="n">
        <v>304.48</v>
      </c>
      <c r="Q86" t="n">
        <v>444.55</v>
      </c>
      <c r="R86" t="n">
        <v>71.58</v>
      </c>
      <c r="S86" t="n">
        <v>48.21</v>
      </c>
      <c r="T86" t="n">
        <v>5742.05</v>
      </c>
      <c r="U86" t="n">
        <v>0.67</v>
      </c>
      <c r="V86" t="n">
        <v>0.77</v>
      </c>
      <c r="W86" t="n">
        <v>0.18</v>
      </c>
      <c r="X86" t="n">
        <v>0.33</v>
      </c>
      <c r="Y86" t="n">
        <v>1</v>
      </c>
      <c r="Z86" t="n">
        <v>10</v>
      </c>
      <c r="AA86" t="n">
        <v>481.889576995478</v>
      </c>
      <c r="AB86" t="n">
        <v>659.342578712933</v>
      </c>
      <c r="AC86" t="n">
        <v>596.415848393691</v>
      </c>
      <c r="AD86" t="n">
        <v>481889.576995478</v>
      </c>
      <c r="AE86" t="n">
        <v>659342.578712933</v>
      </c>
      <c r="AF86" t="n">
        <v>5.520252333865074e-06</v>
      </c>
      <c r="AG86" t="n">
        <v>25</v>
      </c>
      <c r="AH86" t="n">
        <v>596415.848393691</v>
      </c>
    </row>
    <row r="87">
      <c r="A87" t="n">
        <v>85</v>
      </c>
      <c r="B87" t="n">
        <v>145</v>
      </c>
      <c r="C87" t="inlineStr">
        <is>
          <t xml:space="preserve">CONCLUIDO	</t>
        </is>
      </c>
      <c r="D87" t="n">
        <v>4.7393</v>
      </c>
      <c r="E87" t="n">
        <v>21.1</v>
      </c>
      <c r="F87" t="n">
        <v>17.56</v>
      </c>
      <c r="G87" t="n">
        <v>95.77</v>
      </c>
      <c r="H87" t="n">
        <v>1.2</v>
      </c>
      <c r="I87" t="n">
        <v>11</v>
      </c>
      <c r="J87" t="n">
        <v>331.17</v>
      </c>
      <c r="K87" t="n">
        <v>61.2</v>
      </c>
      <c r="L87" t="n">
        <v>22.25</v>
      </c>
      <c r="M87" t="n">
        <v>9</v>
      </c>
      <c r="N87" t="n">
        <v>102.72</v>
      </c>
      <c r="O87" t="n">
        <v>41079.04</v>
      </c>
      <c r="P87" t="n">
        <v>303.59</v>
      </c>
      <c r="Q87" t="n">
        <v>444.56</v>
      </c>
      <c r="R87" t="n">
        <v>69.88</v>
      </c>
      <c r="S87" t="n">
        <v>48.21</v>
      </c>
      <c r="T87" t="n">
        <v>4889.18</v>
      </c>
      <c r="U87" t="n">
        <v>0.6899999999999999</v>
      </c>
      <c r="V87" t="n">
        <v>0.78</v>
      </c>
      <c r="W87" t="n">
        <v>0.18</v>
      </c>
      <c r="X87" t="n">
        <v>0.28</v>
      </c>
      <c r="Y87" t="n">
        <v>1</v>
      </c>
      <c r="Z87" t="n">
        <v>10</v>
      </c>
      <c r="AA87" t="n">
        <v>480.7727413018576</v>
      </c>
      <c r="AB87" t="n">
        <v>657.8144748456082</v>
      </c>
      <c r="AC87" t="n">
        <v>595.0335846147565</v>
      </c>
      <c r="AD87" t="n">
        <v>480772.7413018576</v>
      </c>
      <c r="AE87" t="n">
        <v>657814.4748456082</v>
      </c>
      <c r="AF87" t="n">
        <v>5.532275721270194e-06</v>
      </c>
      <c r="AG87" t="n">
        <v>25</v>
      </c>
      <c r="AH87" t="n">
        <v>595033.5846147565</v>
      </c>
    </row>
    <row r="88">
      <c r="A88" t="n">
        <v>86</v>
      </c>
      <c r="B88" t="n">
        <v>145</v>
      </c>
      <c r="C88" t="inlineStr">
        <is>
          <t xml:space="preserve">CONCLUIDO	</t>
        </is>
      </c>
      <c r="D88" t="n">
        <v>4.7361</v>
      </c>
      <c r="E88" t="n">
        <v>21.11</v>
      </c>
      <c r="F88" t="n">
        <v>17.57</v>
      </c>
      <c r="G88" t="n">
        <v>95.84999999999999</v>
      </c>
      <c r="H88" t="n">
        <v>1.21</v>
      </c>
      <c r="I88" t="n">
        <v>11</v>
      </c>
      <c r="J88" t="n">
        <v>331.76</v>
      </c>
      <c r="K88" t="n">
        <v>61.2</v>
      </c>
      <c r="L88" t="n">
        <v>22.5</v>
      </c>
      <c r="M88" t="n">
        <v>9</v>
      </c>
      <c r="N88" t="n">
        <v>103.06</v>
      </c>
      <c r="O88" t="n">
        <v>41151.74</v>
      </c>
      <c r="P88" t="n">
        <v>304.11</v>
      </c>
      <c r="Q88" t="n">
        <v>444.55</v>
      </c>
      <c r="R88" t="n">
        <v>70.31999999999999</v>
      </c>
      <c r="S88" t="n">
        <v>48.21</v>
      </c>
      <c r="T88" t="n">
        <v>5111.36</v>
      </c>
      <c r="U88" t="n">
        <v>0.6899999999999999</v>
      </c>
      <c r="V88" t="n">
        <v>0.78</v>
      </c>
      <c r="W88" t="n">
        <v>0.18</v>
      </c>
      <c r="X88" t="n">
        <v>0.3</v>
      </c>
      <c r="Y88" t="n">
        <v>1</v>
      </c>
      <c r="Z88" t="n">
        <v>10</v>
      </c>
      <c r="AA88" t="n">
        <v>481.2334962541777</v>
      </c>
      <c r="AB88" t="n">
        <v>658.4449000984465</v>
      </c>
      <c r="AC88" t="n">
        <v>595.6038429662714</v>
      </c>
      <c r="AD88" t="n">
        <v>481233.4962541778</v>
      </c>
      <c r="AE88" t="n">
        <v>658444.9000984465</v>
      </c>
      <c r="AF88" t="n">
        <v>5.528540299940448e-06</v>
      </c>
      <c r="AG88" t="n">
        <v>25</v>
      </c>
      <c r="AH88" t="n">
        <v>595603.8429662713</v>
      </c>
    </row>
    <row r="89">
      <c r="A89" t="n">
        <v>87</v>
      </c>
      <c r="B89" t="n">
        <v>145</v>
      </c>
      <c r="C89" t="inlineStr">
        <is>
          <t xml:space="preserve">CONCLUIDO	</t>
        </is>
      </c>
      <c r="D89" t="n">
        <v>4.7384</v>
      </c>
      <c r="E89" t="n">
        <v>21.1</v>
      </c>
      <c r="F89" t="n">
        <v>17.56</v>
      </c>
      <c r="G89" t="n">
        <v>95.79000000000001</v>
      </c>
      <c r="H89" t="n">
        <v>1.22</v>
      </c>
      <c r="I89" t="n">
        <v>11</v>
      </c>
      <c r="J89" t="n">
        <v>332.35</v>
      </c>
      <c r="K89" t="n">
        <v>61.2</v>
      </c>
      <c r="L89" t="n">
        <v>22.75</v>
      </c>
      <c r="M89" t="n">
        <v>9</v>
      </c>
      <c r="N89" t="n">
        <v>103.41</v>
      </c>
      <c r="O89" t="n">
        <v>41224.6</v>
      </c>
      <c r="P89" t="n">
        <v>304.23</v>
      </c>
      <c r="Q89" t="n">
        <v>444.55</v>
      </c>
      <c r="R89" t="n">
        <v>69.93000000000001</v>
      </c>
      <c r="S89" t="n">
        <v>48.21</v>
      </c>
      <c r="T89" t="n">
        <v>4915.43</v>
      </c>
      <c r="U89" t="n">
        <v>0.6899999999999999</v>
      </c>
      <c r="V89" t="n">
        <v>0.78</v>
      </c>
      <c r="W89" t="n">
        <v>0.18</v>
      </c>
      <c r="X89" t="n">
        <v>0.29</v>
      </c>
      <c r="Y89" t="n">
        <v>1</v>
      </c>
      <c r="Z89" t="n">
        <v>10</v>
      </c>
      <c r="AA89" t="n">
        <v>481.1426513167606</v>
      </c>
      <c r="AB89" t="n">
        <v>658.3206020472767</v>
      </c>
      <c r="AC89" t="n">
        <v>595.4914077466517</v>
      </c>
      <c r="AD89" t="n">
        <v>481142.6513167606</v>
      </c>
      <c r="AE89" t="n">
        <v>658320.6020472767</v>
      </c>
      <c r="AF89" t="n">
        <v>5.531225134021202e-06</v>
      </c>
      <c r="AG89" t="n">
        <v>25</v>
      </c>
      <c r="AH89" t="n">
        <v>595491.4077466517</v>
      </c>
    </row>
    <row r="90">
      <c r="A90" t="n">
        <v>88</v>
      </c>
      <c r="B90" t="n">
        <v>145</v>
      </c>
      <c r="C90" t="inlineStr">
        <is>
          <t xml:space="preserve">CONCLUIDO	</t>
        </is>
      </c>
      <c r="D90" t="n">
        <v>4.7362</v>
      </c>
      <c r="E90" t="n">
        <v>21.11</v>
      </c>
      <c r="F90" t="n">
        <v>17.57</v>
      </c>
      <c r="G90" t="n">
        <v>95.84999999999999</v>
      </c>
      <c r="H90" t="n">
        <v>1.23</v>
      </c>
      <c r="I90" t="n">
        <v>11</v>
      </c>
      <c r="J90" t="n">
        <v>332.95</v>
      </c>
      <c r="K90" t="n">
        <v>61.2</v>
      </c>
      <c r="L90" t="n">
        <v>23</v>
      </c>
      <c r="M90" t="n">
        <v>9</v>
      </c>
      <c r="N90" t="n">
        <v>103.75</v>
      </c>
      <c r="O90" t="n">
        <v>41297.62</v>
      </c>
      <c r="P90" t="n">
        <v>304.28</v>
      </c>
      <c r="Q90" t="n">
        <v>444.56</v>
      </c>
      <c r="R90" t="n">
        <v>70.19</v>
      </c>
      <c r="S90" t="n">
        <v>48.21</v>
      </c>
      <c r="T90" t="n">
        <v>5043.91</v>
      </c>
      <c r="U90" t="n">
        <v>0.6899999999999999</v>
      </c>
      <c r="V90" t="n">
        <v>0.78</v>
      </c>
      <c r="W90" t="n">
        <v>0.18</v>
      </c>
      <c r="X90" t="n">
        <v>0.29</v>
      </c>
      <c r="Y90" t="n">
        <v>1</v>
      </c>
      <c r="Z90" t="n">
        <v>10</v>
      </c>
      <c r="AA90" t="n">
        <v>481.3154951940857</v>
      </c>
      <c r="AB90" t="n">
        <v>658.5570946655664</v>
      </c>
      <c r="AC90" t="n">
        <v>595.7053298413714</v>
      </c>
      <c r="AD90" t="n">
        <v>481315.4951940856</v>
      </c>
      <c r="AE90" t="n">
        <v>658557.0946655665</v>
      </c>
      <c r="AF90" t="n">
        <v>5.528657031857003e-06</v>
      </c>
      <c r="AG90" t="n">
        <v>25</v>
      </c>
      <c r="AH90" t="n">
        <v>595705.3298413714</v>
      </c>
    </row>
    <row r="91">
      <c r="A91" t="n">
        <v>89</v>
      </c>
      <c r="B91" t="n">
        <v>145</v>
      </c>
      <c r="C91" t="inlineStr">
        <is>
          <t xml:space="preserve">CONCLUIDO	</t>
        </is>
      </c>
      <c r="D91" t="n">
        <v>4.7373</v>
      </c>
      <c r="E91" t="n">
        <v>21.11</v>
      </c>
      <c r="F91" t="n">
        <v>17.57</v>
      </c>
      <c r="G91" t="n">
        <v>95.81999999999999</v>
      </c>
      <c r="H91" t="n">
        <v>1.24</v>
      </c>
      <c r="I91" t="n">
        <v>11</v>
      </c>
      <c r="J91" t="n">
        <v>333.54</v>
      </c>
      <c r="K91" t="n">
        <v>61.2</v>
      </c>
      <c r="L91" t="n">
        <v>23.25</v>
      </c>
      <c r="M91" t="n">
        <v>9</v>
      </c>
      <c r="N91" t="n">
        <v>104.09</v>
      </c>
      <c r="O91" t="n">
        <v>41370.82</v>
      </c>
      <c r="P91" t="n">
        <v>304.31</v>
      </c>
      <c r="Q91" t="n">
        <v>444.55</v>
      </c>
      <c r="R91" t="n">
        <v>70.06</v>
      </c>
      <c r="S91" t="n">
        <v>48.21</v>
      </c>
      <c r="T91" t="n">
        <v>4978.31</v>
      </c>
      <c r="U91" t="n">
        <v>0.6899999999999999</v>
      </c>
      <c r="V91" t="n">
        <v>0.78</v>
      </c>
      <c r="W91" t="n">
        <v>0.18</v>
      </c>
      <c r="X91" t="n">
        <v>0.29</v>
      </c>
      <c r="Y91" t="n">
        <v>1</v>
      </c>
      <c r="Z91" t="n">
        <v>10</v>
      </c>
      <c r="AA91" t="n">
        <v>481.2778353854669</v>
      </c>
      <c r="AB91" t="n">
        <v>658.5055668539808</v>
      </c>
      <c r="AC91" t="n">
        <v>595.6587197718038</v>
      </c>
      <c r="AD91" t="n">
        <v>481277.8353854669</v>
      </c>
      <c r="AE91" t="n">
        <v>658505.5668539808</v>
      </c>
      <c r="AF91" t="n">
        <v>5.529941082939103e-06</v>
      </c>
      <c r="AG91" t="n">
        <v>25</v>
      </c>
      <c r="AH91" t="n">
        <v>595658.7197718038</v>
      </c>
    </row>
    <row r="92">
      <c r="A92" t="n">
        <v>90</v>
      </c>
      <c r="B92" t="n">
        <v>145</v>
      </c>
      <c r="C92" t="inlineStr">
        <is>
          <t xml:space="preserve">CONCLUIDO	</t>
        </is>
      </c>
      <c r="D92" t="n">
        <v>4.7376</v>
      </c>
      <c r="E92" t="n">
        <v>21.11</v>
      </c>
      <c r="F92" t="n">
        <v>17.57</v>
      </c>
      <c r="G92" t="n">
        <v>95.81</v>
      </c>
      <c r="H92" t="n">
        <v>1.25</v>
      </c>
      <c r="I92" t="n">
        <v>11</v>
      </c>
      <c r="J92" t="n">
        <v>334.14</v>
      </c>
      <c r="K92" t="n">
        <v>61.2</v>
      </c>
      <c r="L92" t="n">
        <v>23.5</v>
      </c>
      <c r="M92" t="n">
        <v>9</v>
      </c>
      <c r="N92" t="n">
        <v>104.44</v>
      </c>
      <c r="O92" t="n">
        <v>41444.3</v>
      </c>
      <c r="P92" t="n">
        <v>304.17</v>
      </c>
      <c r="Q92" t="n">
        <v>444.58</v>
      </c>
      <c r="R92" t="n">
        <v>70.09</v>
      </c>
      <c r="S92" t="n">
        <v>48.21</v>
      </c>
      <c r="T92" t="n">
        <v>4992.76</v>
      </c>
      <c r="U92" t="n">
        <v>0.6899999999999999</v>
      </c>
      <c r="V92" t="n">
        <v>0.78</v>
      </c>
      <c r="W92" t="n">
        <v>0.18</v>
      </c>
      <c r="X92" t="n">
        <v>0.29</v>
      </c>
      <c r="Y92" t="n">
        <v>1</v>
      </c>
      <c r="Z92" t="n">
        <v>10</v>
      </c>
      <c r="AA92" t="n">
        <v>481.1919175097595</v>
      </c>
      <c r="AB92" t="n">
        <v>658.3880102260088</v>
      </c>
      <c r="AC92" t="n">
        <v>595.5523825834135</v>
      </c>
      <c r="AD92" t="n">
        <v>481191.9175097595</v>
      </c>
      <c r="AE92" t="n">
        <v>658388.0102260087</v>
      </c>
      <c r="AF92" t="n">
        <v>5.530291278688765e-06</v>
      </c>
      <c r="AG92" t="n">
        <v>25</v>
      </c>
      <c r="AH92" t="n">
        <v>595552.3825834135</v>
      </c>
    </row>
    <row r="93">
      <c r="A93" t="n">
        <v>91</v>
      </c>
      <c r="B93" t="n">
        <v>145</v>
      </c>
      <c r="C93" t="inlineStr">
        <is>
          <t xml:space="preserve">CONCLUIDO	</t>
        </is>
      </c>
      <c r="D93" t="n">
        <v>4.7361</v>
      </c>
      <c r="E93" t="n">
        <v>21.11</v>
      </c>
      <c r="F93" t="n">
        <v>17.57</v>
      </c>
      <c r="G93" t="n">
        <v>95.84999999999999</v>
      </c>
      <c r="H93" t="n">
        <v>1.26</v>
      </c>
      <c r="I93" t="n">
        <v>11</v>
      </c>
      <c r="J93" t="n">
        <v>334.73</v>
      </c>
      <c r="K93" t="n">
        <v>61.2</v>
      </c>
      <c r="L93" t="n">
        <v>23.75</v>
      </c>
      <c r="M93" t="n">
        <v>9</v>
      </c>
      <c r="N93" t="n">
        <v>104.78</v>
      </c>
      <c r="O93" t="n">
        <v>41517.84</v>
      </c>
      <c r="P93" t="n">
        <v>303.98</v>
      </c>
      <c r="Q93" t="n">
        <v>444.55</v>
      </c>
      <c r="R93" t="n">
        <v>70.34999999999999</v>
      </c>
      <c r="S93" t="n">
        <v>48.21</v>
      </c>
      <c r="T93" t="n">
        <v>5126.57</v>
      </c>
      <c r="U93" t="n">
        <v>0.6899999999999999</v>
      </c>
      <c r="V93" t="n">
        <v>0.78</v>
      </c>
      <c r="W93" t="n">
        <v>0.18</v>
      </c>
      <c r="X93" t="n">
        <v>0.3</v>
      </c>
      <c r="Y93" t="n">
        <v>1</v>
      </c>
      <c r="Z93" t="n">
        <v>10</v>
      </c>
      <c r="AA93" t="n">
        <v>481.1671073956744</v>
      </c>
      <c r="AB93" t="n">
        <v>658.3540639333725</v>
      </c>
      <c r="AC93" t="n">
        <v>595.5216760773027</v>
      </c>
      <c r="AD93" t="n">
        <v>481167.1073956744</v>
      </c>
      <c r="AE93" t="n">
        <v>658354.0639333725</v>
      </c>
      <c r="AF93" t="n">
        <v>5.528540299940448e-06</v>
      </c>
      <c r="AG93" t="n">
        <v>25</v>
      </c>
      <c r="AH93" t="n">
        <v>595521.6760773027</v>
      </c>
    </row>
    <row r="94">
      <c r="A94" t="n">
        <v>92</v>
      </c>
      <c r="B94" t="n">
        <v>145</v>
      </c>
      <c r="C94" t="inlineStr">
        <is>
          <t xml:space="preserve">CONCLUIDO	</t>
        </is>
      </c>
      <c r="D94" t="n">
        <v>4.7373</v>
      </c>
      <c r="E94" t="n">
        <v>21.11</v>
      </c>
      <c r="F94" t="n">
        <v>17.57</v>
      </c>
      <c r="G94" t="n">
        <v>95.81999999999999</v>
      </c>
      <c r="H94" t="n">
        <v>1.28</v>
      </c>
      <c r="I94" t="n">
        <v>11</v>
      </c>
      <c r="J94" t="n">
        <v>335.33</v>
      </c>
      <c r="K94" t="n">
        <v>61.2</v>
      </c>
      <c r="L94" t="n">
        <v>24</v>
      </c>
      <c r="M94" t="n">
        <v>9</v>
      </c>
      <c r="N94" t="n">
        <v>105.13</v>
      </c>
      <c r="O94" t="n">
        <v>41591.55</v>
      </c>
      <c r="P94" t="n">
        <v>303.71</v>
      </c>
      <c r="Q94" t="n">
        <v>444.55</v>
      </c>
      <c r="R94" t="n">
        <v>70.06999999999999</v>
      </c>
      <c r="S94" t="n">
        <v>48.21</v>
      </c>
      <c r="T94" t="n">
        <v>4985.78</v>
      </c>
      <c r="U94" t="n">
        <v>0.6899999999999999</v>
      </c>
      <c r="V94" t="n">
        <v>0.78</v>
      </c>
      <c r="W94" t="n">
        <v>0.18</v>
      </c>
      <c r="X94" t="n">
        <v>0.29</v>
      </c>
      <c r="Y94" t="n">
        <v>1</v>
      </c>
      <c r="Z94" t="n">
        <v>10</v>
      </c>
      <c r="AA94" t="n">
        <v>480.9715028856909</v>
      </c>
      <c r="AB94" t="n">
        <v>658.0864292133512</v>
      </c>
      <c r="AC94" t="n">
        <v>595.2795840393323</v>
      </c>
      <c r="AD94" t="n">
        <v>480971.5028856909</v>
      </c>
      <c r="AE94" t="n">
        <v>658086.4292133511</v>
      </c>
      <c r="AF94" t="n">
        <v>5.529941082939103e-06</v>
      </c>
      <c r="AG94" t="n">
        <v>25</v>
      </c>
      <c r="AH94" t="n">
        <v>595279.5840393323</v>
      </c>
    </row>
    <row r="95">
      <c r="A95" t="n">
        <v>93</v>
      </c>
      <c r="B95" t="n">
        <v>145</v>
      </c>
      <c r="C95" t="inlineStr">
        <is>
          <t xml:space="preserve">CONCLUIDO	</t>
        </is>
      </c>
      <c r="D95" t="n">
        <v>4.7595</v>
      </c>
      <c r="E95" t="n">
        <v>21.01</v>
      </c>
      <c r="F95" t="n">
        <v>17.52</v>
      </c>
      <c r="G95" t="n">
        <v>105.14</v>
      </c>
      <c r="H95" t="n">
        <v>1.29</v>
      </c>
      <c r="I95" t="n">
        <v>10</v>
      </c>
      <c r="J95" t="n">
        <v>335.93</v>
      </c>
      <c r="K95" t="n">
        <v>61.2</v>
      </c>
      <c r="L95" t="n">
        <v>24.25</v>
      </c>
      <c r="M95" t="n">
        <v>8</v>
      </c>
      <c r="N95" t="n">
        <v>105.48</v>
      </c>
      <c r="O95" t="n">
        <v>41665.42</v>
      </c>
      <c r="P95" t="n">
        <v>303.02</v>
      </c>
      <c r="Q95" t="n">
        <v>444.55</v>
      </c>
      <c r="R95" t="n">
        <v>68.56</v>
      </c>
      <c r="S95" t="n">
        <v>48.21</v>
      </c>
      <c r="T95" t="n">
        <v>4233.79</v>
      </c>
      <c r="U95" t="n">
        <v>0.7</v>
      </c>
      <c r="V95" t="n">
        <v>0.78</v>
      </c>
      <c r="W95" t="n">
        <v>0.18</v>
      </c>
      <c r="X95" t="n">
        <v>0.25</v>
      </c>
      <c r="Y95" t="n">
        <v>1</v>
      </c>
      <c r="Z95" t="n">
        <v>10</v>
      </c>
      <c r="AA95" t="n">
        <v>479.3522427996364</v>
      </c>
      <c r="AB95" t="n">
        <v>655.8708861268982</v>
      </c>
      <c r="AC95" t="n">
        <v>593.2754892755163</v>
      </c>
      <c r="AD95" t="n">
        <v>479352.2427996364</v>
      </c>
      <c r="AE95" t="n">
        <v>655870.8861268982</v>
      </c>
      <c r="AF95" t="n">
        <v>5.555855568414215e-06</v>
      </c>
      <c r="AG95" t="n">
        <v>25</v>
      </c>
      <c r="AH95" t="n">
        <v>593275.4892755162</v>
      </c>
    </row>
    <row r="96">
      <c r="A96" t="n">
        <v>94</v>
      </c>
      <c r="B96" t="n">
        <v>145</v>
      </c>
      <c r="C96" t="inlineStr">
        <is>
          <t xml:space="preserve">CONCLUIDO	</t>
        </is>
      </c>
      <c r="D96" t="n">
        <v>4.7589</v>
      </c>
      <c r="E96" t="n">
        <v>21.01</v>
      </c>
      <c r="F96" t="n">
        <v>17.53</v>
      </c>
      <c r="G96" t="n">
        <v>105.15</v>
      </c>
      <c r="H96" t="n">
        <v>1.3</v>
      </c>
      <c r="I96" t="n">
        <v>10</v>
      </c>
      <c r="J96" t="n">
        <v>336.53</v>
      </c>
      <c r="K96" t="n">
        <v>61.2</v>
      </c>
      <c r="L96" t="n">
        <v>24.5</v>
      </c>
      <c r="M96" t="n">
        <v>8</v>
      </c>
      <c r="N96" t="n">
        <v>105.83</v>
      </c>
      <c r="O96" t="n">
        <v>41739.48</v>
      </c>
      <c r="P96" t="n">
        <v>303.4</v>
      </c>
      <c r="Q96" t="n">
        <v>444.57</v>
      </c>
      <c r="R96" t="n">
        <v>68.73</v>
      </c>
      <c r="S96" t="n">
        <v>48.21</v>
      </c>
      <c r="T96" t="n">
        <v>4320.22</v>
      </c>
      <c r="U96" t="n">
        <v>0.7</v>
      </c>
      <c r="V96" t="n">
        <v>0.78</v>
      </c>
      <c r="W96" t="n">
        <v>0.18</v>
      </c>
      <c r="X96" t="n">
        <v>0.25</v>
      </c>
      <c r="Y96" t="n">
        <v>1</v>
      </c>
      <c r="Z96" t="n">
        <v>10</v>
      </c>
      <c r="AA96" t="n">
        <v>479.6151058611444</v>
      </c>
      <c r="AB96" t="n">
        <v>656.2305469643532</v>
      </c>
      <c r="AC96" t="n">
        <v>593.6008245874317</v>
      </c>
      <c r="AD96" t="n">
        <v>479615.1058611444</v>
      </c>
      <c r="AE96" t="n">
        <v>656230.5469643532</v>
      </c>
      <c r="AF96" t="n">
        <v>5.555155176914886e-06</v>
      </c>
      <c r="AG96" t="n">
        <v>25</v>
      </c>
      <c r="AH96" t="n">
        <v>593600.8245874317</v>
      </c>
    </row>
    <row r="97">
      <c r="A97" t="n">
        <v>95</v>
      </c>
      <c r="B97" t="n">
        <v>145</v>
      </c>
      <c r="C97" t="inlineStr">
        <is>
          <t xml:space="preserve">CONCLUIDO	</t>
        </is>
      </c>
      <c r="D97" t="n">
        <v>4.7586</v>
      </c>
      <c r="E97" t="n">
        <v>21.01</v>
      </c>
      <c r="F97" t="n">
        <v>17.53</v>
      </c>
      <c r="G97" t="n">
        <v>105.16</v>
      </c>
      <c r="H97" t="n">
        <v>1.31</v>
      </c>
      <c r="I97" t="n">
        <v>10</v>
      </c>
      <c r="J97" t="n">
        <v>337.13</v>
      </c>
      <c r="K97" t="n">
        <v>61.2</v>
      </c>
      <c r="L97" t="n">
        <v>24.75</v>
      </c>
      <c r="M97" t="n">
        <v>8</v>
      </c>
      <c r="N97" t="n">
        <v>106.18</v>
      </c>
      <c r="O97" t="n">
        <v>41813.7</v>
      </c>
      <c r="P97" t="n">
        <v>303.73</v>
      </c>
      <c r="Q97" t="n">
        <v>444.59</v>
      </c>
      <c r="R97" t="n">
        <v>68.67</v>
      </c>
      <c r="S97" t="n">
        <v>48.21</v>
      </c>
      <c r="T97" t="n">
        <v>4292</v>
      </c>
      <c r="U97" t="n">
        <v>0.7</v>
      </c>
      <c r="V97" t="n">
        <v>0.78</v>
      </c>
      <c r="W97" t="n">
        <v>0.18</v>
      </c>
      <c r="X97" t="n">
        <v>0.25</v>
      </c>
      <c r="Y97" t="n">
        <v>1</v>
      </c>
      <c r="Z97" t="n">
        <v>10</v>
      </c>
      <c r="AA97" t="n">
        <v>479.7971108367613</v>
      </c>
      <c r="AB97" t="n">
        <v>656.4795742014851</v>
      </c>
      <c r="AC97" t="n">
        <v>593.8260850145638</v>
      </c>
      <c r="AD97" t="n">
        <v>479797.1108367613</v>
      </c>
      <c r="AE97" t="n">
        <v>656479.5742014851</v>
      </c>
      <c r="AF97" t="n">
        <v>5.554804981165224e-06</v>
      </c>
      <c r="AG97" t="n">
        <v>25</v>
      </c>
      <c r="AH97" t="n">
        <v>593826.0850145638</v>
      </c>
    </row>
    <row r="98">
      <c r="A98" t="n">
        <v>96</v>
      </c>
      <c r="B98" t="n">
        <v>145</v>
      </c>
      <c r="C98" t="inlineStr">
        <is>
          <t xml:space="preserve">CONCLUIDO	</t>
        </is>
      </c>
      <c r="D98" t="n">
        <v>4.7586</v>
      </c>
      <c r="E98" t="n">
        <v>21.01</v>
      </c>
      <c r="F98" t="n">
        <v>17.53</v>
      </c>
      <c r="G98" t="n">
        <v>105.16</v>
      </c>
      <c r="H98" t="n">
        <v>1.32</v>
      </c>
      <c r="I98" t="n">
        <v>10</v>
      </c>
      <c r="J98" t="n">
        <v>337.73</v>
      </c>
      <c r="K98" t="n">
        <v>61.2</v>
      </c>
      <c r="L98" t="n">
        <v>25</v>
      </c>
      <c r="M98" t="n">
        <v>8</v>
      </c>
      <c r="N98" t="n">
        <v>106.53</v>
      </c>
      <c r="O98" t="n">
        <v>41888.1</v>
      </c>
      <c r="P98" t="n">
        <v>304</v>
      </c>
      <c r="Q98" t="n">
        <v>444.55</v>
      </c>
      <c r="R98" t="n">
        <v>68.75</v>
      </c>
      <c r="S98" t="n">
        <v>48.21</v>
      </c>
      <c r="T98" t="n">
        <v>4328.61</v>
      </c>
      <c r="U98" t="n">
        <v>0.7</v>
      </c>
      <c r="V98" t="n">
        <v>0.78</v>
      </c>
      <c r="W98" t="n">
        <v>0.18</v>
      </c>
      <c r="X98" t="n">
        <v>0.25</v>
      </c>
      <c r="Y98" t="n">
        <v>1</v>
      </c>
      <c r="Z98" t="n">
        <v>10</v>
      </c>
      <c r="AA98" t="n">
        <v>479.9343434320699</v>
      </c>
      <c r="AB98" t="n">
        <v>656.6673418926611</v>
      </c>
      <c r="AC98" t="n">
        <v>593.9959324208274</v>
      </c>
      <c r="AD98" t="n">
        <v>479934.3434320699</v>
      </c>
      <c r="AE98" t="n">
        <v>656667.3418926611</v>
      </c>
      <c r="AF98" t="n">
        <v>5.554804981165224e-06</v>
      </c>
      <c r="AG98" t="n">
        <v>25</v>
      </c>
      <c r="AH98" t="n">
        <v>593995.9324208274</v>
      </c>
    </row>
    <row r="99">
      <c r="A99" t="n">
        <v>97</v>
      </c>
      <c r="B99" t="n">
        <v>145</v>
      </c>
      <c r="C99" t="inlineStr">
        <is>
          <t xml:space="preserve">CONCLUIDO	</t>
        </is>
      </c>
      <c r="D99" t="n">
        <v>4.7612</v>
      </c>
      <c r="E99" t="n">
        <v>21</v>
      </c>
      <c r="F99" t="n">
        <v>17.52</v>
      </c>
      <c r="G99" t="n">
        <v>105.09</v>
      </c>
      <c r="H99" t="n">
        <v>1.33</v>
      </c>
      <c r="I99" t="n">
        <v>10</v>
      </c>
      <c r="J99" t="n">
        <v>338.34</v>
      </c>
      <c r="K99" t="n">
        <v>61.2</v>
      </c>
      <c r="L99" t="n">
        <v>25.25</v>
      </c>
      <c r="M99" t="n">
        <v>8</v>
      </c>
      <c r="N99" t="n">
        <v>106.89</v>
      </c>
      <c r="O99" t="n">
        <v>41962.68</v>
      </c>
      <c r="P99" t="n">
        <v>303.59</v>
      </c>
      <c r="Q99" t="n">
        <v>444.55</v>
      </c>
      <c r="R99" t="n">
        <v>68.28</v>
      </c>
      <c r="S99" t="n">
        <v>48.21</v>
      </c>
      <c r="T99" t="n">
        <v>4093.43</v>
      </c>
      <c r="U99" t="n">
        <v>0.71</v>
      </c>
      <c r="V99" t="n">
        <v>0.78</v>
      </c>
      <c r="W99" t="n">
        <v>0.18</v>
      </c>
      <c r="X99" t="n">
        <v>0.24</v>
      </c>
      <c r="Y99" t="n">
        <v>1</v>
      </c>
      <c r="Z99" t="n">
        <v>10</v>
      </c>
      <c r="AA99" t="n">
        <v>479.5610371440322</v>
      </c>
      <c r="AB99" t="n">
        <v>656.1565677602568</v>
      </c>
      <c r="AC99" t="n">
        <v>593.5339058547439</v>
      </c>
      <c r="AD99" t="n">
        <v>479561.0371440322</v>
      </c>
      <c r="AE99" t="n">
        <v>656156.5677602568</v>
      </c>
      <c r="AF99" t="n">
        <v>5.557840010995641e-06</v>
      </c>
      <c r="AG99" t="n">
        <v>25</v>
      </c>
      <c r="AH99" t="n">
        <v>593533.9058547439</v>
      </c>
    </row>
    <row r="100">
      <c r="A100" t="n">
        <v>98</v>
      </c>
      <c r="B100" t="n">
        <v>145</v>
      </c>
      <c r="C100" t="inlineStr">
        <is>
          <t xml:space="preserve">CONCLUIDO	</t>
        </is>
      </c>
      <c r="D100" t="n">
        <v>4.7636</v>
      </c>
      <c r="E100" t="n">
        <v>20.99</v>
      </c>
      <c r="F100" t="n">
        <v>17.5</v>
      </c>
      <c r="G100" t="n">
        <v>105.03</v>
      </c>
      <c r="H100" t="n">
        <v>1.34</v>
      </c>
      <c r="I100" t="n">
        <v>10</v>
      </c>
      <c r="J100" t="n">
        <v>338.94</v>
      </c>
      <c r="K100" t="n">
        <v>61.2</v>
      </c>
      <c r="L100" t="n">
        <v>25.5</v>
      </c>
      <c r="M100" t="n">
        <v>8</v>
      </c>
      <c r="N100" t="n">
        <v>107.25</v>
      </c>
      <c r="O100" t="n">
        <v>42037.44</v>
      </c>
      <c r="P100" t="n">
        <v>303.15</v>
      </c>
      <c r="Q100" t="n">
        <v>444.55</v>
      </c>
      <c r="R100" t="n">
        <v>67.84</v>
      </c>
      <c r="S100" t="n">
        <v>48.21</v>
      </c>
      <c r="T100" t="n">
        <v>3876.72</v>
      </c>
      <c r="U100" t="n">
        <v>0.71</v>
      </c>
      <c r="V100" t="n">
        <v>0.78</v>
      </c>
      <c r="W100" t="n">
        <v>0.18</v>
      </c>
      <c r="X100" t="n">
        <v>0.23</v>
      </c>
      <c r="Y100" t="n">
        <v>1</v>
      </c>
      <c r="Z100" t="n">
        <v>10</v>
      </c>
      <c r="AA100" t="n">
        <v>479.141221019209</v>
      </c>
      <c r="AB100" t="n">
        <v>655.5821568172935</v>
      </c>
      <c r="AC100" t="n">
        <v>593.0143158859861</v>
      </c>
      <c r="AD100" t="n">
        <v>479141.221019209</v>
      </c>
      <c r="AE100" t="n">
        <v>655582.1568172935</v>
      </c>
      <c r="AF100" t="n">
        <v>5.560641576992951e-06</v>
      </c>
      <c r="AG100" t="n">
        <v>25</v>
      </c>
      <c r="AH100" t="n">
        <v>593014.3158859861</v>
      </c>
    </row>
    <row r="101">
      <c r="A101" t="n">
        <v>99</v>
      </c>
      <c r="B101" t="n">
        <v>145</v>
      </c>
      <c r="C101" t="inlineStr">
        <is>
          <t xml:space="preserve">CONCLUIDO	</t>
        </is>
      </c>
      <c r="D101" t="n">
        <v>4.772</v>
      </c>
      <c r="E101" t="n">
        <v>20.96</v>
      </c>
      <c r="F101" t="n">
        <v>17.47</v>
      </c>
      <c r="G101" t="n">
        <v>104.81</v>
      </c>
      <c r="H101" t="n">
        <v>1.35</v>
      </c>
      <c r="I101" t="n">
        <v>10</v>
      </c>
      <c r="J101" t="n">
        <v>339.55</v>
      </c>
      <c r="K101" t="n">
        <v>61.2</v>
      </c>
      <c r="L101" t="n">
        <v>25.75</v>
      </c>
      <c r="M101" t="n">
        <v>8</v>
      </c>
      <c r="N101" t="n">
        <v>107.6</v>
      </c>
      <c r="O101" t="n">
        <v>42112.37</v>
      </c>
      <c r="P101" t="n">
        <v>302.5</v>
      </c>
      <c r="Q101" t="n">
        <v>444.55</v>
      </c>
      <c r="R101" t="n">
        <v>66.70999999999999</v>
      </c>
      <c r="S101" t="n">
        <v>48.21</v>
      </c>
      <c r="T101" t="n">
        <v>3309.79</v>
      </c>
      <c r="U101" t="n">
        <v>0.72</v>
      </c>
      <c r="V101" t="n">
        <v>0.78</v>
      </c>
      <c r="W101" t="n">
        <v>0.18</v>
      </c>
      <c r="X101" t="n">
        <v>0.19</v>
      </c>
      <c r="Y101" t="n">
        <v>1</v>
      </c>
      <c r="Z101" t="n">
        <v>10</v>
      </c>
      <c r="AA101" t="n">
        <v>478.290688552408</v>
      </c>
      <c r="AB101" t="n">
        <v>654.4184207733721</v>
      </c>
      <c r="AC101" t="n">
        <v>591.9616451767828</v>
      </c>
      <c r="AD101" t="n">
        <v>478290.688552408</v>
      </c>
      <c r="AE101" t="n">
        <v>654418.4207733721</v>
      </c>
      <c r="AF101" t="n">
        <v>5.570447057983535e-06</v>
      </c>
      <c r="AG101" t="n">
        <v>25</v>
      </c>
      <c r="AH101" t="n">
        <v>591961.6451767827</v>
      </c>
    </row>
    <row r="102">
      <c r="A102" t="n">
        <v>100</v>
      </c>
      <c r="B102" t="n">
        <v>145</v>
      </c>
      <c r="C102" t="inlineStr">
        <is>
          <t xml:space="preserve">CONCLUIDO	</t>
        </is>
      </c>
      <c r="D102" t="n">
        <v>4.7635</v>
      </c>
      <c r="E102" t="n">
        <v>20.99</v>
      </c>
      <c r="F102" t="n">
        <v>17.5</v>
      </c>
      <c r="G102" t="n">
        <v>105.03</v>
      </c>
      <c r="H102" t="n">
        <v>1.36</v>
      </c>
      <c r="I102" t="n">
        <v>10</v>
      </c>
      <c r="J102" t="n">
        <v>340.16</v>
      </c>
      <c r="K102" t="n">
        <v>61.2</v>
      </c>
      <c r="L102" t="n">
        <v>26</v>
      </c>
      <c r="M102" t="n">
        <v>8</v>
      </c>
      <c r="N102" t="n">
        <v>107.96</v>
      </c>
      <c r="O102" t="n">
        <v>42187.49</v>
      </c>
      <c r="P102" t="n">
        <v>303.05</v>
      </c>
      <c r="Q102" t="n">
        <v>444.55</v>
      </c>
      <c r="R102" t="n">
        <v>68.12</v>
      </c>
      <c r="S102" t="n">
        <v>48.21</v>
      </c>
      <c r="T102" t="n">
        <v>4015.34</v>
      </c>
      <c r="U102" t="n">
        <v>0.71</v>
      </c>
      <c r="V102" t="n">
        <v>0.78</v>
      </c>
      <c r="W102" t="n">
        <v>0.17</v>
      </c>
      <c r="X102" t="n">
        <v>0.23</v>
      </c>
      <c r="Y102" t="n">
        <v>1</v>
      </c>
      <c r="Z102" t="n">
        <v>10</v>
      </c>
      <c r="AA102" t="n">
        <v>479.0951903213867</v>
      </c>
      <c r="AB102" t="n">
        <v>655.5191755858019</v>
      </c>
      <c r="AC102" t="n">
        <v>592.9573454948335</v>
      </c>
      <c r="AD102" t="n">
        <v>479095.1903213867</v>
      </c>
      <c r="AE102" t="n">
        <v>655519.1755858019</v>
      </c>
      <c r="AF102" t="n">
        <v>5.560524845076396e-06</v>
      </c>
      <c r="AG102" t="n">
        <v>25</v>
      </c>
      <c r="AH102" t="n">
        <v>592957.3454948334</v>
      </c>
    </row>
    <row r="103">
      <c r="A103" t="n">
        <v>101</v>
      </c>
      <c r="B103" t="n">
        <v>145</v>
      </c>
      <c r="C103" t="inlineStr">
        <is>
          <t xml:space="preserve">CONCLUIDO	</t>
        </is>
      </c>
      <c r="D103" t="n">
        <v>4.7482</v>
      </c>
      <c r="E103" t="n">
        <v>21.06</v>
      </c>
      <c r="F103" t="n">
        <v>17.57</v>
      </c>
      <c r="G103" t="n">
        <v>105.44</v>
      </c>
      <c r="H103" t="n">
        <v>1.37</v>
      </c>
      <c r="I103" t="n">
        <v>10</v>
      </c>
      <c r="J103" t="n">
        <v>340.77</v>
      </c>
      <c r="K103" t="n">
        <v>61.2</v>
      </c>
      <c r="L103" t="n">
        <v>26.25</v>
      </c>
      <c r="M103" t="n">
        <v>8</v>
      </c>
      <c r="N103" t="n">
        <v>108.32</v>
      </c>
      <c r="O103" t="n">
        <v>42262.79</v>
      </c>
      <c r="P103" t="n">
        <v>303.93</v>
      </c>
      <c r="Q103" t="n">
        <v>444.55</v>
      </c>
      <c r="R103" t="n">
        <v>70.53</v>
      </c>
      <c r="S103" t="n">
        <v>48.21</v>
      </c>
      <c r="T103" t="n">
        <v>5222.35</v>
      </c>
      <c r="U103" t="n">
        <v>0.68</v>
      </c>
      <c r="V103" t="n">
        <v>0.78</v>
      </c>
      <c r="W103" t="n">
        <v>0.18</v>
      </c>
      <c r="X103" t="n">
        <v>0.3</v>
      </c>
      <c r="Y103" t="n">
        <v>1</v>
      </c>
      <c r="Z103" t="n">
        <v>10</v>
      </c>
      <c r="AA103" t="n">
        <v>480.5606134045925</v>
      </c>
      <c r="AB103" t="n">
        <v>657.5242320981478</v>
      </c>
      <c r="AC103" t="n">
        <v>594.7710422277555</v>
      </c>
      <c r="AD103" t="n">
        <v>480560.6134045925</v>
      </c>
      <c r="AE103" t="n">
        <v>657524.2320981477</v>
      </c>
      <c r="AF103" t="n">
        <v>5.542664861843549e-06</v>
      </c>
      <c r="AG103" t="n">
        <v>25</v>
      </c>
      <c r="AH103" t="n">
        <v>594771.0422277555</v>
      </c>
    </row>
    <row r="104">
      <c r="A104" t="n">
        <v>102</v>
      </c>
      <c r="B104" t="n">
        <v>145</v>
      </c>
      <c r="C104" t="inlineStr">
        <is>
          <t xml:space="preserve">CONCLUIDO	</t>
        </is>
      </c>
      <c r="D104" t="n">
        <v>4.7553</v>
      </c>
      <c r="E104" t="n">
        <v>21.03</v>
      </c>
      <c r="F104" t="n">
        <v>17.54</v>
      </c>
      <c r="G104" t="n">
        <v>105.25</v>
      </c>
      <c r="H104" t="n">
        <v>1.38</v>
      </c>
      <c r="I104" t="n">
        <v>10</v>
      </c>
      <c r="J104" t="n">
        <v>341.38</v>
      </c>
      <c r="K104" t="n">
        <v>61.2</v>
      </c>
      <c r="L104" t="n">
        <v>26.5</v>
      </c>
      <c r="M104" t="n">
        <v>8</v>
      </c>
      <c r="N104" t="n">
        <v>108.68</v>
      </c>
      <c r="O104" t="n">
        <v>42338.27</v>
      </c>
      <c r="P104" t="n">
        <v>303.11</v>
      </c>
      <c r="Q104" t="n">
        <v>444.55</v>
      </c>
      <c r="R104" t="n">
        <v>69.31</v>
      </c>
      <c r="S104" t="n">
        <v>48.21</v>
      </c>
      <c r="T104" t="n">
        <v>4609.02</v>
      </c>
      <c r="U104" t="n">
        <v>0.7</v>
      </c>
      <c r="V104" t="n">
        <v>0.78</v>
      </c>
      <c r="W104" t="n">
        <v>0.18</v>
      </c>
      <c r="X104" t="n">
        <v>0.26</v>
      </c>
      <c r="Y104" t="n">
        <v>1</v>
      </c>
      <c r="Z104" t="n">
        <v>10</v>
      </c>
      <c r="AA104" t="n">
        <v>479.6802861758649</v>
      </c>
      <c r="AB104" t="n">
        <v>656.3197295465063</v>
      </c>
      <c r="AC104" t="n">
        <v>593.6814957091127</v>
      </c>
      <c r="AD104" t="n">
        <v>479680.2861758649</v>
      </c>
      <c r="AE104" t="n">
        <v>656319.7295465063</v>
      </c>
      <c r="AF104" t="n">
        <v>5.550952827918923e-06</v>
      </c>
      <c r="AG104" t="n">
        <v>25</v>
      </c>
      <c r="AH104" t="n">
        <v>593681.4957091127</v>
      </c>
    </row>
    <row r="105">
      <c r="A105" t="n">
        <v>103</v>
      </c>
      <c r="B105" t="n">
        <v>145</v>
      </c>
      <c r="C105" t="inlineStr">
        <is>
          <t xml:space="preserve">CONCLUIDO	</t>
        </is>
      </c>
      <c r="D105" t="n">
        <v>4.7527</v>
      </c>
      <c r="E105" t="n">
        <v>21.04</v>
      </c>
      <c r="F105" t="n">
        <v>17.55</v>
      </c>
      <c r="G105" t="n">
        <v>105.31</v>
      </c>
      <c r="H105" t="n">
        <v>1.39</v>
      </c>
      <c r="I105" t="n">
        <v>10</v>
      </c>
      <c r="J105" t="n">
        <v>342</v>
      </c>
      <c r="K105" t="n">
        <v>61.2</v>
      </c>
      <c r="L105" t="n">
        <v>26.75</v>
      </c>
      <c r="M105" t="n">
        <v>8</v>
      </c>
      <c r="N105" t="n">
        <v>109.05</v>
      </c>
      <c r="O105" t="n">
        <v>42413.94</v>
      </c>
      <c r="P105" t="n">
        <v>302.97</v>
      </c>
      <c r="Q105" t="n">
        <v>444.55</v>
      </c>
      <c r="R105" t="n">
        <v>69.73</v>
      </c>
      <c r="S105" t="n">
        <v>48.21</v>
      </c>
      <c r="T105" t="n">
        <v>4819.68</v>
      </c>
      <c r="U105" t="n">
        <v>0.6899999999999999</v>
      </c>
      <c r="V105" t="n">
        <v>0.78</v>
      </c>
      <c r="W105" t="n">
        <v>0.18</v>
      </c>
      <c r="X105" t="n">
        <v>0.28</v>
      </c>
      <c r="Y105" t="n">
        <v>1</v>
      </c>
      <c r="Z105" t="n">
        <v>10</v>
      </c>
      <c r="AA105" t="n">
        <v>479.7742262122966</v>
      </c>
      <c r="AB105" t="n">
        <v>656.4482624486941</v>
      </c>
      <c r="AC105" t="n">
        <v>593.7977616115129</v>
      </c>
      <c r="AD105" t="n">
        <v>479774.2262122966</v>
      </c>
      <c r="AE105" t="n">
        <v>656448.2624486941</v>
      </c>
      <c r="AF105" t="n">
        <v>5.547917798088504e-06</v>
      </c>
      <c r="AG105" t="n">
        <v>25</v>
      </c>
      <c r="AH105" t="n">
        <v>593797.7616115129</v>
      </c>
    </row>
    <row r="106">
      <c r="A106" t="n">
        <v>104</v>
      </c>
      <c r="B106" t="n">
        <v>145</v>
      </c>
      <c r="C106" t="inlineStr">
        <is>
          <t xml:space="preserve">CONCLUIDO	</t>
        </is>
      </c>
      <c r="D106" t="n">
        <v>4.7759</v>
      </c>
      <c r="E106" t="n">
        <v>20.94</v>
      </c>
      <c r="F106" t="n">
        <v>17.5</v>
      </c>
      <c r="G106" t="n">
        <v>116.69</v>
      </c>
      <c r="H106" t="n">
        <v>1.4</v>
      </c>
      <c r="I106" t="n">
        <v>9</v>
      </c>
      <c r="J106" t="n">
        <v>342.61</v>
      </c>
      <c r="K106" t="n">
        <v>61.2</v>
      </c>
      <c r="L106" t="n">
        <v>27</v>
      </c>
      <c r="M106" t="n">
        <v>7</v>
      </c>
      <c r="N106" t="n">
        <v>109.41</v>
      </c>
      <c r="O106" t="n">
        <v>42489.79</v>
      </c>
      <c r="P106" t="n">
        <v>301.52</v>
      </c>
      <c r="Q106" t="n">
        <v>444.55</v>
      </c>
      <c r="R106" t="n">
        <v>68.01000000000001</v>
      </c>
      <c r="S106" t="n">
        <v>48.21</v>
      </c>
      <c r="T106" t="n">
        <v>3967.43</v>
      </c>
      <c r="U106" t="n">
        <v>0.71</v>
      </c>
      <c r="V106" t="n">
        <v>0.78</v>
      </c>
      <c r="W106" t="n">
        <v>0.18</v>
      </c>
      <c r="X106" t="n">
        <v>0.23</v>
      </c>
      <c r="Y106" t="n">
        <v>1</v>
      </c>
      <c r="Z106" t="n">
        <v>10</v>
      </c>
      <c r="AA106" t="n">
        <v>477.7337583475295</v>
      </c>
      <c r="AB106" t="n">
        <v>653.6564042970308</v>
      </c>
      <c r="AC106" t="n">
        <v>591.2723544834466</v>
      </c>
      <c r="AD106" t="n">
        <v>477733.7583475295</v>
      </c>
      <c r="AE106" t="n">
        <v>653656.4042970308</v>
      </c>
      <c r="AF106" t="n">
        <v>5.574999602729162e-06</v>
      </c>
      <c r="AG106" t="n">
        <v>25</v>
      </c>
      <c r="AH106" t="n">
        <v>591272.3544834467</v>
      </c>
    </row>
    <row r="107">
      <c r="A107" t="n">
        <v>105</v>
      </c>
      <c r="B107" t="n">
        <v>145</v>
      </c>
      <c r="C107" t="inlineStr">
        <is>
          <t xml:space="preserve">CONCLUIDO	</t>
        </is>
      </c>
      <c r="D107" t="n">
        <v>4.7775</v>
      </c>
      <c r="E107" t="n">
        <v>20.93</v>
      </c>
      <c r="F107" t="n">
        <v>17.5</v>
      </c>
      <c r="G107" t="n">
        <v>116.65</v>
      </c>
      <c r="H107" t="n">
        <v>1.42</v>
      </c>
      <c r="I107" t="n">
        <v>9</v>
      </c>
      <c r="J107" t="n">
        <v>343.23</v>
      </c>
      <c r="K107" t="n">
        <v>61.2</v>
      </c>
      <c r="L107" t="n">
        <v>27.25</v>
      </c>
      <c r="M107" t="n">
        <v>7</v>
      </c>
      <c r="N107" t="n">
        <v>109.78</v>
      </c>
      <c r="O107" t="n">
        <v>42565.83</v>
      </c>
      <c r="P107" t="n">
        <v>301.78</v>
      </c>
      <c r="Q107" t="n">
        <v>444.55</v>
      </c>
      <c r="R107" t="n">
        <v>67.79000000000001</v>
      </c>
      <c r="S107" t="n">
        <v>48.21</v>
      </c>
      <c r="T107" t="n">
        <v>3853.1</v>
      </c>
      <c r="U107" t="n">
        <v>0.71</v>
      </c>
      <c r="V107" t="n">
        <v>0.78</v>
      </c>
      <c r="W107" t="n">
        <v>0.18</v>
      </c>
      <c r="X107" t="n">
        <v>0.22</v>
      </c>
      <c r="Y107" t="n">
        <v>1</v>
      </c>
      <c r="Z107" t="n">
        <v>10</v>
      </c>
      <c r="AA107" t="n">
        <v>477.7901767562885</v>
      </c>
      <c r="AB107" t="n">
        <v>653.7335984528994</v>
      </c>
      <c r="AC107" t="n">
        <v>591.3421813374217</v>
      </c>
      <c r="AD107" t="n">
        <v>477790.1767562884</v>
      </c>
      <c r="AE107" t="n">
        <v>653733.5984528994</v>
      </c>
      <c r="AF107" t="n">
        <v>5.576867313394035e-06</v>
      </c>
      <c r="AG107" t="n">
        <v>25</v>
      </c>
      <c r="AH107" t="n">
        <v>591342.1813374218</v>
      </c>
    </row>
    <row r="108">
      <c r="A108" t="n">
        <v>106</v>
      </c>
      <c r="B108" t="n">
        <v>145</v>
      </c>
      <c r="C108" t="inlineStr">
        <is>
          <t xml:space="preserve">CONCLUIDO	</t>
        </is>
      </c>
      <c r="D108" t="n">
        <v>4.7761</v>
      </c>
      <c r="E108" t="n">
        <v>20.94</v>
      </c>
      <c r="F108" t="n">
        <v>17.5</v>
      </c>
      <c r="G108" t="n">
        <v>116.69</v>
      </c>
      <c r="H108" t="n">
        <v>1.43</v>
      </c>
      <c r="I108" t="n">
        <v>9</v>
      </c>
      <c r="J108" t="n">
        <v>343.85</v>
      </c>
      <c r="K108" t="n">
        <v>61.2</v>
      </c>
      <c r="L108" t="n">
        <v>27.5</v>
      </c>
      <c r="M108" t="n">
        <v>7</v>
      </c>
      <c r="N108" t="n">
        <v>110.15</v>
      </c>
      <c r="O108" t="n">
        <v>42642.18</v>
      </c>
      <c r="P108" t="n">
        <v>302.15</v>
      </c>
      <c r="Q108" t="n">
        <v>444.55</v>
      </c>
      <c r="R108" t="n">
        <v>67.94</v>
      </c>
      <c r="S108" t="n">
        <v>48.21</v>
      </c>
      <c r="T108" t="n">
        <v>3927.83</v>
      </c>
      <c r="U108" t="n">
        <v>0.71</v>
      </c>
      <c r="V108" t="n">
        <v>0.78</v>
      </c>
      <c r="W108" t="n">
        <v>0.18</v>
      </c>
      <c r="X108" t="n">
        <v>0.23</v>
      </c>
      <c r="Y108" t="n">
        <v>1</v>
      </c>
      <c r="Z108" t="n">
        <v>10</v>
      </c>
      <c r="AA108" t="n">
        <v>478.0433906205221</v>
      </c>
      <c r="AB108" t="n">
        <v>654.0800568329511</v>
      </c>
      <c r="AC108" t="n">
        <v>591.6555742159388</v>
      </c>
      <c r="AD108" t="n">
        <v>478043.3906205221</v>
      </c>
      <c r="AE108" t="n">
        <v>654080.056832951</v>
      </c>
      <c r="AF108" t="n">
        <v>5.575233066562271e-06</v>
      </c>
      <c r="AG108" t="n">
        <v>25</v>
      </c>
      <c r="AH108" t="n">
        <v>591655.5742159388</v>
      </c>
    </row>
    <row r="109">
      <c r="A109" t="n">
        <v>107</v>
      </c>
      <c r="B109" t="n">
        <v>145</v>
      </c>
      <c r="C109" t="inlineStr">
        <is>
          <t xml:space="preserve">CONCLUIDO	</t>
        </is>
      </c>
      <c r="D109" t="n">
        <v>4.7761</v>
      </c>
      <c r="E109" t="n">
        <v>20.94</v>
      </c>
      <c r="F109" t="n">
        <v>17.5</v>
      </c>
      <c r="G109" t="n">
        <v>116.69</v>
      </c>
      <c r="H109" t="n">
        <v>1.44</v>
      </c>
      <c r="I109" t="n">
        <v>9</v>
      </c>
      <c r="J109" t="n">
        <v>344.47</v>
      </c>
      <c r="K109" t="n">
        <v>61.2</v>
      </c>
      <c r="L109" t="n">
        <v>27.75</v>
      </c>
      <c r="M109" t="n">
        <v>7</v>
      </c>
      <c r="N109" t="n">
        <v>110.52</v>
      </c>
      <c r="O109" t="n">
        <v>42718.61</v>
      </c>
      <c r="P109" t="n">
        <v>302.2</v>
      </c>
      <c r="Q109" t="n">
        <v>444.55</v>
      </c>
      <c r="R109" t="n">
        <v>68.02</v>
      </c>
      <c r="S109" t="n">
        <v>48.21</v>
      </c>
      <c r="T109" t="n">
        <v>3970.84</v>
      </c>
      <c r="U109" t="n">
        <v>0.71</v>
      </c>
      <c r="V109" t="n">
        <v>0.78</v>
      </c>
      <c r="W109" t="n">
        <v>0.18</v>
      </c>
      <c r="X109" t="n">
        <v>0.23</v>
      </c>
      <c r="Y109" t="n">
        <v>1</v>
      </c>
      <c r="Z109" t="n">
        <v>10</v>
      </c>
      <c r="AA109" t="n">
        <v>478.0687109472739</v>
      </c>
      <c r="AB109" t="n">
        <v>654.1147012210668</v>
      </c>
      <c r="AC109" t="n">
        <v>591.6869121922764</v>
      </c>
      <c r="AD109" t="n">
        <v>478068.7109472739</v>
      </c>
      <c r="AE109" t="n">
        <v>654114.7012210668</v>
      </c>
      <c r="AF109" t="n">
        <v>5.575233066562271e-06</v>
      </c>
      <c r="AG109" t="n">
        <v>25</v>
      </c>
      <c r="AH109" t="n">
        <v>591686.9121922764</v>
      </c>
    </row>
    <row r="110">
      <c r="A110" t="n">
        <v>108</v>
      </c>
      <c r="B110" t="n">
        <v>145</v>
      </c>
      <c r="C110" t="inlineStr">
        <is>
          <t xml:space="preserve">CONCLUIDO	</t>
        </is>
      </c>
      <c r="D110" t="n">
        <v>4.773</v>
      </c>
      <c r="E110" t="n">
        <v>20.95</v>
      </c>
      <c r="F110" t="n">
        <v>17.52</v>
      </c>
      <c r="G110" t="n">
        <v>116.78</v>
      </c>
      <c r="H110" t="n">
        <v>1.45</v>
      </c>
      <c r="I110" t="n">
        <v>9</v>
      </c>
      <c r="J110" t="n">
        <v>345.09</v>
      </c>
      <c r="K110" t="n">
        <v>61.2</v>
      </c>
      <c r="L110" t="n">
        <v>28</v>
      </c>
      <c r="M110" t="n">
        <v>7</v>
      </c>
      <c r="N110" t="n">
        <v>110.89</v>
      </c>
      <c r="O110" t="n">
        <v>42795.22</v>
      </c>
      <c r="P110" t="n">
        <v>302.87</v>
      </c>
      <c r="Q110" t="n">
        <v>444.55</v>
      </c>
      <c r="R110" t="n">
        <v>68.47</v>
      </c>
      <c r="S110" t="n">
        <v>48.21</v>
      </c>
      <c r="T110" t="n">
        <v>4196.63</v>
      </c>
      <c r="U110" t="n">
        <v>0.7</v>
      </c>
      <c r="V110" t="n">
        <v>0.78</v>
      </c>
      <c r="W110" t="n">
        <v>0.18</v>
      </c>
      <c r="X110" t="n">
        <v>0.24</v>
      </c>
      <c r="Y110" t="n">
        <v>1</v>
      </c>
      <c r="Z110" t="n">
        <v>10</v>
      </c>
      <c r="AA110" t="n">
        <v>478.6364830032327</v>
      </c>
      <c r="AB110" t="n">
        <v>654.8915519963649</v>
      </c>
      <c r="AC110" t="n">
        <v>592.389621419897</v>
      </c>
      <c r="AD110" t="n">
        <v>478636.4830032327</v>
      </c>
      <c r="AE110" t="n">
        <v>654891.551996365</v>
      </c>
      <c r="AF110" t="n">
        <v>5.57161437714908e-06</v>
      </c>
      <c r="AG110" t="n">
        <v>25</v>
      </c>
      <c r="AH110" t="n">
        <v>592389.6214198971</v>
      </c>
    </row>
    <row r="111">
      <c r="A111" t="n">
        <v>109</v>
      </c>
      <c r="B111" t="n">
        <v>145</v>
      </c>
      <c r="C111" t="inlineStr">
        <is>
          <t xml:space="preserve">CONCLUIDO	</t>
        </is>
      </c>
      <c r="D111" t="n">
        <v>4.7783</v>
      </c>
      <c r="E111" t="n">
        <v>20.93</v>
      </c>
      <c r="F111" t="n">
        <v>17.49</v>
      </c>
      <c r="G111" t="n">
        <v>116.63</v>
      </c>
      <c r="H111" t="n">
        <v>1.46</v>
      </c>
      <c r="I111" t="n">
        <v>9</v>
      </c>
      <c r="J111" t="n">
        <v>345.71</v>
      </c>
      <c r="K111" t="n">
        <v>61.2</v>
      </c>
      <c r="L111" t="n">
        <v>28.25</v>
      </c>
      <c r="M111" t="n">
        <v>7</v>
      </c>
      <c r="N111" t="n">
        <v>111.26</v>
      </c>
      <c r="O111" t="n">
        <v>42872.03</v>
      </c>
      <c r="P111" t="n">
        <v>302.79</v>
      </c>
      <c r="Q111" t="n">
        <v>444.55</v>
      </c>
      <c r="R111" t="n">
        <v>67.62</v>
      </c>
      <c r="S111" t="n">
        <v>48.21</v>
      </c>
      <c r="T111" t="n">
        <v>3769.39</v>
      </c>
      <c r="U111" t="n">
        <v>0.71</v>
      </c>
      <c r="V111" t="n">
        <v>0.78</v>
      </c>
      <c r="W111" t="n">
        <v>0.18</v>
      </c>
      <c r="X111" t="n">
        <v>0.22</v>
      </c>
      <c r="Y111" t="n">
        <v>1</v>
      </c>
      <c r="Z111" t="n">
        <v>10</v>
      </c>
      <c r="AA111" t="n">
        <v>478.2227561889486</v>
      </c>
      <c r="AB111" t="n">
        <v>654.3254727167226</v>
      </c>
      <c r="AC111" t="n">
        <v>591.8775679522065</v>
      </c>
      <c r="AD111" t="n">
        <v>478222.7561889486</v>
      </c>
      <c r="AE111" t="n">
        <v>654325.4727167226</v>
      </c>
      <c r="AF111" t="n">
        <v>5.577801168726471e-06</v>
      </c>
      <c r="AG111" t="n">
        <v>25</v>
      </c>
      <c r="AH111" t="n">
        <v>591877.5679522065</v>
      </c>
    </row>
    <row r="112">
      <c r="A112" t="n">
        <v>110</v>
      </c>
      <c r="B112" t="n">
        <v>145</v>
      </c>
      <c r="C112" t="inlineStr">
        <is>
          <t xml:space="preserve">CONCLUIDO	</t>
        </is>
      </c>
      <c r="D112" t="n">
        <v>4.7755</v>
      </c>
      <c r="E112" t="n">
        <v>20.94</v>
      </c>
      <c r="F112" t="n">
        <v>17.51</v>
      </c>
      <c r="G112" t="n">
        <v>116.71</v>
      </c>
      <c r="H112" t="n">
        <v>1.47</v>
      </c>
      <c r="I112" t="n">
        <v>9</v>
      </c>
      <c r="J112" t="n">
        <v>346.34</v>
      </c>
      <c r="K112" t="n">
        <v>61.2</v>
      </c>
      <c r="L112" t="n">
        <v>28.5</v>
      </c>
      <c r="M112" t="n">
        <v>7</v>
      </c>
      <c r="N112" t="n">
        <v>111.64</v>
      </c>
      <c r="O112" t="n">
        <v>42949.03</v>
      </c>
      <c r="P112" t="n">
        <v>303.01</v>
      </c>
      <c r="Q112" t="n">
        <v>444.55</v>
      </c>
      <c r="R112" t="n">
        <v>68.14</v>
      </c>
      <c r="S112" t="n">
        <v>48.21</v>
      </c>
      <c r="T112" t="n">
        <v>4029.32</v>
      </c>
      <c r="U112" t="n">
        <v>0.71</v>
      </c>
      <c r="V112" t="n">
        <v>0.78</v>
      </c>
      <c r="W112" t="n">
        <v>0.18</v>
      </c>
      <c r="X112" t="n">
        <v>0.23</v>
      </c>
      <c r="Y112" t="n">
        <v>1</v>
      </c>
      <c r="Z112" t="n">
        <v>10</v>
      </c>
      <c r="AA112" t="n">
        <v>478.5482811813123</v>
      </c>
      <c r="AB112" t="n">
        <v>654.7708703724239</v>
      </c>
      <c r="AC112" t="n">
        <v>592.2804574807672</v>
      </c>
      <c r="AD112" t="n">
        <v>478548.2811813123</v>
      </c>
      <c r="AE112" t="n">
        <v>654770.8703724239</v>
      </c>
      <c r="AF112" t="n">
        <v>5.574532675062944e-06</v>
      </c>
      <c r="AG112" t="n">
        <v>25</v>
      </c>
      <c r="AH112" t="n">
        <v>592280.4574807672</v>
      </c>
    </row>
    <row r="113">
      <c r="A113" t="n">
        <v>111</v>
      </c>
      <c r="B113" t="n">
        <v>145</v>
      </c>
      <c r="C113" t="inlineStr">
        <is>
          <t xml:space="preserve">CONCLUIDO	</t>
        </is>
      </c>
      <c r="D113" t="n">
        <v>4.776</v>
      </c>
      <c r="E113" t="n">
        <v>20.94</v>
      </c>
      <c r="F113" t="n">
        <v>17.5</v>
      </c>
      <c r="G113" t="n">
        <v>116.69</v>
      </c>
      <c r="H113" t="n">
        <v>1.48</v>
      </c>
      <c r="I113" t="n">
        <v>9</v>
      </c>
      <c r="J113" t="n">
        <v>346.96</v>
      </c>
      <c r="K113" t="n">
        <v>61.2</v>
      </c>
      <c r="L113" t="n">
        <v>28.75</v>
      </c>
      <c r="M113" t="n">
        <v>7</v>
      </c>
      <c r="N113" t="n">
        <v>112.01</v>
      </c>
      <c r="O113" t="n">
        <v>43026.23</v>
      </c>
      <c r="P113" t="n">
        <v>303.42</v>
      </c>
      <c r="Q113" t="n">
        <v>444.55</v>
      </c>
      <c r="R113" t="n">
        <v>67.98999999999999</v>
      </c>
      <c r="S113" t="n">
        <v>48.21</v>
      </c>
      <c r="T113" t="n">
        <v>3954.64</v>
      </c>
      <c r="U113" t="n">
        <v>0.71</v>
      </c>
      <c r="V113" t="n">
        <v>0.78</v>
      </c>
      <c r="W113" t="n">
        <v>0.18</v>
      </c>
      <c r="X113" t="n">
        <v>0.23</v>
      </c>
      <c r="Y113" t="n">
        <v>1</v>
      </c>
      <c r="Z113" t="n">
        <v>10</v>
      </c>
      <c r="AA113" t="n">
        <v>478.6912488895962</v>
      </c>
      <c r="AB113" t="n">
        <v>654.9664850981881</v>
      </c>
      <c r="AC113" t="n">
        <v>592.4574030116514</v>
      </c>
      <c r="AD113" t="n">
        <v>478691.2488895963</v>
      </c>
      <c r="AE113" t="n">
        <v>654966.485098188</v>
      </c>
      <c r="AF113" t="n">
        <v>5.575116334645716e-06</v>
      </c>
      <c r="AG113" t="n">
        <v>25</v>
      </c>
      <c r="AH113" t="n">
        <v>592457.4030116515</v>
      </c>
    </row>
    <row r="114">
      <c r="A114" t="n">
        <v>112</v>
      </c>
      <c r="B114" t="n">
        <v>145</v>
      </c>
      <c r="C114" t="inlineStr">
        <is>
          <t xml:space="preserve">CONCLUIDO	</t>
        </is>
      </c>
      <c r="D114" t="n">
        <v>4.7769</v>
      </c>
      <c r="E114" t="n">
        <v>20.93</v>
      </c>
      <c r="F114" t="n">
        <v>17.5</v>
      </c>
      <c r="G114" t="n">
        <v>116.67</v>
      </c>
      <c r="H114" t="n">
        <v>1.49</v>
      </c>
      <c r="I114" t="n">
        <v>9</v>
      </c>
      <c r="J114" t="n">
        <v>347.59</v>
      </c>
      <c r="K114" t="n">
        <v>61.2</v>
      </c>
      <c r="L114" t="n">
        <v>29</v>
      </c>
      <c r="M114" t="n">
        <v>7</v>
      </c>
      <c r="N114" t="n">
        <v>112.39</v>
      </c>
      <c r="O114" t="n">
        <v>43103.63</v>
      </c>
      <c r="P114" t="n">
        <v>303.42</v>
      </c>
      <c r="Q114" t="n">
        <v>444.55</v>
      </c>
      <c r="R114" t="n">
        <v>67.84</v>
      </c>
      <c r="S114" t="n">
        <v>48.21</v>
      </c>
      <c r="T114" t="n">
        <v>3879.95</v>
      </c>
      <c r="U114" t="n">
        <v>0.71</v>
      </c>
      <c r="V114" t="n">
        <v>0.78</v>
      </c>
      <c r="W114" t="n">
        <v>0.18</v>
      </c>
      <c r="X114" t="n">
        <v>0.22</v>
      </c>
      <c r="Y114" t="n">
        <v>1</v>
      </c>
      <c r="Z114" t="n">
        <v>10</v>
      </c>
      <c r="AA114" t="n">
        <v>478.6487582805869</v>
      </c>
      <c r="AB114" t="n">
        <v>654.908347572388</v>
      </c>
      <c r="AC114" t="n">
        <v>592.4048140497172</v>
      </c>
      <c r="AD114" t="n">
        <v>478648.7582805869</v>
      </c>
      <c r="AE114" t="n">
        <v>654908.347572388</v>
      </c>
      <c r="AF114" t="n">
        <v>5.576166921894708e-06</v>
      </c>
      <c r="AG114" t="n">
        <v>25</v>
      </c>
      <c r="AH114" t="n">
        <v>592404.8140497172</v>
      </c>
    </row>
    <row r="115">
      <c r="A115" t="n">
        <v>113</v>
      </c>
      <c r="B115" t="n">
        <v>145</v>
      </c>
      <c r="C115" t="inlineStr">
        <is>
          <t xml:space="preserve">CONCLUIDO	</t>
        </is>
      </c>
      <c r="D115" t="n">
        <v>4.7755</v>
      </c>
      <c r="E115" t="n">
        <v>20.94</v>
      </c>
      <c r="F115" t="n">
        <v>17.51</v>
      </c>
      <c r="G115" t="n">
        <v>116.71</v>
      </c>
      <c r="H115" t="n">
        <v>1.5</v>
      </c>
      <c r="I115" t="n">
        <v>9</v>
      </c>
      <c r="J115" t="n">
        <v>348.22</v>
      </c>
      <c r="K115" t="n">
        <v>61.2</v>
      </c>
      <c r="L115" t="n">
        <v>29.25</v>
      </c>
      <c r="M115" t="n">
        <v>7</v>
      </c>
      <c r="N115" t="n">
        <v>112.77</v>
      </c>
      <c r="O115" t="n">
        <v>43181.22</v>
      </c>
      <c r="P115" t="n">
        <v>303.38</v>
      </c>
      <c r="Q115" t="n">
        <v>444.55</v>
      </c>
      <c r="R115" t="n">
        <v>68.09</v>
      </c>
      <c r="S115" t="n">
        <v>48.21</v>
      </c>
      <c r="T115" t="n">
        <v>4005.64</v>
      </c>
      <c r="U115" t="n">
        <v>0.71</v>
      </c>
      <c r="V115" t="n">
        <v>0.78</v>
      </c>
      <c r="W115" t="n">
        <v>0.18</v>
      </c>
      <c r="X115" t="n">
        <v>0.23</v>
      </c>
      <c r="Y115" t="n">
        <v>1</v>
      </c>
      <c r="Z115" t="n">
        <v>10</v>
      </c>
      <c r="AA115" t="n">
        <v>478.7356751407372</v>
      </c>
      <c r="AB115" t="n">
        <v>655.0272710549468</v>
      </c>
      <c r="AC115" t="n">
        <v>592.5123876420108</v>
      </c>
      <c r="AD115" t="n">
        <v>478735.6751407371</v>
      </c>
      <c r="AE115" t="n">
        <v>655027.2710549468</v>
      </c>
      <c r="AF115" t="n">
        <v>5.574532675062944e-06</v>
      </c>
      <c r="AG115" t="n">
        <v>25</v>
      </c>
      <c r="AH115" t="n">
        <v>592512.3876420108</v>
      </c>
    </row>
    <row r="116">
      <c r="A116" t="n">
        <v>114</v>
      </c>
      <c r="B116" t="n">
        <v>145</v>
      </c>
      <c r="C116" t="inlineStr">
        <is>
          <t xml:space="preserve">CONCLUIDO	</t>
        </is>
      </c>
      <c r="D116" t="n">
        <v>4.7795</v>
      </c>
      <c r="E116" t="n">
        <v>20.92</v>
      </c>
      <c r="F116" t="n">
        <v>17.49</v>
      </c>
      <c r="G116" t="n">
        <v>116.59</v>
      </c>
      <c r="H116" t="n">
        <v>1.51</v>
      </c>
      <c r="I116" t="n">
        <v>9</v>
      </c>
      <c r="J116" t="n">
        <v>348.85</v>
      </c>
      <c r="K116" t="n">
        <v>61.2</v>
      </c>
      <c r="L116" t="n">
        <v>29.5</v>
      </c>
      <c r="M116" t="n">
        <v>7</v>
      </c>
      <c r="N116" t="n">
        <v>113.15</v>
      </c>
      <c r="O116" t="n">
        <v>43259.02</v>
      </c>
      <c r="P116" t="n">
        <v>302.83</v>
      </c>
      <c r="Q116" t="n">
        <v>444.56</v>
      </c>
      <c r="R116" t="n">
        <v>67.41</v>
      </c>
      <c r="S116" t="n">
        <v>48.21</v>
      </c>
      <c r="T116" t="n">
        <v>3666.29</v>
      </c>
      <c r="U116" t="n">
        <v>0.72</v>
      </c>
      <c r="V116" t="n">
        <v>0.78</v>
      </c>
      <c r="W116" t="n">
        <v>0.18</v>
      </c>
      <c r="X116" t="n">
        <v>0.21</v>
      </c>
      <c r="Y116" t="n">
        <v>1</v>
      </c>
      <c r="Z116" t="n">
        <v>10</v>
      </c>
      <c r="AA116" t="n">
        <v>478.1864923400978</v>
      </c>
      <c r="AB116" t="n">
        <v>654.2758549188768</v>
      </c>
      <c r="AC116" t="n">
        <v>591.8326856073481</v>
      </c>
      <c r="AD116" t="n">
        <v>478186.4923400978</v>
      </c>
      <c r="AE116" t="n">
        <v>654275.8549188768</v>
      </c>
      <c r="AF116" t="n">
        <v>5.579201951725126e-06</v>
      </c>
      <c r="AG116" t="n">
        <v>25</v>
      </c>
      <c r="AH116" t="n">
        <v>591832.6856073481</v>
      </c>
    </row>
    <row r="117">
      <c r="A117" t="n">
        <v>115</v>
      </c>
      <c r="B117" t="n">
        <v>145</v>
      </c>
      <c r="C117" t="inlineStr">
        <is>
          <t xml:space="preserve">CONCLUIDO	</t>
        </is>
      </c>
      <c r="D117" t="n">
        <v>4.7802</v>
      </c>
      <c r="E117" t="n">
        <v>20.92</v>
      </c>
      <c r="F117" t="n">
        <v>17.49</v>
      </c>
      <c r="G117" t="n">
        <v>116.57</v>
      </c>
      <c r="H117" t="n">
        <v>1.52</v>
      </c>
      <c r="I117" t="n">
        <v>9</v>
      </c>
      <c r="J117" t="n">
        <v>349.48</v>
      </c>
      <c r="K117" t="n">
        <v>61.2</v>
      </c>
      <c r="L117" t="n">
        <v>29.75</v>
      </c>
      <c r="M117" t="n">
        <v>7</v>
      </c>
      <c r="N117" t="n">
        <v>113.53</v>
      </c>
      <c r="O117" t="n">
        <v>43337.02</v>
      </c>
      <c r="P117" t="n">
        <v>302.69</v>
      </c>
      <c r="Q117" t="n">
        <v>444.55</v>
      </c>
      <c r="R117" t="n">
        <v>67.23999999999999</v>
      </c>
      <c r="S117" t="n">
        <v>48.21</v>
      </c>
      <c r="T117" t="n">
        <v>3578.67</v>
      </c>
      <c r="U117" t="n">
        <v>0.72</v>
      </c>
      <c r="V117" t="n">
        <v>0.78</v>
      </c>
      <c r="W117" t="n">
        <v>0.18</v>
      </c>
      <c r="X117" t="n">
        <v>0.21</v>
      </c>
      <c r="Y117" t="n">
        <v>1</v>
      </c>
      <c r="Z117" t="n">
        <v>10</v>
      </c>
      <c r="AA117" t="n">
        <v>478.0827047123724</v>
      </c>
      <c r="AB117" t="n">
        <v>654.133848107836</v>
      </c>
      <c r="AC117" t="n">
        <v>591.7042317270452</v>
      </c>
      <c r="AD117" t="n">
        <v>478082.7047123724</v>
      </c>
      <c r="AE117" t="n">
        <v>654133.848107836</v>
      </c>
      <c r="AF117" t="n">
        <v>5.580019075141008e-06</v>
      </c>
      <c r="AG117" t="n">
        <v>25</v>
      </c>
      <c r="AH117" t="n">
        <v>591704.2317270453</v>
      </c>
    </row>
    <row r="118">
      <c r="A118" t="n">
        <v>116</v>
      </c>
      <c r="B118" t="n">
        <v>145</v>
      </c>
      <c r="C118" t="inlineStr">
        <is>
          <t xml:space="preserve">CONCLUIDO	</t>
        </is>
      </c>
      <c r="D118" t="n">
        <v>4.7876</v>
      </c>
      <c r="E118" t="n">
        <v>20.89</v>
      </c>
      <c r="F118" t="n">
        <v>17.45</v>
      </c>
      <c r="G118" t="n">
        <v>116.35</v>
      </c>
      <c r="H118" t="n">
        <v>1.53</v>
      </c>
      <c r="I118" t="n">
        <v>9</v>
      </c>
      <c r="J118" t="n">
        <v>350.12</v>
      </c>
      <c r="K118" t="n">
        <v>61.2</v>
      </c>
      <c r="L118" t="n">
        <v>30</v>
      </c>
      <c r="M118" t="n">
        <v>7</v>
      </c>
      <c r="N118" t="n">
        <v>113.92</v>
      </c>
      <c r="O118" t="n">
        <v>43415.22</v>
      </c>
      <c r="P118" t="n">
        <v>302.12</v>
      </c>
      <c r="Q118" t="n">
        <v>444.55</v>
      </c>
      <c r="R118" t="n">
        <v>66.27</v>
      </c>
      <c r="S118" t="n">
        <v>48.21</v>
      </c>
      <c r="T118" t="n">
        <v>3093.49</v>
      </c>
      <c r="U118" t="n">
        <v>0.73</v>
      </c>
      <c r="V118" t="n">
        <v>0.78</v>
      </c>
      <c r="W118" t="n">
        <v>0.18</v>
      </c>
      <c r="X118" t="n">
        <v>0.18</v>
      </c>
      <c r="Y118" t="n">
        <v>1</v>
      </c>
      <c r="Z118" t="n">
        <v>10</v>
      </c>
      <c r="AA118" t="n">
        <v>477.2832267719867</v>
      </c>
      <c r="AB118" t="n">
        <v>653.0399671193229</v>
      </c>
      <c r="AC118" t="n">
        <v>590.7147492048042</v>
      </c>
      <c r="AD118" t="n">
        <v>477283.2267719867</v>
      </c>
      <c r="AE118" t="n">
        <v>653039.9671193229</v>
      </c>
      <c r="AF118" t="n">
        <v>5.588657236966045e-06</v>
      </c>
      <c r="AG118" t="n">
        <v>25</v>
      </c>
      <c r="AH118" t="n">
        <v>590714.7492048042</v>
      </c>
    </row>
    <row r="119">
      <c r="A119" t="n">
        <v>117</v>
      </c>
      <c r="B119" t="n">
        <v>145</v>
      </c>
      <c r="C119" t="inlineStr">
        <is>
          <t xml:space="preserve">CONCLUIDO	</t>
        </is>
      </c>
      <c r="D119" t="n">
        <v>4.7825</v>
      </c>
      <c r="E119" t="n">
        <v>20.91</v>
      </c>
      <c r="F119" t="n">
        <v>17.48</v>
      </c>
      <c r="G119" t="n">
        <v>116.5</v>
      </c>
      <c r="H119" t="n">
        <v>1.54</v>
      </c>
      <c r="I119" t="n">
        <v>9</v>
      </c>
      <c r="J119" t="n">
        <v>350.75</v>
      </c>
      <c r="K119" t="n">
        <v>61.2</v>
      </c>
      <c r="L119" t="n">
        <v>30.25</v>
      </c>
      <c r="M119" t="n">
        <v>7</v>
      </c>
      <c r="N119" t="n">
        <v>114.3</v>
      </c>
      <c r="O119" t="n">
        <v>43493.63</v>
      </c>
      <c r="P119" t="n">
        <v>302.42</v>
      </c>
      <c r="Q119" t="n">
        <v>444.59</v>
      </c>
      <c r="R119" t="n">
        <v>67.12</v>
      </c>
      <c r="S119" t="n">
        <v>48.21</v>
      </c>
      <c r="T119" t="n">
        <v>3520.37</v>
      </c>
      <c r="U119" t="n">
        <v>0.72</v>
      </c>
      <c r="V119" t="n">
        <v>0.78</v>
      </c>
      <c r="W119" t="n">
        <v>0.17</v>
      </c>
      <c r="X119" t="n">
        <v>0.2</v>
      </c>
      <c r="Y119" t="n">
        <v>1</v>
      </c>
      <c r="Z119" t="n">
        <v>10</v>
      </c>
      <c r="AA119" t="n">
        <v>477.7969784919472</v>
      </c>
      <c r="AB119" t="n">
        <v>653.7429048876991</v>
      </c>
      <c r="AC119" t="n">
        <v>591.3505995791459</v>
      </c>
      <c r="AD119" t="n">
        <v>477796.9784919472</v>
      </c>
      <c r="AE119" t="n">
        <v>653742.9048876991</v>
      </c>
      <c r="AF119" t="n">
        <v>5.582703909221762e-06</v>
      </c>
      <c r="AG119" t="n">
        <v>25</v>
      </c>
      <c r="AH119" t="n">
        <v>591350.5995791459</v>
      </c>
    </row>
    <row r="120">
      <c r="A120" t="n">
        <v>118</v>
      </c>
      <c r="B120" t="n">
        <v>145</v>
      </c>
      <c r="C120" t="inlineStr">
        <is>
          <t xml:space="preserve">CONCLUIDO	</t>
        </is>
      </c>
      <c r="D120" t="n">
        <v>4.7714</v>
      </c>
      <c r="E120" t="n">
        <v>20.96</v>
      </c>
      <c r="F120" t="n">
        <v>17.52</v>
      </c>
      <c r="G120" t="n">
        <v>116.83</v>
      </c>
      <c r="H120" t="n">
        <v>1.55</v>
      </c>
      <c r="I120" t="n">
        <v>9</v>
      </c>
      <c r="J120" t="n">
        <v>351.39</v>
      </c>
      <c r="K120" t="n">
        <v>61.2</v>
      </c>
      <c r="L120" t="n">
        <v>30.5</v>
      </c>
      <c r="M120" t="n">
        <v>7</v>
      </c>
      <c r="N120" t="n">
        <v>114.69</v>
      </c>
      <c r="O120" t="n">
        <v>43572.25</v>
      </c>
      <c r="P120" t="n">
        <v>303.21</v>
      </c>
      <c r="Q120" t="n">
        <v>444.55</v>
      </c>
      <c r="R120" t="n">
        <v>68.91</v>
      </c>
      <c r="S120" t="n">
        <v>48.21</v>
      </c>
      <c r="T120" t="n">
        <v>4413.41</v>
      </c>
      <c r="U120" t="n">
        <v>0.7</v>
      </c>
      <c r="V120" t="n">
        <v>0.78</v>
      </c>
      <c r="W120" t="n">
        <v>0.17</v>
      </c>
      <c r="X120" t="n">
        <v>0.25</v>
      </c>
      <c r="Y120" t="n">
        <v>1</v>
      </c>
      <c r="Z120" t="n">
        <v>10</v>
      </c>
      <c r="AA120" t="n">
        <v>478.8844383963651</v>
      </c>
      <c r="AB120" t="n">
        <v>655.2308155042687</v>
      </c>
      <c r="AC120" t="n">
        <v>592.6965060947657</v>
      </c>
      <c r="AD120" t="n">
        <v>478884.4383963651</v>
      </c>
      <c r="AE120" t="n">
        <v>655230.8155042686</v>
      </c>
      <c r="AF120" t="n">
        <v>5.569746666484207e-06</v>
      </c>
      <c r="AG120" t="n">
        <v>25</v>
      </c>
      <c r="AH120" t="n">
        <v>592696.5060947657</v>
      </c>
    </row>
    <row r="121">
      <c r="A121" t="n">
        <v>119</v>
      </c>
      <c r="B121" t="n">
        <v>145</v>
      </c>
      <c r="C121" t="inlineStr">
        <is>
          <t xml:space="preserve">CONCLUIDO	</t>
        </is>
      </c>
      <c r="D121" t="n">
        <v>4.7676</v>
      </c>
      <c r="E121" t="n">
        <v>20.97</v>
      </c>
      <c r="F121" t="n">
        <v>17.54</v>
      </c>
      <c r="G121" t="n">
        <v>116.94</v>
      </c>
      <c r="H121" t="n">
        <v>1.56</v>
      </c>
      <c r="I121" t="n">
        <v>9</v>
      </c>
      <c r="J121" t="n">
        <v>352.03</v>
      </c>
      <c r="K121" t="n">
        <v>61.2</v>
      </c>
      <c r="L121" t="n">
        <v>30.75</v>
      </c>
      <c r="M121" t="n">
        <v>7</v>
      </c>
      <c r="N121" t="n">
        <v>115.08</v>
      </c>
      <c r="O121" t="n">
        <v>43651.07</v>
      </c>
      <c r="P121" t="n">
        <v>303.26</v>
      </c>
      <c r="Q121" t="n">
        <v>444.55</v>
      </c>
      <c r="R121" t="n">
        <v>69.29000000000001</v>
      </c>
      <c r="S121" t="n">
        <v>48.21</v>
      </c>
      <c r="T121" t="n">
        <v>4606.95</v>
      </c>
      <c r="U121" t="n">
        <v>0.7</v>
      </c>
      <c r="V121" t="n">
        <v>0.78</v>
      </c>
      <c r="W121" t="n">
        <v>0.18</v>
      </c>
      <c r="X121" t="n">
        <v>0.26</v>
      </c>
      <c r="Y121" t="n">
        <v>1</v>
      </c>
      <c r="Z121" t="n">
        <v>10</v>
      </c>
      <c r="AA121" t="n">
        <v>479.1719932010823</v>
      </c>
      <c r="AB121" t="n">
        <v>655.6242606741054</v>
      </c>
      <c r="AC121" t="n">
        <v>593.0524014097969</v>
      </c>
      <c r="AD121" t="n">
        <v>479171.9932010823</v>
      </c>
      <c r="AE121" t="n">
        <v>655624.2606741054</v>
      </c>
      <c r="AF121" t="n">
        <v>5.565310853655134e-06</v>
      </c>
      <c r="AG121" t="n">
        <v>25</v>
      </c>
      <c r="AH121" t="n">
        <v>593052.4014097969</v>
      </c>
    </row>
    <row r="122">
      <c r="A122" t="n">
        <v>120</v>
      </c>
      <c r="B122" t="n">
        <v>145</v>
      </c>
      <c r="C122" t="inlineStr">
        <is>
          <t xml:space="preserve">CONCLUIDO	</t>
        </is>
      </c>
      <c r="D122" t="n">
        <v>4.796</v>
      </c>
      <c r="E122" t="n">
        <v>20.85</v>
      </c>
      <c r="F122" t="n">
        <v>17.47</v>
      </c>
      <c r="G122" t="n">
        <v>131.03</v>
      </c>
      <c r="H122" t="n">
        <v>1.57</v>
      </c>
      <c r="I122" t="n">
        <v>8</v>
      </c>
      <c r="J122" t="n">
        <v>352.67</v>
      </c>
      <c r="K122" t="n">
        <v>61.2</v>
      </c>
      <c r="L122" t="n">
        <v>31</v>
      </c>
      <c r="M122" t="n">
        <v>6</v>
      </c>
      <c r="N122" t="n">
        <v>115.47</v>
      </c>
      <c r="O122" t="n">
        <v>43730.1</v>
      </c>
      <c r="P122" t="n">
        <v>302.13</v>
      </c>
      <c r="Q122" t="n">
        <v>444.55</v>
      </c>
      <c r="R122" t="n">
        <v>66.91</v>
      </c>
      <c r="S122" t="n">
        <v>48.21</v>
      </c>
      <c r="T122" t="n">
        <v>3418.06</v>
      </c>
      <c r="U122" t="n">
        <v>0.72</v>
      </c>
      <c r="V122" t="n">
        <v>0.78</v>
      </c>
      <c r="W122" t="n">
        <v>0.18</v>
      </c>
      <c r="X122" t="n">
        <v>0.19</v>
      </c>
      <c r="Y122" t="n">
        <v>1</v>
      </c>
      <c r="Z122" t="n">
        <v>10</v>
      </c>
      <c r="AA122" t="n">
        <v>476.97752964015</v>
      </c>
      <c r="AB122" t="n">
        <v>652.6216988171382</v>
      </c>
      <c r="AC122" t="n">
        <v>590.3363998423367</v>
      </c>
      <c r="AD122" t="n">
        <v>476977.52964015</v>
      </c>
      <c r="AE122" t="n">
        <v>652621.6988171382</v>
      </c>
      <c r="AF122" t="n">
        <v>5.598462717956629e-06</v>
      </c>
      <c r="AG122" t="n">
        <v>25</v>
      </c>
      <c r="AH122" t="n">
        <v>590336.3998423368</v>
      </c>
    </row>
    <row r="123">
      <c r="A123" t="n">
        <v>121</v>
      </c>
      <c r="B123" t="n">
        <v>145</v>
      </c>
      <c r="C123" t="inlineStr">
        <is>
          <t xml:space="preserve">CONCLUIDO	</t>
        </is>
      </c>
      <c r="D123" t="n">
        <v>4.7954</v>
      </c>
      <c r="E123" t="n">
        <v>20.85</v>
      </c>
      <c r="F123" t="n">
        <v>17.47</v>
      </c>
      <c r="G123" t="n">
        <v>131.05</v>
      </c>
      <c r="H123" t="n">
        <v>1.58</v>
      </c>
      <c r="I123" t="n">
        <v>8</v>
      </c>
      <c r="J123" t="n">
        <v>353.31</v>
      </c>
      <c r="K123" t="n">
        <v>61.2</v>
      </c>
      <c r="L123" t="n">
        <v>31.25</v>
      </c>
      <c r="M123" t="n">
        <v>6</v>
      </c>
      <c r="N123" t="n">
        <v>115.86</v>
      </c>
      <c r="O123" t="n">
        <v>43809.48</v>
      </c>
      <c r="P123" t="n">
        <v>302.52</v>
      </c>
      <c r="Q123" t="n">
        <v>444.56</v>
      </c>
      <c r="R123" t="n">
        <v>67.06</v>
      </c>
      <c r="S123" t="n">
        <v>48.21</v>
      </c>
      <c r="T123" t="n">
        <v>3494.05</v>
      </c>
      <c r="U123" t="n">
        <v>0.72</v>
      </c>
      <c r="V123" t="n">
        <v>0.78</v>
      </c>
      <c r="W123" t="n">
        <v>0.18</v>
      </c>
      <c r="X123" t="n">
        <v>0.2</v>
      </c>
      <c r="Y123" t="n">
        <v>1</v>
      </c>
      <c r="Z123" t="n">
        <v>10</v>
      </c>
      <c r="AA123" t="n">
        <v>477.2022366886078</v>
      </c>
      <c r="AB123" t="n">
        <v>652.9291529142134</v>
      </c>
      <c r="AC123" t="n">
        <v>590.6145109519017</v>
      </c>
      <c r="AD123" t="n">
        <v>477202.2366886078</v>
      </c>
      <c r="AE123" t="n">
        <v>652929.1529142135</v>
      </c>
      <c r="AF123" t="n">
        <v>5.597762326457301e-06</v>
      </c>
      <c r="AG123" t="n">
        <v>25</v>
      </c>
      <c r="AH123" t="n">
        <v>590614.5109519017</v>
      </c>
    </row>
    <row r="124">
      <c r="A124" t="n">
        <v>122</v>
      </c>
      <c r="B124" t="n">
        <v>145</v>
      </c>
      <c r="C124" t="inlineStr">
        <is>
          <t xml:space="preserve">CONCLUIDO	</t>
        </is>
      </c>
      <c r="D124" t="n">
        <v>4.7953</v>
      </c>
      <c r="E124" t="n">
        <v>20.85</v>
      </c>
      <c r="F124" t="n">
        <v>17.47</v>
      </c>
      <c r="G124" t="n">
        <v>131.05</v>
      </c>
      <c r="H124" t="n">
        <v>1.59</v>
      </c>
      <c r="I124" t="n">
        <v>8</v>
      </c>
      <c r="J124" t="n">
        <v>353.96</v>
      </c>
      <c r="K124" t="n">
        <v>61.2</v>
      </c>
      <c r="L124" t="n">
        <v>31.5</v>
      </c>
      <c r="M124" t="n">
        <v>6</v>
      </c>
      <c r="N124" t="n">
        <v>116.26</v>
      </c>
      <c r="O124" t="n">
        <v>43888.94</v>
      </c>
      <c r="P124" t="n">
        <v>302.46</v>
      </c>
      <c r="Q124" t="n">
        <v>444.55</v>
      </c>
      <c r="R124" t="n">
        <v>67.02</v>
      </c>
      <c r="S124" t="n">
        <v>48.21</v>
      </c>
      <c r="T124" t="n">
        <v>3475.5</v>
      </c>
      <c r="U124" t="n">
        <v>0.72</v>
      </c>
      <c r="V124" t="n">
        <v>0.78</v>
      </c>
      <c r="W124" t="n">
        <v>0.18</v>
      </c>
      <c r="X124" t="n">
        <v>0.2</v>
      </c>
      <c r="Y124" t="n">
        <v>1</v>
      </c>
      <c r="Z124" t="n">
        <v>10</v>
      </c>
      <c r="AA124" t="n">
        <v>477.1766459648928</v>
      </c>
      <c r="AB124" t="n">
        <v>652.8941385570437</v>
      </c>
      <c r="AC124" t="n">
        <v>590.5828383158371</v>
      </c>
      <c r="AD124" t="n">
        <v>477176.6459648928</v>
      </c>
      <c r="AE124" t="n">
        <v>652894.1385570436</v>
      </c>
      <c r="AF124" t="n">
        <v>5.597645594540746e-06</v>
      </c>
      <c r="AG124" t="n">
        <v>25</v>
      </c>
      <c r="AH124" t="n">
        <v>590582.8383158371</v>
      </c>
    </row>
    <row r="125">
      <c r="A125" t="n">
        <v>123</v>
      </c>
      <c r="B125" t="n">
        <v>145</v>
      </c>
      <c r="C125" t="inlineStr">
        <is>
          <t xml:space="preserve">CONCLUIDO	</t>
        </is>
      </c>
      <c r="D125" t="n">
        <v>4.7946</v>
      </c>
      <c r="E125" t="n">
        <v>20.86</v>
      </c>
      <c r="F125" t="n">
        <v>17.48</v>
      </c>
      <c r="G125" t="n">
        <v>131.07</v>
      </c>
      <c r="H125" t="n">
        <v>1.6</v>
      </c>
      <c r="I125" t="n">
        <v>8</v>
      </c>
      <c r="J125" t="n">
        <v>354.6</v>
      </c>
      <c r="K125" t="n">
        <v>61.2</v>
      </c>
      <c r="L125" t="n">
        <v>31.75</v>
      </c>
      <c r="M125" t="n">
        <v>6</v>
      </c>
      <c r="N125" t="n">
        <v>116.65</v>
      </c>
      <c r="O125" t="n">
        <v>43968.62</v>
      </c>
      <c r="P125" t="n">
        <v>302.73</v>
      </c>
      <c r="Q125" t="n">
        <v>444.55</v>
      </c>
      <c r="R125" t="n">
        <v>67.14</v>
      </c>
      <c r="S125" t="n">
        <v>48.21</v>
      </c>
      <c r="T125" t="n">
        <v>3533.22</v>
      </c>
      <c r="U125" t="n">
        <v>0.72</v>
      </c>
      <c r="V125" t="n">
        <v>0.78</v>
      </c>
      <c r="W125" t="n">
        <v>0.18</v>
      </c>
      <c r="X125" t="n">
        <v>0.2</v>
      </c>
      <c r="Y125" t="n">
        <v>1</v>
      </c>
      <c r="Z125" t="n">
        <v>10</v>
      </c>
      <c r="AA125" t="n">
        <v>477.3864619028662</v>
      </c>
      <c r="AB125" t="n">
        <v>653.1812179798048</v>
      </c>
      <c r="AC125" t="n">
        <v>590.8425192814085</v>
      </c>
      <c r="AD125" t="n">
        <v>477386.4619028663</v>
      </c>
      <c r="AE125" t="n">
        <v>653181.2179798048</v>
      </c>
      <c r="AF125" t="n">
        <v>5.596828471124864e-06</v>
      </c>
      <c r="AG125" t="n">
        <v>25</v>
      </c>
      <c r="AH125" t="n">
        <v>590842.5192814085</v>
      </c>
    </row>
    <row r="126">
      <c r="A126" t="n">
        <v>124</v>
      </c>
      <c r="B126" t="n">
        <v>145</v>
      </c>
      <c r="C126" t="inlineStr">
        <is>
          <t xml:space="preserve">CONCLUIDO	</t>
        </is>
      </c>
      <c r="D126" t="n">
        <v>4.7939</v>
      </c>
      <c r="E126" t="n">
        <v>20.86</v>
      </c>
      <c r="F126" t="n">
        <v>17.48</v>
      </c>
      <c r="G126" t="n">
        <v>131.1</v>
      </c>
      <c r="H126" t="n">
        <v>1.61</v>
      </c>
      <c r="I126" t="n">
        <v>8</v>
      </c>
      <c r="J126" t="n">
        <v>355.25</v>
      </c>
      <c r="K126" t="n">
        <v>61.2</v>
      </c>
      <c r="L126" t="n">
        <v>32</v>
      </c>
      <c r="M126" t="n">
        <v>6</v>
      </c>
      <c r="N126" t="n">
        <v>117.05</v>
      </c>
      <c r="O126" t="n">
        <v>44048.52</v>
      </c>
      <c r="P126" t="n">
        <v>302.89</v>
      </c>
      <c r="Q126" t="n">
        <v>444.55</v>
      </c>
      <c r="R126" t="n">
        <v>67.20999999999999</v>
      </c>
      <c r="S126" t="n">
        <v>48.21</v>
      </c>
      <c r="T126" t="n">
        <v>3567.74</v>
      </c>
      <c r="U126" t="n">
        <v>0.72</v>
      </c>
      <c r="V126" t="n">
        <v>0.78</v>
      </c>
      <c r="W126" t="n">
        <v>0.18</v>
      </c>
      <c r="X126" t="n">
        <v>0.2</v>
      </c>
      <c r="Y126" t="n">
        <v>1</v>
      </c>
      <c r="Z126" t="n">
        <v>10</v>
      </c>
      <c r="AA126" t="n">
        <v>477.4999266313309</v>
      </c>
      <c r="AB126" t="n">
        <v>653.3364654270006</v>
      </c>
      <c r="AC126" t="n">
        <v>590.982950130135</v>
      </c>
      <c r="AD126" t="n">
        <v>477499.9266313309</v>
      </c>
      <c r="AE126" t="n">
        <v>653336.4654270005</v>
      </c>
      <c r="AF126" t="n">
        <v>5.596011347708983e-06</v>
      </c>
      <c r="AG126" t="n">
        <v>25</v>
      </c>
      <c r="AH126" t="n">
        <v>590982.9501301351</v>
      </c>
    </row>
    <row r="127">
      <c r="A127" t="n">
        <v>125</v>
      </c>
      <c r="B127" t="n">
        <v>145</v>
      </c>
      <c r="C127" t="inlineStr">
        <is>
          <t xml:space="preserve">CONCLUIDO	</t>
        </is>
      </c>
      <c r="D127" t="n">
        <v>4.7945</v>
      </c>
      <c r="E127" t="n">
        <v>20.86</v>
      </c>
      <c r="F127" t="n">
        <v>17.48</v>
      </c>
      <c r="G127" t="n">
        <v>131.08</v>
      </c>
      <c r="H127" t="n">
        <v>1.62</v>
      </c>
      <c r="I127" t="n">
        <v>8</v>
      </c>
      <c r="J127" t="n">
        <v>355.9</v>
      </c>
      <c r="K127" t="n">
        <v>61.2</v>
      </c>
      <c r="L127" t="n">
        <v>32.25</v>
      </c>
      <c r="M127" t="n">
        <v>6</v>
      </c>
      <c r="N127" t="n">
        <v>117.45</v>
      </c>
      <c r="O127" t="n">
        <v>44128.64</v>
      </c>
      <c r="P127" t="n">
        <v>302.82</v>
      </c>
      <c r="Q127" t="n">
        <v>444.56</v>
      </c>
      <c r="R127" t="n">
        <v>67.13</v>
      </c>
      <c r="S127" t="n">
        <v>48.21</v>
      </c>
      <c r="T127" t="n">
        <v>3527.57</v>
      </c>
      <c r="U127" t="n">
        <v>0.72</v>
      </c>
      <c r="V127" t="n">
        <v>0.78</v>
      </c>
      <c r="W127" t="n">
        <v>0.18</v>
      </c>
      <c r="X127" t="n">
        <v>0.2</v>
      </c>
      <c r="Y127" t="n">
        <v>1</v>
      </c>
      <c r="Z127" t="n">
        <v>10</v>
      </c>
      <c r="AA127" t="n">
        <v>477.4365402140328</v>
      </c>
      <c r="AB127" t="n">
        <v>653.2497373344421</v>
      </c>
      <c r="AC127" t="n">
        <v>590.9044992450068</v>
      </c>
      <c r="AD127" t="n">
        <v>477436.5402140329</v>
      </c>
      <c r="AE127" t="n">
        <v>653249.7373344421</v>
      </c>
      <c r="AF127" t="n">
        <v>5.59671173920831e-06</v>
      </c>
      <c r="AG127" t="n">
        <v>25</v>
      </c>
      <c r="AH127" t="n">
        <v>590904.4992450068</v>
      </c>
    </row>
    <row r="128">
      <c r="A128" t="n">
        <v>126</v>
      </c>
      <c r="B128" t="n">
        <v>145</v>
      </c>
      <c r="C128" t="inlineStr">
        <is>
          <t xml:space="preserve">CONCLUIDO	</t>
        </is>
      </c>
      <c r="D128" t="n">
        <v>4.7952</v>
      </c>
      <c r="E128" t="n">
        <v>20.85</v>
      </c>
      <c r="F128" t="n">
        <v>17.47</v>
      </c>
      <c r="G128" t="n">
        <v>131.05</v>
      </c>
      <c r="H128" t="n">
        <v>1.63</v>
      </c>
      <c r="I128" t="n">
        <v>8</v>
      </c>
      <c r="J128" t="n">
        <v>356.55</v>
      </c>
      <c r="K128" t="n">
        <v>61.2</v>
      </c>
      <c r="L128" t="n">
        <v>32.5</v>
      </c>
      <c r="M128" t="n">
        <v>6</v>
      </c>
      <c r="N128" t="n">
        <v>117.85</v>
      </c>
      <c r="O128" t="n">
        <v>44208.97</v>
      </c>
      <c r="P128" t="n">
        <v>302.79</v>
      </c>
      <c r="Q128" t="n">
        <v>444.55</v>
      </c>
      <c r="R128" t="n">
        <v>67.05</v>
      </c>
      <c r="S128" t="n">
        <v>48.21</v>
      </c>
      <c r="T128" t="n">
        <v>3492.37</v>
      </c>
      <c r="U128" t="n">
        <v>0.72</v>
      </c>
      <c r="V128" t="n">
        <v>0.78</v>
      </c>
      <c r="W128" t="n">
        <v>0.18</v>
      </c>
      <c r="X128" t="n">
        <v>0.2</v>
      </c>
      <c r="Y128" t="n">
        <v>1</v>
      </c>
      <c r="Z128" t="n">
        <v>10</v>
      </c>
      <c r="AA128" t="n">
        <v>477.3477660561862</v>
      </c>
      <c r="AB128" t="n">
        <v>653.1282726152367</v>
      </c>
      <c r="AC128" t="n">
        <v>590.7946269481257</v>
      </c>
      <c r="AD128" t="n">
        <v>477347.7660561862</v>
      </c>
      <c r="AE128" t="n">
        <v>653128.2726152367</v>
      </c>
      <c r="AF128" t="n">
        <v>5.597528862624192e-06</v>
      </c>
      <c r="AG128" t="n">
        <v>25</v>
      </c>
      <c r="AH128" t="n">
        <v>590794.6269481257</v>
      </c>
    </row>
    <row r="129">
      <c r="A129" t="n">
        <v>127</v>
      </c>
      <c r="B129" t="n">
        <v>145</v>
      </c>
      <c r="C129" t="inlineStr">
        <is>
          <t xml:space="preserve">CONCLUIDO	</t>
        </is>
      </c>
      <c r="D129" t="n">
        <v>4.7946</v>
      </c>
      <c r="E129" t="n">
        <v>20.86</v>
      </c>
      <c r="F129" t="n">
        <v>17.48</v>
      </c>
      <c r="G129" t="n">
        <v>131.07</v>
      </c>
      <c r="H129" t="n">
        <v>1.63</v>
      </c>
      <c r="I129" t="n">
        <v>8</v>
      </c>
      <c r="J129" t="n">
        <v>357.2</v>
      </c>
      <c r="K129" t="n">
        <v>61.2</v>
      </c>
      <c r="L129" t="n">
        <v>32.75</v>
      </c>
      <c r="M129" t="n">
        <v>6</v>
      </c>
      <c r="N129" t="n">
        <v>118.26</v>
      </c>
      <c r="O129" t="n">
        <v>44289.53</v>
      </c>
      <c r="P129" t="n">
        <v>302.81</v>
      </c>
      <c r="Q129" t="n">
        <v>444.55</v>
      </c>
      <c r="R129" t="n">
        <v>67.12</v>
      </c>
      <c r="S129" t="n">
        <v>48.21</v>
      </c>
      <c r="T129" t="n">
        <v>3526.79</v>
      </c>
      <c r="U129" t="n">
        <v>0.72</v>
      </c>
      <c r="V129" t="n">
        <v>0.78</v>
      </c>
      <c r="W129" t="n">
        <v>0.18</v>
      </c>
      <c r="X129" t="n">
        <v>0.2</v>
      </c>
      <c r="Y129" t="n">
        <v>1</v>
      </c>
      <c r="Z129" t="n">
        <v>10</v>
      </c>
      <c r="AA129" t="n">
        <v>477.4268181077965</v>
      </c>
      <c r="AB129" t="n">
        <v>653.2364351197805</v>
      </c>
      <c r="AC129" t="n">
        <v>590.8924665750426</v>
      </c>
      <c r="AD129" t="n">
        <v>477426.8181077965</v>
      </c>
      <c r="AE129" t="n">
        <v>653236.4351197805</v>
      </c>
      <c r="AF129" t="n">
        <v>5.596828471124864e-06</v>
      </c>
      <c r="AG129" t="n">
        <v>25</v>
      </c>
      <c r="AH129" t="n">
        <v>590892.4665750426</v>
      </c>
    </row>
    <row r="130">
      <c r="A130" t="n">
        <v>128</v>
      </c>
      <c r="B130" t="n">
        <v>145</v>
      </c>
      <c r="C130" t="inlineStr">
        <is>
          <t xml:space="preserve">CONCLUIDO	</t>
        </is>
      </c>
      <c r="D130" t="n">
        <v>4.7955</v>
      </c>
      <c r="E130" t="n">
        <v>20.85</v>
      </c>
      <c r="F130" t="n">
        <v>17.47</v>
      </c>
      <c r="G130" t="n">
        <v>131.05</v>
      </c>
      <c r="H130" t="n">
        <v>1.64</v>
      </c>
      <c r="I130" t="n">
        <v>8</v>
      </c>
      <c r="J130" t="n">
        <v>357.86</v>
      </c>
      <c r="K130" t="n">
        <v>61.2</v>
      </c>
      <c r="L130" t="n">
        <v>33</v>
      </c>
      <c r="M130" t="n">
        <v>6</v>
      </c>
      <c r="N130" t="n">
        <v>118.66</v>
      </c>
      <c r="O130" t="n">
        <v>44370.32</v>
      </c>
      <c r="P130" t="n">
        <v>303.02</v>
      </c>
      <c r="Q130" t="n">
        <v>444.55</v>
      </c>
      <c r="R130" t="n">
        <v>67.06999999999999</v>
      </c>
      <c r="S130" t="n">
        <v>48.21</v>
      </c>
      <c r="T130" t="n">
        <v>3501.64</v>
      </c>
      <c r="U130" t="n">
        <v>0.72</v>
      </c>
      <c r="V130" t="n">
        <v>0.78</v>
      </c>
      <c r="W130" t="n">
        <v>0.18</v>
      </c>
      <c r="X130" t="n">
        <v>0.2</v>
      </c>
      <c r="Y130" t="n">
        <v>1</v>
      </c>
      <c r="Z130" t="n">
        <v>10</v>
      </c>
      <c r="AA130" t="n">
        <v>477.4497438157692</v>
      </c>
      <c r="AB130" t="n">
        <v>653.2678030848394</v>
      </c>
      <c r="AC130" t="n">
        <v>590.9208408255416</v>
      </c>
      <c r="AD130" t="n">
        <v>477449.7438157692</v>
      </c>
      <c r="AE130" t="n">
        <v>653267.8030848395</v>
      </c>
      <c r="AF130" t="n">
        <v>5.597879058373855e-06</v>
      </c>
      <c r="AG130" t="n">
        <v>25</v>
      </c>
      <c r="AH130" t="n">
        <v>590920.8408255416</v>
      </c>
    </row>
    <row r="131">
      <c r="A131" t="n">
        <v>129</v>
      </c>
      <c r="B131" t="n">
        <v>145</v>
      </c>
      <c r="C131" t="inlineStr">
        <is>
          <t xml:space="preserve">CONCLUIDO	</t>
        </is>
      </c>
      <c r="D131" t="n">
        <v>4.7935</v>
      </c>
      <c r="E131" t="n">
        <v>20.86</v>
      </c>
      <c r="F131" t="n">
        <v>17.48</v>
      </c>
      <c r="G131" t="n">
        <v>131.11</v>
      </c>
      <c r="H131" t="n">
        <v>1.65</v>
      </c>
      <c r="I131" t="n">
        <v>8</v>
      </c>
      <c r="J131" t="n">
        <v>358.52</v>
      </c>
      <c r="K131" t="n">
        <v>61.2</v>
      </c>
      <c r="L131" t="n">
        <v>33.25</v>
      </c>
      <c r="M131" t="n">
        <v>6</v>
      </c>
      <c r="N131" t="n">
        <v>119.07</v>
      </c>
      <c r="O131" t="n">
        <v>44451.33</v>
      </c>
      <c r="P131" t="n">
        <v>302.96</v>
      </c>
      <c r="Q131" t="n">
        <v>444.55</v>
      </c>
      <c r="R131" t="n">
        <v>67.33</v>
      </c>
      <c r="S131" t="n">
        <v>48.21</v>
      </c>
      <c r="T131" t="n">
        <v>3631.46</v>
      </c>
      <c r="U131" t="n">
        <v>0.72</v>
      </c>
      <c r="V131" t="n">
        <v>0.78</v>
      </c>
      <c r="W131" t="n">
        <v>0.18</v>
      </c>
      <c r="X131" t="n">
        <v>0.2</v>
      </c>
      <c r="Y131" t="n">
        <v>1</v>
      </c>
      <c r="Z131" t="n">
        <v>10</v>
      </c>
      <c r="AA131" t="n">
        <v>477.5539663193186</v>
      </c>
      <c r="AB131" t="n">
        <v>653.4104049121681</v>
      </c>
      <c r="AC131" t="n">
        <v>591.0498329346129</v>
      </c>
      <c r="AD131" t="n">
        <v>477553.9663193186</v>
      </c>
      <c r="AE131" t="n">
        <v>653410.4049121682</v>
      </c>
      <c r="AF131" t="n">
        <v>5.595544420042765e-06</v>
      </c>
      <c r="AG131" t="n">
        <v>25</v>
      </c>
      <c r="AH131" t="n">
        <v>591049.832934613</v>
      </c>
    </row>
    <row r="132">
      <c r="A132" t="n">
        <v>130</v>
      </c>
      <c r="B132" t="n">
        <v>145</v>
      </c>
      <c r="C132" t="inlineStr">
        <is>
          <t xml:space="preserve">CONCLUIDO	</t>
        </is>
      </c>
      <c r="D132" t="n">
        <v>4.7974</v>
      </c>
      <c r="E132" t="n">
        <v>20.84</v>
      </c>
      <c r="F132" t="n">
        <v>17.46</v>
      </c>
      <c r="G132" t="n">
        <v>130.98</v>
      </c>
      <c r="H132" t="n">
        <v>1.66</v>
      </c>
      <c r="I132" t="n">
        <v>8</v>
      </c>
      <c r="J132" t="n">
        <v>359.17</v>
      </c>
      <c r="K132" t="n">
        <v>61.2</v>
      </c>
      <c r="L132" t="n">
        <v>33.5</v>
      </c>
      <c r="M132" t="n">
        <v>6</v>
      </c>
      <c r="N132" t="n">
        <v>119.48</v>
      </c>
      <c r="O132" t="n">
        <v>44532.57</v>
      </c>
      <c r="P132" t="n">
        <v>302.65</v>
      </c>
      <c r="Q132" t="n">
        <v>444.55</v>
      </c>
      <c r="R132" t="n">
        <v>66.63</v>
      </c>
      <c r="S132" t="n">
        <v>48.21</v>
      </c>
      <c r="T132" t="n">
        <v>3277.58</v>
      </c>
      <c r="U132" t="n">
        <v>0.72</v>
      </c>
      <c r="V132" t="n">
        <v>0.78</v>
      </c>
      <c r="W132" t="n">
        <v>0.18</v>
      </c>
      <c r="X132" t="n">
        <v>0.19</v>
      </c>
      <c r="Y132" t="n">
        <v>1</v>
      </c>
      <c r="Z132" t="n">
        <v>10</v>
      </c>
      <c r="AA132" t="n">
        <v>477.1334931652679</v>
      </c>
      <c r="AB132" t="n">
        <v>652.8350949928295</v>
      </c>
      <c r="AC132" t="n">
        <v>590.5294297865235</v>
      </c>
      <c r="AD132" t="n">
        <v>477133.4931652679</v>
      </c>
      <c r="AE132" t="n">
        <v>652835.0949928295</v>
      </c>
      <c r="AF132" t="n">
        <v>5.600096964788392e-06</v>
      </c>
      <c r="AG132" t="n">
        <v>25</v>
      </c>
      <c r="AH132" t="n">
        <v>590529.4297865235</v>
      </c>
    </row>
    <row r="133">
      <c r="A133" t="n">
        <v>131</v>
      </c>
      <c r="B133" t="n">
        <v>145</v>
      </c>
      <c r="C133" t="inlineStr">
        <is>
          <t xml:space="preserve">CONCLUIDO	</t>
        </is>
      </c>
      <c r="D133" t="n">
        <v>4.7985</v>
      </c>
      <c r="E133" t="n">
        <v>20.84</v>
      </c>
      <c r="F133" t="n">
        <v>17.46</v>
      </c>
      <c r="G133" t="n">
        <v>130.95</v>
      </c>
      <c r="H133" t="n">
        <v>1.67</v>
      </c>
      <c r="I133" t="n">
        <v>8</v>
      </c>
      <c r="J133" t="n">
        <v>359.84</v>
      </c>
      <c r="K133" t="n">
        <v>61.2</v>
      </c>
      <c r="L133" t="n">
        <v>33.75</v>
      </c>
      <c r="M133" t="n">
        <v>6</v>
      </c>
      <c r="N133" t="n">
        <v>119.89</v>
      </c>
      <c r="O133" t="n">
        <v>44614.04</v>
      </c>
      <c r="P133" t="n">
        <v>302.79</v>
      </c>
      <c r="Q133" t="n">
        <v>444.55</v>
      </c>
      <c r="R133" t="n">
        <v>66.53</v>
      </c>
      <c r="S133" t="n">
        <v>48.21</v>
      </c>
      <c r="T133" t="n">
        <v>3230.74</v>
      </c>
      <c r="U133" t="n">
        <v>0.72</v>
      </c>
      <c r="V133" t="n">
        <v>0.78</v>
      </c>
      <c r="W133" t="n">
        <v>0.18</v>
      </c>
      <c r="X133" t="n">
        <v>0.18</v>
      </c>
      <c r="Y133" t="n">
        <v>1</v>
      </c>
      <c r="Z133" t="n">
        <v>10</v>
      </c>
      <c r="AA133" t="n">
        <v>477.1527170265954</v>
      </c>
      <c r="AB133" t="n">
        <v>652.8613979279947</v>
      </c>
      <c r="AC133" t="n">
        <v>590.553222406473</v>
      </c>
      <c r="AD133" t="n">
        <v>477152.7170265954</v>
      </c>
      <c r="AE133" t="n">
        <v>652861.3979279947</v>
      </c>
      <c r="AF133" t="n">
        <v>5.601381015870492e-06</v>
      </c>
      <c r="AG133" t="n">
        <v>25</v>
      </c>
      <c r="AH133" t="n">
        <v>590553.222406473</v>
      </c>
    </row>
    <row r="134">
      <c r="A134" t="n">
        <v>132</v>
      </c>
      <c r="B134" t="n">
        <v>145</v>
      </c>
      <c r="C134" t="inlineStr">
        <is>
          <t xml:space="preserve">CONCLUIDO	</t>
        </is>
      </c>
      <c r="D134" t="n">
        <v>4.7999</v>
      </c>
      <c r="E134" t="n">
        <v>20.83</v>
      </c>
      <c r="F134" t="n">
        <v>17.45</v>
      </c>
      <c r="G134" t="n">
        <v>130.9</v>
      </c>
      <c r="H134" t="n">
        <v>1.68</v>
      </c>
      <c r="I134" t="n">
        <v>8</v>
      </c>
      <c r="J134" t="n">
        <v>360.5</v>
      </c>
      <c r="K134" t="n">
        <v>61.2</v>
      </c>
      <c r="L134" t="n">
        <v>34</v>
      </c>
      <c r="M134" t="n">
        <v>6</v>
      </c>
      <c r="N134" t="n">
        <v>120.3</v>
      </c>
      <c r="O134" t="n">
        <v>44695.75</v>
      </c>
      <c r="P134" t="n">
        <v>302.42</v>
      </c>
      <c r="Q134" t="n">
        <v>444.55</v>
      </c>
      <c r="R134" t="n">
        <v>66.16</v>
      </c>
      <c r="S134" t="n">
        <v>48.21</v>
      </c>
      <c r="T134" t="n">
        <v>3043.57</v>
      </c>
      <c r="U134" t="n">
        <v>0.73</v>
      </c>
      <c r="V134" t="n">
        <v>0.78</v>
      </c>
      <c r="W134" t="n">
        <v>0.18</v>
      </c>
      <c r="X134" t="n">
        <v>0.18</v>
      </c>
      <c r="Y134" t="n">
        <v>1</v>
      </c>
      <c r="Z134" t="n">
        <v>10</v>
      </c>
      <c r="AA134" t="n">
        <v>476.8600811818476</v>
      </c>
      <c r="AB134" t="n">
        <v>652.4610006550287</v>
      </c>
      <c r="AC134" t="n">
        <v>590.1910384872775</v>
      </c>
      <c r="AD134" t="n">
        <v>476860.0811818476</v>
      </c>
      <c r="AE134" t="n">
        <v>652461.0006550286</v>
      </c>
      <c r="AF134" t="n">
        <v>5.603015262702256e-06</v>
      </c>
      <c r="AG134" t="n">
        <v>25</v>
      </c>
      <c r="AH134" t="n">
        <v>590191.0384872776</v>
      </c>
    </row>
    <row r="135">
      <c r="A135" t="n">
        <v>133</v>
      </c>
      <c r="B135" t="n">
        <v>145</v>
      </c>
      <c r="C135" t="inlineStr">
        <is>
          <t xml:space="preserve">CONCLUIDO	</t>
        </is>
      </c>
      <c r="D135" t="n">
        <v>4.8058</v>
      </c>
      <c r="E135" t="n">
        <v>20.81</v>
      </c>
      <c r="F135" t="n">
        <v>17.43</v>
      </c>
      <c r="G135" t="n">
        <v>130.71</v>
      </c>
      <c r="H135" t="n">
        <v>1.69</v>
      </c>
      <c r="I135" t="n">
        <v>8</v>
      </c>
      <c r="J135" t="n">
        <v>361.16</v>
      </c>
      <c r="K135" t="n">
        <v>61.2</v>
      </c>
      <c r="L135" t="n">
        <v>34.25</v>
      </c>
      <c r="M135" t="n">
        <v>6</v>
      </c>
      <c r="N135" t="n">
        <v>120.71</v>
      </c>
      <c r="O135" t="n">
        <v>44777.68</v>
      </c>
      <c r="P135" t="n">
        <v>301.63</v>
      </c>
      <c r="Q135" t="n">
        <v>444.55</v>
      </c>
      <c r="R135" t="n">
        <v>65.45</v>
      </c>
      <c r="S135" t="n">
        <v>48.21</v>
      </c>
      <c r="T135" t="n">
        <v>2688.61</v>
      </c>
      <c r="U135" t="n">
        <v>0.74</v>
      </c>
      <c r="V135" t="n">
        <v>0.78</v>
      </c>
      <c r="W135" t="n">
        <v>0.17</v>
      </c>
      <c r="X135" t="n">
        <v>0.15</v>
      </c>
      <c r="Y135" t="n">
        <v>1</v>
      </c>
      <c r="Z135" t="n">
        <v>10</v>
      </c>
      <c r="AA135" t="n">
        <v>476.1062394570747</v>
      </c>
      <c r="AB135" t="n">
        <v>651.4295611500446</v>
      </c>
      <c r="AC135" t="n">
        <v>589.2580381210148</v>
      </c>
      <c r="AD135" t="n">
        <v>476106.2394570747</v>
      </c>
      <c r="AE135" t="n">
        <v>651429.5611500446</v>
      </c>
      <c r="AF135" t="n">
        <v>5.609902445778974e-06</v>
      </c>
      <c r="AG135" t="n">
        <v>25</v>
      </c>
      <c r="AH135" t="n">
        <v>589258.0381210148</v>
      </c>
    </row>
    <row r="136">
      <c r="A136" t="n">
        <v>134</v>
      </c>
      <c r="B136" t="n">
        <v>145</v>
      </c>
      <c r="C136" t="inlineStr">
        <is>
          <t xml:space="preserve">CONCLUIDO	</t>
        </is>
      </c>
      <c r="D136" t="n">
        <v>4.8012</v>
      </c>
      <c r="E136" t="n">
        <v>20.83</v>
      </c>
      <c r="F136" t="n">
        <v>17.45</v>
      </c>
      <c r="G136" t="n">
        <v>130.86</v>
      </c>
      <c r="H136" t="n">
        <v>1.7</v>
      </c>
      <c r="I136" t="n">
        <v>8</v>
      </c>
      <c r="J136" t="n">
        <v>361.83</v>
      </c>
      <c r="K136" t="n">
        <v>61.2</v>
      </c>
      <c r="L136" t="n">
        <v>34.5</v>
      </c>
      <c r="M136" t="n">
        <v>6</v>
      </c>
      <c r="N136" t="n">
        <v>121.13</v>
      </c>
      <c r="O136" t="n">
        <v>44859.98</v>
      </c>
      <c r="P136" t="n">
        <v>302.34</v>
      </c>
      <c r="Q136" t="n">
        <v>444.55</v>
      </c>
      <c r="R136" t="n">
        <v>66.2</v>
      </c>
      <c r="S136" t="n">
        <v>48.21</v>
      </c>
      <c r="T136" t="n">
        <v>3067.19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476.759211580925</v>
      </c>
      <c r="AB136" t="n">
        <v>652.3229864169937</v>
      </c>
      <c r="AC136" t="n">
        <v>590.0661961344165</v>
      </c>
      <c r="AD136" t="n">
        <v>476759.211580925</v>
      </c>
      <c r="AE136" t="n">
        <v>652322.9864169937</v>
      </c>
      <c r="AF136" t="n">
        <v>5.604532777617465e-06</v>
      </c>
      <c r="AG136" t="n">
        <v>25</v>
      </c>
      <c r="AH136" t="n">
        <v>590066.1961344165</v>
      </c>
    </row>
    <row r="137">
      <c r="A137" t="n">
        <v>135</v>
      </c>
      <c r="B137" t="n">
        <v>145</v>
      </c>
      <c r="C137" t="inlineStr">
        <is>
          <t xml:space="preserve">CONCLUIDO	</t>
        </is>
      </c>
      <c r="D137" t="n">
        <v>4.793</v>
      </c>
      <c r="E137" t="n">
        <v>20.86</v>
      </c>
      <c r="F137" t="n">
        <v>17.48</v>
      </c>
      <c r="G137" t="n">
        <v>131.12</v>
      </c>
      <c r="H137" t="n">
        <v>1.71</v>
      </c>
      <c r="I137" t="n">
        <v>8</v>
      </c>
      <c r="J137" t="n">
        <v>362.5</v>
      </c>
      <c r="K137" t="n">
        <v>61.2</v>
      </c>
      <c r="L137" t="n">
        <v>34.75</v>
      </c>
      <c r="M137" t="n">
        <v>6</v>
      </c>
      <c r="N137" t="n">
        <v>121.55</v>
      </c>
      <c r="O137" t="n">
        <v>44942.4</v>
      </c>
      <c r="P137" t="n">
        <v>303.05</v>
      </c>
      <c r="Q137" t="n">
        <v>444.55</v>
      </c>
      <c r="R137" t="n">
        <v>67.51000000000001</v>
      </c>
      <c r="S137" t="n">
        <v>48.21</v>
      </c>
      <c r="T137" t="n">
        <v>3719.58</v>
      </c>
      <c r="U137" t="n">
        <v>0.71</v>
      </c>
      <c r="V137" t="n">
        <v>0.78</v>
      </c>
      <c r="W137" t="n">
        <v>0.17</v>
      </c>
      <c r="X137" t="n">
        <v>0.21</v>
      </c>
      <c r="Y137" t="n">
        <v>1</v>
      </c>
      <c r="Z137" t="n">
        <v>10</v>
      </c>
      <c r="AA137" t="n">
        <v>477.622790165748</v>
      </c>
      <c r="AB137" t="n">
        <v>653.5045727351467</v>
      </c>
      <c r="AC137" t="n">
        <v>591.1350135127319</v>
      </c>
      <c r="AD137" t="n">
        <v>477622.790165748</v>
      </c>
      <c r="AE137" t="n">
        <v>653504.5727351466</v>
      </c>
      <c r="AF137" t="n">
        <v>5.594960760459991e-06</v>
      </c>
      <c r="AG137" t="n">
        <v>25</v>
      </c>
      <c r="AH137" t="n">
        <v>591135.0135127319</v>
      </c>
    </row>
    <row r="138">
      <c r="A138" t="n">
        <v>136</v>
      </c>
      <c r="B138" t="n">
        <v>145</v>
      </c>
      <c r="C138" t="inlineStr">
        <is>
          <t xml:space="preserve">CONCLUIDO	</t>
        </is>
      </c>
      <c r="D138" t="n">
        <v>4.7885</v>
      </c>
      <c r="E138" t="n">
        <v>20.88</v>
      </c>
      <c r="F138" t="n">
        <v>17.5</v>
      </c>
      <c r="G138" t="n">
        <v>131.27</v>
      </c>
      <c r="H138" t="n">
        <v>1.72</v>
      </c>
      <c r="I138" t="n">
        <v>8</v>
      </c>
      <c r="J138" t="n">
        <v>363.17</v>
      </c>
      <c r="K138" t="n">
        <v>61.2</v>
      </c>
      <c r="L138" t="n">
        <v>35</v>
      </c>
      <c r="M138" t="n">
        <v>6</v>
      </c>
      <c r="N138" t="n">
        <v>121.97</v>
      </c>
      <c r="O138" t="n">
        <v>45025.06</v>
      </c>
      <c r="P138" t="n">
        <v>303.04</v>
      </c>
      <c r="Q138" t="n">
        <v>444.55</v>
      </c>
      <c r="R138" t="n">
        <v>68.11</v>
      </c>
      <c r="S138" t="n">
        <v>48.21</v>
      </c>
      <c r="T138" t="n">
        <v>4018.29</v>
      </c>
      <c r="U138" t="n">
        <v>0.71</v>
      </c>
      <c r="V138" t="n">
        <v>0.78</v>
      </c>
      <c r="W138" t="n">
        <v>0.18</v>
      </c>
      <c r="X138" t="n">
        <v>0.23</v>
      </c>
      <c r="Y138" t="n">
        <v>1</v>
      </c>
      <c r="Z138" t="n">
        <v>10</v>
      </c>
      <c r="AA138" t="n">
        <v>477.9105949897696</v>
      </c>
      <c r="AB138" t="n">
        <v>653.8983599924259</v>
      </c>
      <c r="AC138" t="n">
        <v>591.4912182668601</v>
      </c>
      <c r="AD138" t="n">
        <v>477910.5949897696</v>
      </c>
      <c r="AE138" t="n">
        <v>653898.3599924259</v>
      </c>
      <c r="AF138" t="n">
        <v>5.589707824215037e-06</v>
      </c>
      <c r="AG138" t="n">
        <v>25</v>
      </c>
      <c r="AH138" t="n">
        <v>591491.2182668601</v>
      </c>
    </row>
    <row r="139">
      <c r="A139" t="n">
        <v>137</v>
      </c>
      <c r="B139" t="n">
        <v>145</v>
      </c>
      <c r="C139" t="inlineStr">
        <is>
          <t xml:space="preserve">CONCLUIDO	</t>
        </is>
      </c>
      <c r="D139" t="n">
        <v>4.7938</v>
      </c>
      <c r="E139" t="n">
        <v>20.86</v>
      </c>
      <c r="F139" t="n">
        <v>17.48</v>
      </c>
      <c r="G139" t="n">
        <v>131.1</v>
      </c>
      <c r="H139" t="n">
        <v>1.73</v>
      </c>
      <c r="I139" t="n">
        <v>8</v>
      </c>
      <c r="J139" t="n">
        <v>363.84</v>
      </c>
      <c r="K139" t="n">
        <v>61.2</v>
      </c>
      <c r="L139" t="n">
        <v>35.25</v>
      </c>
      <c r="M139" t="n">
        <v>6</v>
      </c>
      <c r="N139" t="n">
        <v>122.39</v>
      </c>
      <c r="O139" t="n">
        <v>45107.96</v>
      </c>
      <c r="P139" t="n">
        <v>302.05</v>
      </c>
      <c r="Q139" t="n">
        <v>444.55</v>
      </c>
      <c r="R139" t="n">
        <v>67.27</v>
      </c>
      <c r="S139" t="n">
        <v>48.21</v>
      </c>
      <c r="T139" t="n">
        <v>3600.7</v>
      </c>
      <c r="U139" t="n">
        <v>0.72</v>
      </c>
      <c r="V139" t="n">
        <v>0.78</v>
      </c>
      <c r="W139" t="n">
        <v>0.18</v>
      </c>
      <c r="X139" t="n">
        <v>0.2</v>
      </c>
      <c r="Y139" t="n">
        <v>1</v>
      </c>
      <c r="Z139" t="n">
        <v>10</v>
      </c>
      <c r="AA139" t="n">
        <v>477.0807954483483</v>
      </c>
      <c r="AB139" t="n">
        <v>652.762991651681</v>
      </c>
      <c r="AC139" t="n">
        <v>590.4642078870565</v>
      </c>
      <c r="AD139" t="n">
        <v>477080.7954483483</v>
      </c>
      <c r="AE139" t="n">
        <v>652762.991651681</v>
      </c>
      <c r="AF139" t="n">
        <v>5.595894615792428e-06</v>
      </c>
      <c r="AG139" t="n">
        <v>25</v>
      </c>
      <c r="AH139" t="n">
        <v>590464.2078870565</v>
      </c>
    </row>
    <row r="140">
      <c r="A140" t="n">
        <v>138</v>
      </c>
      <c r="B140" t="n">
        <v>145</v>
      </c>
      <c r="C140" t="inlineStr">
        <is>
          <t xml:space="preserve">CONCLUIDO	</t>
        </is>
      </c>
      <c r="D140" t="n">
        <v>4.7923</v>
      </c>
      <c r="E140" t="n">
        <v>20.87</v>
      </c>
      <c r="F140" t="n">
        <v>17.49</v>
      </c>
      <c r="G140" t="n">
        <v>131.15</v>
      </c>
      <c r="H140" t="n">
        <v>1.74</v>
      </c>
      <c r="I140" t="n">
        <v>8</v>
      </c>
      <c r="J140" t="n">
        <v>364.51</v>
      </c>
      <c r="K140" t="n">
        <v>61.2</v>
      </c>
      <c r="L140" t="n">
        <v>35.5</v>
      </c>
      <c r="M140" t="n">
        <v>6</v>
      </c>
      <c r="N140" t="n">
        <v>122.82</v>
      </c>
      <c r="O140" t="n">
        <v>45191.1</v>
      </c>
      <c r="P140" t="n">
        <v>301.86</v>
      </c>
      <c r="Q140" t="n">
        <v>444.55</v>
      </c>
      <c r="R140" t="n">
        <v>67.5</v>
      </c>
      <c r="S140" t="n">
        <v>48.21</v>
      </c>
      <c r="T140" t="n">
        <v>3713.63</v>
      </c>
      <c r="U140" t="n">
        <v>0.71</v>
      </c>
      <c r="V140" t="n">
        <v>0.78</v>
      </c>
      <c r="W140" t="n">
        <v>0.18</v>
      </c>
      <c r="X140" t="n">
        <v>0.21</v>
      </c>
      <c r="Y140" t="n">
        <v>1</v>
      </c>
      <c r="Z140" t="n">
        <v>10</v>
      </c>
      <c r="AA140" t="n">
        <v>477.095917755685</v>
      </c>
      <c r="AB140" t="n">
        <v>652.7836826597282</v>
      </c>
      <c r="AC140" t="n">
        <v>590.4829241743358</v>
      </c>
      <c r="AD140" t="n">
        <v>477095.917755685</v>
      </c>
      <c r="AE140" t="n">
        <v>652783.6826597282</v>
      </c>
      <c r="AF140" t="n">
        <v>5.594143637044109e-06</v>
      </c>
      <c r="AG140" t="n">
        <v>25</v>
      </c>
      <c r="AH140" t="n">
        <v>590482.9241743358</v>
      </c>
    </row>
    <row r="141">
      <c r="A141" t="n">
        <v>139</v>
      </c>
      <c r="B141" t="n">
        <v>145</v>
      </c>
      <c r="C141" t="inlineStr">
        <is>
          <t xml:space="preserve">CONCLUIDO	</t>
        </is>
      </c>
      <c r="D141" t="n">
        <v>4.7927</v>
      </c>
      <c r="E141" t="n">
        <v>20.87</v>
      </c>
      <c r="F141" t="n">
        <v>17.48</v>
      </c>
      <c r="G141" t="n">
        <v>131.14</v>
      </c>
      <c r="H141" t="n">
        <v>1.75</v>
      </c>
      <c r="I141" t="n">
        <v>8</v>
      </c>
      <c r="J141" t="n">
        <v>365.19</v>
      </c>
      <c r="K141" t="n">
        <v>61.2</v>
      </c>
      <c r="L141" t="n">
        <v>35.75</v>
      </c>
      <c r="M141" t="n">
        <v>6</v>
      </c>
      <c r="N141" t="n">
        <v>123.24</v>
      </c>
      <c r="O141" t="n">
        <v>45274.49</v>
      </c>
      <c r="P141" t="n">
        <v>301.48</v>
      </c>
      <c r="Q141" t="n">
        <v>444.55</v>
      </c>
      <c r="R141" t="n">
        <v>67.47</v>
      </c>
      <c r="S141" t="n">
        <v>48.21</v>
      </c>
      <c r="T141" t="n">
        <v>3700.86</v>
      </c>
      <c r="U141" t="n">
        <v>0.71</v>
      </c>
      <c r="V141" t="n">
        <v>0.78</v>
      </c>
      <c r="W141" t="n">
        <v>0.18</v>
      </c>
      <c r="X141" t="n">
        <v>0.21</v>
      </c>
      <c r="Y141" t="n">
        <v>1</v>
      </c>
      <c r="Z141" t="n">
        <v>10</v>
      </c>
      <c r="AA141" t="n">
        <v>476.8445356335423</v>
      </c>
      <c r="AB141" t="n">
        <v>652.439730550016</v>
      </c>
      <c r="AC141" t="n">
        <v>590.1717983712346</v>
      </c>
      <c r="AD141" t="n">
        <v>476844.5356335422</v>
      </c>
      <c r="AE141" t="n">
        <v>652439.7305500159</v>
      </c>
      <c r="AF141" t="n">
        <v>5.594610564710328e-06</v>
      </c>
      <c r="AG141" t="n">
        <v>25</v>
      </c>
      <c r="AH141" t="n">
        <v>590171.7983712346</v>
      </c>
    </row>
    <row r="142">
      <c r="A142" t="n">
        <v>140</v>
      </c>
      <c r="B142" t="n">
        <v>145</v>
      </c>
      <c r="C142" t="inlineStr">
        <is>
          <t xml:space="preserve">CONCLUIDO	</t>
        </is>
      </c>
      <c r="D142" t="n">
        <v>4.8147</v>
      </c>
      <c r="E142" t="n">
        <v>20.77</v>
      </c>
      <c r="F142" t="n">
        <v>17.44</v>
      </c>
      <c r="G142" t="n">
        <v>149.51</v>
      </c>
      <c r="H142" t="n">
        <v>1.75</v>
      </c>
      <c r="I142" t="n">
        <v>7</v>
      </c>
      <c r="J142" t="n">
        <v>365.87</v>
      </c>
      <c r="K142" t="n">
        <v>61.2</v>
      </c>
      <c r="L142" t="n">
        <v>36</v>
      </c>
      <c r="M142" t="n">
        <v>5</v>
      </c>
      <c r="N142" t="n">
        <v>123.67</v>
      </c>
      <c r="O142" t="n">
        <v>45358.13</v>
      </c>
      <c r="P142" t="n">
        <v>301.03</v>
      </c>
      <c r="Q142" t="n">
        <v>444.55</v>
      </c>
      <c r="R142" t="n">
        <v>66</v>
      </c>
      <c r="S142" t="n">
        <v>48.21</v>
      </c>
      <c r="T142" t="n">
        <v>2969.78</v>
      </c>
      <c r="U142" t="n">
        <v>0.73</v>
      </c>
      <c r="V142" t="n">
        <v>0.78</v>
      </c>
      <c r="W142" t="n">
        <v>0.18</v>
      </c>
      <c r="X142" t="n">
        <v>0.17</v>
      </c>
      <c r="Y142" t="n">
        <v>1</v>
      </c>
      <c r="Z142" t="n">
        <v>10</v>
      </c>
      <c r="AA142" t="n">
        <v>475.4334616781395</v>
      </c>
      <c r="AB142" t="n">
        <v>650.5090369120446</v>
      </c>
      <c r="AC142" t="n">
        <v>588.4253674243258</v>
      </c>
      <c r="AD142" t="n">
        <v>475433.4616781395</v>
      </c>
      <c r="AE142" t="n">
        <v>650509.0369120446</v>
      </c>
      <c r="AF142" t="n">
        <v>5.620291586352331e-06</v>
      </c>
      <c r="AG142" t="n">
        <v>25</v>
      </c>
      <c r="AH142" t="n">
        <v>588425.3674243258</v>
      </c>
    </row>
    <row r="143">
      <c r="A143" t="n">
        <v>141</v>
      </c>
      <c r="B143" t="n">
        <v>145</v>
      </c>
      <c r="C143" t="inlineStr">
        <is>
          <t xml:space="preserve">CONCLUIDO	</t>
        </is>
      </c>
      <c r="D143" t="n">
        <v>4.8157</v>
      </c>
      <c r="E143" t="n">
        <v>20.77</v>
      </c>
      <c r="F143" t="n">
        <v>17.44</v>
      </c>
      <c r="G143" t="n">
        <v>149.48</v>
      </c>
      <c r="H143" t="n">
        <v>1.76</v>
      </c>
      <c r="I143" t="n">
        <v>7</v>
      </c>
      <c r="J143" t="n">
        <v>366.55</v>
      </c>
      <c r="K143" t="n">
        <v>61.2</v>
      </c>
      <c r="L143" t="n">
        <v>36.25</v>
      </c>
      <c r="M143" t="n">
        <v>5</v>
      </c>
      <c r="N143" t="n">
        <v>124.1</v>
      </c>
      <c r="O143" t="n">
        <v>45442.03</v>
      </c>
      <c r="P143" t="n">
        <v>301.53</v>
      </c>
      <c r="Q143" t="n">
        <v>444.55</v>
      </c>
      <c r="R143" t="n">
        <v>65.91</v>
      </c>
      <c r="S143" t="n">
        <v>48.21</v>
      </c>
      <c r="T143" t="n">
        <v>2927.04</v>
      </c>
      <c r="U143" t="n">
        <v>0.73</v>
      </c>
      <c r="V143" t="n">
        <v>0.78</v>
      </c>
      <c r="W143" t="n">
        <v>0.17</v>
      </c>
      <c r="X143" t="n">
        <v>0.16</v>
      </c>
      <c r="Y143" t="n">
        <v>1</v>
      </c>
      <c r="Z143" t="n">
        <v>10</v>
      </c>
      <c r="AA143" t="n">
        <v>475.6384279185858</v>
      </c>
      <c r="AB143" t="n">
        <v>650.7894807646954</v>
      </c>
      <c r="AC143" t="n">
        <v>588.679046109285</v>
      </c>
      <c r="AD143" t="n">
        <v>475638.4279185858</v>
      </c>
      <c r="AE143" t="n">
        <v>650789.4807646954</v>
      </c>
      <c r="AF143" t="n">
        <v>5.621458905517876e-06</v>
      </c>
      <c r="AG143" t="n">
        <v>25</v>
      </c>
      <c r="AH143" t="n">
        <v>588679.046109285</v>
      </c>
    </row>
    <row r="144">
      <c r="A144" t="n">
        <v>142</v>
      </c>
      <c r="B144" t="n">
        <v>145</v>
      </c>
      <c r="C144" t="inlineStr">
        <is>
          <t xml:space="preserve">CONCLUIDO	</t>
        </is>
      </c>
      <c r="D144" t="n">
        <v>4.813</v>
      </c>
      <c r="E144" t="n">
        <v>20.78</v>
      </c>
      <c r="F144" t="n">
        <v>17.45</v>
      </c>
      <c r="G144" t="n">
        <v>149.58</v>
      </c>
      <c r="H144" t="n">
        <v>1.77</v>
      </c>
      <c r="I144" t="n">
        <v>7</v>
      </c>
      <c r="J144" t="n">
        <v>367.23</v>
      </c>
      <c r="K144" t="n">
        <v>61.2</v>
      </c>
      <c r="L144" t="n">
        <v>36.5</v>
      </c>
      <c r="M144" t="n">
        <v>5</v>
      </c>
      <c r="N144" t="n">
        <v>124.53</v>
      </c>
      <c r="O144" t="n">
        <v>45526.17</v>
      </c>
      <c r="P144" t="n">
        <v>302</v>
      </c>
      <c r="Q144" t="n">
        <v>444.55</v>
      </c>
      <c r="R144" t="n">
        <v>66.33</v>
      </c>
      <c r="S144" t="n">
        <v>48.21</v>
      </c>
      <c r="T144" t="n">
        <v>3136.29</v>
      </c>
      <c r="U144" t="n">
        <v>0.73</v>
      </c>
      <c r="V144" t="n">
        <v>0.78</v>
      </c>
      <c r="W144" t="n">
        <v>0.17</v>
      </c>
      <c r="X144" t="n">
        <v>0.17</v>
      </c>
      <c r="Y144" t="n">
        <v>1</v>
      </c>
      <c r="Z144" t="n">
        <v>10</v>
      </c>
      <c r="AA144" t="n">
        <v>476.0401696036472</v>
      </c>
      <c r="AB144" t="n">
        <v>651.3391614617888</v>
      </c>
      <c r="AC144" t="n">
        <v>589.1762660521294</v>
      </c>
      <c r="AD144" t="n">
        <v>476040.1696036472</v>
      </c>
      <c r="AE144" t="n">
        <v>651339.1614617888</v>
      </c>
      <c r="AF144" t="n">
        <v>5.618307143770903e-06</v>
      </c>
      <c r="AG144" t="n">
        <v>25</v>
      </c>
      <c r="AH144" t="n">
        <v>589176.2660521294</v>
      </c>
    </row>
    <row r="145">
      <c r="A145" t="n">
        <v>143</v>
      </c>
      <c r="B145" t="n">
        <v>145</v>
      </c>
      <c r="C145" t="inlineStr">
        <is>
          <t xml:space="preserve">CONCLUIDO	</t>
        </is>
      </c>
      <c r="D145" t="n">
        <v>4.8145</v>
      </c>
      <c r="E145" t="n">
        <v>20.77</v>
      </c>
      <c r="F145" t="n">
        <v>17.44</v>
      </c>
      <c r="G145" t="n">
        <v>149.52</v>
      </c>
      <c r="H145" t="n">
        <v>1.78</v>
      </c>
      <c r="I145" t="n">
        <v>7</v>
      </c>
      <c r="J145" t="n">
        <v>367.92</v>
      </c>
      <c r="K145" t="n">
        <v>61.2</v>
      </c>
      <c r="L145" t="n">
        <v>36.75</v>
      </c>
      <c r="M145" t="n">
        <v>5</v>
      </c>
      <c r="N145" t="n">
        <v>124.97</v>
      </c>
      <c r="O145" t="n">
        <v>45610.57</v>
      </c>
      <c r="P145" t="n">
        <v>302.29</v>
      </c>
      <c r="Q145" t="n">
        <v>444.55</v>
      </c>
      <c r="R145" t="n">
        <v>66.05</v>
      </c>
      <c r="S145" t="n">
        <v>48.21</v>
      </c>
      <c r="T145" t="n">
        <v>2994.51</v>
      </c>
      <c r="U145" t="n">
        <v>0.73</v>
      </c>
      <c r="V145" t="n">
        <v>0.78</v>
      </c>
      <c r="W145" t="n">
        <v>0.18</v>
      </c>
      <c r="X145" t="n">
        <v>0.17</v>
      </c>
      <c r="Y145" t="n">
        <v>1</v>
      </c>
      <c r="Z145" t="n">
        <v>10</v>
      </c>
      <c r="AA145" t="n">
        <v>476.0756779909179</v>
      </c>
      <c r="AB145" t="n">
        <v>651.3877456037724</v>
      </c>
      <c r="AC145" t="n">
        <v>589.2202133917901</v>
      </c>
      <c r="AD145" t="n">
        <v>476075.6779909179</v>
      </c>
      <c r="AE145" t="n">
        <v>651387.7456037723</v>
      </c>
      <c r="AF145" t="n">
        <v>5.620058122519221e-06</v>
      </c>
      <c r="AG145" t="n">
        <v>25</v>
      </c>
      <c r="AH145" t="n">
        <v>589220.2133917902</v>
      </c>
    </row>
    <row r="146">
      <c r="A146" t="n">
        <v>144</v>
      </c>
      <c r="B146" t="n">
        <v>145</v>
      </c>
      <c r="C146" t="inlineStr">
        <is>
          <t xml:space="preserve">CONCLUIDO	</t>
        </is>
      </c>
      <c r="D146" t="n">
        <v>4.8149</v>
      </c>
      <c r="E146" t="n">
        <v>20.77</v>
      </c>
      <c r="F146" t="n">
        <v>17.44</v>
      </c>
      <c r="G146" t="n">
        <v>149.51</v>
      </c>
      <c r="H146" t="n">
        <v>1.79</v>
      </c>
      <c r="I146" t="n">
        <v>7</v>
      </c>
      <c r="J146" t="n">
        <v>368.6</v>
      </c>
      <c r="K146" t="n">
        <v>61.2</v>
      </c>
      <c r="L146" t="n">
        <v>37</v>
      </c>
      <c r="M146" t="n">
        <v>5</v>
      </c>
      <c r="N146" t="n">
        <v>125.4</v>
      </c>
      <c r="O146" t="n">
        <v>45695.24</v>
      </c>
      <c r="P146" t="n">
        <v>302.64</v>
      </c>
      <c r="Q146" t="n">
        <v>444.55</v>
      </c>
      <c r="R146" t="n">
        <v>65.98</v>
      </c>
      <c r="S146" t="n">
        <v>48.21</v>
      </c>
      <c r="T146" t="n">
        <v>2958.47</v>
      </c>
      <c r="U146" t="n">
        <v>0.73</v>
      </c>
      <c r="V146" t="n">
        <v>0.78</v>
      </c>
      <c r="W146" t="n">
        <v>0.18</v>
      </c>
      <c r="X146" t="n">
        <v>0.17</v>
      </c>
      <c r="Y146" t="n">
        <v>1</v>
      </c>
      <c r="Z146" t="n">
        <v>10</v>
      </c>
      <c r="AA146" t="n">
        <v>476.232973619263</v>
      </c>
      <c r="AB146" t="n">
        <v>651.6029644218672</v>
      </c>
      <c r="AC146" t="n">
        <v>589.4148920279479</v>
      </c>
      <c r="AD146" t="n">
        <v>476232.973619263</v>
      </c>
      <c r="AE146" t="n">
        <v>651602.9644218673</v>
      </c>
      <c r="AF146" t="n">
        <v>5.62052505018544e-06</v>
      </c>
      <c r="AG146" t="n">
        <v>25</v>
      </c>
      <c r="AH146" t="n">
        <v>589414.8920279478</v>
      </c>
    </row>
    <row r="147">
      <c r="A147" t="n">
        <v>145</v>
      </c>
      <c r="B147" t="n">
        <v>145</v>
      </c>
      <c r="C147" t="inlineStr">
        <is>
          <t xml:space="preserve">CONCLUIDO	</t>
        </is>
      </c>
      <c r="D147" t="n">
        <v>4.8157</v>
      </c>
      <c r="E147" t="n">
        <v>20.77</v>
      </c>
      <c r="F147" t="n">
        <v>17.44</v>
      </c>
      <c r="G147" t="n">
        <v>149.48</v>
      </c>
      <c r="H147" t="n">
        <v>1.8</v>
      </c>
      <c r="I147" t="n">
        <v>7</v>
      </c>
      <c r="J147" t="n">
        <v>369.29</v>
      </c>
      <c r="K147" t="n">
        <v>61.2</v>
      </c>
      <c r="L147" t="n">
        <v>37.25</v>
      </c>
      <c r="M147" t="n">
        <v>5</v>
      </c>
      <c r="N147" t="n">
        <v>125.84</v>
      </c>
      <c r="O147" t="n">
        <v>45780.16</v>
      </c>
      <c r="P147" t="n">
        <v>302.96</v>
      </c>
      <c r="Q147" t="n">
        <v>444.55</v>
      </c>
      <c r="R147" t="n">
        <v>65.90000000000001</v>
      </c>
      <c r="S147" t="n">
        <v>48.21</v>
      </c>
      <c r="T147" t="n">
        <v>2920.63</v>
      </c>
      <c r="U147" t="n">
        <v>0.73</v>
      </c>
      <c r="V147" t="n">
        <v>0.78</v>
      </c>
      <c r="W147" t="n">
        <v>0.17</v>
      </c>
      <c r="X147" t="n">
        <v>0.16</v>
      </c>
      <c r="Y147" t="n">
        <v>1</v>
      </c>
      <c r="Z147" t="n">
        <v>10</v>
      </c>
      <c r="AA147" t="n">
        <v>476.3566344099232</v>
      </c>
      <c r="AB147" t="n">
        <v>651.7721625711775</v>
      </c>
      <c r="AC147" t="n">
        <v>589.567942143359</v>
      </c>
      <c r="AD147" t="n">
        <v>476356.6344099232</v>
      </c>
      <c r="AE147" t="n">
        <v>651772.1625711776</v>
      </c>
      <c r="AF147" t="n">
        <v>5.621458905517876e-06</v>
      </c>
      <c r="AG147" t="n">
        <v>25</v>
      </c>
      <c r="AH147" t="n">
        <v>589567.942143359</v>
      </c>
    </row>
    <row r="148">
      <c r="A148" t="n">
        <v>146</v>
      </c>
      <c r="B148" t="n">
        <v>145</v>
      </c>
      <c r="C148" t="inlineStr">
        <is>
          <t xml:space="preserve">CONCLUIDO	</t>
        </is>
      </c>
      <c r="D148" t="n">
        <v>4.8139</v>
      </c>
      <c r="E148" t="n">
        <v>20.77</v>
      </c>
      <c r="F148" t="n">
        <v>17.45</v>
      </c>
      <c r="G148" t="n">
        <v>149.55</v>
      </c>
      <c r="H148" t="n">
        <v>1.81</v>
      </c>
      <c r="I148" t="n">
        <v>7</v>
      </c>
      <c r="J148" t="n">
        <v>369.98</v>
      </c>
      <c r="K148" t="n">
        <v>61.2</v>
      </c>
      <c r="L148" t="n">
        <v>37.5</v>
      </c>
      <c r="M148" t="n">
        <v>5</v>
      </c>
      <c r="N148" t="n">
        <v>126.28</v>
      </c>
      <c r="O148" t="n">
        <v>45865.47</v>
      </c>
      <c r="P148" t="n">
        <v>303.31</v>
      </c>
      <c r="Q148" t="n">
        <v>444.55</v>
      </c>
      <c r="R148" t="n">
        <v>66.14</v>
      </c>
      <c r="S148" t="n">
        <v>48.21</v>
      </c>
      <c r="T148" t="n">
        <v>3037.73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476.6566846520022</v>
      </c>
      <c r="AB148" t="n">
        <v>652.1827045496725</v>
      </c>
      <c r="AC148" t="n">
        <v>589.9393025716257</v>
      </c>
      <c r="AD148" t="n">
        <v>476656.6846520022</v>
      </c>
      <c r="AE148" t="n">
        <v>652182.7045496725</v>
      </c>
      <c r="AF148" t="n">
        <v>5.619357731019894e-06</v>
      </c>
      <c r="AG148" t="n">
        <v>25</v>
      </c>
      <c r="AH148" t="n">
        <v>589939.3025716257</v>
      </c>
    </row>
    <row r="149">
      <c r="A149" t="n">
        <v>147</v>
      </c>
      <c r="B149" t="n">
        <v>145</v>
      </c>
      <c r="C149" t="inlineStr">
        <is>
          <t xml:space="preserve">CONCLUIDO	</t>
        </is>
      </c>
      <c r="D149" t="n">
        <v>4.8157</v>
      </c>
      <c r="E149" t="n">
        <v>20.77</v>
      </c>
      <c r="F149" t="n">
        <v>17.44</v>
      </c>
      <c r="G149" t="n">
        <v>149.48</v>
      </c>
      <c r="H149" t="n">
        <v>1.82</v>
      </c>
      <c r="I149" t="n">
        <v>7</v>
      </c>
      <c r="J149" t="n">
        <v>370.67</v>
      </c>
      <c r="K149" t="n">
        <v>61.2</v>
      </c>
      <c r="L149" t="n">
        <v>37.75</v>
      </c>
      <c r="M149" t="n">
        <v>5</v>
      </c>
      <c r="N149" t="n">
        <v>126.73</v>
      </c>
      <c r="O149" t="n">
        <v>45950.92</v>
      </c>
      <c r="P149" t="n">
        <v>303.18</v>
      </c>
      <c r="Q149" t="n">
        <v>444.55</v>
      </c>
      <c r="R149" t="n">
        <v>65.88</v>
      </c>
      <c r="S149" t="n">
        <v>48.21</v>
      </c>
      <c r="T149" t="n">
        <v>2907.55</v>
      </c>
      <c r="U149" t="n">
        <v>0.73</v>
      </c>
      <c r="V149" t="n">
        <v>0.78</v>
      </c>
      <c r="W149" t="n">
        <v>0.18</v>
      </c>
      <c r="X149" t="n">
        <v>0.16</v>
      </c>
      <c r="Y149" t="n">
        <v>1</v>
      </c>
      <c r="Z149" t="n">
        <v>10</v>
      </c>
      <c r="AA149" t="n">
        <v>476.4671277162828</v>
      </c>
      <c r="AB149" t="n">
        <v>651.9233443875595</v>
      </c>
      <c r="AC149" t="n">
        <v>589.7046953793704</v>
      </c>
      <c r="AD149" t="n">
        <v>476467.1277162828</v>
      </c>
      <c r="AE149" t="n">
        <v>651923.3443875595</v>
      </c>
      <c r="AF149" t="n">
        <v>5.621458905517876e-06</v>
      </c>
      <c r="AG149" t="n">
        <v>25</v>
      </c>
      <c r="AH149" t="n">
        <v>589704.6953793704</v>
      </c>
    </row>
    <row r="150">
      <c r="A150" t="n">
        <v>148</v>
      </c>
      <c r="B150" t="n">
        <v>145</v>
      </c>
      <c r="C150" t="inlineStr">
        <is>
          <t xml:space="preserve">CONCLUIDO	</t>
        </is>
      </c>
      <c r="D150" t="n">
        <v>4.8157</v>
      </c>
      <c r="E150" t="n">
        <v>20.77</v>
      </c>
      <c r="F150" t="n">
        <v>17.44</v>
      </c>
      <c r="G150" t="n">
        <v>149.48</v>
      </c>
      <c r="H150" t="n">
        <v>1.82</v>
      </c>
      <c r="I150" t="n">
        <v>7</v>
      </c>
      <c r="J150" t="n">
        <v>371.37</v>
      </c>
      <c r="K150" t="n">
        <v>61.2</v>
      </c>
      <c r="L150" t="n">
        <v>38</v>
      </c>
      <c r="M150" t="n">
        <v>5</v>
      </c>
      <c r="N150" t="n">
        <v>127.17</v>
      </c>
      <c r="O150" t="n">
        <v>46036.65</v>
      </c>
      <c r="P150" t="n">
        <v>303.48</v>
      </c>
      <c r="Q150" t="n">
        <v>444.56</v>
      </c>
      <c r="R150" t="n">
        <v>65.86</v>
      </c>
      <c r="S150" t="n">
        <v>48.21</v>
      </c>
      <c r="T150" t="n">
        <v>2898.36</v>
      </c>
      <c r="U150" t="n">
        <v>0.73</v>
      </c>
      <c r="V150" t="n">
        <v>0.78</v>
      </c>
      <c r="W150" t="n">
        <v>0.18</v>
      </c>
      <c r="X150" t="n">
        <v>0.16</v>
      </c>
      <c r="Y150" t="n">
        <v>1</v>
      </c>
      <c r="Z150" t="n">
        <v>10</v>
      </c>
      <c r="AA150" t="n">
        <v>476.6178004067732</v>
      </c>
      <c r="AB150" t="n">
        <v>652.1295014098982</v>
      </c>
      <c r="AC150" t="n">
        <v>589.8911770648405</v>
      </c>
      <c r="AD150" t="n">
        <v>476617.8004067732</v>
      </c>
      <c r="AE150" t="n">
        <v>652129.5014098983</v>
      </c>
      <c r="AF150" t="n">
        <v>5.621458905517876e-06</v>
      </c>
      <c r="AG150" t="n">
        <v>25</v>
      </c>
      <c r="AH150" t="n">
        <v>589891.1770648404</v>
      </c>
    </row>
    <row r="151">
      <c r="A151" t="n">
        <v>149</v>
      </c>
      <c r="B151" t="n">
        <v>145</v>
      </c>
      <c r="C151" t="inlineStr">
        <is>
          <t xml:space="preserve">CONCLUIDO	</t>
        </is>
      </c>
      <c r="D151" t="n">
        <v>4.8199</v>
      </c>
      <c r="E151" t="n">
        <v>20.75</v>
      </c>
      <c r="F151" t="n">
        <v>17.42</v>
      </c>
      <c r="G151" t="n">
        <v>149.32</v>
      </c>
      <c r="H151" t="n">
        <v>1.83</v>
      </c>
      <c r="I151" t="n">
        <v>7</v>
      </c>
      <c r="J151" t="n">
        <v>372.07</v>
      </c>
      <c r="K151" t="n">
        <v>61.2</v>
      </c>
      <c r="L151" t="n">
        <v>38.25</v>
      </c>
      <c r="M151" t="n">
        <v>5</v>
      </c>
      <c r="N151" t="n">
        <v>127.62</v>
      </c>
      <c r="O151" t="n">
        <v>46122.64</v>
      </c>
      <c r="P151" t="n">
        <v>303.31</v>
      </c>
      <c r="Q151" t="n">
        <v>444.55</v>
      </c>
      <c r="R151" t="n">
        <v>65.16</v>
      </c>
      <c r="S151" t="n">
        <v>48.21</v>
      </c>
      <c r="T151" t="n">
        <v>2547.62</v>
      </c>
      <c r="U151" t="n">
        <v>0.74</v>
      </c>
      <c r="V151" t="n">
        <v>0.78</v>
      </c>
      <c r="W151" t="n">
        <v>0.18</v>
      </c>
      <c r="X151" t="n">
        <v>0.14</v>
      </c>
      <c r="Y151" t="n">
        <v>1</v>
      </c>
      <c r="Z151" t="n">
        <v>10</v>
      </c>
      <c r="AA151" t="n">
        <v>476.2563921059603</v>
      </c>
      <c r="AB151" t="n">
        <v>651.6350066285173</v>
      </c>
      <c r="AC151" t="n">
        <v>589.4438761713667</v>
      </c>
      <c r="AD151" t="n">
        <v>476256.3921059603</v>
      </c>
      <c r="AE151" t="n">
        <v>651635.0066285173</v>
      </c>
      <c r="AF151" t="n">
        <v>5.626361646013167e-06</v>
      </c>
      <c r="AG151" t="n">
        <v>25</v>
      </c>
      <c r="AH151" t="n">
        <v>589443.8761713667</v>
      </c>
    </row>
    <row r="152">
      <c r="A152" t="n">
        <v>150</v>
      </c>
      <c r="B152" t="n">
        <v>145</v>
      </c>
      <c r="C152" t="inlineStr">
        <is>
          <t xml:space="preserve">CONCLUIDO	</t>
        </is>
      </c>
      <c r="D152" t="n">
        <v>4.8242</v>
      </c>
      <c r="E152" t="n">
        <v>20.73</v>
      </c>
      <c r="F152" t="n">
        <v>17.4</v>
      </c>
      <c r="G152" t="n">
        <v>149.16</v>
      </c>
      <c r="H152" t="n">
        <v>1.84</v>
      </c>
      <c r="I152" t="n">
        <v>7</v>
      </c>
      <c r="J152" t="n">
        <v>372.77</v>
      </c>
      <c r="K152" t="n">
        <v>61.2</v>
      </c>
      <c r="L152" t="n">
        <v>38.5</v>
      </c>
      <c r="M152" t="n">
        <v>5</v>
      </c>
      <c r="N152" t="n">
        <v>128.07</v>
      </c>
      <c r="O152" t="n">
        <v>46208.91</v>
      </c>
      <c r="P152" t="n">
        <v>303.12</v>
      </c>
      <c r="Q152" t="n">
        <v>444.56</v>
      </c>
      <c r="R152" t="n">
        <v>64.54000000000001</v>
      </c>
      <c r="S152" t="n">
        <v>48.21</v>
      </c>
      <c r="T152" t="n">
        <v>2237.72</v>
      </c>
      <c r="U152" t="n">
        <v>0.75</v>
      </c>
      <c r="V152" t="n">
        <v>0.78</v>
      </c>
      <c r="W152" t="n">
        <v>0.18</v>
      </c>
      <c r="X152" t="n">
        <v>0.13</v>
      </c>
      <c r="Y152" t="n">
        <v>1</v>
      </c>
      <c r="Z152" t="n">
        <v>10</v>
      </c>
      <c r="AA152" t="n">
        <v>465.7891535665212</v>
      </c>
      <c r="AB152" t="n">
        <v>637.3132690768832</v>
      </c>
      <c r="AC152" t="n">
        <v>576.4889851509759</v>
      </c>
      <c r="AD152" t="n">
        <v>465789.1535665212</v>
      </c>
      <c r="AE152" t="n">
        <v>637313.2690768832</v>
      </c>
      <c r="AF152" t="n">
        <v>5.631381118425014e-06</v>
      </c>
      <c r="AG152" t="n">
        <v>24</v>
      </c>
      <c r="AH152" t="n">
        <v>576488.9851509759</v>
      </c>
    </row>
    <row r="153">
      <c r="A153" t="n">
        <v>151</v>
      </c>
      <c r="B153" t="n">
        <v>145</v>
      </c>
      <c r="C153" t="inlineStr">
        <is>
          <t xml:space="preserve">CONCLUIDO	</t>
        </is>
      </c>
      <c r="D153" t="n">
        <v>4.8219</v>
      </c>
      <c r="E153" t="n">
        <v>20.74</v>
      </c>
      <c r="F153" t="n">
        <v>17.41</v>
      </c>
      <c r="G153" t="n">
        <v>149.25</v>
      </c>
      <c r="H153" t="n">
        <v>1.85</v>
      </c>
      <c r="I153" t="n">
        <v>7</v>
      </c>
      <c r="J153" t="n">
        <v>373.47</v>
      </c>
      <c r="K153" t="n">
        <v>61.2</v>
      </c>
      <c r="L153" t="n">
        <v>38.75</v>
      </c>
      <c r="M153" t="n">
        <v>5</v>
      </c>
      <c r="N153" t="n">
        <v>128.52</v>
      </c>
      <c r="O153" t="n">
        <v>46295.45</v>
      </c>
      <c r="P153" t="n">
        <v>303.11</v>
      </c>
      <c r="Q153" t="n">
        <v>444.55</v>
      </c>
      <c r="R153" t="n">
        <v>65.05</v>
      </c>
      <c r="S153" t="n">
        <v>48.21</v>
      </c>
      <c r="T153" t="n">
        <v>2493.49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476.022863328329</v>
      </c>
      <c r="AB153" t="n">
        <v>651.3154822523996</v>
      </c>
      <c r="AC153" t="n">
        <v>589.1548467532504</v>
      </c>
      <c r="AD153" t="n">
        <v>476022.8633283291</v>
      </c>
      <c r="AE153" t="n">
        <v>651315.4822523997</v>
      </c>
      <c r="AF153" t="n">
        <v>5.628696284344259e-06</v>
      </c>
      <c r="AG153" t="n">
        <v>25</v>
      </c>
      <c r="AH153" t="n">
        <v>589154.8467532503</v>
      </c>
    </row>
    <row r="154">
      <c r="A154" t="n">
        <v>152</v>
      </c>
      <c r="B154" t="n">
        <v>145</v>
      </c>
      <c r="C154" t="inlineStr">
        <is>
          <t xml:space="preserve">CONCLUIDO	</t>
        </is>
      </c>
      <c r="D154" t="n">
        <v>4.8145</v>
      </c>
      <c r="E154" t="n">
        <v>20.77</v>
      </c>
      <c r="F154" t="n">
        <v>17.44</v>
      </c>
      <c r="G154" t="n">
        <v>149.52</v>
      </c>
      <c r="H154" t="n">
        <v>1.86</v>
      </c>
      <c r="I154" t="n">
        <v>7</v>
      </c>
      <c r="J154" t="n">
        <v>374.17</v>
      </c>
      <c r="K154" t="n">
        <v>61.2</v>
      </c>
      <c r="L154" t="n">
        <v>39</v>
      </c>
      <c r="M154" t="n">
        <v>5</v>
      </c>
      <c r="N154" t="n">
        <v>128.97</v>
      </c>
      <c r="O154" t="n">
        <v>46382.28</v>
      </c>
      <c r="P154" t="n">
        <v>303.57</v>
      </c>
      <c r="Q154" t="n">
        <v>444.55</v>
      </c>
      <c r="R154" t="n">
        <v>66.17</v>
      </c>
      <c r="S154" t="n">
        <v>48.21</v>
      </c>
      <c r="T154" t="n">
        <v>3055.02</v>
      </c>
      <c r="U154" t="n">
        <v>0.73</v>
      </c>
      <c r="V154" t="n">
        <v>0.78</v>
      </c>
      <c r="W154" t="n">
        <v>0.17</v>
      </c>
      <c r="X154" t="n">
        <v>0.17</v>
      </c>
      <c r="Y154" t="n">
        <v>1</v>
      </c>
      <c r="Z154" t="n">
        <v>10</v>
      </c>
      <c r="AA154" t="n">
        <v>476.7187083705081</v>
      </c>
      <c r="AB154" t="n">
        <v>652.2675681376255</v>
      </c>
      <c r="AC154" t="n">
        <v>590.0160668978511</v>
      </c>
      <c r="AD154" t="n">
        <v>476718.708370508</v>
      </c>
      <c r="AE154" t="n">
        <v>652267.5681376255</v>
      </c>
      <c r="AF154" t="n">
        <v>5.620058122519221e-06</v>
      </c>
      <c r="AG154" t="n">
        <v>25</v>
      </c>
      <c r="AH154" t="n">
        <v>590016.0668978512</v>
      </c>
    </row>
    <row r="155">
      <c r="A155" t="n">
        <v>153</v>
      </c>
      <c r="B155" t="n">
        <v>145</v>
      </c>
      <c r="C155" t="inlineStr">
        <is>
          <t xml:space="preserve">CONCLUIDO	</t>
        </is>
      </c>
      <c r="D155" t="n">
        <v>4.8103</v>
      </c>
      <c r="E155" t="n">
        <v>20.79</v>
      </c>
      <c r="F155" t="n">
        <v>17.46</v>
      </c>
      <c r="G155" t="n">
        <v>149.68</v>
      </c>
      <c r="H155" t="n">
        <v>1.87</v>
      </c>
      <c r="I155" t="n">
        <v>7</v>
      </c>
      <c r="J155" t="n">
        <v>374.88</v>
      </c>
      <c r="K155" t="n">
        <v>61.2</v>
      </c>
      <c r="L155" t="n">
        <v>39.25</v>
      </c>
      <c r="M155" t="n">
        <v>5</v>
      </c>
      <c r="N155" t="n">
        <v>129.43</v>
      </c>
      <c r="O155" t="n">
        <v>46469.38</v>
      </c>
      <c r="P155" t="n">
        <v>303.77</v>
      </c>
      <c r="Q155" t="n">
        <v>444.56</v>
      </c>
      <c r="R155" t="n">
        <v>66.75</v>
      </c>
      <c r="S155" t="n">
        <v>48.21</v>
      </c>
      <c r="T155" t="n">
        <v>3343.67</v>
      </c>
      <c r="U155" t="n">
        <v>0.72</v>
      </c>
      <c r="V155" t="n">
        <v>0.78</v>
      </c>
      <c r="W155" t="n">
        <v>0.17</v>
      </c>
      <c r="X155" t="n">
        <v>0.19</v>
      </c>
      <c r="Y155" t="n">
        <v>1</v>
      </c>
      <c r="Z155" t="n">
        <v>10</v>
      </c>
      <c r="AA155" t="n">
        <v>477.0960102290397</v>
      </c>
      <c r="AB155" t="n">
        <v>652.7838091858519</v>
      </c>
      <c r="AC155" t="n">
        <v>590.4830386249836</v>
      </c>
      <c r="AD155" t="n">
        <v>477096.0102290397</v>
      </c>
      <c r="AE155" t="n">
        <v>652783.8091858518</v>
      </c>
      <c r="AF155" t="n">
        <v>5.61515538202393e-06</v>
      </c>
      <c r="AG155" t="n">
        <v>25</v>
      </c>
      <c r="AH155" t="n">
        <v>590483.0386249836</v>
      </c>
    </row>
    <row r="156">
      <c r="A156" t="n">
        <v>154</v>
      </c>
      <c r="B156" t="n">
        <v>145</v>
      </c>
      <c r="C156" t="inlineStr">
        <is>
          <t xml:space="preserve">CONCLUIDO	</t>
        </is>
      </c>
      <c r="D156" t="n">
        <v>4.8121</v>
      </c>
      <c r="E156" t="n">
        <v>20.78</v>
      </c>
      <c r="F156" t="n">
        <v>17.45</v>
      </c>
      <c r="G156" t="n">
        <v>149.61</v>
      </c>
      <c r="H156" t="n">
        <v>1.88</v>
      </c>
      <c r="I156" t="n">
        <v>7</v>
      </c>
      <c r="J156" t="n">
        <v>375.59</v>
      </c>
      <c r="K156" t="n">
        <v>61.2</v>
      </c>
      <c r="L156" t="n">
        <v>39.5</v>
      </c>
      <c r="M156" t="n">
        <v>5</v>
      </c>
      <c r="N156" t="n">
        <v>129.89</v>
      </c>
      <c r="O156" t="n">
        <v>46556.77</v>
      </c>
      <c r="P156" t="n">
        <v>303.48</v>
      </c>
      <c r="Q156" t="n">
        <v>444.55</v>
      </c>
      <c r="R156" t="n">
        <v>66.43000000000001</v>
      </c>
      <c r="S156" t="n">
        <v>48.21</v>
      </c>
      <c r="T156" t="n">
        <v>3186.67</v>
      </c>
      <c r="U156" t="n">
        <v>0.73</v>
      </c>
      <c r="V156" t="n">
        <v>0.78</v>
      </c>
      <c r="W156" t="n">
        <v>0.17</v>
      </c>
      <c r="X156" t="n">
        <v>0.18</v>
      </c>
      <c r="Y156" t="n">
        <v>1</v>
      </c>
      <c r="Z156" t="n">
        <v>10</v>
      </c>
      <c r="AA156" t="n">
        <v>476.8257282644714</v>
      </c>
      <c r="AB156" t="n">
        <v>652.4139974779307</v>
      </c>
      <c r="AC156" t="n">
        <v>590.1485212274324</v>
      </c>
      <c r="AD156" t="n">
        <v>476825.7282644714</v>
      </c>
      <c r="AE156" t="n">
        <v>652413.9974779307</v>
      </c>
      <c r="AF156" t="n">
        <v>5.617256556521913e-06</v>
      </c>
      <c r="AG156" t="n">
        <v>25</v>
      </c>
      <c r="AH156" t="n">
        <v>590148.5212274324</v>
      </c>
    </row>
    <row r="157">
      <c r="A157" t="n">
        <v>155</v>
      </c>
      <c r="B157" t="n">
        <v>145</v>
      </c>
      <c r="C157" t="inlineStr">
        <is>
          <t xml:space="preserve">CONCLUIDO	</t>
        </is>
      </c>
      <c r="D157" t="n">
        <v>4.8134</v>
      </c>
      <c r="E157" t="n">
        <v>20.78</v>
      </c>
      <c r="F157" t="n">
        <v>17.45</v>
      </c>
      <c r="G157" t="n">
        <v>149.56</v>
      </c>
      <c r="H157" t="n">
        <v>1.88</v>
      </c>
      <c r="I157" t="n">
        <v>7</v>
      </c>
      <c r="J157" t="n">
        <v>376.3</v>
      </c>
      <c r="K157" t="n">
        <v>61.2</v>
      </c>
      <c r="L157" t="n">
        <v>39.75</v>
      </c>
      <c r="M157" t="n">
        <v>5</v>
      </c>
      <c r="N157" t="n">
        <v>130.35</v>
      </c>
      <c r="O157" t="n">
        <v>46644.44</v>
      </c>
      <c r="P157" t="n">
        <v>303.51</v>
      </c>
      <c r="Q157" t="n">
        <v>444.55</v>
      </c>
      <c r="R157" t="n">
        <v>66.20999999999999</v>
      </c>
      <c r="S157" t="n">
        <v>48.21</v>
      </c>
      <c r="T157" t="n">
        <v>3076.31</v>
      </c>
      <c r="U157" t="n">
        <v>0.73</v>
      </c>
      <c r="V157" t="n">
        <v>0.78</v>
      </c>
      <c r="W157" t="n">
        <v>0.18</v>
      </c>
      <c r="X157" t="n">
        <v>0.17</v>
      </c>
      <c r="Y157" t="n">
        <v>1</v>
      </c>
      <c r="Z157" t="n">
        <v>10</v>
      </c>
      <c r="AA157" t="n">
        <v>476.7803966565769</v>
      </c>
      <c r="AB157" t="n">
        <v>652.3519727721201</v>
      </c>
      <c r="AC157" t="n">
        <v>590.0924160724923</v>
      </c>
      <c r="AD157" t="n">
        <v>476780.3966565769</v>
      </c>
      <c r="AE157" t="n">
        <v>652351.9727721201</v>
      </c>
      <c r="AF157" t="n">
        <v>5.618774071437121e-06</v>
      </c>
      <c r="AG157" t="n">
        <v>25</v>
      </c>
      <c r="AH157" t="n">
        <v>590092.4160724923</v>
      </c>
    </row>
    <row r="158">
      <c r="A158" t="n">
        <v>156</v>
      </c>
      <c r="B158" t="n">
        <v>145</v>
      </c>
      <c r="C158" t="inlineStr">
        <is>
          <t xml:space="preserve">CONCLUIDO	</t>
        </is>
      </c>
      <c r="D158" t="n">
        <v>4.8137</v>
      </c>
      <c r="E158" t="n">
        <v>20.77</v>
      </c>
      <c r="F158" t="n">
        <v>17.45</v>
      </c>
      <c r="G158" t="n">
        <v>149.55</v>
      </c>
      <c r="H158" t="n">
        <v>1.89</v>
      </c>
      <c r="I158" t="n">
        <v>7</v>
      </c>
      <c r="J158" t="n">
        <v>377.01</v>
      </c>
      <c r="K158" t="n">
        <v>61.2</v>
      </c>
      <c r="L158" t="n">
        <v>40</v>
      </c>
      <c r="M158" t="n">
        <v>5</v>
      </c>
      <c r="N158" t="n">
        <v>130.81</v>
      </c>
      <c r="O158" t="n">
        <v>46732.41</v>
      </c>
      <c r="P158" t="n">
        <v>303.57</v>
      </c>
      <c r="Q158" t="n">
        <v>444.55</v>
      </c>
      <c r="R158" t="n">
        <v>66.17</v>
      </c>
      <c r="S158" t="n">
        <v>48.21</v>
      </c>
      <c r="T158" t="n">
        <v>3054.87</v>
      </c>
      <c r="U158" t="n">
        <v>0.73</v>
      </c>
      <c r="V158" t="n">
        <v>0.78</v>
      </c>
      <c r="W158" t="n">
        <v>0.18</v>
      </c>
      <c r="X158" t="n">
        <v>0.17</v>
      </c>
      <c r="Y158" t="n">
        <v>1</v>
      </c>
      <c r="Z158" t="n">
        <v>10</v>
      </c>
      <c r="AA158" t="n">
        <v>476.7966075450959</v>
      </c>
      <c r="AB158" t="n">
        <v>652.3741532249655</v>
      </c>
      <c r="AC158" t="n">
        <v>590.1124796540486</v>
      </c>
      <c r="AD158" t="n">
        <v>476796.6075450958</v>
      </c>
      <c r="AE158" t="n">
        <v>652374.1532249656</v>
      </c>
      <c r="AF158" t="n">
        <v>5.619124267186785e-06</v>
      </c>
      <c r="AG158" t="n">
        <v>25</v>
      </c>
      <c r="AH158" t="n">
        <v>590112.4796540486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6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3.3948</v>
      </c>
      <c r="E2" t="n">
        <v>29.46</v>
      </c>
      <c r="F2" t="n">
        <v>22.46</v>
      </c>
      <c r="G2" t="n">
        <v>7.61</v>
      </c>
      <c r="H2" t="n">
        <v>0.13</v>
      </c>
      <c r="I2" t="n">
        <v>177</v>
      </c>
      <c r="J2" t="n">
        <v>133.21</v>
      </c>
      <c r="K2" t="n">
        <v>46.47</v>
      </c>
      <c r="L2" t="n">
        <v>1</v>
      </c>
      <c r="M2" t="n">
        <v>175</v>
      </c>
      <c r="N2" t="n">
        <v>20.75</v>
      </c>
      <c r="O2" t="n">
        <v>16663.42</v>
      </c>
      <c r="P2" t="n">
        <v>243.11</v>
      </c>
      <c r="Q2" t="n">
        <v>444.64</v>
      </c>
      <c r="R2" t="n">
        <v>229.87</v>
      </c>
      <c r="S2" t="n">
        <v>48.21</v>
      </c>
      <c r="T2" t="n">
        <v>84055.98</v>
      </c>
      <c r="U2" t="n">
        <v>0.21</v>
      </c>
      <c r="V2" t="n">
        <v>0.61</v>
      </c>
      <c r="W2" t="n">
        <v>0.45</v>
      </c>
      <c r="X2" t="n">
        <v>5.18</v>
      </c>
      <c r="Y2" t="n">
        <v>1</v>
      </c>
      <c r="Z2" t="n">
        <v>10</v>
      </c>
      <c r="AA2" t="n">
        <v>607.074782134117</v>
      </c>
      <c r="AB2" t="n">
        <v>830.6264991650911</v>
      </c>
      <c r="AC2" t="n">
        <v>751.3526718763875</v>
      </c>
      <c r="AD2" t="n">
        <v>607074.782134117</v>
      </c>
      <c r="AE2" t="n">
        <v>830626.4991650911</v>
      </c>
      <c r="AF2" t="n">
        <v>5.477208414249306e-06</v>
      </c>
      <c r="AG2" t="n">
        <v>35</v>
      </c>
      <c r="AH2" t="n">
        <v>751352.6718763874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3.7239</v>
      </c>
      <c r="E3" t="n">
        <v>26.85</v>
      </c>
      <c r="F3" t="n">
        <v>21.08</v>
      </c>
      <c r="G3" t="n">
        <v>9.58</v>
      </c>
      <c r="H3" t="n">
        <v>0.17</v>
      </c>
      <c r="I3" t="n">
        <v>132</v>
      </c>
      <c r="J3" t="n">
        <v>133.55</v>
      </c>
      <c r="K3" t="n">
        <v>46.47</v>
      </c>
      <c r="L3" t="n">
        <v>1.25</v>
      </c>
      <c r="M3" t="n">
        <v>130</v>
      </c>
      <c r="N3" t="n">
        <v>20.83</v>
      </c>
      <c r="O3" t="n">
        <v>16704.7</v>
      </c>
      <c r="P3" t="n">
        <v>227.45</v>
      </c>
      <c r="Q3" t="n">
        <v>444.6</v>
      </c>
      <c r="R3" t="n">
        <v>184.77</v>
      </c>
      <c r="S3" t="n">
        <v>48.21</v>
      </c>
      <c r="T3" t="n">
        <v>61730.19</v>
      </c>
      <c r="U3" t="n">
        <v>0.26</v>
      </c>
      <c r="V3" t="n">
        <v>0.65</v>
      </c>
      <c r="W3" t="n">
        <v>0.37</v>
      </c>
      <c r="X3" t="n">
        <v>3.8</v>
      </c>
      <c r="Y3" t="n">
        <v>1</v>
      </c>
      <c r="Z3" t="n">
        <v>10</v>
      </c>
      <c r="AA3" t="n">
        <v>538.9737383464138</v>
      </c>
      <c r="AB3" t="n">
        <v>737.4476466487441</v>
      </c>
      <c r="AC3" t="n">
        <v>667.0666782668599</v>
      </c>
      <c r="AD3" t="n">
        <v>538973.7383464138</v>
      </c>
      <c r="AE3" t="n">
        <v>737447.6466487441</v>
      </c>
      <c r="AF3" t="n">
        <v>6.008182047196593e-06</v>
      </c>
      <c r="AG3" t="n">
        <v>32</v>
      </c>
      <c r="AH3" t="n">
        <v>667066.6782668598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3.9394</v>
      </c>
      <c r="E4" t="n">
        <v>25.38</v>
      </c>
      <c r="F4" t="n">
        <v>20.32</v>
      </c>
      <c r="G4" t="n">
        <v>11.5</v>
      </c>
      <c r="H4" t="n">
        <v>0.2</v>
      </c>
      <c r="I4" t="n">
        <v>106</v>
      </c>
      <c r="J4" t="n">
        <v>133.88</v>
      </c>
      <c r="K4" t="n">
        <v>46.47</v>
      </c>
      <c r="L4" t="n">
        <v>1.5</v>
      </c>
      <c r="M4" t="n">
        <v>104</v>
      </c>
      <c r="N4" t="n">
        <v>20.91</v>
      </c>
      <c r="O4" t="n">
        <v>16746.01</v>
      </c>
      <c r="P4" t="n">
        <v>218.54</v>
      </c>
      <c r="Q4" t="n">
        <v>444.63</v>
      </c>
      <c r="R4" t="n">
        <v>159.74</v>
      </c>
      <c r="S4" t="n">
        <v>48.21</v>
      </c>
      <c r="T4" t="n">
        <v>49346.52</v>
      </c>
      <c r="U4" t="n">
        <v>0.3</v>
      </c>
      <c r="V4" t="n">
        <v>0.67</v>
      </c>
      <c r="W4" t="n">
        <v>0.34</v>
      </c>
      <c r="X4" t="n">
        <v>3.04</v>
      </c>
      <c r="Y4" t="n">
        <v>1</v>
      </c>
      <c r="Z4" t="n">
        <v>10</v>
      </c>
      <c r="AA4" t="n">
        <v>498.9120695595934</v>
      </c>
      <c r="AB4" t="n">
        <v>682.6335040185261</v>
      </c>
      <c r="AC4" t="n">
        <v>617.4839204771374</v>
      </c>
      <c r="AD4" t="n">
        <v>498912.0695595933</v>
      </c>
      <c r="AE4" t="n">
        <v>682633.5040185261</v>
      </c>
      <c r="AF4" t="n">
        <v>6.355872165398173e-06</v>
      </c>
      <c r="AG4" t="n">
        <v>30</v>
      </c>
      <c r="AH4" t="n">
        <v>617483.9204771374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4.1079</v>
      </c>
      <c r="E5" t="n">
        <v>24.34</v>
      </c>
      <c r="F5" t="n">
        <v>19.77</v>
      </c>
      <c r="G5" t="n">
        <v>13.48</v>
      </c>
      <c r="H5" t="n">
        <v>0.23</v>
      </c>
      <c r="I5" t="n">
        <v>88</v>
      </c>
      <c r="J5" t="n">
        <v>134.22</v>
      </c>
      <c r="K5" t="n">
        <v>46.47</v>
      </c>
      <c r="L5" t="n">
        <v>1.75</v>
      </c>
      <c r="M5" t="n">
        <v>86</v>
      </c>
      <c r="N5" t="n">
        <v>21</v>
      </c>
      <c r="O5" t="n">
        <v>16787.35</v>
      </c>
      <c r="P5" t="n">
        <v>211.91</v>
      </c>
      <c r="Q5" t="n">
        <v>444.6</v>
      </c>
      <c r="R5" t="n">
        <v>141.75</v>
      </c>
      <c r="S5" t="n">
        <v>48.21</v>
      </c>
      <c r="T5" t="n">
        <v>40441.66</v>
      </c>
      <c r="U5" t="n">
        <v>0.34</v>
      </c>
      <c r="V5" t="n">
        <v>0.6899999999999999</v>
      </c>
      <c r="W5" t="n">
        <v>0.3</v>
      </c>
      <c r="X5" t="n">
        <v>2.49</v>
      </c>
      <c r="Y5" t="n">
        <v>1</v>
      </c>
      <c r="Z5" t="n">
        <v>10</v>
      </c>
      <c r="AA5" t="n">
        <v>474.9133348110855</v>
      </c>
      <c r="AB5" t="n">
        <v>649.7973763861631</v>
      </c>
      <c r="AC5" t="n">
        <v>587.7816267802126</v>
      </c>
      <c r="AD5" t="n">
        <v>474913.3348110855</v>
      </c>
      <c r="AE5" t="n">
        <v>649797.3763861632</v>
      </c>
      <c r="AF5" t="n">
        <v>6.627731956196161e-06</v>
      </c>
      <c r="AG5" t="n">
        <v>29</v>
      </c>
      <c r="AH5" t="n">
        <v>587781.6267802126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4.2247</v>
      </c>
      <c r="E6" t="n">
        <v>23.67</v>
      </c>
      <c r="F6" t="n">
        <v>19.42</v>
      </c>
      <c r="G6" t="n">
        <v>15.33</v>
      </c>
      <c r="H6" t="n">
        <v>0.26</v>
      </c>
      <c r="I6" t="n">
        <v>76</v>
      </c>
      <c r="J6" t="n">
        <v>134.55</v>
      </c>
      <c r="K6" t="n">
        <v>46.47</v>
      </c>
      <c r="L6" t="n">
        <v>2</v>
      </c>
      <c r="M6" t="n">
        <v>74</v>
      </c>
      <c r="N6" t="n">
        <v>21.09</v>
      </c>
      <c r="O6" t="n">
        <v>16828.84</v>
      </c>
      <c r="P6" t="n">
        <v>207.61</v>
      </c>
      <c r="Q6" t="n">
        <v>444.58</v>
      </c>
      <c r="R6" t="n">
        <v>130.26</v>
      </c>
      <c r="S6" t="n">
        <v>48.21</v>
      </c>
      <c r="T6" t="n">
        <v>34755.56</v>
      </c>
      <c r="U6" t="n">
        <v>0.37</v>
      </c>
      <c r="V6" t="n">
        <v>0.7</v>
      </c>
      <c r="W6" t="n">
        <v>0.29</v>
      </c>
      <c r="X6" t="n">
        <v>2.14</v>
      </c>
      <c r="Y6" t="n">
        <v>1</v>
      </c>
      <c r="Z6" t="n">
        <v>10</v>
      </c>
      <c r="AA6" t="n">
        <v>456.2493423266662</v>
      </c>
      <c r="AB6" t="n">
        <v>624.2604784717448</v>
      </c>
      <c r="AC6" t="n">
        <v>564.6819345614849</v>
      </c>
      <c r="AD6" t="n">
        <v>456249.3423266662</v>
      </c>
      <c r="AE6" t="n">
        <v>624260.4784717448</v>
      </c>
      <c r="AF6" t="n">
        <v>6.816178386850198e-06</v>
      </c>
      <c r="AG6" t="n">
        <v>28</v>
      </c>
      <c r="AH6" t="n">
        <v>564681.934561485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4.332</v>
      </c>
      <c r="E7" t="n">
        <v>23.08</v>
      </c>
      <c r="F7" t="n">
        <v>19.11</v>
      </c>
      <c r="G7" t="n">
        <v>17.37</v>
      </c>
      <c r="H7" t="n">
        <v>0.29</v>
      </c>
      <c r="I7" t="n">
        <v>66</v>
      </c>
      <c r="J7" t="n">
        <v>134.89</v>
      </c>
      <c r="K7" t="n">
        <v>46.47</v>
      </c>
      <c r="L7" t="n">
        <v>2.25</v>
      </c>
      <c r="M7" t="n">
        <v>64</v>
      </c>
      <c r="N7" t="n">
        <v>21.17</v>
      </c>
      <c r="O7" t="n">
        <v>16870.25</v>
      </c>
      <c r="P7" t="n">
        <v>203.69</v>
      </c>
      <c r="Q7" t="n">
        <v>444.61</v>
      </c>
      <c r="R7" t="n">
        <v>120.04</v>
      </c>
      <c r="S7" t="n">
        <v>48.21</v>
      </c>
      <c r="T7" t="n">
        <v>29694.65</v>
      </c>
      <c r="U7" t="n">
        <v>0.4</v>
      </c>
      <c r="V7" t="n">
        <v>0.71</v>
      </c>
      <c r="W7" t="n">
        <v>0.27</v>
      </c>
      <c r="X7" t="n">
        <v>1.83</v>
      </c>
      <c r="Y7" t="n">
        <v>1</v>
      </c>
      <c r="Z7" t="n">
        <v>10</v>
      </c>
      <c r="AA7" t="n">
        <v>438.7965436920019</v>
      </c>
      <c r="AB7" t="n">
        <v>600.3807894166628</v>
      </c>
      <c r="AC7" t="n">
        <v>543.081289514466</v>
      </c>
      <c r="AD7" t="n">
        <v>438796.543692002</v>
      </c>
      <c r="AE7" t="n">
        <v>600380.7894166628</v>
      </c>
      <c r="AF7" t="n">
        <v>6.989297410901378e-06</v>
      </c>
      <c r="AG7" t="n">
        <v>27</v>
      </c>
      <c r="AH7" t="n">
        <v>543081.289514466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4.412</v>
      </c>
      <c r="E8" t="n">
        <v>22.67</v>
      </c>
      <c r="F8" t="n">
        <v>18.88</v>
      </c>
      <c r="G8" t="n">
        <v>19.2</v>
      </c>
      <c r="H8" t="n">
        <v>0.33</v>
      </c>
      <c r="I8" t="n">
        <v>59</v>
      </c>
      <c r="J8" t="n">
        <v>135.22</v>
      </c>
      <c r="K8" t="n">
        <v>46.47</v>
      </c>
      <c r="L8" t="n">
        <v>2.5</v>
      </c>
      <c r="M8" t="n">
        <v>57</v>
      </c>
      <c r="N8" t="n">
        <v>21.26</v>
      </c>
      <c r="O8" t="n">
        <v>16911.68</v>
      </c>
      <c r="P8" t="n">
        <v>200.6</v>
      </c>
      <c r="Q8" t="n">
        <v>444.58</v>
      </c>
      <c r="R8" t="n">
        <v>112.42</v>
      </c>
      <c r="S8" t="n">
        <v>48.21</v>
      </c>
      <c r="T8" t="n">
        <v>25921.56</v>
      </c>
      <c r="U8" t="n">
        <v>0.43</v>
      </c>
      <c r="V8" t="n">
        <v>0.72</v>
      </c>
      <c r="W8" t="n">
        <v>0.26</v>
      </c>
      <c r="X8" t="n">
        <v>1.6</v>
      </c>
      <c r="Y8" t="n">
        <v>1</v>
      </c>
      <c r="Z8" t="n">
        <v>10</v>
      </c>
      <c r="AA8" t="n">
        <v>433.1656246099938</v>
      </c>
      <c r="AB8" t="n">
        <v>592.6763175100417</v>
      </c>
      <c r="AC8" t="n">
        <v>536.1121215933186</v>
      </c>
      <c r="AD8" t="n">
        <v>433165.6246099938</v>
      </c>
      <c r="AE8" t="n">
        <v>592676.3175100418</v>
      </c>
      <c r="AF8" t="n">
        <v>7.118370308609621e-06</v>
      </c>
      <c r="AG8" t="n">
        <v>27</v>
      </c>
      <c r="AH8" t="n">
        <v>536112.1215933186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4.5103</v>
      </c>
      <c r="E9" t="n">
        <v>22.17</v>
      </c>
      <c r="F9" t="n">
        <v>18.55</v>
      </c>
      <c r="G9" t="n">
        <v>21</v>
      </c>
      <c r="H9" t="n">
        <v>0.36</v>
      </c>
      <c r="I9" t="n">
        <v>53</v>
      </c>
      <c r="J9" t="n">
        <v>135.56</v>
      </c>
      <c r="K9" t="n">
        <v>46.47</v>
      </c>
      <c r="L9" t="n">
        <v>2.75</v>
      </c>
      <c r="M9" t="n">
        <v>51</v>
      </c>
      <c r="N9" t="n">
        <v>21.34</v>
      </c>
      <c r="O9" t="n">
        <v>16953.14</v>
      </c>
      <c r="P9" t="n">
        <v>196.28</v>
      </c>
      <c r="Q9" t="n">
        <v>444.61</v>
      </c>
      <c r="R9" t="n">
        <v>101.8</v>
      </c>
      <c r="S9" t="n">
        <v>48.21</v>
      </c>
      <c r="T9" t="n">
        <v>20638</v>
      </c>
      <c r="U9" t="n">
        <v>0.47</v>
      </c>
      <c r="V9" t="n">
        <v>0.74</v>
      </c>
      <c r="W9" t="n">
        <v>0.23</v>
      </c>
      <c r="X9" t="n">
        <v>1.27</v>
      </c>
      <c r="Y9" t="n">
        <v>1</v>
      </c>
      <c r="Z9" t="n">
        <v>10</v>
      </c>
      <c r="AA9" t="n">
        <v>416.4015912674967</v>
      </c>
      <c r="AB9" t="n">
        <v>569.7390275138829</v>
      </c>
      <c r="AC9" t="n">
        <v>515.3639343617044</v>
      </c>
      <c r="AD9" t="n">
        <v>416401.5912674966</v>
      </c>
      <c r="AE9" t="n">
        <v>569739.0275138828</v>
      </c>
      <c r="AF9" t="n">
        <v>7.276968631668625e-06</v>
      </c>
      <c r="AG9" t="n">
        <v>26</v>
      </c>
      <c r="AH9" t="n">
        <v>515363.9343617044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4.4782</v>
      </c>
      <c r="E10" t="n">
        <v>22.33</v>
      </c>
      <c r="F10" t="n">
        <v>18.82</v>
      </c>
      <c r="G10" t="n">
        <v>23.04</v>
      </c>
      <c r="H10" t="n">
        <v>0.39</v>
      </c>
      <c r="I10" t="n">
        <v>49</v>
      </c>
      <c r="J10" t="n">
        <v>135.9</v>
      </c>
      <c r="K10" t="n">
        <v>46.47</v>
      </c>
      <c r="L10" t="n">
        <v>3</v>
      </c>
      <c r="M10" t="n">
        <v>47</v>
      </c>
      <c r="N10" t="n">
        <v>21.43</v>
      </c>
      <c r="O10" t="n">
        <v>16994.64</v>
      </c>
      <c r="P10" t="n">
        <v>198.92</v>
      </c>
      <c r="Q10" t="n">
        <v>444.61</v>
      </c>
      <c r="R10" t="n">
        <v>111.58</v>
      </c>
      <c r="S10" t="n">
        <v>48.21</v>
      </c>
      <c r="T10" t="n">
        <v>25551.94</v>
      </c>
      <c r="U10" t="n">
        <v>0.43</v>
      </c>
      <c r="V10" t="n">
        <v>0.73</v>
      </c>
      <c r="W10" t="n">
        <v>0.24</v>
      </c>
      <c r="X10" t="n">
        <v>1.54</v>
      </c>
      <c r="Y10" t="n">
        <v>1</v>
      </c>
      <c r="Z10" t="n">
        <v>10</v>
      </c>
      <c r="AA10" t="n">
        <v>419.8558782888</v>
      </c>
      <c r="AB10" t="n">
        <v>574.4653354088182</v>
      </c>
      <c r="AC10" t="n">
        <v>519.6391700645619</v>
      </c>
      <c r="AD10" t="n">
        <v>419855.8782888</v>
      </c>
      <c r="AE10" t="n">
        <v>574465.3354088182</v>
      </c>
      <c r="AF10" t="n">
        <v>7.225178131463193e-06</v>
      </c>
      <c r="AG10" t="n">
        <v>26</v>
      </c>
      <c r="AH10" t="n">
        <v>519639.1700645619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4.5471</v>
      </c>
      <c r="E11" t="n">
        <v>21.99</v>
      </c>
      <c r="F11" t="n">
        <v>18.59</v>
      </c>
      <c r="G11" t="n">
        <v>24.78</v>
      </c>
      <c r="H11" t="n">
        <v>0.42</v>
      </c>
      <c r="I11" t="n">
        <v>45</v>
      </c>
      <c r="J11" t="n">
        <v>136.23</v>
      </c>
      <c r="K11" t="n">
        <v>46.47</v>
      </c>
      <c r="L11" t="n">
        <v>3.25</v>
      </c>
      <c r="M11" t="n">
        <v>43</v>
      </c>
      <c r="N11" t="n">
        <v>21.52</v>
      </c>
      <c r="O11" t="n">
        <v>17036.16</v>
      </c>
      <c r="P11" t="n">
        <v>195.7</v>
      </c>
      <c r="Q11" t="n">
        <v>444.61</v>
      </c>
      <c r="R11" t="n">
        <v>103.42</v>
      </c>
      <c r="S11" t="n">
        <v>48.21</v>
      </c>
      <c r="T11" t="n">
        <v>21488.13</v>
      </c>
      <c r="U11" t="n">
        <v>0.47</v>
      </c>
      <c r="V11" t="n">
        <v>0.73</v>
      </c>
      <c r="W11" t="n">
        <v>0.24</v>
      </c>
      <c r="X11" t="n">
        <v>1.31</v>
      </c>
      <c r="Y11" t="n">
        <v>1</v>
      </c>
      <c r="Z11" t="n">
        <v>10</v>
      </c>
      <c r="AA11" t="n">
        <v>414.8937317463376</v>
      </c>
      <c r="AB11" t="n">
        <v>567.6759075949659</v>
      </c>
      <c r="AC11" t="n">
        <v>513.497715712242</v>
      </c>
      <c r="AD11" t="n">
        <v>414893.7317463376</v>
      </c>
      <c r="AE11" t="n">
        <v>567675.9075949659</v>
      </c>
      <c r="AF11" t="n">
        <v>7.336342164614418e-06</v>
      </c>
      <c r="AG11" t="n">
        <v>26</v>
      </c>
      <c r="AH11" t="n">
        <v>513497.7157122419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4.6022</v>
      </c>
      <c r="E12" t="n">
        <v>21.73</v>
      </c>
      <c r="F12" t="n">
        <v>18.43</v>
      </c>
      <c r="G12" t="n">
        <v>26.97</v>
      </c>
      <c r="H12" t="n">
        <v>0.45</v>
      </c>
      <c r="I12" t="n">
        <v>41</v>
      </c>
      <c r="J12" t="n">
        <v>136.57</v>
      </c>
      <c r="K12" t="n">
        <v>46.47</v>
      </c>
      <c r="L12" t="n">
        <v>3.5</v>
      </c>
      <c r="M12" t="n">
        <v>39</v>
      </c>
      <c r="N12" t="n">
        <v>21.6</v>
      </c>
      <c r="O12" t="n">
        <v>17077.72</v>
      </c>
      <c r="P12" t="n">
        <v>193.47</v>
      </c>
      <c r="Q12" t="n">
        <v>444.56</v>
      </c>
      <c r="R12" t="n">
        <v>98.38</v>
      </c>
      <c r="S12" t="n">
        <v>48.21</v>
      </c>
      <c r="T12" t="n">
        <v>18988.87</v>
      </c>
      <c r="U12" t="n">
        <v>0.49</v>
      </c>
      <c r="V12" t="n">
        <v>0.74</v>
      </c>
      <c r="W12" t="n">
        <v>0.23</v>
      </c>
      <c r="X12" t="n">
        <v>1.16</v>
      </c>
      <c r="Y12" t="n">
        <v>1</v>
      </c>
      <c r="Z12" t="n">
        <v>10</v>
      </c>
      <c r="AA12" t="n">
        <v>411.2875194759943</v>
      </c>
      <c r="AB12" t="n">
        <v>562.7417288718251</v>
      </c>
      <c r="AC12" t="n">
        <v>509.0344480812744</v>
      </c>
      <c r="AD12" t="n">
        <v>411287.5194759943</v>
      </c>
      <c r="AE12" t="n">
        <v>562741.7288718252</v>
      </c>
      <c r="AF12" t="n">
        <v>7.425241122910969e-06</v>
      </c>
      <c r="AG12" t="n">
        <v>26</v>
      </c>
      <c r="AH12" t="n">
        <v>509034.4480812744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4.6383</v>
      </c>
      <c r="E13" t="n">
        <v>21.56</v>
      </c>
      <c r="F13" t="n">
        <v>18.34</v>
      </c>
      <c r="G13" t="n">
        <v>28.97</v>
      </c>
      <c r="H13" t="n">
        <v>0.48</v>
      </c>
      <c r="I13" t="n">
        <v>38</v>
      </c>
      <c r="J13" t="n">
        <v>136.91</v>
      </c>
      <c r="K13" t="n">
        <v>46.47</v>
      </c>
      <c r="L13" t="n">
        <v>3.75</v>
      </c>
      <c r="M13" t="n">
        <v>36</v>
      </c>
      <c r="N13" t="n">
        <v>21.69</v>
      </c>
      <c r="O13" t="n">
        <v>17119.3</v>
      </c>
      <c r="P13" t="n">
        <v>191.92</v>
      </c>
      <c r="Q13" t="n">
        <v>444.57</v>
      </c>
      <c r="R13" t="n">
        <v>95.41</v>
      </c>
      <c r="S13" t="n">
        <v>48.21</v>
      </c>
      <c r="T13" t="n">
        <v>17518.45</v>
      </c>
      <c r="U13" t="n">
        <v>0.51</v>
      </c>
      <c r="V13" t="n">
        <v>0.74</v>
      </c>
      <c r="W13" t="n">
        <v>0.23</v>
      </c>
      <c r="X13" t="n">
        <v>1.07</v>
      </c>
      <c r="Y13" t="n">
        <v>1</v>
      </c>
      <c r="Z13" t="n">
        <v>10</v>
      </c>
      <c r="AA13" t="n">
        <v>399.2813408793369</v>
      </c>
      <c r="AB13" t="n">
        <v>546.3143456406616</v>
      </c>
      <c r="AC13" t="n">
        <v>494.1748712497159</v>
      </c>
      <c r="AD13" t="n">
        <v>399281.3408793369</v>
      </c>
      <c r="AE13" t="n">
        <v>546314.3456406615</v>
      </c>
      <c r="AF13" t="n">
        <v>7.483485268001815e-06</v>
      </c>
      <c r="AG13" t="n">
        <v>25</v>
      </c>
      <c r="AH13" t="n">
        <v>494174.8712497159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4.6627</v>
      </c>
      <c r="E14" t="n">
        <v>21.45</v>
      </c>
      <c r="F14" t="n">
        <v>18.29</v>
      </c>
      <c r="G14" t="n">
        <v>30.48</v>
      </c>
      <c r="H14" t="n">
        <v>0.52</v>
      </c>
      <c r="I14" t="n">
        <v>36</v>
      </c>
      <c r="J14" t="n">
        <v>137.25</v>
      </c>
      <c r="K14" t="n">
        <v>46.47</v>
      </c>
      <c r="L14" t="n">
        <v>4</v>
      </c>
      <c r="M14" t="n">
        <v>34</v>
      </c>
      <c r="N14" t="n">
        <v>21.78</v>
      </c>
      <c r="O14" t="n">
        <v>17160.92</v>
      </c>
      <c r="P14" t="n">
        <v>190.78</v>
      </c>
      <c r="Q14" t="n">
        <v>444.57</v>
      </c>
      <c r="R14" t="n">
        <v>93.52</v>
      </c>
      <c r="S14" t="n">
        <v>48.21</v>
      </c>
      <c r="T14" t="n">
        <v>16582.52</v>
      </c>
      <c r="U14" t="n">
        <v>0.52</v>
      </c>
      <c r="V14" t="n">
        <v>0.75</v>
      </c>
      <c r="W14" t="n">
        <v>0.22</v>
      </c>
      <c r="X14" t="n">
        <v>1.01</v>
      </c>
      <c r="Y14" t="n">
        <v>1</v>
      </c>
      <c r="Z14" t="n">
        <v>10</v>
      </c>
      <c r="AA14" t="n">
        <v>397.7204840984245</v>
      </c>
      <c r="AB14" t="n">
        <v>544.1787125328759</v>
      </c>
      <c r="AC14" t="n">
        <v>492.2430599683574</v>
      </c>
      <c r="AD14" t="n">
        <v>397720.4840984246</v>
      </c>
      <c r="AE14" t="n">
        <v>544178.7125328759</v>
      </c>
      <c r="AF14" t="n">
        <v>7.522852501802829e-06</v>
      </c>
      <c r="AG14" t="n">
        <v>25</v>
      </c>
      <c r="AH14" t="n">
        <v>492243.0599683574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4.7034</v>
      </c>
      <c r="E15" t="n">
        <v>21.26</v>
      </c>
      <c r="F15" t="n">
        <v>18.18</v>
      </c>
      <c r="G15" t="n">
        <v>33.06</v>
      </c>
      <c r="H15" t="n">
        <v>0.55</v>
      </c>
      <c r="I15" t="n">
        <v>33</v>
      </c>
      <c r="J15" t="n">
        <v>137.58</v>
      </c>
      <c r="K15" t="n">
        <v>46.47</v>
      </c>
      <c r="L15" t="n">
        <v>4.25</v>
      </c>
      <c r="M15" t="n">
        <v>31</v>
      </c>
      <c r="N15" t="n">
        <v>21.87</v>
      </c>
      <c r="O15" t="n">
        <v>17202.57</v>
      </c>
      <c r="P15" t="n">
        <v>188.81</v>
      </c>
      <c r="Q15" t="n">
        <v>444.55</v>
      </c>
      <c r="R15" t="n">
        <v>90.12</v>
      </c>
      <c r="S15" t="n">
        <v>48.21</v>
      </c>
      <c r="T15" t="n">
        <v>14899.42</v>
      </c>
      <c r="U15" t="n">
        <v>0.53</v>
      </c>
      <c r="V15" t="n">
        <v>0.75</v>
      </c>
      <c r="W15" t="n">
        <v>0.22</v>
      </c>
      <c r="X15" t="n">
        <v>0.91</v>
      </c>
      <c r="Y15" t="n">
        <v>1</v>
      </c>
      <c r="Z15" t="n">
        <v>10</v>
      </c>
      <c r="AA15" t="n">
        <v>395.0375125006543</v>
      </c>
      <c r="AB15" t="n">
        <v>540.5077524284536</v>
      </c>
      <c r="AC15" t="n">
        <v>488.9224511440762</v>
      </c>
      <c r="AD15" t="n">
        <v>395037.5125006543</v>
      </c>
      <c r="AE15" t="n">
        <v>540507.7524284536</v>
      </c>
      <c r="AF15" t="n">
        <v>7.588518338511898e-06</v>
      </c>
      <c r="AG15" t="n">
        <v>25</v>
      </c>
      <c r="AH15" t="n">
        <v>488922.4511440762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4.7302</v>
      </c>
      <c r="E16" t="n">
        <v>21.14</v>
      </c>
      <c r="F16" t="n">
        <v>18.12</v>
      </c>
      <c r="G16" t="n">
        <v>35.06</v>
      </c>
      <c r="H16" t="n">
        <v>0.58</v>
      </c>
      <c r="I16" t="n">
        <v>31</v>
      </c>
      <c r="J16" t="n">
        <v>137.92</v>
      </c>
      <c r="K16" t="n">
        <v>46.47</v>
      </c>
      <c r="L16" t="n">
        <v>4.5</v>
      </c>
      <c r="M16" t="n">
        <v>29</v>
      </c>
      <c r="N16" t="n">
        <v>21.95</v>
      </c>
      <c r="O16" t="n">
        <v>17244.24</v>
      </c>
      <c r="P16" t="n">
        <v>187.87</v>
      </c>
      <c r="Q16" t="n">
        <v>444.56</v>
      </c>
      <c r="R16" t="n">
        <v>87.98</v>
      </c>
      <c r="S16" t="n">
        <v>48.21</v>
      </c>
      <c r="T16" t="n">
        <v>13841.4</v>
      </c>
      <c r="U16" t="n">
        <v>0.55</v>
      </c>
      <c r="V16" t="n">
        <v>0.75</v>
      </c>
      <c r="W16" t="n">
        <v>0.21</v>
      </c>
      <c r="X16" t="n">
        <v>0.84</v>
      </c>
      <c r="Y16" t="n">
        <v>1</v>
      </c>
      <c r="Z16" t="n">
        <v>10</v>
      </c>
      <c r="AA16" t="n">
        <v>393.5159902145384</v>
      </c>
      <c r="AB16" t="n">
        <v>538.4259385117639</v>
      </c>
      <c r="AC16" t="n">
        <v>487.0393226257513</v>
      </c>
      <c r="AD16" t="n">
        <v>393515.9902145384</v>
      </c>
      <c r="AE16" t="n">
        <v>538425.9385117639</v>
      </c>
      <c r="AF16" t="n">
        <v>7.63175775924416e-06</v>
      </c>
      <c r="AG16" t="n">
        <v>25</v>
      </c>
      <c r="AH16" t="n">
        <v>487039.3226257513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4.7421</v>
      </c>
      <c r="E17" t="n">
        <v>21.09</v>
      </c>
      <c r="F17" t="n">
        <v>18.09</v>
      </c>
      <c r="G17" t="n">
        <v>36.18</v>
      </c>
      <c r="H17" t="n">
        <v>0.61</v>
      </c>
      <c r="I17" t="n">
        <v>30</v>
      </c>
      <c r="J17" t="n">
        <v>138.26</v>
      </c>
      <c r="K17" t="n">
        <v>46.47</v>
      </c>
      <c r="L17" t="n">
        <v>4.75</v>
      </c>
      <c r="M17" t="n">
        <v>28</v>
      </c>
      <c r="N17" t="n">
        <v>22.04</v>
      </c>
      <c r="O17" t="n">
        <v>17285.95</v>
      </c>
      <c r="P17" t="n">
        <v>186.94</v>
      </c>
      <c r="Q17" t="n">
        <v>444.55</v>
      </c>
      <c r="R17" t="n">
        <v>87.11</v>
      </c>
      <c r="S17" t="n">
        <v>48.21</v>
      </c>
      <c r="T17" t="n">
        <v>13410.41</v>
      </c>
      <c r="U17" t="n">
        <v>0.55</v>
      </c>
      <c r="V17" t="n">
        <v>0.75</v>
      </c>
      <c r="W17" t="n">
        <v>0.21</v>
      </c>
      <c r="X17" t="n">
        <v>0.8100000000000001</v>
      </c>
      <c r="Y17" t="n">
        <v>1</v>
      </c>
      <c r="Z17" t="n">
        <v>10</v>
      </c>
      <c r="AA17" t="n">
        <v>392.5744015923749</v>
      </c>
      <c r="AB17" t="n">
        <v>537.1376154189616</v>
      </c>
      <c r="AC17" t="n">
        <v>485.8739552807531</v>
      </c>
      <c r="AD17" t="n">
        <v>392574.4015923749</v>
      </c>
      <c r="AE17" t="n">
        <v>537137.6154189615</v>
      </c>
      <c r="AF17" t="n">
        <v>7.650957352778261e-06</v>
      </c>
      <c r="AG17" t="n">
        <v>25</v>
      </c>
      <c r="AH17" t="n">
        <v>485873.9552807531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4.7731</v>
      </c>
      <c r="E18" t="n">
        <v>20.95</v>
      </c>
      <c r="F18" t="n">
        <v>18.01</v>
      </c>
      <c r="G18" t="n">
        <v>38.59</v>
      </c>
      <c r="H18" t="n">
        <v>0.64</v>
      </c>
      <c r="I18" t="n">
        <v>28</v>
      </c>
      <c r="J18" t="n">
        <v>138.6</v>
      </c>
      <c r="K18" t="n">
        <v>46.47</v>
      </c>
      <c r="L18" t="n">
        <v>5</v>
      </c>
      <c r="M18" t="n">
        <v>26</v>
      </c>
      <c r="N18" t="n">
        <v>22.13</v>
      </c>
      <c r="O18" t="n">
        <v>17327.69</v>
      </c>
      <c r="P18" t="n">
        <v>185.42</v>
      </c>
      <c r="Q18" t="n">
        <v>444.58</v>
      </c>
      <c r="R18" t="n">
        <v>84.33</v>
      </c>
      <c r="S18" t="n">
        <v>48.21</v>
      </c>
      <c r="T18" t="n">
        <v>12028.31</v>
      </c>
      <c r="U18" t="n">
        <v>0.57</v>
      </c>
      <c r="V18" t="n">
        <v>0.76</v>
      </c>
      <c r="W18" t="n">
        <v>0.21</v>
      </c>
      <c r="X18" t="n">
        <v>0.73</v>
      </c>
      <c r="Y18" t="n">
        <v>1</v>
      </c>
      <c r="Z18" t="n">
        <v>10</v>
      </c>
      <c r="AA18" t="n">
        <v>390.5954882680098</v>
      </c>
      <c r="AB18" t="n">
        <v>534.429978905071</v>
      </c>
      <c r="AC18" t="n">
        <v>483.4247317955566</v>
      </c>
      <c r="AD18" t="n">
        <v>390595.4882680099</v>
      </c>
      <c r="AE18" t="n">
        <v>534429.978905071</v>
      </c>
      <c r="AF18" t="n">
        <v>7.700973100640205e-06</v>
      </c>
      <c r="AG18" t="n">
        <v>25</v>
      </c>
      <c r="AH18" t="n">
        <v>483424.7317955566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4.7988</v>
      </c>
      <c r="E19" t="n">
        <v>20.84</v>
      </c>
      <c r="F19" t="n">
        <v>17.92</v>
      </c>
      <c r="G19" t="n">
        <v>39.83</v>
      </c>
      <c r="H19" t="n">
        <v>0.67</v>
      </c>
      <c r="I19" t="n">
        <v>27</v>
      </c>
      <c r="J19" t="n">
        <v>138.94</v>
      </c>
      <c r="K19" t="n">
        <v>46.47</v>
      </c>
      <c r="L19" t="n">
        <v>5.25</v>
      </c>
      <c r="M19" t="n">
        <v>25</v>
      </c>
      <c r="N19" t="n">
        <v>22.22</v>
      </c>
      <c r="O19" t="n">
        <v>17369.47</v>
      </c>
      <c r="P19" t="n">
        <v>183.82</v>
      </c>
      <c r="Q19" t="n">
        <v>444.55</v>
      </c>
      <c r="R19" t="n">
        <v>81.87</v>
      </c>
      <c r="S19" t="n">
        <v>48.21</v>
      </c>
      <c r="T19" t="n">
        <v>10804.49</v>
      </c>
      <c r="U19" t="n">
        <v>0.59</v>
      </c>
      <c r="V19" t="n">
        <v>0.76</v>
      </c>
      <c r="W19" t="n">
        <v>0.19</v>
      </c>
      <c r="X19" t="n">
        <v>0.65</v>
      </c>
      <c r="Y19" t="n">
        <v>1</v>
      </c>
      <c r="Z19" t="n">
        <v>10</v>
      </c>
      <c r="AA19" t="n">
        <v>388.7329721760265</v>
      </c>
      <c r="AB19" t="n">
        <v>531.8816022196085</v>
      </c>
      <c r="AC19" t="n">
        <v>481.1195686042855</v>
      </c>
      <c r="AD19" t="n">
        <v>388732.9721760265</v>
      </c>
      <c r="AE19" t="n">
        <v>531881.6022196085</v>
      </c>
      <c r="AF19" t="n">
        <v>7.742437769028979e-06</v>
      </c>
      <c r="AG19" t="n">
        <v>25</v>
      </c>
      <c r="AH19" t="n">
        <v>481119.5686042855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4.7915</v>
      </c>
      <c r="E20" t="n">
        <v>20.87</v>
      </c>
      <c r="F20" t="n">
        <v>18.01</v>
      </c>
      <c r="G20" t="n">
        <v>43.22</v>
      </c>
      <c r="H20" t="n">
        <v>0.7</v>
      </c>
      <c r="I20" t="n">
        <v>25</v>
      </c>
      <c r="J20" t="n">
        <v>139.28</v>
      </c>
      <c r="K20" t="n">
        <v>46.47</v>
      </c>
      <c r="L20" t="n">
        <v>5.5</v>
      </c>
      <c r="M20" t="n">
        <v>23</v>
      </c>
      <c r="N20" t="n">
        <v>22.31</v>
      </c>
      <c r="O20" t="n">
        <v>17411.27</v>
      </c>
      <c r="P20" t="n">
        <v>184.19</v>
      </c>
      <c r="Q20" t="n">
        <v>444.59</v>
      </c>
      <c r="R20" t="n">
        <v>84.48</v>
      </c>
      <c r="S20" t="n">
        <v>48.21</v>
      </c>
      <c r="T20" t="n">
        <v>12119.2</v>
      </c>
      <c r="U20" t="n">
        <v>0.57</v>
      </c>
      <c r="V20" t="n">
        <v>0.76</v>
      </c>
      <c r="W20" t="n">
        <v>0.21</v>
      </c>
      <c r="X20" t="n">
        <v>0.73</v>
      </c>
      <c r="Y20" t="n">
        <v>1</v>
      </c>
      <c r="Z20" t="n">
        <v>10</v>
      </c>
      <c r="AA20" t="n">
        <v>389.4081802448102</v>
      </c>
      <c r="AB20" t="n">
        <v>532.805451687396</v>
      </c>
      <c r="AC20" t="n">
        <v>481.9552471754983</v>
      </c>
      <c r="AD20" t="n">
        <v>389408.1802448102</v>
      </c>
      <c r="AE20" t="n">
        <v>532805.451687396</v>
      </c>
      <c r="AF20" t="n">
        <v>7.730659867113102e-06</v>
      </c>
      <c r="AG20" t="n">
        <v>25</v>
      </c>
      <c r="AH20" t="n">
        <v>481955.2471754983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4.8128</v>
      </c>
      <c r="E21" t="n">
        <v>20.78</v>
      </c>
      <c r="F21" t="n">
        <v>17.94</v>
      </c>
      <c r="G21" t="n">
        <v>44.86</v>
      </c>
      <c r="H21" t="n">
        <v>0.73</v>
      </c>
      <c r="I21" t="n">
        <v>24</v>
      </c>
      <c r="J21" t="n">
        <v>139.61</v>
      </c>
      <c r="K21" t="n">
        <v>46.47</v>
      </c>
      <c r="L21" t="n">
        <v>5.75</v>
      </c>
      <c r="M21" t="n">
        <v>22</v>
      </c>
      <c r="N21" t="n">
        <v>22.4</v>
      </c>
      <c r="O21" t="n">
        <v>17453.1</v>
      </c>
      <c r="P21" t="n">
        <v>183.08</v>
      </c>
      <c r="Q21" t="n">
        <v>444.56</v>
      </c>
      <c r="R21" t="n">
        <v>82.52</v>
      </c>
      <c r="S21" t="n">
        <v>48.21</v>
      </c>
      <c r="T21" t="n">
        <v>11145.17</v>
      </c>
      <c r="U21" t="n">
        <v>0.58</v>
      </c>
      <c r="V21" t="n">
        <v>0.76</v>
      </c>
      <c r="W21" t="n">
        <v>0.2</v>
      </c>
      <c r="X21" t="n">
        <v>0.67</v>
      </c>
      <c r="Y21" t="n">
        <v>1</v>
      </c>
      <c r="Z21" t="n">
        <v>10</v>
      </c>
      <c r="AA21" t="n">
        <v>387.9964066486094</v>
      </c>
      <c r="AB21" t="n">
        <v>530.8738007700188</v>
      </c>
      <c r="AC21" t="n">
        <v>480.2079503105864</v>
      </c>
      <c r="AD21" t="n">
        <v>387996.4066486094</v>
      </c>
      <c r="AE21" t="n">
        <v>530873.8007700187</v>
      </c>
      <c r="AF21" t="n">
        <v>7.765025526127921e-06</v>
      </c>
      <c r="AG21" t="n">
        <v>25</v>
      </c>
      <c r="AH21" t="n">
        <v>480207.9503105864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4.8276</v>
      </c>
      <c r="E22" t="n">
        <v>20.71</v>
      </c>
      <c r="F22" t="n">
        <v>17.91</v>
      </c>
      <c r="G22" t="n">
        <v>46.72</v>
      </c>
      <c r="H22" t="n">
        <v>0.76</v>
      </c>
      <c r="I22" t="n">
        <v>23</v>
      </c>
      <c r="J22" t="n">
        <v>139.95</v>
      </c>
      <c r="K22" t="n">
        <v>46.47</v>
      </c>
      <c r="L22" t="n">
        <v>6</v>
      </c>
      <c r="M22" t="n">
        <v>21</v>
      </c>
      <c r="N22" t="n">
        <v>22.49</v>
      </c>
      <c r="O22" t="n">
        <v>17494.97</v>
      </c>
      <c r="P22" t="n">
        <v>181.96</v>
      </c>
      <c r="Q22" t="n">
        <v>444.57</v>
      </c>
      <c r="R22" t="n">
        <v>81.31</v>
      </c>
      <c r="S22" t="n">
        <v>48.21</v>
      </c>
      <c r="T22" t="n">
        <v>10545.36</v>
      </c>
      <c r="U22" t="n">
        <v>0.59</v>
      </c>
      <c r="V22" t="n">
        <v>0.76</v>
      </c>
      <c r="W22" t="n">
        <v>0.2</v>
      </c>
      <c r="X22" t="n">
        <v>0.63</v>
      </c>
      <c r="Y22" t="n">
        <v>1</v>
      </c>
      <c r="Z22" t="n">
        <v>10</v>
      </c>
      <c r="AA22" t="n">
        <v>377.2139457233336</v>
      </c>
      <c r="AB22" t="n">
        <v>516.1207620434528</v>
      </c>
      <c r="AC22" t="n">
        <v>466.862920894064</v>
      </c>
      <c r="AD22" t="n">
        <v>377213.9457233336</v>
      </c>
      <c r="AE22" t="n">
        <v>516120.7620434528</v>
      </c>
      <c r="AF22" t="n">
        <v>7.788904012203946e-06</v>
      </c>
      <c r="AG22" t="n">
        <v>24</v>
      </c>
      <c r="AH22" t="n">
        <v>466862.920894064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4.8402</v>
      </c>
      <c r="E23" t="n">
        <v>20.66</v>
      </c>
      <c r="F23" t="n">
        <v>17.88</v>
      </c>
      <c r="G23" t="n">
        <v>48.77</v>
      </c>
      <c r="H23" t="n">
        <v>0.79</v>
      </c>
      <c r="I23" t="n">
        <v>22</v>
      </c>
      <c r="J23" t="n">
        <v>140.29</v>
      </c>
      <c r="K23" t="n">
        <v>46.47</v>
      </c>
      <c r="L23" t="n">
        <v>6.25</v>
      </c>
      <c r="M23" t="n">
        <v>20</v>
      </c>
      <c r="N23" t="n">
        <v>22.58</v>
      </c>
      <c r="O23" t="n">
        <v>17536.87</v>
      </c>
      <c r="P23" t="n">
        <v>181.43</v>
      </c>
      <c r="Q23" t="n">
        <v>444.57</v>
      </c>
      <c r="R23" t="n">
        <v>80.31</v>
      </c>
      <c r="S23" t="n">
        <v>48.21</v>
      </c>
      <c r="T23" t="n">
        <v>10048.52</v>
      </c>
      <c r="U23" t="n">
        <v>0.6</v>
      </c>
      <c r="V23" t="n">
        <v>0.76</v>
      </c>
      <c r="W23" t="n">
        <v>0.2</v>
      </c>
      <c r="X23" t="n">
        <v>0.6</v>
      </c>
      <c r="Y23" t="n">
        <v>1</v>
      </c>
      <c r="Z23" t="n">
        <v>10</v>
      </c>
      <c r="AA23" t="n">
        <v>376.486781778152</v>
      </c>
      <c r="AB23" t="n">
        <v>515.1258242534462</v>
      </c>
      <c r="AC23" t="n">
        <v>465.9629385703316</v>
      </c>
      <c r="AD23" t="n">
        <v>376486.781778152</v>
      </c>
      <c r="AE23" t="n">
        <v>515125.8242534462</v>
      </c>
      <c r="AF23" t="n">
        <v>7.809232993592994e-06</v>
      </c>
      <c r="AG23" t="n">
        <v>24</v>
      </c>
      <c r="AH23" t="n">
        <v>465962.9385703316</v>
      </c>
    </row>
    <row r="24">
      <c r="A24" t="n">
        <v>22</v>
      </c>
      <c r="B24" t="n">
        <v>65</v>
      </c>
      <c r="C24" t="inlineStr">
        <is>
          <t xml:space="preserve">CONCLUIDO	</t>
        </is>
      </c>
      <c r="D24" t="n">
        <v>4.8531</v>
      </c>
      <c r="E24" t="n">
        <v>20.61</v>
      </c>
      <c r="F24" t="n">
        <v>17.85</v>
      </c>
      <c r="G24" t="n">
        <v>51.01</v>
      </c>
      <c r="H24" t="n">
        <v>0.82</v>
      </c>
      <c r="I24" t="n">
        <v>21</v>
      </c>
      <c r="J24" t="n">
        <v>140.63</v>
      </c>
      <c r="K24" t="n">
        <v>46.47</v>
      </c>
      <c r="L24" t="n">
        <v>6.5</v>
      </c>
      <c r="M24" t="n">
        <v>19</v>
      </c>
      <c r="N24" t="n">
        <v>22.67</v>
      </c>
      <c r="O24" t="n">
        <v>17578.8</v>
      </c>
      <c r="P24" t="n">
        <v>179.83</v>
      </c>
      <c r="Q24" t="n">
        <v>444.56</v>
      </c>
      <c r="R24" t="n">
        <v>79.47</v>
      </c>
      <c r="S24" t="n">
        <v>48.21</v>
      </c>
      <c r="T24" t="n">
        <v>9634.73</v>
      </c>
      <c r="U24" t="n">
        <v>0.61</v>
      </c>
      <c r="V24" t="n">
        <v>0.76</v>
      </c>
      <c r="W24" t="n">
        <v>0.2</v>
      </c>
      <c r="X24" t="n">
        <v>0.58</v>
      </c>
      <c r="Y24" t="n">
        <v>1</v>
      </c>
      <c r="Z24" t="n">
        <v>10</v>
      </c>
      <c r="AA24" t="n">
        <v>375.2213359487967</v>
      </c>
      <c r="AB24" t="n">
        <v>513.3943854421924</v>
      </c>
      <c r="AC24" t="n">
        <v>464.3967458491343</v>
      </c>
      <c r="AD24" t="n">
        <v>375221.3359487967</v>
      </c>
      <c r="AE24" t="n">
        <v>513394.3854421924</v>
      </c>
      <c r="AF24" t="n">
        <v>7.830045998348449e-06</v>
      </c>
      <c r="AG24" t="n">
        <v>24</v>
      </c>
      <c r="AH24" t="n">
        <v>464396.7458491343</v>
      </c>
    </row>
    <row r="25">
      <c r="A25" t="n">
        <v>23</v>
      </c>
      <c r="B25" t="n">
        <v>65</v>
      </c>
      <c r="C25" t="inlineStr">
        <is>
          <t xml:space="preserve">CONCLUIDO	</t>
        </is>
      </c>
      <c r="D25" t="n">
        <v>4.8546</v>
      </c>
      <c r="E25" t="n">
        <v>20.6</v>
      </c>
      <c r="F25" t="n">
        <v>17.85</v>
      </c>
      <c r="G25" t="n">
        <v>50.99</v>
      </c>
      <c r="H25" t="n">
        <v>0.85</v>
      </c>
      <c r="I25" t="n">
        <v>21</v>
      </c>
      <c r="J25" t="n">
        <v>140.97</v>
      </c>
      <c r="K25" t="n">
        <v>46.47</v>
      </c>
      <c r="L25" t="n">
        <v>6.75</v>
      </c>
      <c r="M25" t="n">
        <v>19</v>
      </c>
      <c r="N25" t="n">
        <v>22.76</v>
      </c>
      <c r="O25" t="n">
        <v>17620.76</v>
      </c>
      <c r="P25" t="n">
        <v>179.85</v>
      </c>
      <c r="Q25" t="n">
        <v>444.55</v>
      </c>
      <c r="R25" t="n">
        <v>79.19</v>
      </c>
      <c r="S25" t="n">
        <v>48.21</v>
      </c>
      <c r="T25" t="n">
        <v>9495.799999999999</v>
      </c>
      <c r="U25" t="n">
        <v>0.61</v>
      </c>
      <c r="V25" t="n">
        <v>0.76</v>
      </c>
      <c r="W25" t="n">
        <v>0.2</v>
      </c>
      <c r="X25" t="n">
        <v>0.57</v>
      </c>
      <c r="Y25" t="n">
        <v>1</v>
      </c>
      <c r="Z25" t="n">
        <v>10</v>
      </c>
      <c r="AA25" t="n">
        <v>375.1874808049042</v>
      </c>
      <c r="AB25" t="n">
        <v>513.3480633407351</v>
      </c>
      <c r="AC25" t="n">
        <v>464.3548446640266</v>
      </c>
      <c r="AD25" t="n">
        <v>375187.4808049042</v>
      </c>
      <c r="AE25" t="n">
        <v>513348.0633407351</v>
      </c>
      <c r="AF25" t="n">
        <v>7.832466115180477e-06</v>
      </c>
      <c r="AG25" t="n">
        <v>24</v>
      </c>
      <c r="AH25" t="n">
        <v>464354.8446640266</v>
      </c>
    </row>
    <row r="26">
      <c r="A26" t="n">
        <v>24</v>
      </c>
      <c r="B26" t="n">
        <v>65</v>
      </c>
      <c r="C26" t="inlineStr">
        <is>
          <t xml:space="preserve">CONCLUIDO	</t>
        </is>
      </c>
      <c r="D26" t="n">
        <v>4.8682</v>
      </c>
      <c r="E26" t="n">
        <v>20.54</v>
      </c>
      <c r="F26" t="n">
        <v>17.82</v>
      </c>
      <c r="G26" t="n">
        <v>53.45</v>
      </c>
      <c r="H26" t="n">
        <v>0.88</v>
      </c>
      <c r="I26" t="n">
        <v>20</v>
      </c>
      <c r="J26" t="n">
        <v>141.31</v>
      </c>
      <c r="K26" t="n">
        <v>46.47</v>
      </c>
      <c r="L26" t="n">
        <v>7</v>
      </c>
      <c r="M26" t="n">
        <v>18</v>
      </c>
      <c r="N26" t="n">
        <v>22.85</v>
      </c>
      <c r="O26" t="n">
        <v>17662.75</v>
      </c>
      <c r="P26" t="n">
        <v>178.81</v>
      </c>
      <c r="Q26" t="n">
        <v>444.55</v>
      </c>
      <c r="R26" t="n">
        <v>78.26000000000001</v>
      </c>
      <c r="S26" t="n">
        <v>48.21</v>
      </c>
      <c r="T26" t="n">
        <v>9034.620000000001</v>
      </c>
      <c r="U26" t="n">
        <v>0.62</v>
      </c>
      <c r="V26" t="n">
        <v>0.77</v>
      </c>
      <c r="W26" t="n">
        <v>0.19</v>
      </c>
      <c r="X26" t="n">
        <v>0.54</v>
      </c>
      <c r="Y26" t="n">
        <v>1</v>
      </c>
      <c r="Z26" t="n">
        <v>10</v>
      </c>
      <c r="AA26" t="n">
        <v>374.1872384866107</v>
      </c>
      <c r="AB26" t="n">
        <v>511.9794876732693</v>
      </c>
      <c r="AC26" t="n">
        <v>463.1168839374556</v>
      </c>
      <c r="AD26" t="n">
        <v>374187.2384866107</v>
      </c>
      <c r="AE26" t="n">
        <v>511979.4876732692</v>
      </c>
      <c r="AF26" t="n">
        <v>7.854408507790879e-06</v>
      </c>
      <c r="AG26" t="n">
        <v>24</v>
      </c>
      <c r="AH26" t="n">
        <v>463116.8839374556</v>
      </c>
    </row>
    <row r="27">
      <c r="A27" t="n">
        <v>25</v>
      </c>
      <c r="B27" t="n">
        <v>65</v>
      </c>
      <c r="C27" t="inlineStr">
        <is>
          <t xml:space="preserve">CONCLUIDO	</t>
        </is>
      </c>
      <c r="D27" t="n">
        <v>4.8854</v>
      </c>
      <c r="E27" t="n">
        <v>20.47</v>
      </c>
      <c r="F27" t="n">
        <v>17.77</v>
      </c>
      <c r="G27" t="n">
        <v>56.12</v>
      </c>
      <c r="H27" t="n">
        <v>0.91</v>
      </c>
      <c r="I27" t="n">
        <v>19</v>
      </c>
      <c r="J27" t="n">
        <v>141.66</v>
      </c>
      <c r="K27" t="n">
        <v>46.47</v>
      </c>
      <c r="L27" t="n">
        <v>7.25</v>
      </c>
      <c r="M27" t="n">
        <v>17</v>
      </c>
      <c r="N27" t="n">
        <v>22.94</v>
      </c>
      <c r="O27" t="n">
        <v>17704.77</v>
      </c>
      <c r="P27" t="n">
        <v>178.04</v>
      </c>
      <c r="Q27" t="n">
        <v>444.57</v>
      </c>
      <c r="R27" t="n">
        <v>76.59</v>
      </c>
      <c r="S27" t="n">
        <v>48.21</v>
      </c>
      <c r="T27" t="n">
        <v>8204.17</v>
      </c>
      <c r="U27" t="n">
        <v>0.63</v>
      </c>
      <c r="V27" t="n">
        <v>0.77</v>
      </c>
      <c r="W27" t="n">
        <v>0.2</v>
      </c>
      <c r="X27" t="n">
        <v>0.49</v>
      </c>
      <c r="Y27" t="n">
        <v>1</v>
      </c>
      <c r="Z27" t="n">
        <v>10</v>
      </c>
      <c r="AA27" t="n">
        <v>373.1651357810792</v>
      </c>
      <c r="AB27" t="n">
        <v>510.5810016595721</v>
      </c>
      <c r="AC27" t="n">
        <v>461.8518674661183</v>
      </c>
      <c r="AD27" t="n">
        <v>373165.1357810792</v>
      </c>
      <c r="AE27" t="n">
        <v>510581.0016595721</v>
      </c>
      <c r="AF27" t="n">
        <v>7.882159180798151e-06</v>
      </c>
      <c r="AG27" t="n">
        <v>24</v>
      </c>
      <c r="AH27" t="n">
        <v>461851.8674661183</v>
      </c>
    </row>
    <row r="28">
      <c r="A28" t="n">
        <v>26</v>
      </c>
      <c r="B28" t="n">
        <v>65</v>
      </c>
      <c r="C28" t="inlineStr">
        <is>
          <t xml:space="preserve">CONCLUIDO	</t>
        </is>
      </c>
      <c r="D28" t="n">
        <v>4.921</v>
      </c>
      <c r="E28" t="n">
        <v>20.32</v>
      </c>
      <c r="F28" t="n">
        <v>17.65</v>
      </c>
      <c r="G28" t="n">
        <v>58.84</v>
      </c>
      <c r="H28" t="n">
        <v>0.93</v>
      </c>
      <c r="I28" t="n">
        <v>18</v>
      </c>
      <c r="J28" t="n">
        <v>142</v>
      </c>
      <c r="K28" t="n">
        <v>46.47</v>
      </c>
      <c r="L28" t="n">
        <v>7.5</v>
      </c>
      <c r="M28" t="n">
        <v>16</v>
      </c>
      <c r="N28" t="n">
        <v>23.03</v>
      </c>
      <c r="O28" t="n">
        <v>17746.83</v>
      </c>
      <c r="P28" t="n">
        <v>175.51</v>
      </c>
      <c r="Q28" t="n">
        <v>444.55</v>
      </c>
      <c r="R28" t="n">
        <v>72.73</v>
      </c>
      <c r="S28" t="n">
        <v>48.21</v>
      </c>
      <c r="T28" t="n">
        <v>6278.38</v>
      </c>
      <c r="U28" t="n">
        <v>0.66</v>
      </c>
      <c r="V28" t="n">
        <v>0.77</v>
      </c>
      <c r="W28" t="n">
        <v>0.18</v>
      </c>
      <c r="X28" t="n">
        <v>0.37</v>
      </c>
      <c r="Y28" t="n">
        <v>1</v>
      </c>
      <c r="Z28" t="n">
        <v>10</v>
      </c>
      <c r="AA28" t="n">
        <v>370.5645271131287</v>
      </c>
      <c r="AB28" t="n">
        <v>507.0227341493252</v>
      </c>
      <c r="AC28" t="n">
        <v>458.6331960129896</v>
      </c>
      <c r="AD28" t="n">
        <v>370564.5271131287</v>
      </c>
      <c r="AE28" t="n">
        <v>507022.7341493252</v>
      </c>
      <c r="AF28" t="n">
        <v>7.939596620278321e-06</v>
      </c>
      <c r="AG28" t="n">
        <v>24</v>
      </c>
      <c r="AH28" t="n">
        <v>458633.1960129896</v>
      </c>
    </row>
    <row r="29">
      <c r="A29" t="n">
        <v>27</v>
      </c>
      <c r="B29" t="n">
        <v>65</v>
      </c>
      <c r="C29" t="inlineStr">
        <is>
          <t xml:space="preserve">CONCLUIDO	</t>
        </is>
      </c>
      <c r="D29" t="n">
        <v>4.8945</v>
      </c>
      <c r="E29" t="n">
        <v>20.43</v>
      </c>
      <c r="F29" t="n">
        <v>17.76</v>
      </c>
      <c r="G29" t="n">
        <v>59.2</v>
      </c>
      <c r="H29" t="n">
        <v>0.96</v>
      </c>
      <c r="I29" t="n">
        <v>18</v>
      </c>
      <c r="J29" t="n">
        <v>142.34</v>
      </c>
      <c r="K29" t="n">
        <v>46.47</v>
      </c>
      <c r="L29" t="n">
        <v>7.75</v>
      </c>
      <c r="M29" t="n">
        <v>16</v>
      </c>
      <c r="N29" t="n">
        <v>23.12</v>
      </c>
      <c r="O29" t="n">
        <v>17788.92</v>
      </c>
      <c r="P29" t="n">
        <v>176.33</v>
      </c>
      <c r="Q29" t="n">
        <v>444.57</v>
      </c>
      <c r="R29" t="n">
        <v>76.54000000000001</v>
      </c>
      <c r="S29" t="n">
        <v>48.21</v>
      </c>
      <c r="T29" t="n">
        <v>8183.22</v>
      </c>
      <c r="U29" t="n">
        <v>0.63</v>
      </c>
      <c r="V29" t="n">
        <v>0.77</v>
      </c>
      <c r="W29" t="n">
        <v>0.19</v>
      </c>
      <c r="X29" t="n">
        <v>0.48</v>
      </c>
      <c r="Y29" t="n">
        <v>1</v>
      </c>
      <c r="Z29" t="n">
        <v>10</v>
      </c>
      <c r="AA29" t="n">
        <v>372.0312864961448</v>
      </c>
      <c r="AB29" t="n">
        <v>509.0296190460248</v>
      </c>
      <c r="AC29" t="n">
        <v>460.4485466318288</v>
      </c>
      <c r="AD29" t="n">
        <v>372031.2864961448</v>
      </c>
      <c r="AE29" t="n">
        <v>509029.6190460249</v>
      </c>
      <c r="AF29" t="n">
        <v>7.896841222912464e-06</v>
      </c>
      <c r="AG29" t="n">
        <v>24</v>
      </c>
      <c r="AH29" t="n">
        <v>460448.5466318288</v>
      </c>
    </row>
    <row r="30">
      <c r="A30" t="n">
        <v>28</v>
      </c>
      <c r="B30" t="n">
        <v>65</v>
      </c>
      <c r="C30" t="inlineStr">
        <is>
          <t xml:space="preserve">CONCLUIDO	</t>
        </is>
      </c>
      <c r="D30" t="n">
        <v>4.9049</v>
      </c>
      <c r="E30" t="n">
        <v>20.39</v>
      </c>
      <c r="F30" t="n">
        <v>17.74</v>
      </c>
      <c r="G30" t="n">
        <v>62.63</v>
      </c>
      <c r="H30" t="n">
        <v>0.99</v>
      </c>
      <c r="I30" t="n">
        <v>17</v>
      </c>
      <c r="J30" t="n">
        <v>142.68</v>
      </c>
      <c r="K30" t="n">
        <v>46.47</v>
      </c>
      <c r="L30" t="n">
        <v>8</v>
      </c>
      <c r="M30" t="n">
        <v>15</v>
      </c>
      <c r="N30" t="n">
        <v>23.21</v>
      </c>
      <c r="O30" t="n">
        <v>17831.04</v>
      </c>
      <c r="P30" t="n">
        <v>175.54</v>
      </c>
      <c r="Q30" t="n">
        <v>444.55</v>
      </c>
      <c r="R30" t="n">
        <v>75.87</v>
      </c>
      <c r="S30" t="n">
        <v>48.21</v>
      </c>
      <c r="T30" t="n">
        <v>7854.92</v>
      </c>
      <c r="U30" t="n">
        <v>0.64</v>
      </c>
      <c r="V30" t="n">
        <v>0.77</v>
      </c>
      <c r="W30" t="n">
        <v>0.19</v>
      </c>
      <c r="X30" t="n">
        <v>0.47</v>
      </c>
      <c r="Y30" t="n">
        <v>1</v>
      </c>
      <c r="Z30" t="n">
        <v>10</v>
      </c>
      <c r="AA30" t="n">
        <v>371.289930685825</v>
      </c>
      <c r="AB30" t="n">
        <v>508.0152633200352</v>
      </c>
      <c r="AC30" t="n">
        <v>459.5309995926705</v>
      </c>
      <c r="AD30" t="n">
        <v>371289.930685825</v>
      </c>
      <c r="AE30" t="n">
        <v>508015.2633200352</v>
      </c>
      <c r="AF30" t="n">
        <v>7.913620699614535e-06</v>
      </c>
      <c r="AG30" t="n">
        <v>24</v>
      </c>
      <c r="AH30" t="n">
        <v>459530.9995926705</v>
      </c>
    </row>
    <row r="31">
      <c r="A31" t="n">
        <v>29</v>
      </c>
      <c r="B31" t="n">
        <v>65</v>
      </c>
      <c r="C31" t="inlineStr">
        <is>
          <t xml:space="preserve">CONCLUIDO	</t>
        </is>
      </c>
      <c r="D31" t="n">
        <v>4.9032</v>
      </c>
      <c r="E31" t="n">
        <v>20.39</v>
      </c>
      <c r="F31" t="n">
        <v>17.75</v>
      </c>
      <c r="G31" t="n">
        <v>62.65</v>
      </c>
      <c r="H31" t="n">
        <v>1.02</v>
      </c>
      <c r="I31" t="n">
        <v>17</v>
      </c>
      <c r="J31" t="n">
        <v>143.02</v>
      </c>
      <c r="K31" t="n">
        <v>46.47</v>
      </c>
      <c r="L31" t="n">
        <v>8.25</v>
      </c>
      <c r="M31" t="n">
        <v>15</v>
      </c>
      <c r="N31" t="n">
        <v>23.3</v>
      </c>
      <c r="O31" t="n">
        <v>17873.19</v>
      </c>
      <c r="P31" t="n">
        <v>174.63</v>
      </c>
      <c r="Q31" t="n">
        <v>444.56</v>
      </c>
      <c r="R31" t="n">
        <v>76.20999999999999</v>
      </c>
      <c r="S31" t="n">
        <v>48.21</v>
      </c>
      <c r="T31" t="n">
        <v>8024.26</v>
      </c>
      <c r="U31" t="n">
        <v>0.63</v>
      </c>
      <c r="V31" t="n">
        <v>0.77</v>
      </c>
      <c r="W31" t="n">
        <v>0.19</v>
      </c>
      <c r="X31" t="n">
        <v>0.47</v>
      </c>
      <c r="Y31" t="n">
        <v>1</v>
      </c>
      <c r="Z31" t="n">
        <v>10</v>
      </c>
      <c r="AA31" t="n">
        <v>370.9177953349729</v>
      </c>
      <c r="AB31" t="n">
        <v>507.5060913155464</v>
      </c>
      <c r="AC31" t="n">
        <v>459.0704222496627</v>
      </c>
      <c r="AD31" t="n">
        <v>370917.7953349729</v>
      </c>
      <c r="AE31" t="n">
        <v>507506.0913155464</v>
      </c>
      <c r="AF31" t="n">
        <v>7.910877900538236e-06</v>
      </c>
      <c r="AG31" t="n">
        <v>24</v>
      </c>
      <c r="AH31" t="n">
        <v>459070.4222496627</v>
      </c>
    </row>
    <row r="32">
      <c r="A32" t="n">
        <v>30</v>
      </c>
      <c r="B32" t="n">
        <v>65</v>
      </c>
      <c r="C32" t="inlineStr">
        <is>
          <t xml:space="preserve">CONCLUIDO	</t>
        </is>
      </c>
      <c r="D32" t="n">
        <v>4.9217</v>
      </c>
      <c r="E32" t="n">
        <v>20.32</v>
      </c>
      <c r="F32" t="n">
        <v>17.7</v>
      </c>
      <c r="G32" t="n">
        <v>66.38</v>
      </c>
      <c r="H32" t="n">
        <v>1.05</v>
      </c>
      <c r="I32" t="n">
        <v>16</v>
      </c>
      <c r="J32" t="n">
        <v>143.36</v>
      </c>
      <c r="K32" t="n">
        <v>46.47</v>
      </c>
      <c r="L32" t="n">
        <v>8.5</v>
      </c>
      <c r="M32" t="n">
        <v>14</v>
      </c>
      <c r="N32" t="n">
        <v>23.4</v>
      </c>
      <c r="O32" t="n">
        <v>17915.37</v>
      </c>
      <c r="P32" t="n">
        <v>173.66</v>
      </c>
      <c r="Q32" t="n">
        <v>444.55</v>
      </c>
      <c r="R32" t="n">
        <v>74.53</v>
      </c>
      <c r="S32" t="n">
        <v>48.21</v>
      </c>
      <c r="T32" t="n">
        <v>7191.56</v>
      </c>
      <c r="U32" t="n">
        <v>0.65</v>
      </c>
      <c r="V32" t="n">
        <v>0.77</v>
      </c>
      <c r="W32" t="n">
        <v>0.19</v>
      </c>
      <c r="X32" t="n">
        <v>0.43</v>
      </c>
      <c r="Y32" t="n">
        <v>1</v>
      </c>
      <c r="Z32" t="n">
        <v>10</v>
      </c>
      <c r="AA32" t="n">
        <v>369.7800494659919</v>
      </c>
      <c r="AB32" t="n">
        <v>505.9493772238014</v>
      </c>
      <c r="AC32" t="n">
        <v>457.6622787659718</v>
      </c>
      <c r="AD32" t="n">
        <v>369780.0494659919</v>
      </c>
      <c r="AE32" t="n">
        <v>505949.3772238014</v>
      </c>
      <c r="AF32" t="n">
        <v>7.940726008133267e-06</v>
      </c>
      <c r="AG32" t="n">
        <v>24</v>
      </c>
      <c r="AH32" t="n">
        <v>457662.2787659718</v>
      </c>
    </row>
    <row r="33">
      <c r="A33" t="n">
        <v>31</v>
      </c>
      <c r="B33" t="n">
        <v>65</v>
      </c>
      <c r="C33" t="inlineStr">
        <is>
          <t xml:space="preserve">CONCLUIDO	</t>
        </is>
      </c>
      <c r="D33" t="n">
        <v>4.9179</v>
      </c>
      <c r="E33" t="n">
        <v>20.33</v>
      </c>
      <c r="F33" t="n">
        <v>17.72</v>
      </c>
      <c r="G33" t="n">
        <v>66.44</v>
      </c>
      <c r="H33" t="n">
        <v>1.08</v>
      </c>
      <c r="I33" t="n">
        <v>16</v>
      </c>
      <c r="J33" t="n">
        <v>143.7</v>
      </c>
      <c r="K33" t="n">
        <v>46.47</v>
      </c>
      <c r="L33" t="n">
        <v>8.75</v>
      </c>
      <c r="M33" t="n">
        <v>14</v>
      </c>
      <c r="N33" t="n">
        <v>23.49</v>
      </c>
      <c r="O33" t="n">
        <v>17957.59</v>
      </c>
      <c r="P33" t="n">
        <v>173.15</v>
      </c>
      <c r="Q33" t="n">
        <v>444.56</v>
      </c>
      <c r="R33" t="n">
        <v>75.08</v>
      </c>
      <c r="S33" t="n">
        <v>48.21</v>
      </c>
      <c r="T33" t="n">
        <v>7465.22</v>
      </c>
      <c r="U33" t="n">
        <v>0.64</v>
      </c>
      <c r="V33" t="n">
        <v>0.77</v>
      </c>
      <c r="W33" t="n">
        <v>0.19</v>
      </c>
      <c r="X33" t="n">
        <v>0.44</v>
      </c>
      <c r="Y33" t="n">
        <v>1</v>
      </c>
      <c r="Z33" t="n">
        <v>10</v>
      </c>
      <c r="AA33" t="n">
        <v>369.6923164838615</v>
      </c>
      <c r="AB33" t="n">
        <v>505.8293370871445</v>
      </c>
      <c r="AC33" t="n">
        <v>457.5536950914801</v>
      </c>
      <c r="AD33" t="n">
        <v>369692.3164838615</v>
      </c>
      <c r="AE33" t="n">
        <v>505829.3370871445</v>
      </c>
      <c r="AF33" t="n">
        <v>7.934595045492127e-06</v>
      </c>
      <c r="AG33" t="n">
        <v>24</v>
      </c>
      <c r="AH33" t="n">
        <v>457553.69509148</v>
      </c>
    </row>
    <row r="34">
      <c r="A34" t="n">
        <v>32</v>
      </c>
      <c r="B34" t="n">
        <v>65</v>
      </c>
      <c r="C34" t="inlineStr">
        <is>
          <t xml:space="preserve">CONCLUIDO	</t>
        </is>
      </c>
      <c r="D34" t="n">
        <v>4.9343</v>
      </c>
      <c r="E34" t="n">
        <v>20.27</v>
      </c>
      <c r="F34" t="n">
        <v>17.68</v>
      </c>
      <c r="G34" t="n">
        <v>70.70999999999999</v>
      </c>
      <c r="H34" t="n">
        <v>1.11</v>
      </c>
      <c r="I34" t="n">
        <v>15</v>
      </c>
      <c r="J34" t="n">
        <v>144.05</v>
      </c>
      <c r="K34" t="n">
        <v>46.47</v>
      </c>
      <c r="L34" t="n">
        <v>9</v>
      </c>
      <c r="M34" t="n">
        <v>13</v>
      </c>
      <c r="N34" t="n">
        <v>23.58</v>
      </c>
      <c r="O34" t="n">
        <v>17999.83</v>
      </c>
      <c r="P34" t="n">
        <v>172.15</v>
      </c>
      <c r="Q34" t="n">
        <v>444.57</v>
      </c>
      <c r="R34" t="n">
        <v>73.70999999999999</v>
      </c>
      <c r="S34" t="n">
        <v>48.21</v>
      </c>
      <c r="T34" t="n">
        <v>6783.9</v>
      </c>
      <c r="U34" t="n">
        <v>0.65</v>
      </c>
      <c r="V34" t="n">
        <v>0.77</v>
      </c>
      <c r="W34" t="n">
        <v>0.19</v>
      </c>
      <c r="X34" t="n">
        <v>0.4</v>
      </c>
      <c r="Y34" t="n">
        <v>1</v>
      </c>
      <c r="Z34" t="n">
        <v>10</v>
      </c>
      <c r="AA34" t="n">
        <v>368.634128563654</v>
      </c>
      <c r="AB34" t="n">
        <v>504.3814776907603</v>
      </c>
      <c r="AC34" t="n">
        <v>456.2440173638033</v>
      </c>
      <c r="AD34" t="n">
        <v>368634.128563654</v>
      </c>
      <c r="AE34" t="n">
        <v>504381.4776907603</v>
      </c>
      <c r="AF34" t="n">
        <v>7.961054989522315e-06</v>
      </c>
      <c r="AG34" t="n">
        <v>24</v>
      </c>
      <c r="AH34" t="n">
        <v>456244.0173638033</v>
      </c>
    </row>
    <row r="35">
      <c r="A35" t="n">
        <v>33</v>
      </c>
      <c r="B35" t="n">
        <v>65</v>
      </c>
      <c r="C35" t="inlineStr">
        <is>
          <t xml:space="preserve">CONCLUIDO	</t>
        </is>
      </c>
      <c r="D35" t="n">
        <v>4.9335</v>
      </c>
      <c r="E35" t="n">
        <v>20.27</v>
      </c>
      <c r="F35" t="n">
        <v>17.68</v>
      </c>
      <c r="G35" t="n">
        <v>70.72</v>
      </c>
      <c r="H35" t="n">
        <v>1.13</v>
      </c>
      <c r="I35" t="n">
        <v>15</v>
      </c>
      <c r="J35" t="n">
        <v>144.39</v>
      </c>
      <c r="K35" t="n">
        <v>46.47</v>
      </c>
      <c r="L35" t="n">
        <v>9.25</v>
      </c>
      <c r="M35" t="n">
        <v>13</v>
      </c>
      <c r="N35" t="n">
        <v>23.67</v>
      </c>
      <c r="O35" t="n">
        <v>18042.12</v>
      </c>
      <c r="P35" t="n">
        <v>171.75</v>
      </c>
      <c r="Q35" t="n">
        <v>444.56</v>
      </c>
      <c r="R35" t="n">
        <v>73.83</v>
      </c>
      <c r="S35" t="n">
        <v>48.21</v>
      </c>
      <c r="T35" t="n">
        <v>6844.26</v>
      </c>
      <c r="U35" t="n">
        <v>0.65</v>
      </c>
      <c r="V35" t="n">
        <v>0.77</v>
      </c>
      <c r="W35" t="n">
        <v>0.19</v>
      </c>
      <c r="X35" t="n">
        <v>0.4</v>
      </c>
      <c r="Y35" t="n">
        <v>1</v>
      </c>
      <c r="Z35" t="n">
        <v>10</v>
      </c>
      <c r="AA35" t="n">
        <v>368.4599570582606</v>
      </c>
      <c r="AB35" t="n">
        <v>504.1431685531766</v>
      </c>
      <c r="AC35" t="n">
        <v>456.0284521158417</v>
      </c>
      <c r="AD35" t="n">
        <v>368459.9570582606</v>
      </c>
      <c r="AE35" t="n">
        <v>504143.1685531766</v>
      </c>
      <c r="AF35" t="n">
        <v>7.959764260545233e-06</v>
      </c>
      <c r="AG35" t="n">
        <v>24</v>
      </c>
      <c r="AH35" t="n">
        <v>456028.4521158417</v>
      </c>
    </row>
    <row r="36">
      <c r="A36" t="n">
        <v>34</v>
      </c>
      <c r="B36" t="n">
        <v>65</v>
      </c>
      <c r="C36" t="inlineStr">
        <is>
          <t xml:space="preserve">CONCLUIDO	</t>
        </is>
      </c>
      <c r="D36" t="n">
        <v>4.962</v>
      </c>
      <c r="E36" t="n">
        <v>20.15</v>
      </c>
      <c r="F36" t="n">
        <v>17.59</v>
      </c>
      <c r="G36" t="n">
        <v>75.39</v>
      </c>
      <c r="H36" t="n">
        <v>1.16</v>
      </c>
      <c r="I36" t="n">
        <v>14</v>
      </c>
      <c r="J36" t="n">
        <v>144.73</v>
      </c>
      <c r="K36" t="n">
        <v>46.47</v>
      </c>
      <c r="L36" t="n">
        <v>9.5</v>
      </c>
      <c r="M36" t="n">
        <v>12</v>
      </c>
      <c r="N36" t="n">
        <v>23.77</v>
      </c>
      <c r="O36" t="n">
        <v>18084.43</v>
      </c>
      <c r="P36" t="n">
        <v>170.54</v>
      </c>
      <c r="Q36" t="n">
        <v>444.55</v>
      </c>
      <c r="R36" t="n">
        <v>70.68000000000001</v>
      </c>
      <c r="S36" t="n">
        <v>48.21</v>
      </c>
      <c r="T36" t="n">
        <v>5274.77</v>
      </c>
      <c r="U36" t="n">
        <v>0.68</v>
      </c>
      <c r="V36" t="n">
        <v>0.78</v>
      </c>
      <c r="W36" t="n">
        <v>0.19</v>
      </c>
      <c r="X36" t="n">
        <v>0.32</v>
      </c>
      <c r="Y36" t="n">
        <v>1</v>
      </c>
      <c r="Z36" t="n">
        <v>10</v>
      </c>
      <c r="AA36" t="n">
        <v>366.8370533117885</v>
      </c>
      <c r="AB36" t="n">
        <v>501.9226400497932</v>
      </c>
      <c r="AC36" t="n">
        <v>454.0198477362898</v>
      </c>
      <c r="AD36" t="n">
        <v>366837.0533117885</v>
      </c>
      <c r="AE36" t="n">
        <v>501922.6400497932</v>
      </c>
      <c r="AF36" t="n">
        <v>8.005746480353795e-06</v>
      </c>
      <c r="AG36" t="n">
        <v>24</v>
      </c>
      <c r="AH36" t="n">
        <v>454019.8477362898</v>
      </c>
    </row>
    <row r="37">
      <c r="A37" t="n">
        <v>35</v>
      </c>
      <c r="B37" t="n">
        <v>65</v>
      </c>
      <c r="C37" t="inlineStr">
        <is>
          <t xml:space="preserve">CONCLUIDO	</t>
        </is>
      </c>
      <c r="D37" t="n">
        <v>4.9515</v>
      </c>
      <c r="E37" t="n">
        <v>20.2</v>
      </c>
      <c r="F37" t="n">
        <v>17.63</v>
      </c>
      <c r="G37" t="n">
        <v>75.58</v>
      </c>
      <c r="H37" t="n">
        <v>1.19</v>
      </c>
      <c r="I37" t="n">
        <v>14</v>
      </c>
      <c r="J37" t="n">
        <v>145.08</v>
      </c>
      <c r="K37" t="n">
        <v>46.47</v>
      </c>
      <c r="L37" t="n">
        <v>9.75</v>
      </c>
      <c r="M37" t="n">
        <v>12</v>
      </c>
      <c r="N37" t="n">
        <v>23.86</v>
      </c>
      <c r="O37" t="n">
        <v>18126.77</v>
      </c>
      <c r="P37" t="n">
        <v>170.36</v>
      </c>
      <c r="Q37" t="n">
        <v>444.55</v>
      </c>
      <c r="R37" t="n">
        <v>72.56</v>
      </c>
      <c r="S37" t="n">
        <v>48.21</v>
      </c>
      <c r="T37" t="n">
        <v>6216.47</v>
      </c>
      <c r="U37" t="n">
        <v>0.66</v>
      </c>
      <c r="V37" t="n">
        <v>0.77</v>
      </c>
      <c r="W37" t="n">
        <v>0.18</v>
      </c>
      <c r="X37" t="n">
        <v>0.36</v>
      </c>
      <c r="Y37" t="n">
        <v>1</v>
      </c>
      <c r="Z37" t="n">
        <v>10</v>
      </c>
      <c r="AA37" t="n">
        <v>367.1467230736105</v>
      </c>
      <c r="AB37" t="n">
        <v>502.3463438795838</v>
      </c>
      <c r="AC37" t="n">
        <v>454.4031138672373</v>
      </c>
      <c r="AD37" t="n">
        <v>367146.7230736105</v>
      </c>
      <c r="AE37" t="n">
        <v>502346.3438795838</v>
      </c>
      <c r="AF37" t="n">
        <v>7.988805662529587e-06</v>
      </c>
      <c r="AG37" t="n">
        <v>24</v>
      </c>
      <c r="AH37" t="n">
        <v>454403.1138672373</v>
      </c>
    </row>
    <row r="38">
      <c r="A38" t="n">
        <v>36</v>
      </c>
      <c r="B38" t="n">
        <v>65</v>
      </c>
      <c r="C38" t="inlineStr">
        <is>
          <t xml:space="preserve">CONCLUIDO	</t>
        </is>
      </c>
      <c r="D38" t="n">
        <v>4.9452</v>
      </c>
      <c r="E38" t="n">
        <v>20.22</v>
      </c>
      <c r="F38" t="n">
        <v>17.66</v>
      </c>
      <c r="G38" t="n">
        <v>75.69</v>
      </c>
      <c r="H38" t="n">
        <v>1.22</v>
      </c>
      <c r="I38" t="n">
        <v>14</v>
      </c>
      <c r="J38" t="n">
        <v>145.42</v>
      </c>
      <c r="K38" t="n">
        <v>46.47</v>
      </c>
      <c r="L38" t="n">
        <v>10</v>
      </c>
      <c r="M38" t="n">
        <v>12</v>
      </c>
      <c r="N38" t="n">
        <v>23.95</v>
      </c>
      <c r="O38" t="n">
        <v>18169.15</v>
      </c>
      <c r="P38" t="n">
        <v>168.76</v>
      </c>
      <c r="Q38" t="n">
        <v>444.55</v>
      </c>
      <c r="R38" t="n">
        <v>73.18000000000001</v>
      </c>
      <c r="S38" t="n">
        <v>48.21</v>
      </c>
      <c r="T38" t="n">
        <v>6524.36</v>
      </c>
      <c r="U38" t="n">
        <v>0.66</v>
      </c>
      <c r="V38" t="n">
        <v>0.77</v>
      </c>
      <c r="W38" t="n">
        <v>0.19</v>
      </c>
      <c r="X38" t="n">
        <v>0.38</v>
      </c>
      <c r="Y38" t="n">
        <v>1</v>
      </c>
      <c r="Z38" t="n">
        <v>10</v>
      </c>
      <c r="AA38" t="n">
        <v>366.6206516085204</v>
      </c>
      <c r="AB38" t="n">
        <v>501.6265496924126</v>
      </c>
      <c r="AC38" t="n">
        <v>453.7520158270522</v>
      </c>
      <c r="AD38" t="n">
        <v>366620.6516085204</v>
      </c>
      <c r="AE38" t="n">
        <v>501626.5496924126</v>
      </c>
      <c r="AF38" t="n">
        <v>7.978641171835062e-06</v>
      </c>
      <c r="AG38" t="n">
        <v>24</v>
      </c>
      <c r="AH38" t="n">
        <v>453752.0158270522</v>
      </c>
    </row>
    <row r="39">
      <c r="A39" t="n">
        <v>37</v>
      </c>
      <c r="B39" t="n">
        <v>65</v>
      </c>
      <c r="C39" t="inlineStr">
        <is>
          <t xml:space="preserve">CONCLUIDO	</t>
        </is>
      </c>
      <c r="D39" t="n">
        <v>4.9615</v>
      </c>
      <c r="E39" t="n">
        <v>20.16</v>
      </c>
      <c r="F39" t="n">
        <v>17.62</v>
      </c>
      <c r="G39" t="n">
        <v>81.33</v>
      </c>
      <c r="H39" t="n">
        <v>1.24</v>
      </c>
      <c r="I39" t="n">
        <v>13</v>
      </c>
      <c r="J39" t="n">
        <v>145.76</v>
      </c>
      <c r="K39" t="n">
        <v>46.47</v>
      </c>
      <c r="L39" t="n">
        <v>10.25</v>
      </c>
      <c r="M39" t="n">
        <v>11</v>
      </c>
      <c r="N39" t="n">
        <v>24.05</v>
      </c>
      <c r="O39" t="n">
        <v>18211.56</v>
      </c>
      <c r="P39" t="n">
        <v>168.27</v>
      </c>
      <c r="Q39" t="n">
        <v>444.55</v>
      </c>
      <c r="R39" t="n">
        <v>71.87</v>
      </c>
      <c r="S39" t="n">
        <v>48.21</v>
      </c>
      <c r="T39" t="n">
        <v>5874.08</v>
      </c>
      <c r="U39" t="n">
        <v>0.67</v>
      </c>
      <c r="V39" t="n">
        <v>0.77</v>
      </c>
      <c r="W39" t="n">
        <v>0.18</v>
      </c>
      <c r="X39" t="n">
        <v>0.34</v>
      </c>
      <c r="Y39" t="n">
        <v>1</v>
      </c>
      <c r="Z39" t="n">
        <v>10</v>
      </c>
      <c r="AA39" t="n">
        <v>365.8297196186903</v>
      </c>
      <c r="AB39" t="n">
        <v>500.5443616504702</v>
      </c>
      <c r="AC39" t="n">
        <v>452.7731102929723</v>
      </c>
      <c r="AD39" t="n">
        <v>365829.7196186903</v>
      </c>
      <c r="AE39" t="n">
        <v>500544.3616504702</v>
      </c>
      <c r="AF39" t="n">
        <v>8.004939774743117e-06</v>
      </c>
      <c r="AG39" t="n">
        <v>24</v>
      </c>
      <c r="AH39" t="n">
        <v>452773.1102929723</v>
      </c>
    </row>
    <row r="40">
      <c r="A40" t="n">
        <v>38</v>
      </c>
      <c r="B40" t="n">
        <v>65</v>
      </c>
      <c r="C40" t="inlineStr">
        <is>
          <t xml:space="preserve">CONCLUIDO	</t>
        </is>
      </c>
      <c r="D40" t="n">
        <v>4.9581</v>
      </c>
      <c r="E40" t="n">
        <v>20.17</v>
      </c>
      <c r="F40" t="n">
        <v>17.64</v>
      </c>
      <c r="G40" t="n">
        <v>81.39</v>
      </c>
      <c r="H40" t="n">
        <v>1.27</v>
      </c>
      <c r="I40" t="n">
        <v>13</v>
      </c>
      <c r="J40" t="n">
        <v>146.11</v>
      </c>
      <c r="K40" t="n">
        <v>46.47</v>
      </c>
      <c r="L40" t="n">
        <v>10.5</v>
      </c>
      <c r="M40" t="n">
        <v>11</v>
      </c>
      <c r="N40" t="n">
        <v>24.14</v>
      </c>
      <c r="O40" t="n">
        <v>18254.01</v>
      </c>
      <c r="P40" t="n">
        <v>168.02</v>
      </c>
      <c r="Q40" t="n">
        <v>444.55</v>
      </c>
      <c r="R40" t="n">
        <v>72.37</v>
      </c>
      <c r="S40" t="n">
        <v>48.21</v>
      </c>
      <c r="T40" t="n">
        <v>6123.36</v>
      </c>
      <c r="U40" t="n">
        <v>0.67</v>
      </c>
      <c r="V40" t="n">
        <v>0.77</v>
      </c>
      <c r="W40" t="n">
        <v>0.18</v>
      </c>
      <c r="X40" t="n">
        <v>0.36</v>
      </c>
      <c r="Y40" t="n">
        <v>1</v>
      </c>
      <c r="Z40" t="n">
        <v>10</v>
      </c>
      <c r="AA40" t="n">
        <v>365.8558193208718</v>
      </c>
      <c r="AB40" t="n">
        <v>500.5800724144327</v>
      </c>
      <c r="AC40" t="n">
        <v>452.8054128717426</v>
      </c>
      <c r="AD40" t="n">
        <v>365855.8193208718</v>
      </c>
      <c r="AE40" t="n">
        <v>500580.0724144327</v>
      </c>
      <c r="AF40" t="n">
        <v>7.999454176590518e-06</v>
      </c>
      <c r="AG40" t="n">
        <v>24</v>
      </c>
      <c r="AH40" t="n">
        <v>452805.4128717426</v>
      </c>
    </row>
    <row r="41">
      <c r="A41" t="n">
        <v>39</v>
      </c>
      <c r="B41" t="n">
        <v>65</v>
      </c>
      <c r="C41" t="inlineStr">
        <is>
          <t xml:space="preserve">CONCLUIDO	</t>
        </is>
      </c>
      <c r="D41" t="n">
        <v>4.9639</v>
      </c>
      <c r="E41" t="n">
        <v>20.15</v>
      </c>
      <c r="F41" t="n">
        <v>17.61</v>
      </c>
      <c r="G41" t="n">
        <v>81.28</v>
      </c>
      <c r="H41" t="n">
        <v>1.3</v>
      </c>
      <c r="I41" t="n">
        <v>13</v>
      </c>
      <c r="J41" t="n">
        <v>146.45</v>
      </c>
      <c r="K41" t="n">
        <v>46.47</v>
      </c>
      <c r="L41" t="n">
        <v>10.75</v>
      </c>
      <c r="M41" t="n">
        <v>11</v>
      </c>
      <c r="N41" t="n">
        <v>24.24</v>
      </c>
      <c r="O41" t="n">
        <v>18296.48</v>
      </c>
      <c r="P41" t="n">
        <v>166.28</v>
      </c>
      <c r="Q41" t="n">
        <v>444.57</v>
      </c>
      <c r="R41" t="n">
        <v>71.48</v>
      </c>
      <c r="S41" t="n">
        <v>48.21</v>
      </c>
      <c r="T41" t="n">
        <v>5679.79</v>
      </c>
      <c r="U41" t="n">
        <v>0.67</v>
      </c>
      <c r="V41" t="n">
        <v>0.77</v>
      </c>
      <c r="W41" t="n">
        <v>0.19</v>
      </c>
      <c r="X41" t="n">
        <v>0.33</v>
      </c>
      <c r="Y41" t="n">
        <v>1</v>
      </c>
      <c r="Z41" t="n">
        <v>10</v>
      </c>
      <c r="AA41" t="n">
        <v>364.7674819446958</v>
      </c>
      <c r="AB41" t="n">
        <v>499.0909612022922</v>
      </c>
      <c r="AC41" t="n">
        <v>451.4584203437082</v>
      </c>
      <c r="AD41" t="n">
        <v>364767.4819446958</v>
      </c>
      <c r="AE41" t="n">
        <v>499090.9612022922</v>
      </c>
      <c r="AF41" t="n">
        <v>8.008811961674364e-06</v>
      </c>
      <c r="AG41" t="n">
        <v>24</v>
      </c>
      <c r="AH41" t="n">
        <v>451458.4203437082</v>
      </c>
    </row>
    <row r="42">
      <c r="A42" t="n">
        <v>40</v>
      </c>
      <c r="B42" t="n">
        <v>65</v>
      </c>
      <c r="C42" t="inlineStr">
        <is>
          <t xml:space="preserve">CONCLUIDO	</t>
        </is>
      </c>
      <c r="D42" t="n">
        <v>4.9762</v>
      </c>
      <c r="E42" t="n">
        <v>20.1</v>
      </c>
      <c r="F42" t="n">
        <v>17.59</v>
      </c>
      <c r="G42" t="n">
        <v>87.94</v>
      </c>
      <c r="H42" t="n">
        <v>1.33</v>
      </c>
      <c r="I42" t="n">
        <v>12</v>
      </c>
      <c r="J42" t="n">
        <v>146.8</v>
      </c>
      <c r="K42" t="n">
        <v>46.47</v>
      </c>
      <c r="L42" t="n">
        <v>11</v>
      </c>
      <c r="M42" t="n">
        <v>10</v>
      </c>
      <c r="N42" t="n">
        <v>24.33</v>
      </c>
      <c r="O42" t="n">
        <v>18338.99</v>
      </c>
      <c r="P42" t="n">
        <v>166</v>
      </c>
      <c r="Q42" t="n">
        <v>444.55</v>
      </c>
      <c r="R42" t="n">
        <v>70.75</v>
      </c>
      <c r="S42" t="n">
        <v>48.21</v>
      </c>
      <c r="T42" t="n">
        <v>5322.4</v>
      </c>
      <c r="U42" t="n">
        <v>0.68</v>
      </c>
      <c r="V42" t="n">
        <v>0.78</v>
      </c>
      <c r="W42" t="n">
        <v>0.18</v>
      </c>
      <c r="X42" t="n">
        <v>0.31</v>
      </c>
      <c r="Y42" t="n">
        <v>1</v>
      </c>
      <c r="Z42" t="n">
        <v>10</v>
      </c>
      <c r="AA42" t="n">
        <v>364.2496545393291</v>
      </c>
      <c r="AB42" t="n">
        <v>498.3824469013366</v>
      </c>
      <c r="AC42" t="n">
        <v>450.8175256532297</v>
      </c>
      <c r="AD42" t="n">
        <v>364249.6545393291</v>
      </c>
      <c r="AE42" t="n">
        <v>498382.4469013366</v>
      </c>
      <c r="AF42" t="n">
        <v>8.028656919697008e-06</v>
      </c>
      <c r="AG42" t="n">
        <v>24</v>
      </c>
      <c r="AH42" t="n">
        <v>450817.5256532297</v>
      </c>
    </row>
    <row r="43">
      <c r="A43" t="n">
        <v>41</v>
      </c>
      <c r="B43" t="n">
        <v>65</v>
      </c>
      <c r="C43" t="inlineStr">
        <is>
          <t xml:space="preserve">CONCLUIDO	</t>
        </is>
      </c>
      <c r="D43" t="n">
        <v>4.9768</v>
      </c>
      <c r="E43" t="n">
        <v>20.09</v>
      </c>
      <c r="F43" t="n">
        <v>17.59</v>
      </c>
      <c r="G43" t="n">
        <v>87.93000000000001</v>
      </c>
      <c r="H43" t="n">
        <v>1.35</v>
      </c>
      <c r="I43" t="n">
        <v>12</v>
      </c>
      <c r="J43" t="n">
        <v>147.14</v>
      </c>
      <c r="K43" t="n">
        <v>46.47</v>
      </c>
      <c r="L43" t="n">
        <v>11.25</v>
      </c>
      <c r="M43" t="n">
        <v>10</v>
      </c>
      <c r="N43" t="n">
        <v>24.43</v>
      </c>
      <c r="O43" t="n">
        <v>18381.53</v>
      </c>
      <c r="P43" t="n">
        <v>166</v>
      </c>
      <c r="Q43" t="n">
        <v>444.56</v>
      </c>
      <c r="R43" t="n">
        <v>70.65000000000001</v>
      </c>
      <c r="S43" t="n">
        <v>48.21</v>
      </c>
      <c r="T43" t="n">
        <v>5268.61</v>
      </c>
      <c r="U43" t="n">
        <v>0.68</v>
      </c>
      <c r="V43" t="n">
        <v>0.78</v>
      </c>
      <c r="W43" t="n">
        <v>0.18</v>
      </c>
      <c r="X43" t="n">
        <v>0.31</v>
      </c>
      <c r="Y43" t="n">
        <v>1</v>
      </c>
      <c r="Z43" t="n">
        <v>10</v>
      </c>
      <c r="AA43" t="n">
        <v>364.2338798548357</v>
      </c>
      <c r="AB43" t="n">
        <v>498.3608632820829</v>
      </c>
      <c r="AC43" t="n">
        <v>450.7980019443048</v>
      </c>
      <c r="AD43" t="n">
        <v>364233.8798548357</v>
      </c>
      <c r="AE43" t="n">
        <v>498360.8632820829</v>
      </c>
      <c r="AF43" t="n">
        <v>8.02962496642982e-06</v>
      </c>
      <c r="AG43" t="n">
        <v>24</v>
      </c>
      <c r="AH43" t="n">
        <v>450798.0019443047</v>
      </c>
    </row>
    <row r="44">
      <c r="A44" t="n">
        <v>42</v>
      </c>
      <c r="B44" t="n">
        <v>65</v>
      </c>
      <c r="C44" t="inlineStr">
        <is>
          <t xml:space="preserve">CONCLUIDO	</t>
        </is>
      </c>
      <c r="D44" t="n">
        <v>4.9875</v>
      </c>
      <c r="E44" t="n">
        <v>20.05</v>
      </c>
      <c r="F44" t="n">
        <v>17.54</v>
      </c>
      <c r="G44" t="n">
        <v>87.72</v>
      </c>
      <c r="H44" t="n">
        <v>1.38</v>
      </c>
      <c r="I44" t="n">
        <v>12</v>
      </c>
      <c r="J44" t="n">
        <v>147.49</v>
      </c>
      <c r="K44" t="n">
        <v>46.47</v>
      </c>
      <c r="L44" t="n">
        <v>11.5</v>
      </c>
      <c r="M44" t="n">
        <v>10</v>
      </c>
      <c r="N44" t="n">
        <v>24.52</v>
      </c>
      <c r="O44" t="n">
        <v>18424.11</v>
      </c>
      <c r="P44" t="n">
        <v>164.87</v>
      </c>
      <c r="Q44" t="n">
        <v>444.57</v>
      </c>
      <c r="R44" t="n">
        <v>69.15000000000001</v>
      </c>
      <c r="S44" t="n">
        <v>48.21</v>
      </c>
      <c r="T44" t="n">
        <v>4520.31</v>
      </c>
      <c r="U44" t="n">
        <v>0.7</v>
      </c>
      <c r="V44" t="n">
        <v>0.78</v>
      </c>
      <c r="W44" t="n">
        <v>0.18</v>
      </c>
      <c r="X44" t="n">
        <v>0.27</v>
      </c>
      <c r="Y44" t="n">
        <v>1</v>
      </c>
      <c r="Z44" t="n">
        <v>10</v>
      </c>
      <c r="AA44" t="n">
        <v>363.2629522713545</v>
      </c>
      <c r="AB44" t="n">
        <v>497.032397328062</v>
      </c>
      <c r="AC44" t="n">
        <v>449.5963229164219</v>
      </c>
      <c r="AD44" t="n">
        <v>363262.9522713545</v>
      </c>
      <c r="AE44" t="n">
        <v>497032.397328062</v>
      </c>
      <c r="AF44" t="n">
        <v>8.046888466498296e-06</v>
      </c>
      <c r="AG44" t="n">
        <v>24</v>
      </c>
      <c r="AH44" t="n">
        <v>449596.3229164219</v>
      </c>
    </row>
    <row r="45">
      <c r="A45" t="n">
        <v>43</v>
      </c>
      <c r="B45" t="n">
        <v>65</v>
      </c>
      <c r="C45" t="inlineStr">
        <is>
          <t xml:space="preserve">CONCLUIDO	</t>
        </is>
      </c>
      <c r="D45" t="n">
        <v>4.9852</v>
      </c>
      <c r="E45" t="n">
        <v>20.06</v>
      </c>
      <c r="F45" t="n">
        <v>17.58</v>
      </c>
      <c r="G45" t="n">
        <v>95.89</v>
      </c>
      <c r="H45" t="n">
        <v>1.41</v>
      </c>
      <c r="I45" t="n">
        <v>11</v>
      </c>
      <c r="J45" t="n">
        <v>147.83</v>
      </c>
      <c r="K45" t="n">
        <v>46.47</v>
      </c>
      <c r="L45" t="n">
        <v>11.75</v>
      </c>
      <c r="M45" t="n">
        <v>9</v>
      </c>
      <c r="N45" t="n">
        <v>24.62</v>
      </c>
      <c r="O45" t="n">
        <v>18466.71</v>
      </c>
      <c r="P45" t="n">
        <v>163.31</v>
      </c>
      <c r="Q45" t="n">
        <v>444.56</v>
      </c>
      <c r="R45" t="n">
        <v>70.78</v>
      </c>
      <c r="S45" t="n">
        <v>48.21</v>
      </c>
      <c r="T45" t="n">
        <v>5341.24</v>
      </c>
      <c r="U45" t="n">
        <v>0.68</v>
      </c>
      <c r="V45" t="n">
        <v>0.78</v>
      </c>
      <c r="W45" t="n">
        <v>0.18</v>
      </c>
      <c r="X45" t="n">
        <v>0.3</v>
      </c>
      <c r="Y45" t="n">
        <v>1</v>
      </c>
      <c r="Z45" t="n">
        <v>10</v>
      </c>
      <c r="AA45" t="n">
        <v>362.679870948342</v>
      </c>
      <c r="AB45" t="n">
        <v>496.2345997381838</v>
      </c>
      <c r="AC45" t="n">
        <v>448.8746660088057</v>
      </c>
      <c r="AD45" t="n">
        <v>362679.870948342</v>
      </c>
      <c r="AE45" t="n">
        <v>496234.5997381838</v>
      </c>
      <c r="AF45" t="n">
        <v>8.043177620689184e-06</v>
      </c>
      <c r="AG45" t="n">
        <v>24</v>
      </c>
      <c r="AH45" t="n">
        <v>448874.6660088057</v>
      </c>
    </row>
    <row r="46">
      <c r="A46" t="n">
        <v>44</v>
      </c>
      <c r="B46" t="n">
        <v>65</v>
      </c>
      <c r="C46" t="inlineStr">
        <is>
          <t xml:space="preserve">CONCLUIDO	</t>
        </is>
      </c>
      <c r="D46" t="n">
        <v>4.9877</v>
      </c>
      <c r="E46" t="n">
        <v>20.05</v>
      </c>
      <c r="F46" t="n">
        <v>17.57</v>
      </c>
      <c r="G46" t="n">
        <v>95.83</v>
      </c>
      <c r="H46" t="n">
        <v>1.43</v>
      </c>
      <c r="I46" t="n">
        <v>11</v>
      </c>
      <c r="J46" t="n">
        <v>148.18</v>
      </c>
      <c r="K46" t="n">
        <v>46.47</v>
      </c>
      <c r="L46" t="n">
        <v>12</v>
      </c>
      <c r="M46" t="n">
        <v>9</v>
      </c>
      <c r="N46" t="n">
        <v>24.71</v>
      </c>
      <c r="O46" t="n">
        <v>18509.36</v>
      </c>
      <c r="P46" t="n">
        <v>162.79</v>
      </c>
      <c r="Q46" t="n">
        <v>444.55</v>
      </c>
      <c r="R46" t="n">
        <v>70.3</v>
      </c>
      <c r="S46" t="n">
        <v>48.21</v>
      </c>
      <c r="T46" t="n">
        <v>5099.43</v>
      </c>
      <c r="U46" t="n">
        <v>0.6899999999999999</v>
      </c>
      <c r="V46" t="n">
        <v>0.78</v>
      </c>
      <c r="W46" t="n">
        <v>0.18</v>
      </c>
      <c r="X46" t="n">
        <v>0.29</v>
      </c>
      <c r="Y46" t="n">
        <v>1</v>
      </c>
      <c r="Z46" t="n">
        <v>10</v>
      </c>
      <c r="AA46" t="n">
        <v>362.3344619182631</v>
      </c>
      <c r="AB46" t="n">
        <v>495.761995864859</v>
      </c>
      <c r="AC46" t="n">
        <v>448.4471667858473</v>
      </c>
      <c r="AD46" t="n">
        <v>362334.4619182631</v>
      </c>
      <c r="AE46" t="n">
        <v>495761.995864859</v>
      </c>
      <c r="AF46" t="n">
        <v>8.047211148742568e-06</v>
      </c>
      <c r="AG46" t="n">
        <v>24</v>
      </c>
      <c r="AH46" t="n">
        <v>448447.1667858473</v>
      </c>
    </row>
    <row r="47">
      <c r="A47" t="n">
        <v>45</v>
      </c>
      <c r="B47" t="n">
        <v>65</v>
      </c>
      <c r="C47" t="inlineStr">
        <is>
          <t xml:space="preserve">CONCLUIDO	</t>
        </is>
      </c>
      <c r="D47" t="n">
        <v>4.9875</v>
      </c>
      <c r="E47" t="n">
        <v>20.05</v>
      </c>
      <c r="F47" t="n">
        <v>17.57</v>
      </c>
      <c r="G47" t="n">
        <v>95.84</v>
      </c>
      <c r="H47" t="n">
        <v>1.46</v>
      </c>
      <c r="I47" t="n">
        <v>11</v>
      </c>
      <c r="J47" t="n">
        <v>148.52</v>
      </c>
      <c r="K47" t="n">
        <v>46.47</v>
      </c>
      <c r="L47" t="n">
        <v>12.25</v>
      </c>
      <c r="M47" t="n">
        <v>9</v>
      </c>
      <c r="N47" t="n">
        <v>24.81</v>
      </c>
      <c r="O47" t="n">
        <v>18552.03</v>
      </c>
      <c r="P47" t="n">
        <v>162.67</v>
      </c>
      <c r="Q47" t="n">
        <v>444.55</v>
      </c>
      <c r="R47" t="n">
        <v>70.26000000000001</v>
      </c>
      <c r="S47" t="n">
        <v>48.21</v>
      </c>
      <c r="T47" t="n">
        <v>5078.2</v>
      </c>
      <c r="U47" t="n">
        <v>0.6899999999999999</v>
      </c>
      <c r="V47" t="n">
        <v>0.78</v>
      </c>
      <c r="W47" t="n">
        <v>0.18</v>
      </c>
      <c r="X47" t="n">
        <v>0.29</v>
      </c>
      <c r="Y47" t="n">
        <v>1</v>
      </c>
      <c r="Z47" t="n">
        <v>10</v>
      </c>
      <c r="AA47" t="n">
        <v>362.281439025264</v>
      </c>
      <c r="AB47" t="n">
        <v>495.6894476034526</v>
      </c>
      <c r="AC47" t="n">
        <v>448.3815424286875</v>
      </c>
      <c r="AD47" t="n">
        <v>362281.439025264</v>
      </c>
      <c r="AE47" t="n">
        <v>495689.4476034526</v>
      </c>
      <c r="AF47" t="n">
        <v>8.046888466498296e-06</v>
      </c>
      <c r="AG47" t="n">
        <v>24</v>
      </c>
      <c r="AH47" t="n">
        <v>448381.5424286874</v>
      </c>
    </row>
    <row r="48">
      <c r="A48" t="n">
        <v>46</v>
      </c>
      <c r="B48" t="n">
        <v>65</v>
      </c>
      <c r="C48" t="inlineStr">
        <is>
          <t xml:space="preserve">CONCLUIDO	</t>
        </is>
      </c>
      <c r="D48" t="n">
        <v>4.9906</v>
      </c>
      <c r="E48" t="n">
        <v>20.04</v>
      </c>
      <c r="F48" t="n">
        <v>17.56</v>
      </c>
      <c r="G48" t="n">
        <v>95.77</v>
      </c>
      <c r="H48" t="n">
        <v>1.49</v>
      </c>
      <c r="I48" t="n">
        <v>11</v>
      </c>
      <c r="J48" t="n">
        <v>148.87</v>
      </c>
      <c r="K48" t="n">
        <v>46.47</v>
      </c>
      <c r="L48" t="n">
        <v>12.5</v>
      </c>
      <c r="M48" t="n">
        <v>9</v>
      </c>
      <c r="N48" t="n">
        <v>24.9</v>
      </c>
      <c r="O48" t="n">
        <v>18594.74</v>
      </c>
      <c r="P48" t="n">
        <v>161.84</v>
      </c>
      <c r="Q48" t="n">
        <v>444.55</v>
      </c>
      <c r="R48" t="n">
        <v>69.68000000000001</v>
      </c>
      <c r="S48" t="n">
        <v>48.21</v>
      </c>
      <c r="T48" t="n">
        <v>4792.26</v>
      </c>
      <c r="U48" t="n">
        <v>0.6899999999999999</v>
      </c>
      <c r="V48" t="n">
        <v>0.78</v>
      </c>
      <c r="W48" t="n">
        <v>0.18</v>
      </c>
      <c r="X48" t="n">
        <v>0.28</v>
      </c>
      <c r="Y48" t="n">
        <v>1</v>
      </c>
      <c r="Z48" t="n">
        <v>10</v>
      </c>
      <c r="AA48" t="n">
        <v>361.7706972270616</v>
      </c>
      <c r="AB48" t="n">
        <v>494.9906281428142</v>
      </c>
      <c r="AC48" t="n">
        <v>447.7494173165731</v>
      </c>
      <c r="AD48" t="n">
        <v>361770.6972270616</v>
      </c>
      <c r="AE48" t="n">
        <v>494990.6281428142</v>
      </c>
      <c r="AF48" t="n">
        <v>8.05189004128449e-06</v>
      </c>
      <c r="AG48" t="n">
        <v>24</v>
      </c>
      <c r="AH48" t="n">
        <v>447749.4173165731</v>
      </c>
    </row>
    <row r="49">
      <c r="A49" t="n">
        <v>47</v>
      </c>
      <c r="B49" t="n">
        <v>65</v>
      </c>
      <c r="C49" t="inlineStr">
        <is>
          <t xml:space="preserve">CONCLUIDO	</t>
        </is>
      </c>
      <c r="D49" t="n">
        <v>5.0027</v>
      </c>
      <c r="E49" t="n">
        <v>19.99</v>
      </c>
      <c r="F49" t="n">
        <v>17.54</v>
      </c>
      <c r="G49" t="n">
        <v>105.22</v>
      </c>
      <c r="H49" t="n">
        <v>1.51</v>
      </c>
      <c r="I49" t="n">
        <v>10</v>
      </c>
      <c r="J49" t="n">
        <v>149.22</v>
      </c>
      <c r="K49" t="n">
        <v>46.47</v>
      </c>
      <c r="L49" t="n">
        <v>12.75</v>
      </c>
      <c r="M49" t="n">
        <v>8</v>
      </c>
      <c r="N49" t="n">
        <v>25</v>
      </c>
      <c r="O49" t="n">
        <v>18637.48</v>
      </c>
      <c r="P49" t="n">
        <v>160.39</v>
      </c>
      <c r="Q49" t="n">
        <v>444.55</v>
      </c>
      <c r="R49" t="n">
        <v>69.06999999999999</v>
      </c>
      <c r="S49" t="n">
        <v>48.21</v>
      </c>
      <c r="T49" t="n">
        <v>4489.87</v>
      </c>
      <c r="U49" t="n">
        <v>0.7</v>
      </c>
      <c r="V49" t="n">
        <v>0.78</v>
      </c>
      <c r="W49" t="n">
        <v>0.18</v>
      </c>
      <c r="X49" t="n">
        <v>0.26</v>
      </c>
      <c r="Y49" t="n">
        <v>1</v>
      </c>
      <c r="Z49" t="n">
        <v>10</v>
      </c>
      <c r="AA49" t="n">
        <v>360.7024546022968</v>
      </c>
      <c r="AB49" t="n">
        <v>493.5290114560723</v>
      </c>
      <c r="AC49" t="n">
        <v>446.427295275022</v>
      </c>
      <c r="AD49" t="n">
        <v>360702.4546022968</v>
      </c>
      <c r="AE49" t="n">
        <v>493529.0114560723</v>
      </c>
      <c r="AF49" t="n">
        <v>8.071412317062863e-06</v>
      </c>
      <c r="AG49" t="n">
        <v>24</v>
      </c>
      <c r="AH49" t="n">
        <v>446427.295275022</v>
      </c>
    </row>
    <row r="50">
      <c r="A50" t="n">
        <v>48</v>
      </c>
      <c r="B50" t="n">
        <v>65</v>
      </c>
      <c r="C50" t="inlineStr">
        <is>
          <t xml:space="preserve">CONCLUIDO	</t>
        </is>
      </c>
      <c r="D50" t="n">
        <v>5.0046</v>
      </c>
      <c r="E50" t="n">
        <v>19.98</v>
      </c>
      <c r="F50" t="n">
        <v>17.53</v>
      </c>
      <c r="G50" t="n">
        <v>105.17</v>
      </c>
      <c r="H50" t="n">
        <v>1.54</v>
      </c>
      <c r="I50" t="n">
        <v>10</v>
      </c>
      <c r="J50" t="n">
        <v>149.56</v>
      </c>
      <c r="K50" t="n">
        <v>46.47</v>
      </c>
      <c r="L50" t="n">
        <v>13</v>
      </c>
      <c r="M50" t="n">
        <v>8</v>
      </c>
      <c r="N50" t="n">
        <v>25.1</v>
      </c>
      <c r="O50" t="n">
        <v>18680.25</v>
      </c>
      <c r="P50" t="n">
        <v>160.18</v>
      </c>
      <c r="Q50" t="n">
        <v>444.55</v>
      </c>
      <c r="R50" t="n">
        <v>68.8</v>
      </c>
      <c r="S50" t="n">
        <v>48.21</v>
      </c>
      <c r="T50" t="n">
        <v>4353.84</v>
      </c>
      <c r="U50" t="n">
        <v>0.7</v>
      </c>
      <c r="V50" t="n">
        <v>0.78</v>
      </c>
      <c r="W50" t="n">
        <v>0.18</v>
      </c>
      <c r="X50" t="n">
        <v>0.25</v>
      </c>
      <c r="Y50" t="n">
        <v>1</v>
      </c>
      <c r="Z50" t="n">
        <v>10</v>
      </c>
      <c r="AA50" t="n">
        <v>360.5242799248958</v>
      </c>
      <c r="AB50" t="n">
        <v>493.2852250019404</v>
      </c>
      <c r="AC50" t="n">
        <v>446.206775457916</v>
      </c>
      <c r="AD50" t="n">
        <v>360524.2799248958</v>
      </c>
      <c r="AE50" t="n">
        <v>493285.2250019404</v>
      </c>
      <c r="AF50" t="n">
        <v>8.074477798383435e-06</v>
      </c>
      <c r="AG50" t="n">
        <v>24</v>
      </c>
      <c r="AH50" t="n">
        <v>446206.775457916</v>
      </c>
    </row>
    <row r="51">
      <c r="A51" t="n">
        <v>49</v>
      </c>
      <c r="B51" t="n">
        <v>65</v>
      </c>
      <c r="C51" t="inlineStr">
        <is>
          <t xml:space="preserve">CONCLUIDO	</t>
        </is>
      </c>
      <c r="D51" t="n">
        <v>5.0131</v>
      </c>
      <c r="E51" t="n">
        <v>19.95</v>
      </c>
      <c r="F51" t="n">
        <v>17.5</v>
      </c>
      <c r="G51" t="n">
        <v>104.97</v>
      </c>
      <c r="H51" t="n">
        <v>1.56</v>
      </c>
      <c r="I51" t="n">
        <v>10</v>
      </c>
      <c r="J51" t="n">
        <v>149.91</v>
      </c>
      <c r="K51" t="n">
        <v>46.47</v>
      </c>
      <c r="L51" t="n">
        <v>13.25</v>
      </c>
      <c r="M51" t="n">
        <v>8</v>
      </c>
      <c r="N51" t="n">
        <v>25.19</v>
      </c>
      <c r="O51" t="n">
        <v>18723.06</v>
      </c>
      <c r="P51" t="n">
        <v>159.13</v>
      </c>
      <c r="Q51" t="n">
        <v>444.55</v>
      </c>
      <c r="R51" t="n">
        <v>67.54000000000001</v>
      </c>
      <c r="S51" t="n">
        <v>48.21</v>
      </c>
      <c r="T51" t="n">
        <v>3727.42</v>
      </c>
      <c r="U51" t="n">
        <v>0.71</v>
      </c>
      <c r="V51" t="n">
        <v>0.78</v>
      </c>
      <c r="W51" t="n">
        <v>0.18</v>
      </c>
      <c r="X51" t="n">
        <v>0.22</v>
      </c>
      <c r="Y51" t="n">
        <v>1</v>
      </c>
      <c r="Z51" t="n">
        <v>10</v>
      </c>
      <c r="AA51" t="n">
        <v>359.7172278629349</v>
      </c>
      <c r="AB51" t="n">
        <v>492.1809807661414</v>
      </c>
      <c r="AC51" t="n">
        <v>445.2079187421651</v>
      </c>
      <c r="AD51" t="n">
        <v>359717.2278629349</v>
      </c>
      <c r="AE51" t="n">
        <v>492180.9807661414</v>
      </c>
      <c r="AF51" t="n">
        <v>8.088191793764934e-06</v>
      </c>
      <c r="AG51" t="n">
        <v>24</v>
      </c>
      <c r="AH51" t="n">
        <v>445207.9187421651</v>
      </c>
    </row>
    <row r="52">
      <c r="A52" t="n">
        <v>50</v>
      </c>
      <c r="B52" t="n">
        <v>65</v>
      </c>
      <c r="C52" t="inlineStr">
        <is>
          <t xml:space="preserve">CONCLUIDO	</t>
        </is>
      </c>
      <c r="D52" t="n">
        <v>5.0134</v>
      </c>
      <c r="E52" t="n">
        <v>19.95</v>
      </c>
      <c r="F52" t="n">
        <v>17.49</v>
      </c>
      <c r="G52" t="n">
        <v>104.96</v>
      </c>
      <c r="H52" t="n">
        <v>1.59</v>
      </c>
      <c r="I52" t="n">
        <v>10</v>
      </c>
      <c r="J52" t="n">
        <v>150.26</v>
      </c>
      <c r="K52" t="n">
        <v>46.47</v>
      </c>
      <c r="L52" t="n">
        <v>13.5</v>
      </c>
      <c r="M52" t="n">
        <v>8</v>
      </c>
      <c r="N52" t="n">
        <v>25.29</v>
      </c>
      <c r="O52" t="n">
        <v>18765.9</v>
      </c>
      <c r="P52" t="n">
        <v>158.53</v>
      </c>
      <c r="Q52" t="n">
        <v>444.55</v>
      </c>
      <c r="R52" t="n">
        <v>67.78</v>
      </c>
      <c r="S52" t="n">
        <v>48.21</v>
      </c>
      <c r="T52" t="n">
        <v>3846.34</v>
      </c>
      <c r="U52" t="n">
        <v>0.71</v>
      </c>
      <c r="V52" t="n">
        <v>0.78</v>
      </c>
      <c r="W52" t="n">
        <v>0.17</v>
      </c>
      <c r="X52" t="n">
        <v>0.22</v>
      </c>
      <c r="Y52" t="n">
        <v>1</v>
      </c>
      <c r="Z52" t="n">
        <v>10</v>
      </c>
      <c r="AA52" t="n">
        <v>359.3919012260736</v>
      </c>
      <c r="AB52" t="n">
        <v>491.7358545091895</v>
      </c>
      <c r="AC52" t="n">
        <v>444.805274710438</v>
      </c>
      <c r="AD52" t="n">
        <v>359391.9012260736</v>
      </c>
      <c r="AE52" t="n">
        <v>491735.8545091895</v>
      </c>
      <c r="AF52" t="n">
        <v>8.088675817131342e-06</v>
      </c>
      <c r="AG52" t="n">
        <v>24</v>
      </c>
      <c r="AH52" t="n">
        <v>444805.274710438</v>
      </c>
    </row>
    <row r="53">
      <c r="A53" t="n">
        <v>51</v>
      </c>
      <c r="B53" t="n">
        <v>65</v>
      </c>
      <c r="C53" t="inlineStr">
        <is>
          <t xml:space="preserve">CONCLUIDO	</t>
        </is>
      </c>
      <c r="D53" t="n">
        <v>5.0008</v>
      </c>
      <c r="E53" t="n">
        <v>20</v>
      </c>
      <c r="F53" t="n">
        <v>17.54</v>
      </c>
      <c r="G53" t="n">
        <v>105.27</v>
      </c>
      <c r="H53" t="n">
        <v>1.62</v>
      </c>
      <c r="I53" t="n">
        <v>10</v>
      </c>
      <c r="J53" t="n">
        <v>150.61</v>
      </c>
      <c r="K53" t="n">
        <v>46.47</v>
      </c>
      <c r="L53" t="n">
        <v>13.75</v>
      </c>
      <c r="M53" t="n">
        <v>8</v>
      </c>
      <c r="N53" t="n">
        <v>25.39</v>
      </c>
      <c r="O53" t="n">
        <v>18808.78</v>
      </c>
      <c r="P53" t="n">
        <v>157.5</v>
      </c>
      <c r="Q53" t="n">
        <v>444.57</v>
      </c>
      <c r="R53" t="n">
        <v>69.36</v>
      </c>
      <c r="S53" t="n">
        <v>48.21</v>
      </c>
      <c r="T53" t="n">
        <v>4634.29</v>
      </c>
      <c r="U53" t="n">
        <v>0.7</v>
      </c>
      <c r="V53" t="n">
        <v>0.78</v>
      </c>
      <c r="W53" t="n">
        <v>0.18</v>
      </c>
      <c r="X53" t="n">
        <v>0.27</v>
      </c>
      <c r="Y53" t="n">
        <v>1</v>
      </c>
      <c r="Z53" t="n">
        <v>10</v>
      </c>
      <c r="AA53" t="n">
        <v>359.3530652638342</v>
      </c>
      <c r="AB53" t="n">
        <v>491.6827174323318</v>
      </c>
      <c r="AC53" t="n">
        <v>444.7572089616173</v>
      </c>
      <c r="AD53" t="n">
        <v>359353.0652638342</v>
      </c>
      <c r="AE53" t="n">
        <v>491682.7174323318</v>
      </c>
      <c r="AF53" t="n">
        <v>8.068346835742292e-06</v>
      </c>
      <c r="AG53" t="n">
        <v>24</v>
      </c>
      <c r="AH53" t="n">
        <v>444757.2089616173</v>
      </c>
    </row>
    <row r="54">
      <c r="A54" t="n">
        <v>52</v>
      </c>
      <c r="B54" t="n">
        <v>65</v>
      </c>
      <c r="C54" t="inlineStr">
        <is>
          <t xml:space="preserve">CONCLUIDO	</t>
        </is>
      </c>
      <c r="D54" t="n">
        <v>5.0185</v>
      </c>
      <c r="E54" t="n">
        <v>19.93</v>
      </c>
      <c r="F54" t="n">
        <v>17.5</v>
      </c>
      <c r="G54" t="n">
        <v>116.67</v>
      </c>
      <c r="H54" t="n">
        <v>1.64</v>
      </c>
      <c r="I54" t="n">
        <v>9</v>
      </c>
      <c r="J54" t="n">
        <v>150.95</v>
      </c>
      <c r="K54" t="n">
        <v>46.47</v>
      </c>
      <c r="L54" t="n">
        <v>14</v>
      </c>
      <c r="M54" t="n">
        <v>7</v>
      </c>
      <c r="N54" t="n">
        <v>25.49</v>
      </c>
      <c r="O54" t="n">
        <v>18851.69</v>
      </c>
      <c r="P54" t="n">
        <v>155.33</v>
      </c>
      <c r="Q54" t="n">
        <v>444.55</v>
      </c>
      <c r="R54" t="n">
        <v>67.91</v>
      </c>
      <c r="S54" t="n">
        <v>48.21</v>
      </c>
      <c r="T54" t="n">
        <v>3915.61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357.7499158570454</v>
      </c>
      <c r="AB54" t="n">
        <v>489.4892176880032</v>
      </c>
      <c r="AC54" t="n">
        <v>442.7730537542911</v>
      </c>
      <c r="AD54" t="n">
        <v>357749.9158570454</v>
      </c>
      <c r="AE54" t="n">
        <v>489489.2176880032</v>
      </c>
      <c r="AF54" t="n">
        <v>8.096904214360242e-06</v>
      </c>
      <c r="AG54" t="n">
        <v>24</v>
      </c>
      <c r="AH54" t="n">
        <v>442773.0537542911</v>
      </c>
    </row>
    <row r="55">
      <c r="A55" t="n">
        <v>53</v>
      </c>
      <c r="B55" t="n">
        <v>65</v>
      </c>
      <c r="C55" t="inlineStr">
        <is>
          <t xml:space="preserve">CONCLUIDO	</t>
        </is>
      </c>
      <c r="D55" t="n">
        <v>5.0139</v>
      </c>
      <c r="E55" t="n">
        <v>19.94</v>
      </c>
      <c r="F55" t="n">
        <v>17.52</v>
      </c>
      <c r="G55" t="n">
        <v>116.8</v>
      </c>
      <c r="H55" t="n">
        <v>1.67</v>
      </c>
      <c r="I55" t="n">
        <v>9</v>
      </c>
      <c r="J55" t="n">
        <v>151.3</v>
      </c>
      <c r="K55" t="n">
        <v>46.47</v>
      </c>
      <c r="L55" t="n">
        <v>14.25</v>
      </c>
      <c r="M55" t="n">
        <v>7</v>
      </c>
      <c r="N55" t="n">
        <v>25.59</v>
      </c>
      <c r="O55" t="n">
        <v>18894.63</v>
      </c>
      <c r="P55" t="n">
        <v>155.47</v>
      </c>
      <c r="Q55" t="n">
        <v>444.55</v>
      </c>
      <c r="R55" t="n">
        <v>68.56999999999999</v>
      </c>
      <c r="S55" t="n">
        <v>48.21</v>
      </c>
      <c r="T55" t="n">
        <v>4242.78</v>
      </c>
      <c r="U55" t="n">
        <v>0.7</v>
      </c>
      <c r="V55" t="n">
        <v>0.78</v>
      </c>
      <c r="W55" t="n">
        <v>0.18</v>
      </c>
      <c r="X55" t="n">
        <v>0.24</v>
      </c>
      <c r="Y55" t="n">
        <v>1</v>
      </c>
      <c r="Z55" t="n">
        <v>10</v>
      </c>
      <c r="AA55" t="n">
        <v>357.9881379260984</v>
      </c>
      <c r="AB55" t="n">
        <v>489.8151636324973</v>
      </c>
      <c r="AC55" t="n">
        <v>443.0678918753108</v>
      </c>
      <c r="AD55" t="n">
        <v>357988.1379260984</v>
      </c>
      <c r="AE55" t="n">
        <v>489815.1636324973</v>
      </c>
      <c r="AF55" t="n">
        <v>8.089482522742016e-06</v>
      </c>
      <c r="AG55" t="n">
        <v>24</v>
      </c>
      <c r="AH55" t="n">
        <v>443067.8918753108</v>
      </c>
    </row>
    <row r="56">
      <c r="A56" t="n">
        <v>54</v>
      </c>
      <c r="B56" t="n">
        <v>65</v>
      </c>
      <c r="C56" t="inlineStr">
        <is>
          <t xml:space="preserve">CONCLUIDO	</t>
        </is>
      </c>
      <c r="D56" t="n">
        <v>5.0176</v>
      </c>
      <c r="E56" t="n">
        <v>19.93</v>
      </c>
      <c r="F56" t="n">
        <v>17.5</v>
      </c>
      <c r="G56" t="n">
        <v>116.7</v>
      </c>
      <c r="H56" t="n">
        <v>1.69</v>
      </c>
      <c r="I56" t="n">
        <v>9</v>
      </c>
      <c r="J56" t="n">
        <v>151.65</v>
      </c>
      <c r="K56" t="n">
        <v>46.47</v>
      </c>
      <c r="L56" t="n">
        <v>14.5</v>
      </c>
      <c r="M56" t="n">
        <v>7</v>
      </c>
      <c r="N56" t="n">
        <v>25.68</v>
      </c>
      <c r="O56" t="n">
        <v>18937.61</v>
      </c>
      <c r="P56" t="n">
        <v>155.3</v>
      </c>
      <c r="Q56" t="n">
        <v>444.58</v>
      </c>
      <c r="R56" t="n">
        <v>68.11</v>
      </c>
      <c r="S56" t="n">
        <v>48.21</v>
      </c>
      <c r="T56" t="n">
        <v>4012.56</v>
      </c>
      <c r="U56" t="n">
        <v>0.71</v>
      </c>
      <c r="V56" t="n">
        <v>0.78</v>
      </c>
      <c r="W56" t="n">
        <v>0.18</v>
      </c>
      <c r="X56" t="n">
        <v>0.23</v>
      </c>
      <c r="Y56" t="n">
        <v>1</v>
      </c>
      <c r="Z56" t="n">
        <v>10</v>
      </c>
      <c r="AA56" t="n">
        <v>357.7577586429006</v>
      </c>
      <c r="AB56" t="n">
        <v>489.4999485336094</v>
      </c>
      <c r="AC56" t="n">
        <v>442.7827604630536</v>
      </c>
      <c r="AD56" t="n">
        <v>357757.7586429006</v>
      </c>
      <c r="AE56" t="n">
        <v>489499.9485336094</v>
      </c>
      <c r="AF56" t="n">
        <v>8.095452144261023e-06</v>
      </c>
      <c r="AG56" t="n">
        <v>24</v>
      </c>
      <c r="AH56" t="n">
        <v>442782.7604630536</v>
      </c>
    </row>
    <row r="57">
      <c r="A57" t="n">
        <v>55</v>
      </c>
      <c r="B57" t="n">
        <v>65</v>
      </c>
      <c r="C57" t="inlineStr">
        <is>
          <t xml:space="preserve">CONCLUIDO	</t>
        </is>
      </c>
      <c r="D57" t="n">
        <v>5.022</v>
      </c>
      <c r="E57" t="n">
        <v>19.91</v>
      </c>
      <c r="F57" t="n">
        <v>17.49</v>
      </c>
      <c r="G57" t="n">
        <v>116.58</v>
      </c>
      <c r="H57" t="n">
        <v>1.72</v>
      </c>
      <c r="I57" t="n">
        <v>9</v>
      </c>
      <c r="J57" t="n">
        <v>152</v>
      </c>
      <c r="K57" t="n">
        <v>46.47</v>
      </c>
      <c r="L57" t="n">
        <v>14.75</v>
      </c>
      <c r="M57" t="n">
        <v>7</v>
      </c>
      <c r="N57" t="n">
        <v>25.78</v>
      </c>
      <c r="O57" t="n">
        <v>18980.62</v>
      </c>
      <c r="P57" t="n">
        <v>155.04</v>
      </c>
      <c r="Q57" t="n">
        <v>444.56</v>
      </c>
      <c r="R57" t="n">
        <v>67.39</v>
      </c>
      <c r="S57" t="n">
        <v>48.21</v>
      </c>
      <c r="T57" t="n">
        <v>3653.15</v>
      </c>
      <c r="U57" t="n">
        <v>0.72</v>
      </c>
      <c r="V57" t="n">
        <v>0.78</v>
      </c>
      <c r="W57" t="n">
        <v>0.18</v>
      </c>
      <c r="X57" t="n">
        <v>0.21</v>
      </c>
      <c r="Y57" t="n">
        <v>1</v>
      </c>
      <c r="Z57" t="n">
        <v>10</v>
      </c>
      <c r="AA57" t="n">
        <v>357.4953303045559</v>
      </c>
      <c r="AB57" t="n">
        <v>489.1408825035652</v>
      </c>
      <c r="AC57" t="n">
        <v>442.4579631909644</v>
      </c>
      <c r="AD57" t="n">
        <v>357495.3303045559</v>
      </c>
      <c r="AE57" t="n">
        <v>489140.8825035652</v>
      </c>
      <c r="AF57" t="n">
        <v>8.102551153634977e-06</v>
      </c>
      <c r="AG57" t="n">
        <v>24</v>
      </c>
      <c r="AH57" t="n">
        <v>442457.9631909644</v>
      </c>
    </row>
    <row r="58">
      <c r="A58" t="n">
        <v>56</v>
      </c>
      <c r="B58" t="n">
        <v>65</v>
      </c>
      <c r="C58" t="inlineStr">
        <is>
          <t xml:space="preserve">CONCLUIDO	</t>
        </is>
      </c>
      <c r="D58" t="n">
        <v>5.0236</v>
      </c>
      <c r="E58" t="n">
        <v>19.91</v>
      </c>
      <c r="F58" t="n">
        <v>17.48</v>
      </c>
      <c r="G58" t="n">
        <v>116.54</v>
      </c>
      <c r="H58" t="n">
        <v>1.74</v>
      </c>
      <c r="I58" t="n">
        <v>9</v>
      </c>
      <c r="J58" t="n">
        <v>152.35</v>
      </c>
      <c r="K58" t="n">
        <v>46.47</v>
      </c>
      <c r="L58" t="n">
        <v>15</v>
      </c>
      <c r="M58" t="n">
        <v>6</v>
      </c>
      <c r="N58" t="n">
        <v>25.88</v>
      </c>
      <c r="O58" t="n">
        <v>19023.66</v>
      </c>
      <c r="P58" t="n">
        <v>153.4</v>
      </c>
      <c r="Q58" t="n">
        <v>444.57</v>
      </c>
      <c r="R58" t="n">
        <v>67.19</v>
      </c>
      <c r="S58" t="n">
        <v>48.21</v>
      </c>
      <c r="T58" t="n">
        <v>3557.49</v>
      </c>
      <c r="U58" t="n">
        <v>0.72</v>
      </c>
      <c r="V58" t="n">
        <v>0.78</v>
      </c>
      <c r="W58" t="n">
        <v>0.18</v>
      </c>
      <c r="X58" t="n">
        <v>0.2</v>
      </c>
      <c r="Y58" t="n">
        <v>1</v>
      </c>
      <c r="Z58" t="n">
        <v>10</v>
      </c>
      <c r="AA58" t="n">
        <v>356.6379692433517</v>
      </c>
      <c r="AB58" t="n">
        <v>487.967803275525</v>
      </c>
      <c r="AC58" t="n">
        <v>441.3968409980214</v>
      </c>
      <c r="AD58" t="n">
        <v>356637.9692433517</v>
      </c>
      <c r="AE58" t="n">
        <v>487967.803275525</v>
      </c>
      <c r="AF58" t="n">
        <v>8.105132611589142e-06</v>
      </c>
      <c r="AG58" t="n">
        <v>24</v>
      </c>
      <c r="AH58" t="n">
        <v>441396.8409980214</v>
      </c>
    </row>
    <row r="59">
      <c r="A59" t="n">
        <v>57</v>
      </c>
      <c r="B59" t="n">
        <v>65</v>
      </c>
      <c r="C59" t="inlineStr">
        <is>
          <t xml:space="preserve">CONCLUIDO	</t>
        </is>
      </c>
      <c r="D59" t="n">
        <v>5.028</v>
      </c>
      <c r="E59" t="n">
        <v>19.89</v>
      </c>
      <c r="F59" t="n">
        <v>17.46</v>
      </c>
      <c r="G59" t="n">
        <v>116.42</v>
      </c>
      <c r="H59" t="n">
        <v>1.77</v>
      </c>
      <c r="I59" t="n">
        <v>9</v>
      </c>
      <c r="J59" t="n">
        <v>152.7</v>
      </c>
      <c r="K59" t="n">
        <v>46.47</v>
      </c>
      <c r="L59" t="n">
        <v>15.25</v>
      </c>
      <c r="M59" t="n">
        <v>6</v>
      </c>
      <c r="N59" t="n">
        <v>25.98</v>
      </c>
      <c r="O59" t="n">
        <v>19066.74</v>
      </c>
      <c r="P59" t="n">
        <v>153.25</v>
      </c>
      <c r="Q59" t="n">
        <v>444.55</v>
      </c>
      <c r="R59" t="n">
        <v>66.53</v>
      </c>
      <c r="S59" t="n">
        <v>48.21</v>
      </c>
      <c r="T59" t="n">
        <v>3223.99</v>
      </c>
      <c r="U59" t="n">
        <v>0.72</v>
      </c>
      <c r="V59" t="n">
        <v>0.78</v>
      </c>
      <c r="W59" t="n">
        <v>0.18</v>
      </c>
      <c r="X59" t="n">
        <v>0.19</v>
      </c>
      <c r="Y59" t="n">
        <v>1</v>
      </c>
      <c r="Z59" t="n">
        <v>10</v>
      </c>
      <c r="AA59" t="n">
        <v>356.4015240668896</v>
      </c>
      <c r="AB59" t="n">
        <v>487.6442885538646</v>
      </c>
      <c r="AC59" t="n">
        <v>441.1042020673405</v>
      </c>
      <c r="AD59" t="n">
        <v>356401.5240668897</v>
      </c>
      <c r="AE59" t="n">
        <v>487644.2885538646</v>
      </c>
      <c r="AF59" t="n">
        <v>8.112231620963094e-06</v>
      </c>
      <c r="AG59" t="n">
        <v>24</v>
      </c>
      <c r="AH59" t="n">
        <v>441104.2020673405</v>
      </c>
    </row>
    <row r="60">
      <c r="A60" t="n">
        <v>58</v>
      </c>
      <c r="B60" t="n">
        <v>65</v>
      </c>
      <c r="C60" t="inlineStr">
        <is>
          <t xml:space="preserve">CONCLUIDO	</t>
        </is>
      </c>
      <c r="D60" t="n">
        <v>5.006</v>
      </c>
      <c r="E60" t="n">
        <v>19.98</v>
      </c>
      <c r="F60" t="n">
        <v>17.55</v>
      </c>
      <c r="G60" t="n">
        <v>117.01</v>
      </c>
      <c r="H60" t="n">
        <v>1.79</v>
      </c>
      <c r="I60" t="n">
        <v>9</v>
      </c>
      <c r="J60" t="n">
        <v>153.05</v>
      </c>
      <c r="K60" t="n">
        <v>46.47</v>
      </c>
      <c r="L60" t="n">
        <v>15.5</v>
      </c>
      <c r="M60" t="n">
        <v>5</v>
      </c>
      <c r="N60" t="n">
        <v>26.08</v>
      </c>
      <c r="O60" t="n">
        <v>19109.85</v>
      </c>
      <c r="P60" t="n">
        <v>152.75</v>
      </c>
      <c r="Q60" t="n">
        <v>444.55</v>
      </c>
      <c r="R60" t="n">
        <v>69.65000000000001</v>
      </c>
      <c r="S60" t="n">
        <v>48.21</v>
      </c>
      <c r="T60" t="n">
        <v>4784.37</v>
      </c>
      <c r="U60" t="n">
        <v>0.6899999999999999</v>
      </c>
      <c r="V60" t="n">
        <v>0.78</v>
      </c>
      <c r="W60" t="n">
        <v>0.18</v>
      </c>
      <c r="X60" t="n">
        <v>0.27</v>
      </c>
      <c r="Y60" t="n">
        <v>1</v>
      </c>
      <c r="Z60" t="n">
        <v>10</v>
      </c>
      <c r="AA60" t="n">
        <v>356.9556211532333</v>
      </c>
      <c r="AB60" t="n">
        <v>488.4024286324381</v>
      </c>
      <c r="AC60" t="n">
        <v>441.7899863208713</v>
      </c>
      <c r="AD60" t="n">
        <v>356955.6211532333</v>
      </c>
      <c r="AE60" t="n">
        <v>488402.4286324381</v>
      </c>
      <c r="AF60" t="n">
        <v>8.076736574093328e-06</v>
      </c>
      <c r="AG60" t="n">
        <v>24</v>
      </c>
      <c r="AH60" t="n">
        <v>441789.9863208713</v>
      </c>
    </row>
    <row r="61">
      <c r="A61" t="n">
        <v>59</v>
      </c>
      <c r="B61" t="n">
        <v>65</v>
      </c>
      <c r="C61" t="inlineStr">
        <is>
          <t xml:space="preserve">CONCLUIDO	</t>
        </is>
      </c>
      <c r="D61" t="n">
        <v>5.0308</v>
      </c>
      <c r="E61" t="n">
        <v>19.88</v>
      </c>
      <c r="F61" t="n">
        <v>17.48</v>
      </c>
      <c r="G61" t="n">
        <v>131.1</v>
      </c>
      <c r="H61" t="n">
        <v>1.82</v>
      </c>
      <c r="I61" t="n">
        <v>8</v>
      </c>
      <c r="J61" t="n">
        <v>153.4</v>
      </c>
      <c r="K61" t="n">
        <v>46.47</v>
      </c>
      <c r="L61" t="n">
        <v>15.75</v>
      </c>
      <c r="M61" t="n">
        <v>2</v>
      </c>
      <c r="N61" t="n">
        <v>26.18</v>
      </c>
      <c r="O61" t="n">
        <v>19153</v>
      </c>
      <c r="P61" t="n">
        <v>151.83</v>
      </c>
      <c r="Q61" t="n">
        <v>444.55</v>
      </c>
      <c r="R61" t="n">
        <v>67</v>
      </c>
      <c r="S61" t="n">
        <v>48.21</v>
      </c>
      <c r="T61" t="n">
        <v>3466.77</v>
      </c>
      <c r="U61" t="n">
        <v>0.72</v>
      </c>
      <c r="V61" t="n">
        <v>0.78</v>
      </c>
      <c r="W61" t="n">
        <v>0.18</v>
      </c>
      <c r="X61" t="n">
        <v>0.2</v>
      </c>
      <c r="Y61" t="n">
        <v>1</v>
      </c>
      <c r="Z61" t="n">
        <v>10</v>
      </c>
      <c r="AA61" t="n">
        <v>355.7067926871542</v>
      </c>
      <c r="AB61" t="n">
        <v>486.6937264307253</v>
      </c>
      <c r="AC61" t="n">
        <v>440.2443602591113</v>
      </c>
      <c r="AD61" t="n">
        <v>355706.7926871543</v>
      </c>
      <c r="AE61" t="n">
        <v>486693.7264307253</v>
      </c>
      <c r="AF61" t="n">
        <v>8.116749172382884e-06</v>
      </c>
      <c r="AG61" t="n">
        <v>24</v>
      </c>
      <c r="AH61" t="n">
        <v>440244.3602591113</v>
      </c>
    </row>
    <row r="62">
      <c r="A62" t="n">
        <v>60</v>
      </c>
      <c r="B62" t="n">
        <v>65</v>
      </c>
      <c r="C62" t="inlineStr">
        <is>
          <t xml:space="preserve">CONCLUIDO	</t>
        </is>
      </c>
      <c r="D62" t="n">
        <v>5.0328</v>
      </c>
      <c r="E62" t="n">
        <v>19.87</v>
      </c>
      <c r="F62" t="n">
        <v>17.47</v>
      </c>
      <c r="G62" t="n">
        <v>131.04</v>
      </c>
      <c r="H62" t="n">
        <v>1.84</v>
      </c>
      <c r="I62" t="n">
        <v>8</v>
      </c>
      <c r="J62" t="n">
        <v>153.75</v>
      </c>
      <c r="K62" t="n">
        <v>46.47</v>
      </c>
      <c r="L62" t="n">
        <v>16</v>
      </c>
      <c r="M62" t="n">
        <v>2</v>
      </c>
      <c r="N62" t="n">
        <v>26.28</v>
      </c>
      <c r="O62" t="n">
        <v>19196.18</v>
      </c>
      <c r="P62" t="n">
        <v>152.16</v>
      </c>
      <c r="Q62" t="n">
        <v>444.55</v>
      </c>
      <c r="R62" t="n">
        <v>66.81999999999999</v>
      </c>
      <c r="S62" t="n">
        <v>48.21</v>
      </c>
      <c r="T62" t="n">
        <v>3377.35</v>
      </c>
      <c r="U62" t="n">
        <v>0.72</v>
      </c>
      <c r="V62" t="n">
        <v>0.78</v>
      </c>
      <c r="W62" t="n">
        <v>0.18</v>
      </c>
      <c r="X62" t="n">
        <v>0.2</v>
      </c>
      <c r="Y62" t="n">
        <v>1</v>
      </c>
      <c r="Z62" t="n">
        <v>10</v>
      </c>
      <c r="AA62" t="n">
        <v>346.0996658638258</v>
      </c>
      <c r="AB62" t="n">
        <v>473.5488316745247</v>
      </c>
      <c r="AC62" t="n">
        <v>428.3539958094668</v>
      </c>
      <c r="AD62" t="n">
        <v>346099.6658638258</v>
      </c>
      <c r="AE62" t="n">
        <v>473548.8316745247</v>
      </c>
      <c r="AF62" t="n">
        <v>8.119975994825589e-06</v>
      </c>
      <c r="AG62" t="n">
        <v>23</v>
      </c>
      <c r="AH62" t="n">
        <v>428353.9958094668</v>
      </c>
    </row>
    <row r="63">
      <c r="A63" t="n">
        <v>61</v>
      </c>
      <c r="B63" t="n">
        <v>65</v>
      </c>
      <c r="C63" t="inlineStr">
        <is>
          <t xml:space="preserve">CONCLUIDO	</t>
        </is>
      </c>
      <c r="D63" t="n">
        <v>5.0304</v>
      </c>
      <c r="E63" t="n">
        <v>19.88</v>
      </c>
      <c r="F63" t="n">
        <v>17.48</v>
      </c>
      <c r="G63" t="n">
        <v>131.11</v>
      </c>
      <c r="H63" t="n">
        <v>1.87</v>
      </c>
      <c r="I63" t="n">
        <v>8</v>
      </c>
      <c r="J63" t="n">
        <v>154.1</v>
      </c>
      <c r="K63" t="n">
        <v>46.47</v>
      </c>
      <c r="L63" t="n">
        <v>16.25</v>
      </c>
      <c r="M63" t="n">
        <v>2</v>
      </c>
      <c r="N63" t="n">
        <v>26.38</v>
      </c>
      <c r="O63" t="n">
        <v>19239.4</v>
      </c>
      <c r="P63" t="n">
        <v>152.57</v>
      </c>
      <c r="Q63" t="n">
        <v>444.55</v>
      </c>
      <c r="R63" t="n">
        <v>67.16</v>
      </c>
      <c r="S63" t="n">
        <v>48.21</v>
      </c>
      <c r="T63" t="n">
        <v>3542.73</v>
      </c>
      <c r="U63" t="n">
        <v>0.72</v>
      </c>
      <c r="V63" t="n">
        <v>0.78</v>
      </c>
      <c r="W63" t="n">
        <v>0.18</v>
      </c>
      <c r="X63" t="n">
        <v>0.2</v>
      </c>
      <c r="Y63" t="n">
        <v>1</v>
      </c>
      <c r="Z63" t="n">
        <v>10</v>
      </c>
      <c r="AA63" t="n">
        <v>356.0723144869283</v>
      </c>
      <c r="AB63" t="n">
        <v>487.1938494828598</v>
      </c>
      <c r="AC63" t="n">
        <v>440.6967522690772</v>
      </c>
      <c r="AD63" t="n">
        <v>356072.3144869283</v>
      </c>
      <c r="AE63" t="n">
        <v>487193.8494828598</v>
      </c>
      <c r="AF63" t="n">
        <v>8.116103807894343e-06</v>
      </c>
      <c r="AG63" t="n">
        <v>24</v>
      </c>
      <c r="AH63" t="n">
        <v>440696.7522690772</v>
      </c>
    </row>
    <row r="64">
      <c r="A64" t="n">
        <v>62</v>
      </c>
      <c r="B64" t="n">
        <v>65</v>
      </c>
      <c r="C64" t="inlineStr">
        <is>
          <t xml:space="preserve">CONCLUIDO	</t>
        </is>
      </c>
      <c r="D64" t="n">
        <v>5.0293</v>
      </c>
      <c r="E64" t="n">
        <v>19.88</v>
      </c>
      <c r="F64" t="n">
        <v>17.49</v>
      </c>
      <c r="G64" t="n">
        <v>131.14</v>
      </c>
      <c r="H64" t="n">
        <v>1.89</v>
      </c>
      <c r="I64" t="n">
        <v>8</v>
      </c>
      <c r="J64" t="n">
        <v>154.45</v>
      </c>
      <c r="K64" t="n">
        <v>46.47</v>
      </c>
      <c r="L64" t="n">
        <v>16.5</v>
      </c>
      <c r="M64" t="n">
        <v>1</v>
      </c>
      <c r="N64" t="n">
        <v>26.48</v>
      </c>
      <c r="O64" t="n">
        <v>19282.65</v>
      </c>
      <c r="P64" t="n">
        <v>152.65</v>
      </c>
      <c r="Q64" t="n">
        <v>444.55</v>
      </c>
      <c r="R64" t="n">
        <v>67.23999999999999</v>
      </c>
      <c r="S64" t="n">
        <v>48.21</v>
      </c>
      <c r="T64" t="n">
        <v>3583.58</v>
      </c>
      <c r="U64" t="n">
        <v>0.72</v>
      </c>
      <c r="V64" t="n">
        <v>0.78</v>
      </c>
      <c r="W64" t="n">
        <v>0.18</v>
      </c>
      <c r="X64" t="n">
        <v>0.21</v>
      </c>
      <c r="Y64" t="n">
        <v>1</v>
      </c>
      <c r="Z64" t="n">
        <v>10</v>
      </c>
      <c r="AA64" t="n">
        <v>356.1658338084781</v>
      </c>
      <c r="AB64" t="n">
        <v>487.3218067443855</v>
      </c>
      <c r="AC64" t="n">
        <v>440.812497469152</v>
      </c>
      <c r="AD64" t="n">
        <v>356165.8338084781</v>
      </c>
      <c r="AE64" t="n">
        <v>487321.8067443855</v>
      </c>
      <c r="AF64" t="n">
        <v>8.114329055550854e-06</v>
      </c>
      <c r="AG64" t="n">
        <v>24</v>
      </c>
      <c r="AH64" t="n">
        <v>440812.497469152</v>
      </c>
    </row>
    <row r="65">
      <c r="A65" t="n">
        <v>63</v>
      </c>
      <c r="B65" t="n">
        <v>65</v>
      </c>
      <c r="C65" t="inlineStr">
        <is>
          <t xml:space="preserve">CONCLUIDO	</t>
        </is>
      </c>
      <c r="D65" t="n">
        <v>5.0299</v>
      </c>
      <c r="E65" t="n">
        <v>19.88</v>
      </c>
      <c r="F65" t="n">
        <v>17.48</v>
      </c>
      <c r="G65" t="n">
        <v>131.12</v>
      </c>
      <c r="H65" t="n">
        <v>1.92</v>
      </c>
      <c r="I65" t="n">
        <v>8</v>
      </c>
      <c r="J65" t="n">
        <v>154.8</v>
      </c>
      <c r="K65" t="n">
        <v>46.47</v>
      </c>
      <c r="L65" t="n">
        <v>16.75</v>
      </c>
      <c r="M65" t="n">
        <v>1</v>
      </c>
      <c r="N65" t="n">
        <v>26.58</v>
      </c>
      <c r="O65" t="n">
        <v>19325.94</v>
      </c>
      <c r="P65" t="n">
        <v>153.05</v>
      </c>
      <c r="Q65" t="n">
        <v>444.55</v>
      </c>
      <c r="R65" t="n">
        <v>67.16</v>
      </c>
      <c r="S65" t="n">
        <v>48.21</v>
      </c>
      <c r="T65" t="n">
        <v>3546.44</v>
      </c>
      <c r="U65" t="n">
        <v>0.72</v>
      </c>
      <c r="V65" t="n">
        <v>0.78</v>
      </c>
      <c r="W65" t="n">
        <v>0.18</v>
      </c>
      <c r="X65" t="n">
        <v>0.21</v>
      </c>
      <c r="Y65" t="n">
        <v>1</v>
      </c>
      <c r="Z65" t="n">
        <v>10</v>
      </c>
      <c r="AA65" t="n">
        <v>356.3153183966973</v>
      </c>
      <c r="AB65" t="n">
        <v>487.5263381527817</v>
      </c>
      <c r="AC65" t="n">
        <v>440.9975086869924</v>
      </c>
      <c r="AD65" t="n">
        <v>356315.3183966973</v>
      </c>
      <c r="AE65" t="n">
        <v>487526.3381527817</v>
      </c>
      <c r="AF65" t="n">
        <v>8.115297102283665e-06</v>
      </c>
      <c r="AG65" t="n">
        <v>24</v>
      </c>
      <c r="AH65" t="n">
        <v>440997.5086869925</v>
      </c>
    </row>
    <row r="66">
      <c r="A66" t="n">
        <v>64</v>
      </c>
      <c r="B66" t="n">
        <v>65</v>
      </c>
      <c r="C66" t="inlineStr">
        <is>
          <t xml:space="preserve">CONCLUIDO	</t>
        </is>
      </c>
      <c r="D66" t="n">
        <v>5.03</v>
      </c>
      <c r="E66" t="n">
        <v>19.88</v>
      </c>
      <c r="F66" t="n">
        <v>17.48</v>
      </c>
      <c r="G66" t="n">
        <v>131.12</v>
      </c>
      <c r="H66" t="n">
        <v>1.94</v>
      </c>
      <c r="I66" t="n">
        <v>8</v>
      </c>
      <c r="J66" t="n">
        <v>155.15</v>
      </c>
      <c r="K66" t="n">
        <v>46.47</v>
      </c>
      <c r="L66" t="n">
        <v>17</v>
      </c>
      <c r="M66" t="n">
        <v>0</v>
      </c>
      <c r="N66" t="n">
        <v>26.68</v>
      </c>
      <c r="O66" t="n">
        <v>19369.26</v>
      </c>
      <c r="P66" t="n">
        <v>153.24</v>
      </c>
      <c r="Q66" t="n">
        <v>444.55</v>
      </c>
      <c r="R66" t="n">
        <v>67.06</v>
      </c>
      <c r="S66" t="n">
        <v>48.21</v>
      </c>
      <c r="T66" t="n">
        <v>3496.3</v>
      </c>
      <c r="U66" t="n">
        <v>0.72</v>
      </c>
      <c r="V66" t="n">
        <v>0.78</v>
      </c>
      <c r="W66" t="n">
        <v>0.18</v>
      </c>
      <c r="X66" t="n">
        <v>0.21</v>
      </c>
      <c r="Y66" t="n">
        <v>1</v>
      </c>
      <c r="Z66" t="n">
        <v>10</v>
      </c>
      <c r="AA66" t="n">
        <v>356.4042353005792</v>
      </c>
      <c r="AB66" t="n">
        <v>487.6479981834099</v>
      </c>
      <c r="AC66" t="n">
        <v>441.1075576550485</v>
      </c>
      <c r="AD66" t="n">
        <v>356404.2353005792</v>
      </c>
      <c r="AE66" t="n">
        <v>487647.9981834099</v>
      </c>
      <c r="AF66" t="n">
        <v>8.115458443405802e-06</v>
      </c>
      <c r="AG66" t="n">
        <v>24</v>
      </c>
      <c r="AH66" t="n">
        <v>441107.5576550485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2.1918</v>
      </c>
      <c r="E2" t="n">
        <v>45.63</v>
      </c>
      <c r="F2" t="n">
        <v>27.03</v>
      </c>
      <c r="G2" t="n">
        <v>5.02</v>
      </c>
      <c r="H2" t="n">
        <v>0.07000000000000001</v>
      </c>
      <c r="I2" t="n">
        <v>323</v>
      </c>
      <c r="J2" t="n">
        <v>252.85</v>
      </c>
      <c r="K2" t="n">
        <v>59.19</v>
      </c>
      <c r="L2" t="n">
        <v>1</v>
      </c>
      <c r="M2" t="n">
        <v>321</v>
      </c>
      <c r="N2" t="n">
        <v>62.65</v>
      </c>
      <c r="O2" t="n">
        <v>31418.63</v>
      </c>
      <c r="P2" t="n">
        <v>443.77</v>
      </c>
      <c r="Q2" t="n">
        <v>444.97</v>
      </c>
      <c r="R2" t="n">
        <v>379.94</v>
      </c>
      <c r="S2" t="n">
        <v>48.21</v>
      </c>
      <c r="T2" t="n">
        <v>158360.02</v>
      </c>
      <c r="U2" t="n">
        <v>0.13</v>
      </c>
      <c r="V2" t="n">
        <v>0.51</v>
      </c>
      <c r="W2" t="n">
        <v>0.68</v>
      </c>
      <c r="X2" t="n">
        <v>9.74</v>
      </c>
      <c r="Y2" t="n">
        <v>1</v>
      </c>
      <c r="Z2" t="n">
        <v>10</v>
      </c>
      <c r="AA2" t="n">
        <v>1253.571332662655</v>
      </c>
      <c r="AB2" t="n">
        <v>1715.191601013105</v>
      </c>
      <c r="AC2" t="n">
        <v>1551.496121898945</v>
      </c>
      <c r="AD2" t="n">
        <v>1253571.332662655</v>
      </c>
      <c r="AE2" t="n">
        <v>1715191.601013105</v>
      </c>
      <c r="AF2" t="n">
        <v>2.673745861091127e-06</v>
      </c>
      <c r="AG2" t="n">
        <v>53</v>
      </c>
      <c r="AH2" t="n">
        <v>1551496.121898945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2.6277</v>
      </c>
      <c r="E3" t="n">
        <v>38.06</v>
      </c>
      <c r="F3" t="n">
        <v>24.06</v>
      </c>
      <c r="G3" t="n">
        <v>6.3</v>
      </c>
      <c r="H3" t="n">
        <v>0.09</v>
      </c>
      <c r="I3" t="n">
        <v>229</v>
      </c>
      <c r="J3" t="n">
        <v>253.3</v>
      </c>
      <c r="K3" t="n">
        <v>59.19</v>
      </c>
      <c r="L3" t="n">
        <v>1.25</v>
      </c>
      <c r="M3" t="n">
        <v>227</v>
      </c>
      <c r="N3" t="n">
        <v>62.86</v>
      </c>
      <c r="O3" t="n">
        <v>31474.5</v>
      </c>
      <c r="P3" t="n">
        <v>394.46</v>
      </c>
      <c r="Q3" t="n">
        <v>444.7</v>
      </c>
      <c r="R3" t="n">
        <v>282</v>
      </c>
      <c r="S3" t="n">
        <v>48.21</v>
      </c>
      <c r="T3" t="n">
        <v>109858.1</v>
      </c>
      <c r="U3" t="n">
        <v>0.17</v>
      </c>
      <c r="V3" t="n">
        <v>0.57</v>
      </c>
      <c r="W3" t="n">
        <v>0.53</v>
      </c>
      <c r="X3" t="n">
        <v>6.77</v>
      </c>
      <c r="Y3" t="n">
        <v>1</v>
      </c>
      <c r="Z3" t="n">
        <v>10</v>
      </c>
      <c r="AA3" t="n">
        <v>987.1070487288886</v>
      </c>
      <c r="AB3" t="n">
        <v>1350.603412160386</v>
      </c>
      <c r="AC3" t="n">
        <v>1221.703718087593</v>
      </c>
      <c r="AD3" t="n">
        <v>987107.0487288886</v>
      </c>
      <c r="AE3" t="n">
        <v>1350603.412160386</v>
      </c>
      <c r="AF3" t="n">
        <v>3.205494114056554e-06</v>
      </c>
      <c r="AG3" t="n">
        <v>45</v>
      </c>
      <c r="AH3" t="n">
        <v>1221703.718087592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2.9348</v>
      </c>
      <c r="E4" t="n">
        <v>34.07</v>
      </c>
      <c r="F4" t="n">
        <v>22.52</v>
      </c>
      <c r="G4" t="n">
        <v>7.55</v>
      </c>
      <c r="H4" t="n">
        <v>0.11</v>
      </c>
      <c r="I4" t="n">
        <v>179</v>
      </c>
      <c r="J4" t="n">
        <v>253.75</v>
      </c>
      <c r="K4" t="n">
        <v>59.19</v>
      </c>
      <c r="L4" t="n">
        <v>1.5</v>
      </c>
      <c r="M4" t="n">
        <v>177</v>
      </c>
      <c r="N4" t="n">
        <v>63.06</v>
      </c>
      <c r="O4" t="n">
        <v>31530.44</v>
      </c>
      <c r="P4" t="n">
        <v>368.89</v>
      </c>
      <c r="Q4" t="n">
        <v>444.59</v>
      </c>
      <c r="R4" t="n">
        <v>231.86</v>
      </c>
      <c r="S4" t="n">
        <v>48.21</v>
      </c>
      <c r="T4" t="n">
        <v>85042.38</v>
      </c>
      <c r="U4" t="n">
        <v>0.21</v>
      </c>
      <c r="V4" t="n">
        <v>0.61</v>
      </c>
      <c r="W4" t="n">
        <v>0.45</v>
      </c>
      <c r="X4" t="n">
        <v>5.24</v>
      </c>
      <c r="Y4" t="n">
        <v>1</v>
      </c>
      <c r="Z4" t="n">
        <v>10</v>
      </c>
      <c r="AA4" t="n">
        <v>850.0646256862519</v>
      </c>
      <c r="AB4" t="n">
        <v>1163.095923068443</v>
      </c>
      <c r="AC4" t="n">
        <v>1052.091680586171</v>
      </c>
      <c r="AD4" t="n">
        <v>850064.6256862519</v>
      </c>
      <c r="AE4" t="n">
        <v>1163095.923068443</v>
      </c>
      <c r="AF4" t="n">
        <v>3.580121066306341e-06</v>
      </c>
      <c r="AG4" t="n">
        <v>40</v>
      </c>
      <c r="AH4" t="n">
        <v>1052091.680586171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3.1805</v>
      </c>
      <c r="E5" t="n">
        <v>31.44</v>
      </c>
      <c r="F5" t="n">
        <v>21.5</v>
      </c>
      <c r="G5" t="n">
        <v>8.84</v>
      </c>
      <c r="H5" t="n">
        <v>0.12</v>
      </c>
      <c r="I5" t="n">
        <v>146</v>
      </c>
      <c r="J5" t="n">
        <v>254.21</v>
      </c>
      <c r="K5" t="n">
        <v>59.19</v>
      </c>
      <c r="L5" t="n">
        <v>1.75</v>
      </c>
      <c r="M5" t="n">
        <v>144</v>
      </c>
      <c r="N5" t="n">
        <v>63.26</v>
      </c>
      <c r="O5" t="n">
        <v>31586.46</v>
      </c>
      <c r="P5" t="n">
        <v>351.87</v>
      </c>
      <c r="Q5" t="n">
        <v>444.63</v>
      </c>
      <c r="R5" t="n">
        <v>198.27</v>
      </c>
      <c r="S5" t="n">
        <v>48.21</v>
      </c>
      <c r="T5" t="n">
        <v>68409.21000000001</v>
      </c>
      <c r="U5" t="n">
        <v>0.24</v>
      </c>
      <c r="V5" t="n">
        <v>0.63</v>
      </c>
      <c r="W5" t="n">
        <v>0.4</v>
      </c>
      <c r="X5" t="n">
        <v>4.22</v>
      </c>
      <c r="Y5" t="n">
        <v>1</v>
      </c>
      <c r="Z5" t="n">
        <v>10</v>
      </c>
      <c r="AA5" t="n">
        <v>766.4037368971636</v>
      </c>
      <c r="AB5" t="n">
        <v>1048.627404169287</v>
      </c>
      <c r="AC5" t="n">
        <v>948.5478764731747</v>
      </c>
      <c r="AD5" t="n">
        <v>766403.7368971637</v>
      </c>
      <c r="AE5" t="n">
        <v>1048627.404169287</v>
      </c>
      <c r="AF5" t="n">
        <v>3.879847025823674e-06</v>
      </c>
      <c r="AG5" t="n">
        <v>37</v>
      </c>
      <c r="AH5" t="n">
        <v>948547.8764731747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3.3654</v>
      </c>
      <c r="E6" t="n">
        <v>29.71</v>
      </c>
      <c r="F6" t="n">
        <v>20.85</v>
      </c>
      <c r="G6" t="n">
        <v>10.09</v>
      </c>
      <c r="H6" t="n">
        <v>0.14</v>
      </c>
      <c r="I6" t="n">
        <v>124</v>
      </c>
      <c r="J6" t="n">
        <v>254.66</v>
      </c>
      <c r="K6" t="n">
        <v>59.19</v>
      </c>
      <c r="L6" t="n">
        <v>2</v>
      </c>
      <c r="M6" t="n">
        <v>122</v>
      </c>
      <c r="N6" t="n">
        <v>63.47</v>
      </c>
      <c r="O6" t="n">
        <v>31642.55</v>
      </c>
      <c r="P6" t="n">
        <v>340.92</v>
      </c>
      <c r="Q6" t="n">
        <v>444.57</v>
      </c>
      <c r="R6" t="n">
        <v>177.04</v>
      </c>
      <c r="S6" t="n">
        <v>48.21</v>
      </c>
      <c r="T6" t="n">
        <v>57907.37</v>
      </c>
      <c r="U6" t="n">
        <v>0.27</v>
      </c>
      <c r="V6" t="n">
        <v>0.65</v>
      </c>
      <c r="W6" t="n">
        <v>0.36</v>
      </c>
      <c r="X6" t="n">
        <v>3.57</v>
      </c>
      <c r="Y6" t="n">
        <v>1</v>
      </c>
      <c r="Z6" t="n">
        <v>10</v>
      </c>
      <c r="AA6" t="n">
        <v>713.1788733377413</v>
      </c>
      <c r="AB6" t="n">
        <v>975.8027977320265</v>
      </c>
      <c r="AC6" t="n">
        <v>882.6735482643095</v>
      </c>
      <c r="AD6" t="n">
        <v>713178.8733377412</v>
      </c>
      <c r="AE6" t="n">
        <v>975802.7977320265</v>
      </c>
      <c r="AF6" t="n">
        <v>4.105403924133624e-06</v>
      </c>
      <c r="AG6" t="n">
        <v>35</v>
      </c>
      <c r="AH6" t="n">
        <v>882673.5482643095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3.5148</v>
      </c>
      <c r="E7" t="n">
        <v>28.45</v>
      </c>
      <c r="F7" t="n">
        <v>20.37</v>
      </c>
      <c r="G7" t="n">
        <v>11.31</v>
      </c>
      <c r="H7" t="n">
        <v>0.16</v>
      </c>
      <c r="I7" t="n">
        <v>108</v>
      </c>
      <c r="J7" t="n">
        <v>255.12</v>
      </c>
      <c r="K7" t="n">
        <v>59.19</v>
      </c>
      <c r="L7" t="n">
        <v>2.25</v>
      </c>
      <c r="M7" t="n">
        <v>106</v>
      </c>
      <c r="N7" t="n">
        <v>63.67</v>
      </c>
      <c r="O7" t="n">
        <v>31698.72</v>
      </c>
      <c r="P7" t="n">
        <v>332.79</v>
      </c>
      <c r="Q7" t="n">
        <v>444.59</v>
      </c>
      <c r="R7" t="n">
        <v>161.53</v>
      </c>
      <c r="S7" t="n">
        <v>48.21</v>
      </c>
      <c r="T7" t="n">
        <v>50231.58</v>
      </c>
      <c r="U7" t="n">
        <v>0.3</v>
      </c>
      <c r="V7" t="n">
        <v>0.67</v>
      </c>
      <c r="W7" t="n">
        <v>0.33</v>
      </c>
      <c r="X7" t="n">
        <v>3.09</v>
      </c>
      <c r="Y7" t="n">
        <v>1</v>
      </c>
      <c r="Z7" t="n">
        <v>10</v>
      </c>
      <c r="AA7" t="n">
        <v>669.6060150312875</v>
      </c>
      <c r="AB7" t="n">
        <v>916.1844906982969</v>
      </c>
      <c r="AC7" t="n">
        <v>828.7451287790595</v>
      </c>
      <c r="AD7" t="n">
        <v>669606.0150312874</v>
      </c>
      <c r="AE7" t="n">
        <v>916184.4906982969</v>
      </c>
      <c r="AF7" t="n">
        <v>4.287654873876764e-06</v>
      </c>
      <c r="AG7" t="n">
        <v>33</v>
      </c>
      <c r="AH7" t="n">
        <v>828745.1287790595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3.6412</v>
      </c>
      <c r="E8" t="n">
        <v>27.46</v>
      </c>
      <c r="F8" t="n">
        <v>20.01</v>
      </c>
      <c r="G8" t="n">
        <v>12.64</v>
      </c>
      <c r="H8" t="n">
        <v>0.17</v>
      </c>
      <c r="I8" t="n">
        <v>95</v>
      </c>
      <c r="J8" t="n">
        <v>255.57</v>
      </c>
      <c r="K8" t="n">
        <v>59.19</v>
      </c>
      <c r="L8" t="n">
        <v>2.5</v>
      </c>
      <c r="M8" t="n">
        <v>93</v>
      </c>
      <c r="N8" t="n">
        <v>63.88</v>
      </c>
      <c r="O8" t="n">
        <v>31754.97</v>
      </c>
      <c r="P8" t="n">
        <v>326.84</v>
      </c>
      <c r="Q8" t="n">
        <v>444.62</v>
      </c>
      <c r="R8" t="n">
        <v>149.7</v>
      </c>
      <c r="S8" t="n">
        <v>48.21</v>
      </c>
      <c r="T8" t="n">
        <v>44380.29</v>
      </c>
      <c r="U8" t="n">
        <v>0.32</v>
      </c>
      <c r="V8" t="n">
        <v>0.68</v>
      </c>
      <c r="W8" t="n">
        <v>0.32</v>
      </c>
      <c r="X8" t="n">
        <v>2.73</v>
      </c>
      <c r="Y8" t="n">
        <v>1</v>
      </c>
      <c r="Z8" t="n">
        <v>10</v>
      </c>
      <c r="AA8" t="n">
        <v>642.0435055514807</v>
      </c>
      <c r="AB8" t="n">
        <v>878.4722492559262</v>
      </c>
      <c r="AC8" t="n">
        <v>794.6320907304853</v>
      </c>
      <c r="AD8" t="n">
        <v>642043.5055514807</v>
      </c>
      <c r="AE8" t="n">
        <v>878472.2492559261</v>
      </c>
      <c r="AF8" t="n">
        <v>4.441848448492112e-06</v>
      </c>
      <c r="AG8" t="n">
        <v>32</v>
      </c>
      <c r="AH8" t="n">
        <v>794632.0907304853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3.7535</v>
      </c>
      <c r="E9" t="n">
        <v>26.64</v>
      </c>
      <c r="F9" t="n">
        <v>19.68</v>
      </c>
      <c r="G9" t="n">
        <v>13.89</v>
      </c>
      <c r="H9" t="n">
        <v>0.19</v>
      </c>
      <c r="I9" t="n">
        <v>85</v>
      </c>
      <c r="J9" t="n">
        <v>256.03</v>
      </c>
      <c r="K9" t="n">
        <v>59.19</v>
      </c>
      <c r="L9" t="n">
        <v>2.75</v>
      </c>
      <c r="M9" t="n">
        <v>83</v>
      </c>
      <c r="N9" t="n">
        <v>64.09</v>
      </c>
      <c r="O9" t="n">
        <v>31811.29</v>
      </c>
      <c r="P9" t="n">
        <v>321.19</v>
      </c>
      <c r="Q9" t="n">
        <v>444.6</v>
      </c>
      <c r="R9" t="n">
        <v>139</v>
      </c>
      <c r="S9" t="n">
        <v>48.21</v>
      </c>
      <c r="T9" t="n">
        <v>39077.68</v>
      </c>
      <c r="U9" t="n">
        <v>0.35</v>
      </c>
      <c r="V9" t="n">
        <v>0.6899999999999999</v>
      </c>
      <c r="W9" t="n">
        <v>0.3</v>
      </c>
      <c r="X9" t="n">
        <v>2.4</v>
      </c>
      <c r="Y9" t="n">
        <v>1</v>
      </c>
      <c r="Z9" t="n">
        <v>10</v>
      </c>
      <c r="AA9" t="n">
        <v>617.1423404673072</v>
      </c>
      <c r="AB9" t="n">
        <v>844.4013766258893</v>
      </c>
      <c r="AC9" t="n">
        <v>763.8128943654891</v>
      </c>
      <c r="AD9" t="n">
        <v>617142.3404673073</v>
      </c>
      <c r="AE9" t="n">
        <v>844401.3766258892</v>
      </c>
      <c r="AF9" t="n">
        <v>4.578841632268247e-06</v>
      </c>
      <c r="AG9" t="n">
        <v>31</v>
      </c>
      <c r="AH9" t="n">
        <v>763812.8943654891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3.8448</v>
      </c>
      <c r="E10" t="n">
        <v>26.01</v>
      </c>
      <c r="F10" t="n">
        <v>19.44</v>
      </c>
      <c r="G10" t="n">
        <v>15.15</v>
      </c>
      <c r="H10" t="n">
        <v>0.21</v>
      </c>
      <c r="I10" t="n">
        <v>77</v>
      </c>
      <c r="J10" t="n">
        <v>256.49</v>
      </c>
      <c r="K10" t="n">
        <v>59.19</v>
      </c>
      <c r="L10" t="n">
        <v>3</v>
      </c>
      <c r="M10" t="n">
        <v>75</v>
      </c>
      <c r="N10" t="n">
        <v>64.29000000000001</v>
      </c>
      <c r="O10" t="n">
        <v>31867.69</v>
      </c>
      <c r="P10" t="n">
        <v>317.02</v>
      </c>
      <c r="Q10" t="n">
        <v>444.58</v>
      </c>
      <c r="R10" t="n">
        <v>131.25</v>
      </c>
      <c r="S10" t="n">
        <v>48.21</v>
      </c>
      <c r="T10" t="n">
        <v>35245.67</v>
      </c>
      <c r="U10" t="n">
        <v>0.37</v>
      </c>
      <c r="V10" t="n">
        <v>0.7</v>
      </c>
      <c r="W10" t="n">
        <v>0.28</v>
      </c>
      <c r="X10" t="n">
        <v>2.16</v>
      </c>
      <c r="Y10" t="n">
        <v>1</v>
      </c>
      <c r="Z10" t="n">
        <v>10</v>
      </c>
      <c r="AA10" t="n">
        <v>606.0960390757083</v>
      </c>
      <c r="AB10" t="n">
        <v>829.2873397334801</v>
      </c>
      <c r="AC10" t="n">
        <v>750.1413199414073</v>
      </c>
      <c r="AD10" t="n">
        <v>606096.0390757082</v>
      </c>
      <c r="AE10" t="n">
        <v>829287.33973348</v>
      </c>
      <c r="AF10" t="n">
        <v>4.690217212666833e-06</v>
      </c>
      <c r="AG10" t="n">
        <v>31</v>
      </c>
      <c r="AH10" t="n">
        <v>750141.3199414073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3.9151</v>
      </c>
      <c r="E11" t="n">
        <v>25.54</v>
      </c>
      <c r="F11" t="n">
        <v>19.27</v>
      </c>
      <c r="G11" t="n">
        <v>16.28</v>
      </c>
      <c r="H11" t="n">
        <v>0.23</v>
      </c>
      <c r="I11" t="n">
        <v>71</v>
      </c>
      <c r="J11" t="n">
        <v>256.95</v>
      </c>
      <c r="K11" t="n">
        <v>59.19</v>
      </c>
      <c r="L11" t="n">
        <v>3.25</v>
      </c>
      <c r="M11" t="n">
        <v>69</v>
      </c>
      <c r="N11" t="n">
        <v>64.5</v>
      </c>
      <c r="O11" t="n">
        <v>31924.29</v>
      </c>
      <c r="P11" t="n">
        <v>314.03</v>
      </c>
      <c r="Q11" t="n">
        <v>444.64</v>
      </c>
      <c r="R11" t="n">
        <v>125.42</v>
      </c>
      <c r="S11" t="n">
        <v>48.21</v>
      </c>
      <c r="T11" t="n">
        <v>32360.45</v>
      </c>
      <c r="U11" t="n">
        <v>0.38</v>
      </c>
      <c r="V11" t="n">
        <v>0.71</v>
      </c>
      <c r="W11" t="n">
        <v>0.28</v>
      </c>
      <c r="X11" t="n">
        <v>1.99</v>
      </c>
      <c r="Y11" t="n">
        <v>1</v>
      </c>
      <c r="Z11" t="n">
        <v>10</v>
      </c>
      <c r="AA11" t="n">
        <v>588.119936113779</v>
      </c>
      <c r="AB11" t="n">
        <v>804.6916426112764</v>
      </c>
      <c r="AC11" t="n">
        <v>727.893001632269</v>
      </c>
      <c r="AD11" t="n">
        <v>588119.936113779</v>
      </c>
      <c r="AE11" t="n">
        <v>804691.6426112764</v>
      </c>
      <c r="AF11" t="n">
        <v>4.775975189687869e-06</v>
      </c>
      <c r="AG11" t="n">
        <v>30</v>
      </c>
      <c r="AH11" t="n">
        <v>727893.001632269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3.9902</v>
      </c>
      <c r="E12" t="n">
        <v>25.06</v>
      </c>
      <c r="F12" t="n">
        <v>19.08</v>
      </c>
      <c r="G12" t="n">
        <v>17.61</v>
      </c>
      <c r="H12" t="n">
        <v>0.24</v>
      </c>
      <c r="I12" t="n">
        <v>65</v>
      </c>
      <c r="J12" t="n">
        <v>257.41</v>
      </c>
      <c r="K12" t="n">
        <v>59.19</v>
      </c>
      <c r="L12" t="n">
        <v>3.5</v>
      </c>
      <c r="M12" t="n">
        <v>63</v>
      </c>
      <c r="N12" t="n">
        <v>64.70999999999999</v>
      </c>
      <c r="O12" t="n">
        <v>31980.84</v>
      </c>
      <c r="P12" t="n">
        <v>310.75</v>
      </c>
      <c r="Q12" t="n">
        <v>444.61</v>
      </c>
      <c r="R12" t="n">
        <v>119.28</v>
      </c>
      <c r="S12" t="n">
        <v>48.21</v>
      </c>
      <c r="T12" t="n">
        <v>29321.43</v>
      </c>
      <c r="U12" t="n">
        <v>0.4</v>
      </c>
      <c r="V12" t="n">
        <v>0.72</v>
      </c>
      <c r="W12" t="n">
        <v>0.27</v>
      </c>
      <c r="X12" t="n">
        <v>1.8</v>
      </c>
      <c r="Y12" t="n">
        <v>1</v>
      </c>
      <c r="Z12" t="n">
        <v>10</v>
      </c>
      <c r="AA12" t="n">
        <v>579.84808542879</v>
      </c>
      <c r="AB12" t="n">
        <v>793.3737315757775</v>
      </c>
      <c r="AC12" t="n">
        <v>717.6552561412102</v>
      </c>
      <c r="AD12" t="n">
        <v>579848.08542879</v>
      </c>
      <c r="AE12" t="n">
        <v>793373.7315757775</v>
      </c>
      <c r="AF12" t="n">
        <v>4.867588618909487e-06</v>
      </c>
      <c r="AG12" t="n">
        <v>30</v>
      </c>
      <c r="AH12" t="n">
        <v>717655.2561412102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4.0556</v>
      </c>
      <c r="E13" t="n">
        <v>24.66</v>
      </c>
      <c r="F13" t="n">
        <v>18.92</v>
      </c>
      <c r="G13" t="n">
        <v>18.92</v>
      </c>
      <c r="H13" t="n">
        <v>0.26</v>
      </c>
      <c r="I13" t="n">
        <v>60</v>
      </c>
      <c r="J13" t="n">
        <v>257.86</v>
      </c>
      <c r="K13" t="n">
        <v>59.19</v>
      </c>
      <c r="L13" t="n">
        <v>3.75</v>
      </c>
      <c r="M13" t="n">
        <v>58</v>
      </c>
      <c r="N13" t="n">
        <v>64.92</v>
      </c>
      <c r="O13" t="n">
        <v>32037.48</v>
      </c>
      <c r="P13" t="n">
        <v>307.89</v>
      </c>
      <c r="Q13" t="n">
        <v>444.62</v>
      </c>
      <c r="R13" t="n">
        <v>113.84</v>
      </c>
      <c r="S13" t="n">
        <v>48.21</v>
      </c>
      <c r="T13" t="n">
        <v>26627.28</v>
      </c>
      <c r="U13" t="n">
        <v>0.42</v>
      </c>
      <c r="V13" t="n">
        <v>0.72</v>
      </c>
      <c r="W13" t="n">
        <v>0.26</v>
      </c>
      <c r="X13" t="n">
        <v>1.64</v>
      </c>
      <c r="Y13" t="n">
        <v>1</v>
      </c>
      <c r="Z13" t="n">
        <v>10</v>
      </c>
      <c r="AA13" t="n">
        <v>562.8882550679118</v>
      </c>
      <c r="AB13" t="n">
        <v>770.1685434611148</v>
      </c>
      <c r="AC13" t="n">
        <v>696.664738611525</v>
      </c>
      <c r="AD13" t="n">
        <v>562888.2550679118</v>
      </c>
      <c r="AE13" t="n">
        <v>770168.5434611149</v>
      </c>
      <c r="AF13" t="n">
        <v>4.947369155142428e-06</v>
      </c>
      <c r="AG13" t="n">
        <v>29</v>
      </c>
      <c r="AH13" t="n">
        <v>696664.7386115249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4.1194</v>
      </c>
      <c r="E14" t="n">
        <v>24.28</v>
      </c>
      <c r="F14" t="n">
        <v>18.73</v>
      </c>
      <c r="G14" t="n">
        <v>20.07</v>
      </c>
      <c r="H14" t="n">
        <v>0.28</v>
      </c>
      <c r="I14" t="n">
        <v>56</v>
      </c>
      <c r="J14" t="n">
        <v>258.32</v>
      </c>
      <c r="K14" t="n">
        <v>59.19</v>
      </c>
      <c r="L14" t="n">
        <v>4</v>
      </c>
      <c r="M14" t="n">
        <v>54</v>
      </c>
      <c r="N14" t="n">
        <v>65.13</v>
      </c>
      <c r="O14" t="n">
        <v>32094.19</v>
      </c>
      <c r="P14" t="n">
        <v>304.64</v>
      </c>
      <c r="Q14" t="n">
        <v>444.63</v>
      </c>
      <c r="R14" t="n">
        <v>107.37</v>
      </c>
      <c r="S14" t="n">
        <v>48.21</v>
      </c>
      <c r="T14" t="n">
        <v>23408.99</v>
      </c>
      <c r="U14" t="n">
        <v>0.45</v>
      </c>
      <c r="V14" t="n">
        <v>0.73</v>
      </c>
      <c r="W14" t="n">
        <v>0.26</v>
      </c>
      <c r="X14" t="n">
        <v>1.45</v>
      </c>
      <c r="Y14" t="n">
        <v>1</v>
      </c>
      <c r="Z14" t="n">
        <v>10</v>
      </c>
      <c r="AA14" t="n">
        <v>555.9144815318517</v>
      </c>
      <c r="AB14" t="n">
        <v>760.6267188479025</v>
      </c>
      <c r="AC14" t="n">
        <v>688.0335723473628</v>
      </c>
      <c r="AD14" t="n">
        <v>555914.4815318517</v>
      </c>
      <c r="AE14" t="n">
        <v>760626.7188479025</v>
      </c>
      <c r="AF14" t="n">
        <v>5.025197873975175e-06</v>
      </c>
      <c r="AG14" t="n">
        <v>29</v>
      </c>
      <c r="AH14" t="n">
        <v>688033.5723473628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4.1862</v>
      </c>
      <c r="E15" t="n">
        <v>23.89</v>
      </c>
      <c r="F15" t="n">
        <v>18.54</v>
      </c>
      <c r="G15" t="n">
        <v>21.39</v>
      </c>
      <c r="H15" t="n">
        <v>0.29</v>
      </c>
      <c r="I15" t="n">
        <v>52</v>
      </c>
      <c r="J15" t="n">
        <v>258.78</v>
      </c>
      <c r="K15" t="n">
        <v>59.19</v>
      </c>
      <c r="L15" t="n">
        <v>4.25</v>
      </c>
      <c r="M15" t="n">
        <v>50</v>
      </c>
      <c r="N15" t="n">
        <v>65.34</v>
      </c>
      <c r="O15" t="n">
        <v>32150.98</v>
      </c>
      <c r="P15" t="n">
        <v>301.19</v>
      </c>
      <c r="Q15" t="n">
        <v>444.56</v>
      </c>
      <c r="R15" t="n">
        <v>101.74</v>
      </c>
      <c r="S15" t="n">
        <v>48.21</v>
      </c>
      <c r="T15" t="n">
        <v>20616.89</v>
      </c>
      <c r="U15" t="n">
        <v>0.47</v>
      </c>
      <c r="V15" t="n">
        <v>0.74</v>
      </c>
      <c r="W15" t="n">
        <v>0.23</v>
      </c>
      <c r="X15" t="n">
        <v>1.26</v>
      </c>
      <c r="Y15" t="n">
        <v>1</v>
      </c>
      <c r="Z15" t="n">
        <v>10</v>
      </c>
      <c r="AA15" t="n">
        <v>538.82435899636</v>
      </c>
      <c r="AB15" t="n">
        <v>737.2432592318487</v>
      </c>
      <c r="AC15" t="n">
        <v>666.8817972981733</v>
      </c>
      <c r="AD15" t="n">
        <v>538824.3589963601</v>
      </c>
      <c r="AE15" t="n">
        <v>737243.2592318486</v>
      </c>
      <c r="AF15" t="n">
        <v>5.106686250433286e-06</v>
      </c>
      <c r="AG15" t="n">
        <v>28</v>
      </c>
      <c r="AH15" t="n">
        <v>666881.7972981733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4.1566</v>
      </c>
      <c r="E16" t="n">
        <v>24.06</v>
      </c>
      <c r="F16" t="n">
        <v>18.81</v>
      </c>
      <c r="G16" t="n">
        <v>22.57</v>
      </c>
      <c r="H16" t="n">
        <v>0.31</v>
      </c>
      <c r="I16" t="n">
        <v>50</v>
      </c>
      <c r="J16" t="n">
        <v>259.25</v>
      </c>
      <c r="K16" t="n">
        <v>59.19</v>
      </c>
      <c r="L16" t="n">
        <v>4.5</v>
      </c>
      <c r="M16" t="n">
        <v>48</v>
      </c>
      <c r="N16" t="n">
        <v>65.55</v>
      </c>
      <c r="O16" t="n">
        <v>32207.85</v>
      </c>
      <c r="P16" t="n">
        <v>305.61</v>
      </c>
      <c r="Q16" t="n">
        <v>444.58</v>
      </c>
      <c r="R16" t="n">
        <v>111.24</v>
      </c>
      <c r="S16" t="n">
        <v>48.21</v>
      </c>
      <c r="T16" t="n">
        <v>25376.23</v>
      </c>
      <c r="U16" t="n">
        <v>0.43</v>
      </c>
      <c r="V16" t="n">
        <v>0.73</v>
      </c>
      <c r="W16" t="n">
        <v>0.24</v>
      </c>
      <c r="X16" t="n">
        <v>1.53</v>
      </c>
      <c r="Y16" t="n">
        <v>1</v>
      </c>
      <c r="Z16" t="n">
        <v>10</v>
      </c>
      <c r="AA16" t="n">
        <v>544.4466015661579</v>
      </c>
      <c r="AB16" t="n">
        <v>744.9358595516828</v>
      </c>
      <c r="AC16" t="n">
        <v>673.8402266401148</v>
      </c>
      <c r="AD16" t="n">
        <v>544446.6015661579</v>
      </c>
      <c r="AE16" t="n">
        <v>744935.8595516828</v>
      </c>
      <c r="AF16" t="n">
        <v>5.070577628529691e-06</v>
      </c>
      <c r="AG16" t="n">
        <v>28</v>
      </c>
      <c r="AH16" t="n">
        <v>673840.2266401148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4.2098</v>
      </c>
      <c r="E17" t="n">
        <v>23.75</v>
      </c>
      <c r="F17" t="n">
        <v>18.65</v>
      </c>
      <c r="G17" t="n">
        <v>23.81</v>
      </c>
      <c r="H17" t="n">
        <v>0.33</v>
      </c>
      <c r="I17" t="n">
        <v>47</v>
      </c>
      <c r="J17" t="n">
        <v>259.71</v>
      </c>
      <c r="K17" t="n">
        <v>59.19</v>
      </c>
      <c r="L17" t="n">
        <v>4.75</v>
      </c>
      <c r="M17" t="n">
        <v>45</v>
      </c>
      <c r="N17" t="n">
        <v>65.76000000000001</v>
      </c>
      <c r="O17" t="n">
        <v>32264.79</v>
      </c>
      <c r="P17" t="n">
        <v>302.74</v>
      </c>
      <c r="Q17" t="n">
        <v>444.59</v>
      </c>
      <c r="R17" t="n">
        <v>105.61</v>
      </c>
      <c r="S17" t="n">
        <v>48.21</v>
      </c>
      <c r="T17" t="n">
        <v>22576.78</v>
      </c>
      <c r="U17" t="n">
        <v>0.46</v>
      </c>
      <c r="V17" t="n">
        <v>0.73</v>
      </c>
      <c r="W17" t="n">
        <v>0.24</v>
      </c>
      <c r="X17" t="n">
        <v>1.37</v>
      </c>
      <c r="Y17" t="n">
        <v>1</v>
      </c>
      <c r="Z17" t="n">
        <v>10</v>
      </c>
      <c r="AA17" t="n">
        <v>538.7637696597427</v>
      </c>
      <c r="AB17" t="n">
        <v>737.1603582284758</v>
      </c>
      <c r="AC17" t="n">
        <v>666.8068082502102</v>
      </c>
      <c r="AD17" t="n">
        <v>538763.7696597427</v>
      </c>
      <c r="AE17" t="n">
        <v>737160.3582284758</v>
      </c>
      <c r="AF17" t="n">
        <v>5.135475557086152e-06</v>
      </c>
      <c r="AG17" t="n">
        <v>28</v>
      </c>
      <c r="AH17" t="n">
        <v>666806.8082502102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4.2383</v>
      </c>
      <c r="E18" t="n">
        <v>23.59</v>
      </c>
      <c r="F18" t="n">
        <v>18.59</v>
      </c>
      <c r="G18" t="n">
        <v>24.79</v>
      </c>
      <c r="H18" t="n">
        <v>0.34</v>
      </c>
      <c r="I18" t="n">
        <v>45</v>
      </c>
      <c r="J18" t="n">
        <v>260.17</v>
      </c>
      <c r="K18" t="n">
        <v>59.19</v>
      </c>
      <c r="L18" t="n">
        <v>5</v>
      </c>
      <c r="M18" t="n">
        <v>43</v>
      </c>
      <c r="N18" t="n">
        <v>65.98</v>
      </c>
      <c r="O18" t="n">
        <v>32321.82</v>
      </c>
      <c r="P18" t="n">
        <v>301.66</v>
      </c>
      <c r="Q18" t="n">
        <v>444.6</v>
      </c>
      <c r="R18" t="n">
        <v>103.49</v>
      </c>
      <c r="S18" t="n">
        <v>48.21</v>
      </c>
      <c r="T18" t="n">
        <v>21526.21</v>
      </c>
      <c r="U18" t="n">
        <v>0.47</v>
      </c>
      <c r="V18" t="n">
        <v>0.73</v>
      </c>
      <c r="W18" t="n">
        <v>0.24</v>
      </c>
      <c r="X18" t="n">
        <v>1.31</v>
      </c>
      <c r="Y18" t="n">
        <v>1</v>
      </c>
      <c r="Z18" t="n">
        <v>10</v>
      </c>
      <c r="AA18" t="n">
        <v>536.153032624813</v>
      </c>
      <c r="AB18" t="n">
        <v>733.588232639696</v>
      </c>
      <c r="AC18" t="n">
        <v>663.5756013141137</v>
      </c>
      <c r="AD18" t="n">
        <v>536153.032624813</v>
      </c>
      <c r="AE18" t="n">
        <v>733588.232639696</v>
      </c>
      <c r="AF18" t="n">
        <v>5.170242304527111e-06</v>
      </c>
      <c r="AG18" t="n">
        <v>28</v>
      </c>
      <c r="AH18" t="n">
        <v>663575.6013141137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4.2865</v>
      </c>
      <c r="E19" t="n">
        <v>23.33</v>
      </c>
      <c r="F19" t="n">
        <v>18.47</v>
      </c>
      <c r="G19" t="n">
        <v>26.39</v>
      </c>
      <c r="H19" t="n">
        <v>0.36</v>
      </c>
      <c r="I19" t="n">
        <v>42</v>
      </c>
      <c r="J19" t="n">
        <v>260.63</v>
      </c>
      <c r="K19" t="n">
        <v>59.19</v>
      </c>
      <c r="L19" t="n">
        <v>5.25</v>
      </c>
      <c r="M19" t="n">
        <v>40</v>
      </c>
      <c r="N19" t="n">
        <v>66.19</v>
      </c>
      <c r="O19" t="n">
        <v>32378.93</v>
      </c>
      <c r="P19" t="n">
        <v>299.63</v>
      </c>
      <c r="Q19" t="n">
        <v>444.58</v>
      </c>
      <c r="R19" t="n">
        <v>99.56</v>
      </c>
      <c r="S19" t="n">
        <v>48.21</v>
      </c>
      <c r="T19" t="n">
        <v>19573.05</v>
      </c>
      <c r="U19" t="n">
        <v>0.48</v>
      </c>
      <c r="V19" t="n">
        <v>0.74</v>
      </c>
      <c r="W19" t="n">
        <v>0.23</v>
      </c>
      <c r="X19" t="n">
        <v>1.19</v>
      </c>
      <c r="Y19" t="n">
        <v>1</v>
      </c>
      <c r="Z19" t="n">
        <v>10</v>
      </c>
      <c r="AA19" t="n">
        <v>531.6207576313996</v>
      </c>
      <c r="AB19" t="n">
        <v>727.3869740438466</v>
      </c>
      <c r="AC19" t="n">
        <v>657.9661821351311</v>
      </c>
      <c r="AD19" t="n">
        <v>531620.7576313996</v>
      </c>
      <c r="AE19" t="n">
        <v>727386.9740438466</v>
      </c>
      <c r="AF19" t="n">
        <v>5.229040803707964e-06</v>
      </c>
      <c r="AG19" t="n">
        <v>28</v>
      </c>
      <c r="AH19" t="n">
        <v>657966.1821351311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4.317</v>
      </c>
      <c r="E20" t="n">
        <v>23.16</v>
      </c>
      <c r="F20" t="n">
        <v>18.4</v>
      </c>
      <c r="G20" t="n">
        <v>27.61</v>
      </c>
      <c r="H20" t="n">
        <v>0.37</v>
      </c>
      <c r="I20" t="n">
        <v>40</v>
      </c>
      <c r="J20" t="n">
        <v>261.1</v>
      </c>
      <c r="K20" t="n">
        <v>59.19</v>
      </c>
      <c r="L20" t="n">
        <v>5.5</v>
      </c>
      <c r="M20" t="n">
        <v>38</v>
      </c>
      <c r="N20" t="n">
        <v>66.40000000000001</v>
      </c>
      <c r="O20" t="n">
        <v>32436.11</v>
      </c>
      <c r="P20" t="n">
        <v>298.32</v>
      </c>
      <c r="Q20" t="n">
        <v>444.58</v>
      </c>
      <c r="R20" t="n">
        <v>97.28</v>
      </c>
      <c r="S20" t="n">
        <v>48.21</v>
      </c>
      <c r="T20" t="n">
        <v>18443.19</v>
      </c>
      <c r="U20" t="n">
        <v>0.5</v>
      </c>
      <c r="V20" t="n">
        <v>0.74</v>
      </c>
      <c r="W20" t="n">
        <v>0.23</v>
      </c>
      <c r="X20" t="n">
        <v>1.13</v>
      </c>
      <c r="Y20" t="n">
        <v>1</v>
      </c>
      <c r="Z20" t="n">
        <v>10</v>
      </c>
      <c r="AA20" t="n">
        <v>518.7876193922773</v>
      </c>
      <c r="AB20" t="n">
        <v>709.828108146978</v>
      </c>
      <c r="AC20" t="n">
        <v>642.0831097554367</v>
      </c>
      <c r="AD20" t="n">
        <v>518787.6193922773</v>
      </c>
      <c r="AE20" t="n">
        <v>709828.1081469781</v>
      </c>
      <c r="AF20" t="n">
        <v>5.266247322899167e-06</v>
      </c>
      <c r="AG20" t="n">
        <v>27</v>
      </c>
      <c r="AH20" t="n">
        <v>642083.1097554367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4.3318</v>
      </c>
      <c r="E21" t="n">
        <v>23.08</v>
      </c>
      <c r="F21" t="n">
        <v>18.37</v>
      </c>
      <c r="G21" t="n">
        <v>28.27</v>
      </c>
      <c r="H21" t="n">
        <v>0.39</v>
      </c>
      <c r="I21" t="n">
        <v>39</v>
      </c>
      <c r="J21" t="n">
        <v>261.56</v>
      </c>
      <c r="K21" t="n">
        <v>59.19</v>
      </c>
      <c r="L21" t="n">
        <v>5.75</v>
      </c>
      <c r="M21" t="n">
        <v>37</v>
      </c>
      <c r="N21" t="n">
        <v>66.62</v>
      </c>
      <c r="O21" t="n">
        <v>32493.38</v>
      </c>
      <c r="P21" t="n">
        <v>297.7</v>
      </c>
      <c r="Q21" t="n">
        <v>444.57</v>
      </c>
      <c r="R21" t="n">
        <v>96.42</v>
      </c>
      <c r="S21" t="n">
        <v>48.21</v>
      </c>
      <c r="T21" t="n">
        <v>18021.61</v>
      </c>
      <c r="U21" t="n">
        <v>0.5</v>
      </c>
      <c r="V21" t="n">
        <v>0.74</v>
      </c>
      <c r="W21" t="n">
        <v>0.23</v>
      </c>
      <c r="X21" t="n">
        <v>1.09</v>
      </c>
      <c r="Y21" t="n">
        <v>1</v>
      </c>
      <c r="Z21" t="n">
        <v>10</v>
      </c>
      <c r="AA21" t="n">
        <v>517.4671031050837</v>
      </c>
      <c r="AB21" t="n">
        <v>708.0213195057728</v>
      </c>
      <c r="AC21" t="n">
        <v>640.4487584863041</v>
      </c>
      <c r="AD21" t="n">
        <v>517467.1031050836</v>
      </c>
      <c r="AE21" t="n">
        <v>708021.3195057728</v>
      </c>
      <c r="AF21" t="n">
        <v>5.284301633850965e-06</v>
      </c>
      <c r="AG21" t="n">
        <v>27</v>
      </c>
      <c r="AH21" t="n">
        <v>640448.7584863041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4.3607</v>
      </c>
      <c r="E22" t="n">
        <v>22.93</v>
      </c>
      <c r="F22" t="n">
        <v>18.32</v>
      </c>
      <c r="G22" t="n">
        <v>29.71</v>
      </c>
      <c r="H22" t="n">
        <v>0.41</v>
      </c>
      <c r="I22" t="n">
        <v>37</v>
      </c>
      <c r="J22" t="n">
        <v>262.03</v>
      </c>
      <c r="K22" t="n">
        <v>59.19</v>
      </c>
      <c r="L22" t="n">
        <v>6</v>
      </c>
      <c r="M22" t="n">
        <v>35</v>
      </c>
      <c r="N22" t="n">
        <v>66.83</v>
      </c>
      <c r="O22" t="n">
        <v>32550.72</v>
      </c>
      <c r="P22" t="n">
        <v>296.41</v>
      </c>
      <c r="Q22" t="n">
        <v>444.56</v>
      </c>
      <c r="R22" t="n">
        <v>94.52</v>
      </c>
      <c r="S22" t="n">
        <v>48.21</v>
      </c>
      <c r="T22" t="n">
        <v>17078.12</v>
      </c>
      <c r="U22" t="n">
        <v>0.51</v>
      </c>
      <c r="V22" t="n">
        <v>0.74</v>
      </c>
      <c r="W22" t="n">
        <v>0.22</v>
      </c>
      <c r="X22" t="n">
        <v>1.04</v>
      </c>
      <c r="Y22" t="n">
        <v>1</v>
      </c>
      <c r="Z22" t="n">
        <v>10</v>
      </c>
      <c r="AA22" t="n">
        <v>514.9073049070499</v>
      </c>
      <c r="AB22" t="n">
        <v>704.5188906808968</v>
      </c>
      <c r="AC22" t="n">
        <v>637.2805965527846</v>
      </c>
      <c r="AD22" t="n">
        <v>514907.30490705</v>
      </c>
      <c r="AE22" t="n">
        <v>704518.8906808968</v>
      </c>
      <c r="AF22" t="n">
        <v>5.319556335641973e-06</v>
      </c>
      <c r="AG22" t="n">
        <v>27</v>
      </c>
      <c r="AH22" t="n">
        <v>637280.5965527846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4.3902</v>
      </c>
      <c r="E23" t="n">
        <v>22.78</v>
      </c>
      <c r="F23" t="n">
        <v>18.26</v>
      </c>
      <c r="G23" t="n">
        <v>31.31</v>
      </c>
      <c r="H23" t="n">
        <v>0.42</v>
      </c>
      <c r="I23" t="n">
        <v>35</v>
      </c>
      <c r="J23" t="n">
        <v>262.49</v>
      </c>
      <c r="K23" t="n">
        <v>59.19</v>
      </c>
      <c r="L23" t="n">
        <v>6.25</v>
      </c>
      <c r="M23" t="n">
        <v>33</v>
      </c>
      <c r="N23" t="n">
        <v>67.05</v>
      </c>
      <c r="O23" t="n">
        <v>32608.15</v>
      </c>
      <c r="P23" t="n">
        <v>295.41</v>
      </c>
      <c r="Q23" t="n">
        <v>444.56</v>
      </c>
      <c r="R23" t="n">
        <v>92.70999999999999</v>
      </c>
      <c r="S23" t="n">
        <v>48.21</v>
      </c>
      <c r="T23" t="n">
        <v>16186.73</v>
      </c>
      <c r="U23" t="n">
        <v>0.52</v>
      </c>
      <c r="V23" t="n">
        <v>0.75</v>
      </c>
      <c r="W23" t="n">
        <v>0.22</v>
      </c>
      <c r="X23" t="n">
        <v>0.98</v>
      </c>
      <c r="Y23" t="n">
        <v>1</v>
      </c>
      <c r="Z23" t="n">
        <v>10</v>
      </c>
      <c r="AA23" t="n">
        <v>512.4653280869202</v>
      </c>
      <c r="AB23" t="n">
        <v>701.1776702631812</v>
      </c>
      <c r="AC23" t="n">
        <v>634.2582575223034</v>
      </c>
      <c r="AD23" t="n">
        <v>512465.3280869201</v>
      </c>
      <c r="AE23" t="n">
        <v>701177.6702631812</v>
      </c>
      <c r="AF23" t="n">
        <v>5.355542968958055e-06</v>
      </c>
      <c r="AG23" t="n">
        <v>27</v>
      </c>
      <c r="AH23" t="n">
        <v>634258.2575223035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4.4086</v>
      </c>
      <c r="E24" t="n">
        <v>22.68</v>
      </c>
      <c r="F24" t="n">
        <v>18.22</v>
      </c>
      <c r="G24" t="n">
        <v>32.15</v>
      </c>
      <c r="H24" t="n">
        <v>0.44</v>
      </c>
      <c r="I24" t="n">
        <v>34</v>
      </c>
      <c r="J24" t="n">
        <v>262.96</v>
      </c>
      <c r="K24" t="n">
        <v>59.19</v>
      </c>
      <c r="L24" t="n">
        <v>6.5</v>
      </c>
      <c r="M24" t="n">
        <v>32</v>
      </c>
      <c r="N24" t="n">
        <v>67.26000000000001</v>
      </c>
      <c r="O24" t="n">
        <v>32665.66</v>
      </c>
      <c r="P24" t="n">
        <v>294.62</v>
      </c>
      <c r="Q24" t="n">
        <v>444.57</v>
      </c>
      <c r="R24" t="n">
        <v>91.25</v>
      </c>
      <c r="S24" t="n">
        <v>48.21</v>
      </c>
      <c r="T24" t="n">
        <v>15460.18</v>
      </c>
      <c r="U24" t="n">
        <v>0.53</v>
      </c>
      <c r="V24" t="n">
        <v>0.75</v>
      </c>
      <c r="W24" t="n">
        <v>0.22</v>
      </c>
      <c r="X24" t="n">
        <v>0.9399999999999999</v>
      </c>
      <c r="Y24" t="n">
        <v>1</v>
      </c>
      <c r="Z24" t="n">
        <v>10</v>
      </c>
      <c r="AA24" t="n">
        <v>510.8565579909395</v>
      </c>
      <c r="AB24" t="n">
        <v>698.976480043933</v>
      </c>
      <c r="AC24" t="n">
        <v>632.2671458081903</v>
      </c>
      <c r="AD24" t="n">
        <v>510856.5579909395</v>
      </c>
      <c r="AE24" t="n">
        <v>698976.4800439329</v>
      </c>
      <c r="AF24" t="n">
        <v>5.377988869060289e-06</v>
      </c>
      <c r="AG24" t="n">
        <v>27</v>
      </c>
      <c r="AH24" t="n">
        <v>632267.1458081903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4.423</v>
      </c>
      <c r="E25" t="n">
        <v>22.61</v>
      </c>
      <c r="F25" t="n">
        <v>18.19</v>
      </c>
      <c r="G25" t="n">
        <v>33.07</v>
      </c>
      <c r="H25" t="n">
        <v>0.46</v>
      </c>
      <c r="I25" t="n">
        <v>33</v>
      </c>
      <c r="J25" t="n">
        <v>263.42</v>
      </c>
      <c r="K25" t="n">
        <v>59.19</v>
      </c>
      <c r="L25" t="n">
        <v>6.75</v>
      </c>
      <c r="M25" t="n">
        <v>31</v>
      </c>
      <c r="N25" t="n">
        <v>67.48</v>
      </c>
      <c r="O25" t="n">
        <v>32723.25</v>
      </c>
      <c r="P25" t="n">
        <v>294.07</v>
      </c>
      <c r="Q25" t="n">
        <v>444.62</v>
      </c>
      <c r="R25" t="n">
        <v>90.37</v>
      </c>
      <c r="S25" t="n">
        <v>48.21</v>
      </c>
      <c r="T25" t="n">
        <v>15025.4</v>
      </c>
      <c r="U25" t="n">
        <v>0.53</v>
      </c>
      <c r="V25" t="n">
        <v>0.75</v>
      </c>
      <c r="W25" t="n">
        <v>0.22</v>
      </c>
      <c r="X25" t="n">
        <v>0.91</v>
      </c>
      <c r="Y25" t="n">
        <v>1</v>
      </c>
      <c r="Z25" t="n">
        <v>10</v>
      </c>
      <c r="AA25" t="n">
        <v>509.64971961377</v>
      </c>
      <c r="AB25" t="n">
        <v>697.3252305343382</v>
      </c>
      <c r="AC25" t="n">
        <v>630.7734892342479</v>
      </c>
      <c r="AD25" t="n">
        <v>509649.71961377</v>
      </c>
      <c r="AE25" t="n">
        <v>697325.2305343382</v>
      </c>
      <c r="AF25" t="n">
        <v>5.395555225662038e-06</v>
      </c>
      <c r="AG25" t="n">
        <v>27</v>
      </c>
      <c r="AH25" t="n">
        <v>630773.4892342479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4.4559</v>
      </c>
      <c r="E26" t="n">
        <v>22.44</v>
      </c>
      <c r="F26" t="n">
        <v>18.12</v>
      </c>
      <c r="G26" t="n">
        <v>35.07</v>
      </c>
      <c r="H26" t="n">
        <v>0.47</v>
      </c>
      <c r="I26" t="n">
        <v>31</v>
      </c>
      <c r="J26" t="n">
        <v>263.89</v>
      </c>
      <c r="K26" t="n">
        <v>59.19</v>
      </c>
      <c r="L26" t="n">
        <v>7</v>
      </c>
      <c r="M26" t="n">
        <v>29</v>
      </c>
      <c r="N26" t="n">
        <v>67.7</v>
      </c>
      <c r="O26" t="n">
        <v>32780.92</v>
      </c>
      <c r="P26" t="n">
        <v>292.66</v>
      </c>
      <c r="Q26" t="n">
        <v>444.55</v>
      </c>
      <c r="R26" t="n">
        <v>88.09999999999999</v>
      </c>
      <c r="S26" t="n">
        <v>48.21</v>
      </c>
      <c r="T26" t="n">
        <v>13900.15</v>
      </c>
      <c r="U26" t="n">
        <v>0.55</v>
      </c>
      <c r="V26" t="n">
        <v>0.75</v>
      </c>
      <c r="W26" t="n">
        <v>0.21</v>
      </c>
      <c r="X26" t="n">
        <v>0.84</v>
      </c>
      <c r="Y26" t="n">
        <v>1</v>
      </c>
      <c r="Z26" t="n">
        <v>10</v>
      </c>
      <c r="AA26" t="n">
        <v>496.8032658351424</v>
      </c>
      <c r="AB26" t="n">
        <v>679.7481457288779</v>
      </c>
      <c r="AC26" t="n">
        <v>614.8739367330276</v>
      </c>
      <c r="AD26" t="n">
        <v>496803.2658351425</v>
      </c>
      <c r="AE26" t="n">
        <v>679748.145728878</v>
      </c>
      <c r="AF26" t="n">
        <v>5.435689470953532e-06</v>
      </c>
      <c r="AG26" t="n">
        <v>26</v>
      </c>
      <c r="AH26" t="n">
        <v>614873.9367330276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4.4709</v>
      </c>
      <c r="E27" t="n">
        <v>22.37</v>
      </c>
      <c r="F27" t="n">
        <v>18.1</v>
      </c>
      <c r="G27" t="n">
        <v>36.19</v>
      </c>
      <c r="H27" t="n">
        <v>0.49</v>
      </c>
      <c r="I27" t="n">
        <v>30</v>
      </c>
      <c r="J27" t="n">
        <v>264.36</v>
      </c>
      <c r="K27" t="n">
        <v>59.19</v>
      </c>
      <c r="L27" t="n">
        <v>7.25</v>
      </c>
      <c r="M27" t="n">
        <v>28</v>
      </c>
      <c r="N27" t="n">
        <v>67.92</v>
      </c>
      <c r="O27" t="n">
        <v>32838.68</v>
      </c>
      <c r="P27" t="n">
        <v>292.15</v>
      </c>
      <c r="Q27" t="n">
        <v>444.57</v>
      </c>
      <c r="R27" t="n">
        <v>87.2</v>
      </c>
      <c r="S27" t="n">
        <v>48.21</v>
      </c>
      <c r="T27" t="n">
        <v>13455.99</v>
      </c>
      <c r="U27" t="n">
        <v>0.55</v>
      </c>
      <c r="V27" t="n">
        <v>0.75</v>
      </c>
      <c r="W27" t="n">
        <v>0.21</v>
      </c>
      <c r="X27" t="n">
        <v>0.82</v>
      </c>
      <c r="Y27" t="n">
        <v>1</v>
      </c>
      <c r="Z27" t="n">
        <v>10</v>
      </c>
      <c r="AA27" t="n">
        <v>495.6543764610055</v>
      </c>
      <c r="AB27" t="n">
        <v>678.1761846017619</v>
      </c>
      <c r="AC27" t="n">
        <v>613.4520013696221</v>
      </c>
      <c r="AD27" t="n">
        <v>495654.3764610055</v>
      </c>
      <c r="AE27" t="n">
        <v>678176.1846017619</v>
      </c>
      <c r="AF27" t="n">
        <v>5.453987759080354e-06</v>
      </c>
      <c r="AG27" t="n">
        <v>26</v>
      </c>
      <c r="AH27" t="n">
        <v>613452.0013696221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4.4879</v>
      </c>
      <c r="E28" t="n">
        <v>22.28</v>
      </c>
      <c r="F28" t="n">
        <v>18.06</v>
      </c>
      <c r="G28" t="n">
        <v>37.36</v>
      </c>
      <c r="H28" t="n">
        <v>0.5</v>
      </c>
      <c r="I28" t="n">
        <v>29</v>
      </c>
      <c r="J28" t="n">
        <v>264.83</v>
      </c>
      <c r="K28" t="n">
        <v>59.19</v>
      </c>
      <c r="L28" t="n">
        <v>7.5</v>
      </c>
      <c r="M28" t="n">
        <v>27</v>
      </c>
      <c r="N28" t="n">
        <v>68.14</v>
      </c>
      <c r="O28" t="n">
        <v>32896.51</v>
      </c>
      <c r="P28" t="n">
        <v>291.36</v>
      </c>
      <c r="Q28" t="n">
        <v>444.57</v>
      </c>
      <c r="R28" t="n">
        <v>86</v>
      </c>
      <c r="S28" t="n">
        <v>48.21</v>
      </c>
      <c r="T28" t="n">
        <v>12858.18</v>
      </c>
      <c r="U28" t="n">
        <v>0.5600000000000001</v>
      </c>
      <c r="V28" t="n">
        <v>0.76</v>
      </c>
      <c r="W28" t="n">
        <v>0.21</v>
      </c>
      <c r="X28" t="n">
        <v>0.78</v>
      </c>
      <c r="Y28" t="n">
        <v>1</v>
      </c>
      <c r="Z28" t="n">
        <v>10</v>
      </c>
      <c r="AA28" t="n">
        <v>494.1748438294195</v>
      </c>
      <c r="AB28" t="n">
        <v>676.1518227828529</v>
      </c>
      <c r="AC28" t="n">
        <v>611.6208418015002</v>
      </c>
      <c r="AD28" t="n">
        <v>494174.8438294195</v>
      </c>
      <c r="AE28" t="n">
        <v>676151.8227828529</v>
      </c>
      <c r="AF28" t="n">
        <v>5.474725818957417e-06</v>
      </c>
      <c r="AG28" t="n">
        <v>26</v>
      </c>
      <c r="AH28" t="n">
        <v>611620.8418015002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4.5064</v>
      </c>
      <c r="E29" t="n">
        <v>22.19</v>
      </c>
      <c r="F29" t="n">
        <v>18.02</v>
      </c>
      <c r="G29" t="n">
        <v>38.61</v>
      </c>
      <c r="H29" t="n">
        <v>0.52</v>
      </c>
      <c r="I29" t="n">
        <v>28</v>
      </c>
      <c r="J29" t="n">
        <v>265.3</v>
      </c>
      <c r="K29" t="n">
        <v>59.19</v>
      </c>
      <c r="L29" t="n">
        <v>7.75</v>
      </c>
      <c r="M29" t="n">
        <v>26</v>
      </c>
      <c r="N29" t="n">
        <v>68.36</v>
      </c>
      <c r="O29" t="n">
        <v>32954.43</v>
      </c>
      <c r="P29" t="n">
        <v>290.32</v>
      </c>
      <c r="Q29" t="n">
        <v>444.59</v>
      </c>
      <c r="R29" t="n">
        <v>84.55</v>
      </c>
      <c r="S29" t="n">
        <v>48.21</v>
      </c>
      <c r="T29" t="n">
        <v>12141.59</v>
      </c>
      <c r="U29" t="n">
        <v>0.57</v>
      </c>
      <c r="V29" t="n">
        <v>0.76</v>
      </c>
      <c r="W29" t="n">
        <v>0.21</v>
      </c>
      <c r="X29" t="n">
        <v>0.74</v>
      </c>
      <c r="Y29" t="n">
        <v>1</v>
      </c>
      <c r="Z29" t="n">
        <v>10</v>
      </c>
      <c r="AA29" t="n">
        <v>492.4953812739488</v>
      </c>
      <c r="AB29" t="n">
        <v>673.853908021799</v>
      </c>
      <c r="AC29" t="n">
        <v>609.5422368000977</v>
      </c>
      <c r="AD29" t="n">
        <v>492495.3812739488</v>
      </c>
      <c r="AE29" t="n">
        <v>673853.9080217991</v>
      </c>
      <c r="AF29" t="n">
        <v>5.497293707647164e-06</v>
      </c>
      <c r="AG29" t="n">
        <v>26</v>
      </c>
      <c r="AH29" t="n">
        <v>609542.2368000977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4.5409</v>
      </c>
      <c r="E30" t="n">
        <v>22.02</v>
      </c>
      <c r="F30" t="n">
        <v>17.9</v>
      </c>
      <c r="G30" t="n">
        <v>39.77</v>
      </c>
      <c r="H30" t="n">
        <v>0.54</v>
      </c>
      <c r="I30" t="n">
        <v>27</v>
      </c>
      <c r="J30" t="n">
        <v>265.77</v>
      </c>
      <c r="K30" t="n">
        <v>59.19</v>
      </c>
      <c r="L30" t="n">
        <v>8</v>
      </c>
      <c r="M30" t="n">
        <v>25</v>
      </c>
      <c r="N30" t="n">
        <v>68.58</v>
      </c>
      <c r="O30" t="n">
        <v>33012.44</v>
      </c>
      <c r="P30" t="n">
        <v>288.17</v>
      </c>
      <c r="Q30" t="n">
        <v>444.56</v>
      </c>
      <c r="R30" t="n">
        <v>80.38</v>
      </c>
      <c r="S30" t="n">
        <v>48.21</v>
      </c>
      <c r="T30" t="n">
        <v>10061.01</v>
      </c>
      <c r="U30" t="n">
        <v>0.6</v>
      </c>
      <c r="V30" t="n">
        <v>0.76</v>
      </c>
      <c r="W30" t="n">
        <v>0.21</v>
      </c>
      <c r="X30" t="n">
        <v>0.62</v>
      </c>
      <c r="Y30" t="n">
        <v>1</v>
      </c>
      <c r="Z30" t="n">
        <v>10</v>
      </c>
      <c r="AA30" t="n">
        <v>489.1001507787927</v>
      </c>
      <c r="AB30" t="n">
        <v>669.2084038713285</v>
      </c>
      <c r="AC30" t="n">
        <v>605.340093045742</v>
      </c>
      <c r="AD30" t="n">
        <v>489100.1507787927</v>
      </c>
      <c r="AE30" t="n">
        <v>669208.4038713286</v>
      </c>
      <c r="AF30" t="n">
        <v>5.539379770338852e-06</v>
      </c>
      <c r="AG30" t="n">
        <v>26</v>
      </c>
      <c r="AH30" t="n">
        <v>605340.093045742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4.5518</v>
      </c>
      <c r="E31" t="n">
        <v>21.97</v>
      </c>
      <c r="F31" t="n">
        <v>17.89</v>
      </c>
      <c r="G31" t="n">
        <v>41.29</v>
      </c>
      <c r="H31" t="n">
        <v>0.55</v>
      </c>
      <c r="I31" t="n">
        <v>26</v>
      </c>
      <c r="J31" t="n">
        <v>266.24</v>
      </c>
      <c r="K31" t="n">
        <v>59.19</v>
      </c>
      <c r="L31" t="n">
        <v>8.25</v>
      </c>
      <c r="M31" t="n">
        <v>24</v>
      </c>
      <c r="N31" t="n">
        <v>68.8</v>
      </c>
      <c r="O31" t="n">
        <v>33070.52</v>
      </c>
      <c r="P31" t="n">
        <v>288</v>
      </c>
      <c r="Q31" t="n">
        <v>444.56</v>
      </c>
      <c r="R31" t="n">
        <v>80.93000000000001</v>
      </c>
      <c r="S31" t="n">
        <v>48.21</v>
      </c>
      <c r="T31" t="n">
        <v>10342.07</v>
      </c>
      <c r="U31" t="n">
        <v>0.6</v>
      </c>
      <c r="V31" t="n">
        <v>0.76</v>
      </c>
      <c r="W31" t="n">
        <v>0.19</v>
      </c>
      <c r="X31" t="n">
        <v>0.62</v>
      </c>
      <c r="Y31" t="n">
        <v>1</v>
      </c>
      <c r="Z31" t="n">
        <v>10</v>
      </c>
      <c r="AA31" t="n">
        <v>488.4238592924826</v>
      </c>
      <c r="AB31" t="n">
        <v>668.2830720238844</v>
      </c>
      <c r="AC31" t="n">
        <v>604.5030735711065</v>
      </c>
      <c r="AD31" t="n">
        <v>488423.8592924826</v>
      </c>
      <c r="AE31" t="n">
        <v>668283.0720238844</v>
      </c>
      <c r="AF31" t="n">
        <v>5.552676526377676e-06</v>
      </c>
      <c r="AG31" t="n">
        <v>26</v>
      </c>
      <c r="AH31" t="n">
        <v>604503.0735711065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4.5251</v>
      </c>
      <c r="E32" t="n">
        <v>22.1</v>
      </c>
      <c r="F32" t="n">
        <v>18.02</v>
      </c>
      <c r="G32" t="n">
        <v>41.59</v>
      </c>
      <c r="H32" t="n">
        <v>0.57</v>
      </c>
      <c r="I32" t="n">
        <v>26</v>
      </c>
      <c r="J32" t="n">
        <v>266.71</v>
      </c>
      <c r="K32" t="n">
        <v>59.19</v>
      </c>
      <c r="L32" t="n">
        <v>8.5</v>
      </c>
      <c r="M32" t="n">
        <v>24</v>
      </c>
      <c r="N32" t="n">
        <v>69.02</v>
      </c>
      <c r="O32" t="n">
        <v>33128.7</v>
      </c>
      <c r="P32" t="n">
        <v>290.05</v>
      </c>
      <c r="Q32" t="n">
        <v>444.57</v>
      </c>
      <c r="R32" t="n">
        <v>85.15000000000001</v>
      </c>
      <c r="S32" t="n">
        <v>48.21</v>
      </c>
      <c r="T32" t="n">
        <v>12452</v>
      </c>
      <c r="U32" t="n">
        <v>0.57</v>
      </c>
      <c r="V32" t="n">
        <v>0.76</v>
      </c>
      <c r="W32" t="n">
        <v>0.2</v>
      </c>
      <c r="X32" t="n">
        <v>0.75</v>
      </c>
      <c r="Y32" t="n">
        <v>1</v>
      </c>
      <c r="Z32" t="n">
        <v>10</v>
      </c>
      <c r="AA32" t="n">
        <v>491.3969920692869</v>
      </c>
      <c r="AB32" t="n">
        <v>672.3510434544688</v>
      </c>
      <c r="AC32" t="n">
        <v>608.1828035177898</v>
      </c>
      <c r="AD32" t="n">
        <v>491396.9920692869</v>
      </c>
      <c r="AE32" t="n">
        <v>672351.0434544688</v>
      </c>
      <c r="AF32" t="n">
        <v>5.520105573511935e-06</v>
      </c>
      <c r="AG32" t="n">
        <v>26</v>
      </c>
      <c r="AH32" t="n">
        <v>608182.8035177898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4.5383</v>
      </c>
      <c r="E33" t="n">
        <v>22.03</v>
      </c>
      <c r="F33" t="n">
        <v>18.01</v>
      </c>
      <c r="G33" t="n">
        <v>43.22</v>
      </c>
      <c r="H33" t="n">
        <v>0.58</v>
      </c>
      <c r="I33" t="n">
        <v>25</v>
      </c>
      <c r="J33" t="n">
        <v>267.18</v>
      </c>
      <c r="K33" t="n">
        <v>59.19</v>
      </c>
      <c r="L33" t="n">
        <v>8.75</v>
      </c>
      <c r="M33" t="n">
        <v>23</v>
      </c>
      <c r="N33" t="n">
        <v>69.23999999999999</v>
      </c>
      <c r="O33" t="n">
        <v>33186.95</v>
      </c>
      <c r="P33" t="n">
        <v>289.84</v>
      </c>
      <c r="Q33" t="n">
        <v>444.56</v>
      </c>
      <c r="R33" t="n">
        <v>84.59</v>
      </c>
      <c r="S33" t="n">
        <v>48.21</v>
      </c>
      <c r="T33" t="n">
        <v>12176.84</v>
      </c>
      <c r="U33" t="n">
        <v>0.57</v>
      </c>
      <c r="V33" t="n">
        <v>0.76</v>
      </c>
      <c r="W33" t="n">
        <v>0.2</v>
      </c>
      <c r="X33" t="n">
        <v>0.73</v>
      </c>
      <c r="Y33" t="n">
        <v>1</v>
      </c>
      <c r="Z33" t="n">
        <v>10</v>
      </c>
      <c r="AA33" t="n">
        <v>490.5754064802791</v>
      </c>
      <c r="AB33" t="n">
        <v>671.2269138057902</v>
      </c>
      <c r="AC33" t="n">
        <v>607.1659592250553</v>
      </c>
      <c r="AD33" t="n">
        <v>490575.4064802791</v>
      </c>
      <c r="AE33" t="n">
        <v>671226.9138057902</v>
      </c>
      <c r="AF33" t="n">
        <v>5.536208067063537e-06</v>
      </c>
      <c r="AG33" t="n">
        <v>26</v>
      </c>
      <c r="AH33" t="n">
        <v>607165.9592250553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4.5623</v>
      </c>
      <c r="E34" t="n">
        <v>21.92</v>
      </c>
      <c r="F34" t="n">
        <v>17.94</v>
      </c>
      <c r="G34" t="n">
        <v>44.85</v>
      </c>
      <c r="H34" t="n">
        <v>0.6</v>
      </c>
      <c r="I34" t="n">
        <v>24</v>
      </c>
      <c r="J34" t="n">
        <v>267.66</v>
      </c>
      <c r="K34" t="n">
        <v>59.19</v>
      </c>
      <c r="L34" t="n">
        <v>9</v>
      </c>
      <c r="M34" t="n">
        <v>22</v>
      </c>
      <c r="N34" t="n">
        <v>69.45999999999999</v>
      </c>
      <c r="O34" t="n">
        <v>33245.29</v>
      </c>
      <c r="P34" t="n">
        <v>288.34</v>
      </c>
      <c r="Q34" t="n">
        <v>444.56</v>
      </c>
      <c r="R34" t="n">
        <v>82.26000000000001</v>
      </c>
      <c r="S34" t="n">
        <v>48.21</v>
      </c>
      <c r="T34" t="n">
        <v>11013.41</v>
      </c>
      <c r="U34" t="n">
        <v>0.59</v>
      </c>
      <c r="V34" t="n">
        <v>0.76</v>
      </c>
      <c r="W34" t="n">
        <v>0.2</v>
      </c>
      <c r="X34" t="n">
        <v>0.66</v>
      </c>
      <c r="Y34" t="n">
        <v>1</v>
      </c>
      <c r="Z34" t="n">
        <v>10</v>
      </c>
      <c r="AA34" t="n">
        <v>488.2878290911489</v>
      </c>
      <c r="AB34" t="n">
        <v>668.0969495011907</v>
      </c>
      <c r="AC34" t="n">
        <v>604.3347143207542</v>
      </c>
      <c r="AD34" t="n">
        <v>488287.8290911489</v>
      </c>
      <c r="AE34" t="n">
        <v>668096.9495011907</v>
      </c>
      <c r="AF34" t="n">
        <v>5.565485328066451e-06</v>
      </c>
      <c r="AG34" t="n">
        <v>26</v>
      </c>
      <c r="AH34" t="n">
        <v>604334.7143207542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4.5616</v>
      </c>
      <c r="E35" t="n">
        <v>21.92</v>
      </c>
      <c r="F35" t="n">
        <v>17.94</v>
      </c>
      <c r="G35" t="n">
        <v>44.86</v>
      </c>
      <c r="H35" t="n">
        <v>0.61</v>
      </c>
      <c r="I35" t="n">
        <v>24</v>
      </c>
      <c r="J35" t="n">
        <v>268.13</v>
      </c>
      <c r="K35" t="n">
        <v>59.19</v>
      </c>
      <c r="L35" t="n">
        <v>9.25</v>
      </c>
      <c r="M35" t="n">
        <v>22</v>
      </c>
      <c r="N35" t="n">
        <v>69.69</v>
      </c>
      <c r="O35" t="n">
        <v>33303.72</v>
      </c>
      <c r="P35" t="n">
        <v>288.57</v>
      </c>
      <c r="Q35" t="n">
        <v>444.58</v>
      </c>
      <c r="R35" t="n">
        <v>82.42</v>
      </c>
      <c r="S35" t="n">
        <v>48.21</v>
      </c>
      <c r="T35" t="n">
        <v>11093.19</v>
      </c>
      <c r="U35" t="n">
        <v>0.58</v>
      </c>
      <c r="V35" t="n">
        <v>0.76</v>
      </c>
      <c r="W35" t="n">
        <v>0.2</v>
      </c>
      <c r="X35" t="n">
        <v>0.67</v>
      </c>
      <c r="Y35" t="n">
        <v>1</v>
      </c>
      <c r="Z35" t="n">
        <v>10</v>
      </c>
      <c r="AA35" t="n">
        <v>488.4445621335831</v>
      </c>
      <c r="AB35" t="n">
        <v>668.311398564423</v>
      </c>
      <c r="AC35" t="n">
        <v>604.5286966663728</v>
      </c>
      <c r="AD35" t="n">
        <v>488444.5621335831</v>
      </c>
      <c r="AE35" t="n">
        <v>668311.3985644231</v>
      </c>
      <c r="AF35" t="n">
        <v>5.564631407953867e-06</v>
      </c>
      <c r="AG35" t="n">
        <v>26</v>
      </c>
      <c r="AH35" t="n">
        <v>604528.6966663727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4.5793</v>
      </c>
      <c r="E36" t="n">
        <v>21.84</v>
      </c>
      <c r="F36" t="n">
        <v>17.91</v>
      </c>
      <c r="G36" t="n">
        <v>46.72</v>
      </c>
      <c r="H36" t="n">
        <v>0.63</v>
      </c>
      <c r="I36" t="n">
        <v>23</v>
      </c>
      <c r="J36" t="n">
        <v>268.61</v>
      </c>
      <c r="K36" t="n">
        <v>59.19</v>
      </c>
      <c r="L36" t="n">
        <v>9.5</v>
      </c>
      <c r="M36" t="n">
        <v>21</v>
      </c>
      <c r="N36" t="n">
        <v>69.91</v>
      </c>
      <c r="O36" t="n">
        <v>33362.23</v>
      </c>
      <c r="P36" t="n">
        <v>287.47</v>
      </c>
      <c r="Q36" t="n">
        <v>444.57</v>
      </c>
      <c r="R36" t="n">
        <v>81.20999999999999</v>
      </c>
      <c r="S36" t="n">
        <v>48.21</v>
      </c>
      <c r="T36" t="n">
        <v>10493.39</v>
      </c>
      <c r="U36" t="n">
        <v>0.59</v>
      </c>
      <c r="V36" t="n">
        <v>0.76</v>
      </c>
      <c r="W36" t="n">
        <v>0.2</v>
      </c>
      <c r="X36" t="n">
        <v>0.63</v>
      </c>
      <c r="Y36" t="n">
        <v>1</v>
      </c>
      <c r="Z36" t="n">
        <v>10</v>
      </c>
      <c r="AA36" t="n">
        <v>486.863906975946</v>
      </c>
      <c r="AB36" t="n">
        <v>666.1486764441598</v>
      </c>
      <c r="AC36" t="n">
        <v>602.5723817098678</v>
      </c>
      <c r="AD36" t="n">
        <v>486863.906975946</v>
      </c>
      <c r="AE36" t="n">
        <v>666148.6764441598</v>
      </c>
      <c r="AF36" t="n">
        <v>5.586223387943515e-06</v>
      </c>
      <c r="AG36" t="n">
        <v>26</v>
      </c>
      <c r="AH36" t="n">
        <v>602572.3817098679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4.5776</v>
      </c>
      <c r="E37" t="n">
        <v>21.85</v>
      </c>
      <c r="F37" t="n">
        <v>17.92</v>
      </c>
      <c r="G37" t="n">
        <v>46.74</v>
      </c>
      <c r="H37" t="n">
        <v>0.64</v>
      </c>
      <c r="I37" t="n">
        <v>23</v>
      </c>
      <c r="J37" t="n">
        <v>269.08</v>
      </c>
      <c r="K37" t="n">
        <v>59.19</v>
      </c>
      <c r="L37" t="n">
        <v>9.75</v>
      </c>
      <c r="M37" t="n">
        <v>21</v>
      </c>
      <c r="N37" t="n">
        <v>70.14</v>
      </c>
      <c r="O37" t="n">
        <v>33420.83</v>
      </c>
      <c r="P37" t="n">
        <v>287.5</v>
      </c>
      <c r="Q37" t="n">
        <v>444.55</v>
      </c>
      <c r="R37" t="n">
        <v>81.53</v>
      </c>
      <c r="S37" t="n">
        <v>48.21</v>
      </c>
      <c r="T37" t="n">
        <v>10656.19</v>
      </c>
      <c r="U37" t="n">
        <v>0.59</v>
      </c>
      <c r="V37" t="n">
        <v>0.76</v>
      </c>
      <c r="W37" t="n">
        <v>0.2</v>
      </c>
      <c r="X37" t="n">
        <v>0.64</v>
      </c>
      <c r="Y37" t="n">
        <v>1</v>
      </c>
      <c r="Z37" t="n">
        <v>10</v>
      </c>
      <c r="AA37" t="n">
        <v>487.0044074550765</v>
      </c>
      <c r="AB37" t="n">
        <v>666.3409153981498</v>
      </c>
      <c r="AC37" t="n">
        <v>602.7462736478981</v>
      </c>
      <c r="AD37" t="n">
        <v>487004.4074550765</v>
      </c>
      <c r="AE37" t="n">
        <v>666340.9153981499</v>
      </c>
      <c r="AF37" t="n">
        <v>5.58414958195581e-06</v>
      </c>
      <c r="AG37" t="n">
        <v>26</v>
      </c>
      <c r="AH37" t="n">
        <v>602746.2736478981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4.5954</v>
      </c>
      <c r="E38" t="n">
        <v>21.76</v>
      </c>
      <c r="F38" t="n">
        <v>17.88</v>
      </c>
      <c r="G38" t="n">
        <v>48.77</v>
      </c>
      <c r="H38" t="n">
        <v>0.66</v>
      </c>
      <c r="I38" t="n">
        <v>22</v>
      </c>
      <c r="J38" t="n">
        <v>269.56</v>
      </c>
      <c r="K38" t="n">
        <v>59.19</v>
      </c>
      <c r="L38" t="n">
        <v>10</v>
      </c>
      <c r="M38" t="n">
        <v>20</v>
      </c>
      <c r="N38" t="n">
        <v>70.36</v>
      </c>
      <c r="O38" t="n">
        <v>33479.51</v>
      </c>
      <c r="P38" t="n">
        <v>286.84</v>
      </c>
      <c r="Q38" t="n">
        <v>444.57</v>
      </c>
      <c r="R38" t="n">
        <v>80.28</v>
      </c>
      <c r="S38" t="n">
        <v>48.21</v>
      </c>
      <c r="T38" t="n">
        <v>10032.69</v>
      </c>
      <c r="U38" t="n">
        <v>0.6</v>
      </c>
      <c r="V38" t="n">
        <v>0.76</v>
      </c>
      <c r="W38" t="n">
        <v>0.2</v>
      </c>
      <c r="X38" t="n">
        <v>0.6</v>
      </c>
      <c r="Y38" t="n">
        <v>1</v>
      </c>
      <c r="Z38" t="n">
        <v>10</v>
      </c>
      <c r="AA38" t="n">
        <v>485.6206705229209</v>
      </c>
      <c r="AB38" t="n">
        <v>664.4476254814097</v>
      </c>
      <c r="AC38" t="n">
        <v>601.0336766635626</v>
      </c>
      <c r="AD38" t="n">
        <v>485620.6705229209</v>
      </c>
      <c r="AE38" t="n">
        <v>664447.6254814096</v>
      </c>
      <c r="AF38" t="n">
        <v>5.60586355053297e-06</v>
      </c>
      <c r="AG38" t="n">
        <v>26</v>
      </c>
      <c r="AH38" t="n">
        <v>601033.6766635625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4.6157</v>
      </c>
      <c r="E39" t="n">
        <v>21.67</v>
      </c>
      <c r="F39" t="n">
        <v>17.83</v>
      </c>
      <c r="G39" t="n">
        <v>50.95</v>
      </c>
      <c r="H39" t="n">
        <v>0.68</v>
      </c>
      <c r="I39" t="n">
        <v>21</v>
      </c>
      <c r="J39" t="n">
        <v>270.03</v>
      </c>
      <c r="K39" t="n">
        <v>59.19</v>
      </c>
      <c r="L39" t="n">
        <v>10.25</v>
      </c>
      <c r="M39" t="n">
        <v>19</v>
      </c>
      <c r="N39" t="n">
        <v>70.59</v>
      </c>
      <c r="O39" t="n">
        <v>33538.28</v>
      </c>
      <c r="P39" t="n">
        <v>285.58</v>
      </c>
      <c r="Q39" t="n">
        <v>444.55</v>
      </c>
      <c r="R39" t="n">
        <v>78.66</v>
      </c>
      <c r="S39" t="n">
        <v>48.21</v>
      </c>
      <c r="T39" t="n">
        <v>9229.190000000001</v>
      </c>
      <c r="U39" t="n">
        <v>0.61</v>
      </c>
      <c r="V39" t="n">
        <v>0.77</v>
      </c>
      <c r="W39" t="n">
        <v>0.2</v>
      </c>
      <c r="X39" t="n">
        <v>0.5600000000000001</v>
      </c>
      <c r="Y39" t="n">
        <v>1</v>
      </c>
      <c r="Z39" t="n">
        <v>10</v>
      </c>
      <c r="AA39" t="n">
        <v>483.7719667222823</v>
      </c>
      <c r="AB39" t="n">
        <v>661.9181473823204</v>
      </c>
      <c r="AC39" t="n">
        <v>598.7456084041055</v>
      </c>
      <c r="AD39" t="n">
        <v>483771.9667222823</v>
      </c>
      <c r="AE39" t="n">
        <v>661918.1473823204</v>
      </c>
      <c r="AF39" t="n">
        <v>5.630627233797935e-06</v>
      </c>
      <c r="AG39" t="n">
        <v>26</v>
      </c>
      <c r="AH39" t="n">
        <v>598745.6084041055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4.6139</v>
      </c>
      <c r="E40" t="n">
        <v>21.67</v>
      </c>
      <c r="F40" t="n">
        <v>17.84</v>
      </c>
      <c r="G40" t="n">
        <v>50.98</v>
      </c>
      <c r="H40" t="n">
        <v>0.6899999999999999</v>
      </c>
      <c r="I40" t="n">
        <v>21</v>
      </c>
      <c r="J40" t="n">
        <v>270.51</v>
      </c>
      <c r="K40" t="n">
        <v>59.19</v>
      </c>
      <c r="L40" t="n">
        <v>10.5</v>
      </c>
      <c r="M40" t="n">
        <v>19</v>
      </c>
      <c r="N40" t="n">
        <v>70.81999999999999</v>
      </c>
      <c r="O40" t="n">
        <v>33597.14</v>
      </c>
      <c r="P40" t="n">
        <v>285.8</v>
      </c>
      <c r="Q40" t="n">
        <v>444.58</v>
      </c>
      <c r="R40" t="n">
        <v>79.06</v>
      </c>
      <c r="S40" t="n">
        <v>48.21</v>
      </c>
      <c r="T40" t="n">
        <v>9431.280000000001</v>
      </c>
      <c r="U40" t="n">
        <v>0.61</v>
      </c>
      <c r="V40" t="n">
        <v>0.76</v>
      </c>
      <c r="W40" t="n">
        <v>0.2</v>
      </c>
      <c r="X40" t="n">
        <v>0.5600000000000001</v>
      </c>
      <c r="Y40" t="n">
        <v>1</v>
      </c>
      <c r="Z40" t="n">
        <v>10</v>
      </c>
      <c r="AA40" t="n">
        <v>484.0146370471623</v>
      </c>
      <c r="AB40" t="n">
        <v>662.2501796266802</v>
      </c>
      <c r="AC40" t="n">
        <v>599.045951957074</v>
      </c>
      <c r="AD40" t="n">
        <v>484014.6370471623</v>
      </c>
      <c r="AE40" t="n">
        <v>662250.1796266802</v>
      </c>
      <c r="AF40" t="n">
        <v>5.628431439222717e-06</v>
      </c>
      <c r="AG40" t="n">
        <v>26</v>
      </c>
      <c r="AH40" t="n">
        <v>599045.951957074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4.6309</v>
      </c>
      <c r="E41" t="n">
        <v>21.59</v>
      </c>
      <c r="F41" t="n">
        <v>17.81</v>
      </c>
      <c r="G41" t="n">
        <v>53.43</v>
      </c>
      <c r="H41" t="n">
        <v>0.71</v>
      </c>
      <c r="I41" t="n">
        <v>20</v>
      </c>
      <c r="J41" t="n">
        <v>270.99</v>
      </c>
      <c r="K41" t="n">
        <v>59.19</v>
      </c>
      <c r="L41" t="n">
        <v>10.75</v>
      </c>
      <c r="M41" t="n">
        <v>18</v>
      </c>
      <c r="N41" t="n">
        <v>71.04000000000001</v>
      </c>
      <c r="O41" t="n">
        <v>33656.08</v>
      </c>
      <c r="P41" t="n">
        <v>285.29</v>
      </c>
      <c r="Q41" t="n">
        <v>444.55</v>
      </c>
      <c r="R41" t="n">
        <v>77.93000000000001</v>
      </c>
      <c r="S41" t="n">
        <v>48.21</v>
      </c>
      <c r="T41" t="n">
        <v>8872.34</v>
      </c>
      <c r="U41" t="n">
        <v>0.62</v>
      </c>
      <c r="V41" t="n">
        <v>0.77</v>
      </c>
      <c r="W41" t="n">
        <v>0.2</v>
      </c>
      <c r="X41" t="n">
        <v>0.53</v>
      </c>
      <c r="Y41" t="n">
        <v>1</v>
      </c>
      <c r="Z41" t="n">
        <v>10</v>
      </c>
      <c r="AA41" t="n">
        <v>472.7812672865669</v>
      </c>
      <c r="AB41" t="n">
        <v>646.8801875389361</v>
      </c>
      <c r="AC41" t="n">
        <v>585.1428503422648</v>
      </c>
      <c r="AD41" t="n">
        <v>472781.2672865669</v>
      </c>
      <c r="AE41" t="n">
        <v>646880.187538936</v>
      </c>
      <c r="AF41" t="n">
        <v>5.64916949909978e-06</v>
      </c>
      <c r="AG41" t="n">
        <v>25</v>
      </c>
      <c r="AH41" t="n">
        <v>585142.8503422647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4.629</v>
      </c>
      <c r="E42" t="n">
        <v>21.6</v>
      </c>
      <c r="F42" t="n">
        <v>17.82</v>
      </c>
      <c r="G42" t="n">
        <v>53.46</v>
      </c>
      <c r="H42" t="n">
        <v>0.72</v>
      </c>
      <c r="I42" t="n">
        <v>20</v>
      </c>
      <c r="J42" t="n">
        <v>271.47</v>
      </c>
      <c r="K42" t="n">
        <v>59.19</v>
      </c>
      <c r="L42" t="n">
        <v>11</v>
      </c>
      <c r="M42" t="n">
        <v>18</v>
      </c>
      <c r="N42" t="n">
        <v>71.27</v>
      </c>
      <c r="O42" t="n">
        <v>33715.11</v>
      </c>
      <c r="P42" t="n">
        <v>285.47</v>
      </c>
      <c r="Q42" t="n">
        <v>444.56</v>
      </c>
      <c r="R42" t="n">
        <v>78.20999999999999</v>
      </c>
      <c r="S42" t="n">
        <v>48.21</v>
      </c>
      <c r="T42" t="n">
        <v>9008.02</v>
      </c>
      <c r="U42" t="n">
        <v>0.62</v>
      </c>
      <c r="V42" t="n">
        <v>0.77</v>
      </c>
      <c r="W42" t="n">
        <v>0.2</v>
      </c>
      <c r="X42" t="n">
        <v>0.54</v>
      </c>
      <c r="Y42" t="n">
        <v>1</v>
      </c>
      <c r="Z42" t="n">
        <v>10</v>
      </c>
      <c r="AA42" t="n">
        <v>473.0066503598257</v>
      </c>
      <c r="AB42" t="n">
        <v>647.1885666029684</v>
      </c>
      <c r="AC42" t="n">
        <v>585.4217981412385</v>
      </c>
      <c r="AD42" t="n">
        <v>473006.6503598257</v>
      </c>
      <c r="AE42" t="n">
        <v>647188.5666029684</v>
      </c>
      <c r="AF42" t="n">
        <v>5.646851715937049e-06</v>
      </c>
      <c r="AG42" t="n">
        <v>25</v>
      </c>
      <c r="AH42" t="n">
        <v>585421.7981412385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4.6296</v>
      </c>
      <c r="E43" t="n">
        <v>21.6</v>
      </c>
      <c r="F43" t="n">
        <v>17.82</v>
      </c>
      <c r="G43" t="n">
        <v>53.45</v>
      </c>
      <c r="H43" t="n">
        <v>0.74</v>
      </c>
      <c r="I43" t="n">
        <v>20</v>
      </c>
      <c r="J43" t="n">
        <v>271.95</v>
      </c>
      <c r="K43" t="n">
        <v>59.19</v>
      </c>
      <c r="L43" t="n">
        <v>11.25</v>
      </c>
      <c r="M43" t="n">
        <v>18</v>
      </c>
      <c r="N43" t="n">
        <v>71.5</v>
      </c>
      <c r="O43" t="n">
        <v>33774.23</v>
      </c>
      <c r="P43" t="n">
        <v>285.12</v>
      </c>
      <c r="Q43" t="n">
        <v>444.55</v>
      </c>
      <c r="R43" t="n">
        <v>78.19</v>
      </c>
      <c r="S43" t="n">
        <v>48.21</v>
      </c>
      <c r="T43" t="n">
        <v>9002</v>
      </c>
      <c r="U43" t="n">
        <v>0.62</v>
      </c>
      <c r="V43" t="n">
        <v>0.77</v>
      </c>
      <c r="W43" t="n">
        <v>0.2</v>
      </c>
      <c r="X43" t="n">
        <v>0.54</v>
      </c>
      <c r="Y43" t="n">
        <v>1</v>
      </c>
      <c r="Z43" t="n">
        <v>10</v>
      </c>
      <c r="AA43" t="n">
        <v>472.7951043066579</v>
      </c>
      <c r="AB43" t="n">
        <v>646.8991199602709</v>
      </c>
      <c r="AC43" t="n">
        <v>585.1599758798792</v>
      </c>
      <c r="AD43" t="n">
        <v>472795.1043066579</v>
      </c>
      <c r="AE43" t="n">
        <v>646899.1199602709</v>
      </c>
      <c r="AF43" t="n">
        <v>5.647583647462123e-06</v>
      </c>
      <c r="AG43" t="n">
        <v>25</v>
      </c>
      <c r="AH43" t="n">
        <v>585159.9758798792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4.6491</v>
      </c>
      <c r="E44" t="n">
        <v>21.51</v>
      </c>
      <c r="F44" t="n">
        <v>17.78</v>
      </c>
      <c r="G44" t="n">
        <v>56.13</v>
      </c>
      <c r="H44" t="n">
        <v>0.75</v>
      </c>
      <c r="I44" t="n">
        <v>19</v>
      </c>
      <c r="J44" t="n">
        <v>272.43</v>
      </c>
      <c r="K44" t="n">
        <v>59.19</v>
      </c>
      <c r="L44" t="n">
        <v>11.5</v>
      </c>
      <c r="M44" t="n">
        <v>17</v>
      </c>
      <c r="N44" t="n">
        <v>71.73</v>
      </c>
      <c r="O44" t="n">
        <v>33833.57</v>
      </c>
      <c r="P44" t="n">
        <v>284.34</v>
      </c>
      <c r="Q44" t="n">
        <v>444.55</v>
      </c>
      <c r="R44" t="n">
        <v>76.84</v>
      </c>
      <c r="S44" t="n">
        <v>48.21</v>
      </c>
      <c r="T44" t="n">
        <v>8329.43</v>
      </c>
      <c r="U44" t="n">
        <v>0.63</v>
      </c>
      <c r="V44" t="n">
        <v>0.77</v>
      </c>
      <c r="W44" t="n">
        <v>0.19</v>
      </c>
      <c r="X44" t="n">
        <v>0.5</v>
      </c>
      <c r="Y44" t="n">
        <v>1</v>
      </c>
      <c r="Z44" t="n">
        <v>10</v>
      </c>
      <c r="AA44" t="n">
        <v>471.3000422701322</v>
      </c>
      <c r="AB44" t="n">
        <v>644.8535101244145</v>
      </c>
      <c r="AC44" t="n">
        <v>583.3095961757253</v>
      </c>
      <c r="AD44" t="n">
        <v>471300.0422701322</v>
      </c>
      <c r="AE44" t="n">
        <v>644853.5101244145</v>
      </c>
      <c r="AF44" t="n">
        <v>5.67137142202699e-06</v>
      </c>
      <c r="AG44" t="n">
        <v>25</v>
      </c>
      <c r="AH44" t="n">
        <v>583309.5961757253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4.6528</v>
      </c>
      <c r="E45" t="n">
        <v>21.49</v>
      </c>
      <c r="F45" t="n">
        <v>17.76</v>
      </c>
      <c r="G45" t="n">
        <v>56.08</v>
      </c>
      <c r="H45" t="n">
        <v>0.77</v>
      </c>
      <c r="I45" t="n">
        <v>19</v>
      </c>
      <c r="J45" t="n">
        <v>272.91</v>
      </c>
      <c r="K45" t="n">
        <v>59.19</v>
      </c>
      <c r="L45" t="n">
        <v>11.75</v>
      </c>
      <c r="M45" t="n">
        <v>17</v>
      </c>
      <c r="N45" t="n">
        <v>71.95999999999999</v>
      </c>
      <c r="O45" t="n">
        <v>33892.87</v>
      </c>
      <c r="P45" t="n">
        <v>283.8</v>
      </c>
      <c r="Q45" t="n">
        <v>444.55</v>
      </c>
      <c r="R45" t="n">
        <v>76.14</v>
      </c>
      <c r="S45" t="n">
        <v>48.21</v>
      </c>
      <c r="T45" t="n">
        <v>7981.28</v>
      </c>
      <c r="U45" t="n">
        <v>0.63</v>
      </c>
      <c r="V45" t="n">
        <v>0.77</v>
      </c>
      <c r="W45" t="n">
        <v>0.2</v>
      </c>
      <c r="X45" t="n">
        <v>0.48</v>
      </c>
      <c r="Y45" t="n">
        <v>1</v>
      </c>
      <c r="Z45" t="n">
        <v>10</v>
      </c>
      <c r="AA45" t="n">
        <v>470.7639448527902</v>
      </c>
      <c r="AB45" t="n">
        <v>644.1199979870585</v>
      </c>
      <c r="AC45" t="n">
        <v>582.6460894072677</v>
      </c>
      <c r="AD45" t="n">
        <v>470763.9448527903</v>
      </c>
      <c r="AE45" t="n">
        <v>644119.9979870585</v>
      </c>
      <c r="AF45" t="n">
        <v>5.67588499976494e-06</v>
      </c>
      <c r="AG45" t="n">
        <v>25</v>
      </c>
      <c r="AH45" t="n">
        <v>582646.0894072677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4.6898</v>
      </c>
      <c r="E46" t="n">
        <v>21.32</v>
      </c>
      <c r="F46" t="n">
        <v>17.64</v>
      </c>
      <c r="G46" t="n">
        <v>58.79</v>
      </c>
      <c r="H46" t="n">
        <v>0.78</v>
      </c>
      <c r="I46" t="n">
        <v>18</v>
      </c>
      <c r="J46" t="n">
        <v>273.39</v>
      </c>
      <c r="K46" t="n">
        <v>59.19</v>
      </c>
      <c r="L46" t="n">
        <v>12</v>
      </c>
      <c r="M46" t="n">
        <v>16</v>
      </c>
      <c r="N46" t="n">
        <v>72.2</v>
      </c>
      <c r="O46" t="n">
        <v>33952.26</v>
      </c>
      <c r="P46" t="n">
        <v>281.51</v>
      </c>
      <c r="Q46" t="n">
        <v>444.56</v>
      </c>
      <c r="R46" t="n">
        <v>72.08</v>
      </c>
      <c r="S46" t="n">
        <v>48.21</v>
      </c>
      <c r="T46" t="n">
        <v>5955.14</v>
      </c>
      <c r="U46" t="n">
        <v>0.67</v>
      </c>
      <c r="V46" t="n">
        <v>0.77</v>
      </c>
      <c r="W46" t="n">
        <v>0.19</v>
      </c>
      <c r="X46" t="n">
        <v>0.36</v>
      </c>
      <c r="Y46" t="n">
        <v>1</v>
      </c>
      <c r="Z46" t="n">
        <v>10</v>
      </c>
      <c r="AA46" t="n">
        <v>467.3735655432582</v>
      </c>
      <c r="AB46" t="n">
        <v>639.4811314427778</v>
      </c>
      <c r="AC46" t="n">
        <v>578.4499497752832</v>
      </c>
      <c r="AD46" t="n">
        <v>467373.5655432582</v>
      </c>
      <c r="AE46" t="n">
        <v>639481.1314427778</v>
      </c>
      <c r="AF46" t="n">
        <v>5.721020777144432e-06</v>
      </c>
      <c r="AG46" t="n">
        <v>25</v>
      </c>
      <c r="AH46" t="n">
        <v>578449.9497752832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4.6568</v>
      </c>
      <c r="E47" t="n">
        <v>21.47</v>
      </c>
      <c r="F47" t="n">
        <v>17.79</v>
      </c>
      <c r="G47" t="n">
        <v>59.3</v>
      </c>
      <c r="H47" t="n">
        <v>0.8</v>
      </c>
      <c r="I47" t="n">
        <v>18</v>
      </c>
      <c r="J47" t="n">
        <v>273.87</v>
      </c>
      <c r="K47" t="n">
        <v>59.19</v>
      </c>
      <c r="L47" t="n">
        <v>12.25</v>
      </c>
      <c r="M47" t="n">
        <v>16</v>
      </c>
      <c r="N47" t="n">
        <v>72.43000000000001</v>
      </c>
      <c r="O47" t="n">
        <v>34011.74</v>
      </c>
      <c r="P47" t="n">
        <v>283.92</v>
      </c>
      <c r="Q47" t="n">
        <v>444.56</v>
      </c>
      <c r="R47" t="n">
        <v>77.78</v>
      </c>
      <c r="S47" t="n">
        <v>48.21</v>
      </c>
      <c r="T47" t="n">
        <v>8805.6</v>
      </c>
      <c r="U47" t="n">
        <v>0.62</v>
      </c>
      <c r="V47" t="n">
        <v>0.77</v>
      </c>
      <c r="W47" t="n">
        <v>0.18</v>
      </c>
      <c r="X47" t="n">
        <v>0.51</v>
      </c>
      <c r="Y47" t="n">
        <v>1</v>
      </c>
      <c r="Z47" t="n">
        <v>10</v>
      </c>
      <c r="AA47" t="n">
        <v>470.7589262445837</v>
      </c>
      <c r="AB47" t="n">
        <v>644.1131313059049</v>
      </c>
      <c r="AC47" t="n">
        <v>582.639878072526</v>
      </c>
      <c r="AD47" t="n">
        <v>470758.9262445837</v>
      </c>
      <c r="AE47" t="n">
        <v>644113.1313059048</v>
      </c>
      <c r="AF47" t="n">
        <v>5.680764543265424e-06</v>
      </c>
      <c r="AG47" t="n">
        <v>25</v>
      </c>
      <c r="AH47" t="n">
        <v>582639.8780725261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4.6595</v>
      </c>
      <c r="E48" t="n">
        <v>21.46</v>
      </c>
      <c r="F48" t="n">
        <v>17.78</v>
      </c>
      <c r="G48" t="n">
        <v>59.25</v>
      </c>
      <c r="H48" t="n">
        <v>0.8100000000000001</v>
      </c>
      <c r="I48" t="n">
        <v>18</v>
      </c>
      <c r="J48" t="n">
        <v>274.35</v>
      </c>
      <c r="K48" t="n">
        <v>59.19</v>
      </c>
      <c r="L48" t="n">
        <v>12.5</v>
      </c>
      <c r="M48" t="n">
        <v>16</v>
      </c>
      <c r="N48" t="n">
        <v>72.66</v>
      </c>
      <c r="O48" t="n">
        <v>34071.31</v>
      </c>
      <c r="P48" t="n">
        <v>283.56</v>
      </c>
      <c r="Q48" t="n">
        <v>444.55</v>
      </c>
      <c r="R48" t="n">
        <v>77.09999999999999</v>
      </c>
      <c r="S48" t="n">
        <v>48.21</v>
      </c>
      <c r="T48" t="n">
        <v>8463.02</v>
      </c>
      <c r="U48" t="n">
        <v>0.63</v>
      </c>
      <c r="V48" t="n">
        <v>0.77</v>
      </c>
      <c r="W48" t="n">
        <v>0.19</v>
      </c>
      <c r="X48" t="n">
        <v>0.5</v>
      </c>
      <c r="Y48" t="n">
        <v>1</v>
      </c>
      <c r="Z48" t="n">
        <v>10</v>
      </c>
      <c r="AA48" t="n">
        <v>470.4047802496051</v>
      </c>
      <c r="AB48" t="n">
        <v>643.6285731317564</v>
      </c>
      <c r="AC48" t="n">
        <v>582.2015654504368</v>
      </c>
      <c r="AD48" t="n">
        <v>470404.7802496051</v>
      </c>
      <c r="AE48" t="n">
        <v>643628.5731317564</v>
      </c>
      <c r="AF48" t="n">
        <v>5.684058235128254e-06</v>
      </c>
      <c r="AG48" t="n">
        <v>25</v>
      </c>
      <c r="AH48" t="n">
        <v>582201.5654504368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4.679</v>
      </c>
      <c r="E49" t="n">
        <v>21.37</v>
      </c>
      <c r="F49" t="n">
        <v>17.74</v>
      </c>
      <c r="G49" t="n">
        <v>62.6</v>
      </c>
      <c r="H49" t="n">
        <v>0.83</v>
      </c>
      <c r="I49" t="n">
        <v>17</v>
      </c>
      <c r="J49" t="n">
        <v>274.84</v>
      </c>
      <c r="K49" t="n">
        <v>59.19</v>
      </c>
      <c r="L49" t="n">
        <v>12.75</v>
      </c>
      <c r="M49" t="n">
        <v>15</v>
      </c>
      <c r="N49" t="n">
        <v>72.89</v>
      </c>
      <c r="O49" t="n">
        <v>34130.98</v>
      </c>
      <c r="P49" t="n">
        <v>282.62</v>
      </c>
      <c r="Q49" t="n">
        <v>444.55</v>
      </c>
      <c r="R49" t="n">
        <v>75.68000000000001</v>
      </c>
      <c r="S49" t="n">
        <v>48.21</v>
      </c>
      <c r="T49" t="n">
        <v>7762.01</v>
      </c>
      <c r="U49" t="n">
        <v>0.64</v>
      </c>
      <c r="V49" t="n">
        <v>0.77</v>
      </c>
      <c r="W49" t="n">
        <v>0.19</v>
      </c>
      <c r="X49" t="n">
        <v>0.46</v>
      </c>
      <c r="Y49" t="n">
        <v>1</v>
      </c>
      <c r="Z49" t="n">
        <v>10</v>
      </c>
      <c r="AA49" t="n">
        <v>468.8465273504352</v>
      </c>
      <c r="AB49" t="n">
        <v>641.496502769846</v>
      </c>
      <c r="AC49" t="n">
        <v>580.2729768914875</v>
      </c>
      <c r="AD49" t="n">
        <v>468846.5273504351</v>
      </c>
      <c r="AE49" t="n">
        <v>641496.502769846</v>
      </c>
      <c r="AF49" t="n">
        <v>5.70784600969312e-06</v>
      </c>
      <c r="AG49" t="n">
        <v>25</v>
      </c>
      <c r="AH49" t="n">
        <v>580272.9768914875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4.6771</v>
      </c>
      <c r="E50" t="n">
        <v>21.38</v>
      </c>
      <c r="F50" t="n">
        <v>17.74</v>
      </c>
      <c r="G50" t="n">
        <v>62.63</v>
      </c>
      <c r="H50" t="n">
        <v>0.84</v>
      </c>
      <c r="I50" t="n">
        <v>17</v>
      </c>
      <c r="J50" t="n">
        <v>275.32</v>
      </c>
      <c r="K50" t="n">
        <v>59.19</v>
      </c>
      <c r="L50" t="n">
        <v>13</v>
      </c>
      <c r="M50" t="n">
        <v>15</v>
      </c>
      <c r="N50" t="n">
        <v>73.13</v>
      </c>
      <c r="O50" t="n">
        <v>34190.73</v>
      </c>
      <c r="P50" t="n">
        <v>283.04</v>
      </c>
      <c r="Q50" t="n">
        <v>444.56</v>
      </c>
      <c r="R50" t="n">
        <v>75.95</v>
      </c>
      <c r="S50" t="n">
        <v>48.21</v>
      </c>
      <c r="T50" t="n">
        <v>7896.81</v>
      </c>
      <c r="U50" t="n">
        <v>0.63</v>
      </c>
      <c r="V50" t="n">
        <v>0.77</v>
      </c>
      <c r="W50" t="n">
        <v>0.19</v>
      </c>
      <c r="X50" t="n">
        <v>0.47</v>
      </c>
      <c r="Y50" t="n">
        <v>1</v>
      </c>
      <c r="Z50" t="n">
        <v>10</v>
      </c>
      <c r="AA50" t="n">
        <v>469.151975023287</v>
      </c>
      <c r="AB50" t="n">
        <v>641.9144297512422</v>
      </c>
      <c r="AC50" t="n">
        <v>580.6510175083434</v>
      </c>
      <c r="AD50" t="n">
        <v>469151.975023287</v>
      </c>
      <c r="AE50" t="n">
        <v>641914.4297512422</v>
      </c>
      <c r="AF50" t="n">
        <v>5.70552822653039e-06</v>
      </c>
      <c r="AG50" t="n">
        <v>25</v>
      </c>
      <c r="AH50" t="n">
        <v>580651.0175083434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4.6779</v>
      </c>
      <c r="E51" t="n">
        <v>21.38</v>
      </c>
      <c r="F51" t="n">
        <v>17.74</v>
      </c>
      <c r="G51" t="n">
        <v>62.62</v>
      </c>
      <c r="H51" t="n">
        <v>0.86</v>
      </c>
      <c r="I51" t="n">
        <v>17</v>
      </c>
      <c r="J51" t="n">
        <v>275.81</v>
      </c>
      <c r="K51" t="n">
        <v>59.19</v>
      </c>
      <c r="L51" t="n">
        <v>13.25</v>
      </c>
      <c r="M51" t="n">
        <v>15</v>
      </c>
      <c r="N51" t="n">
        <v>73.36</v>
      </c>
      <c r="O51" t="n">
        <v>34250.57</v>
      </c>
      <c r="P51" t="n">
        <v>282.51</v>
      </c>
      <c r="Q51" t="n">
        <v>444.55</v>
      </c>
      <c r="R51" t="n">
        <v>75.75</v>
      </c>
      <c r="S51" t="n">
        <v>48.21</v>
      </c>
      <c r="T51" t="n">
        <v>7796.65</v>
      </c>
      <c r="U51" t="n">
        <v>0.64</v>
      </c>
      <c r="V51" t="n">
        <v>0.77</v>
      </c>
      <c r="W51" t="n">
        <v>0.19</v>
      </c>
      <c r="X51" t="n">
        <v>0.46</v>
      </c>
      <c r="Y51" t="n">
        <v>1</v>
      </c>
      <c r="Z51" t="n">
        <v>10</v>
      </c>
      <c r="AA51" t="n">
        <v>468.8407394704356</v>
      </c>
      <c r="AB51" t="n">
        <v>641.4885835370873</v>
      </c>
      <c r="AC51" t="n">
        <v>580.2658134591886</v>
      </c>
      <c r="AD51" t="n">
        <v>468840.7394704355</v>
      </c>
      <c r="AE51" t="n">
        <v>641488.5835370873</v>
      </c>
      <c r="AF51" t="n">
        <v>5.706504135230488e-06</v>
      </c>
      <c r="AG51" t="n">
        <v>25</v>
      </c>
      <c r="AH51" t="n">
        <v>580265.8134591887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4.6975</v>
      </c>
      <c r="E52" t="n">
        <v>21.29</v>
      </c>
      <c r="F52" t="n">
        <v>17.7</v>
      </c>
      <c r="G52" t="n">
        <v>66.38</v>
      </c>
      <c r="H52" t="n">
        <v>0.87</v>
      </c>
      <c r="I52" t="n">
        <v>16</v>
      </c>
      <c r="J52" t="n">
        <v>276.29</v>
      </c>
      <c r="K52" t="n">
        <v>59.19</v>
      </c>
      <c r="L52" t="n">
        <v>13.5</v>
      </c>
      <c r="M52" t="n">
        <v>14</v>
      </c>
      <c r="N52" t="n">
        <v>73.59999999999999</v>
      </c>
      <c r="O52" t="n">
        <v>34310.51</v>
      </c>
      <c r="P52" t="n">
        <v>281.63</v>
      </c>
      <c r="Q52" t="n">
        <v>444.55</v>
      </c>
      <c r="R52" t="n">
        <v>74.34</v>
      </c>
      <c r="S52" t="n">
        <v>48.21</v>
      </c>
      <c r="T52" t="n">
        <v>7095</v>
      </c>
      <c r="U52" t="n">
        <v>0.65</v>
      </c>
      <c r="V52" t="n">
        <v>0.77</v>
      </c>
      <c r="W52" t="n">
        <v>0.19</v>
      </c>
      <c r="X52" t="n">
        <v>0.42</v>
      </c>
      <c r="Y52" t="n">
        <v>1</v>
      </c>
      <c r="Z52" t="n">
        <v>10</v>
      </c>
      <c r="AA52" t="n">
        <v>467.321384035898</v>
      </c>
      <c r="AB52" t="n">
        <v>639.409734402322</v>
      </c>
      <c r="AC52" t="n">
        <v>578.3853667681622</v>
      </c>
      <c r="AD52" t="n">
        <v>467321.384035898</v>
      </c>
      <c r="AE52" t="n">
        <v>639409.734402322</v>
      </c>
      <c r="AF52" t="n">
        <v>5.730413898382867e-06</v>
      </c>
      <c r="AG52" t="n">
        <v>25</v>
      </c>
      <c r="AH52" t="n">
        <v>578385.3667681621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4.6959</v>
      </c>
      <c r="E53" t="n">
        <v>21.3</v>
      </c>
      <c r="F53" t="n">
        <v>17.71</v>
      </c>
      <c r="G53" t="n">
        <v>66.40000000000001</v>
      </c>
      <c r="H53" t="n">
        <v>0.88</v>
      </c>
      <c r="I53" t="n">
        <v>16</v>
      </c>
      <c r="J53" t="n">
        <v>276.78</v>
      </c>
      <c r="K53" t="n">
        <v>59.19</v>
      </c>
      <c r="L53" t="n">
        <v>13.75</v>
      </c>
      <c r="M53" t="n">
        <v>14</v>
      </c>
      <c r="N53" t="n">
        <v>73.84</v>
      </c>
      <c r="O53" t="n">
        <v>34370.54</v>
      </c>
      <c r="P53" t="n">
        <v>281.75</v>
      </c>
      <c r="Q53" t="n">
        <v>444.56</v>
      </c>
      <c r="R53" t="n">
        <v>74.62</v>
      </c>
      <c r="S53" t="n">
        <v>48.21</v>
      </c>
      <c r="T53" t="n">
        <v>7235.9</v>
      </c>
      <c r="U53" t="n">
        <v>0.65</v>
      </c>
      <c r="V53" t="n">
        <v>0.77</v>
      </c>
      <c r="W53" t="n">
        <v>0.19</v>
      </c>
      <c r="X53" t="n">
        <v>0.43</v>
      </c>
      <c r="Y53" t="n">
        <v>1</v>
      </c>
      <c r="Z53" t="n">
        <v>10</v>
      </c>
      <c r="AA53" t="n">
        <v>467.49666200028</v>
      </c>
      <c r="AB53" t="n">
        <v>639.6495574459075</v>
      </c>
      <c r="AC53" t="n">
        <v>578.6023014370617</v>
      </c>
      <c r="AD53" t="n">
        <v>467496.66200028</v>
      </c>
      <c r="AE53" t="n">
        <v>639649.5574459075</v>
      </c>
      <c r="AF53" t="n">
        <v>5.728462080982673e-06</v>
      </c>
      <c r="AG53" t="n">
        <v>25</v>
      </c>
      <c r="AH53" t="n">
        <v>578602.3014370616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4.6936</v>
      </c>
      <c r="E54" t="n">
        <v>21.31</v>
      </c>
      <c r="F54" t="n">
        <v>17.72</v>
      </c>
      <c r="G54" t="n">
        <v>66.44</v>
      </c>
      <c r="H54" t="n">
        <v>0.9</v>
      </c>
      <c r="I54" t="n">
        <v>16</v>
      </c>
      <c r="J54" t="n">
        <v>277.27</v>
      </c>
      <c r="K54" t="n">
        <v>59.19</v>
      </c>
      <c r="L54" t="n">
        <v>14</v>
      </c>
      <c r="M54" t="n">
        <v>14</v>
      </c>
      <c r="N54" t="n">
        <v>74.06999999999999</v>
      </c>
      <c r="O54" t="n">
        <v>34430.66</v>
      </c>
      <c r="P54" t="n">
        <v>282.05</v>
      </c>
      <c r="Q54" t="n">
        <v>444.56</v>
      </c>
      <c r="R54" t="n">
        <v>75.06</v>
      </c>
      <c r="S54" t="n">
        <v>48.21</v>
      </c>
      <c r="T54" t="n">
        <v>7457.16</v>
      </c>
      <c r="U54" t="n">
        <v>0.64</v>
      </c>
      <c r="V54" t="n">
        <v>0.77</v>
      </c>
      <c r="W54" t="n">
        <v>0.19</v>
      </c>
      <c r="X54" t="n">
        <v>0.44</v>
      </c>
      <c r="Y54" t="n">
        <v>1</v>
      </c>
      <c r="Z54" t="n">
        <v>10</v>
      </c>
      <c r="AA54" t="n">
        <v>467.7970403390107</v>
      </c>
      <c r="AB54" t="n">
        <v>640.060548340716</v>
      </c>
      <c r="AC54" t="n">
        <v>578.9740679376989</v>
      </c>
      <c r="AD54" t="n">
        <v>467797.0403390107</v>
      </c>
      <c r="AE54" t="n">
        <v>640060.5483407159</v>
      </c>
      <c r="AF54" t="n">
        <v>5.725656343469893e-06</v>
      </c>
      <c r="AG54" t="n">
        <v>25</v>
      </c>
      <c r="AH54" t="n">
        <v>578974.0679376989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4.6943</v>
      </c>
      <c r="E55" t="n">
        <v>21.3</v>
      </c>
      <c r="F55" t="n">
        <v>17.71</v>
      </c>
      <c r="G55" t="n">
        <v>66.43000000000001</v>
      </c>
      <c r="H55" t="n">
        <v>0.91</v>
      </c>
      <c r="I55" t="n">
        <v>16</v>
      </c>
      <c r="J55" t="n">
        <v>277.76</v>
      </c>
      <c r="K55" t="n">
        <v>59.19</v>
      </c>
      <c r="L55" t="n">
        <v>14.25</v>
      </c>
      <c r="M55" t="n">
        <v>14</v>
      </c>
      <c r="N55" t="n">
        <v>74.31</v>
      </c>
      <c r="O55" t="n">
        <v>34490.87</v>
      </c>
      <c r="P55" t="n">
        <v>281.42</v>
      </c>
      <c r="Q55" t="n">
        <v>444.56</v>
      </c>
      <c r="R55" t="n">
        <v>74.91</v>
      </c>
      <c r="S55" t="n">
        <v>48.21</v>
      </c>
      <c r="T55" t="n">
        <v>7377.95</v>
      </c>
      <c r="U55" t="n">
        <v>0.64</v>
      </c>
      <c r="V55" t="n">
        <v>0.77</v>
      </c>
      <c r="W55" t="n">
        <v>0.19</v>
      </c>
      <c r="X55" t="n">
        <v>0.44</v>
      </c>
      <c r="Y55" t="n">
        <v>1</v>
      </c>
      <c r="Z55" t="n">
        <v>10</v>
      </c>
      <c r="AA55" t="n">
        <v>467.4002233436701</v>
      </c>
      <c r="AB55" t="n">
        <v>639.5176058213603</v>
      </c>
      <c r="AC55" t="n">
        <v>578.4829430903661</v>
      </c>
      <c r="AD55" t="n">
        <v>467400.2233436701</v>
      </c>
      <c r="AE55" t="n">
        <v>639517.6058213604</v>
      </c>
      <c r="AF55" t="n">
        <v>5.726510263582479e-06</v>
      </c>
      <c r="AG55" t="n">
        <v>25</v>
      </c>
      <c r="AH55" t="n">
        <v>578482.9430903661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4.7162</v>
      </c>
      <c r="E56" t="n">
        <v>21.2</v>
      </c>
      <c r="F56" t="n">
        <v>17.66</v>
      </c>
      <c r="G56" t="n">
        <v>70.66</v>
      </c>
      <c r="H56" t="n">
        <v>0.93</v>
      </c>
      <c r="I56" t="n">
        <v>15</v>
      </c>
      <c r="J56" t="n">
        <v>278.25</v>
      </c>
      <c r="K56" t="n">
        <v>59.19</v>
      </c>
      <c r="L56" t="n">
        <v>14.5</v>
      </c>
      <c r="M56" t="n">
        <v>13</v>
      </c>
      <c r="N56" t="n">
        <v>74.55</v>
      </c>
      <c r="O56" t="n">
        <v>34551.18</v>
      </c>
      <c r="P56" t="n">
        <v>280.67</v>
      </c>
      <c r="Q56" t="n">
        <v>444.55</v>
      </c>
      <c r="R56" t="n">
        <v>73.29000000000001</v>
      </c>
      <c r="S56" t="n">
        <v>48.21</v>
      </c>
      <c r="T56" t="n">
        <v>6574.06</v>
      </c>
      <c r="U56" t="n">
        <v>0.66</v>
      </c>
      <c r="V56" t="n">
        <v>0.77</v>
      </c>
      <c r="W56" t="n">
        <v>0.19</v>
      </c>
      <c r="X56" t="n">
        <v>0.39</v>
      </c>
      <c r="Y56" t="n">
        <v>1</v>
      </c>
      <c r="Z56" t="n">
        <v>10</v>
      </c>
      <c r="AA56" t="n">
        <v>465.8145074598951</v>
      </c>
      <c r="AB56" t="n">
        <v>637.347959392332</v>
      </c>
      <c r="AC56" t="n">
        <v>576.5203646714064</v>
      </c>
      <c r="AD56" t="n">
        <v>465814.5074598951</v>
      </c>
      <c r="AE56" t="n">
        <v>637347.959392332</v>
      </c>
      <c r="AF56" t="n">
        <v>5.753225764247637e-06</v>
      </c>
      <c r="AG56" t="n">
        <v>25</v>
      </c>
      <c r="AH56" t="n">
        <v>576520.3646714063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4.7142</v>
      </c>
      <c r="E57" t="n">
        <v>21.21</v>
      </c>
      <c r="F57" t="n">
        <v>17.67</v>
      </c>
      <c r="G57" t="n">
        <v>70.7</v>
      </c>
      <c r="H57" t="n">
        <v>0.9399999999999999</v>
      </c>
      <c r="I57" t="n">
        <v>15</v>
      </c>
      <c r="J57" t="n">
        <v>278.74</v>
      </c>
      <c r="K57" t="n">
        <v>59.19</v>
      </c>
      <c r="L57" t="n">
        <v>14.75</v>
      </c>
      <c r="M57" t="n">
        <v>13</v>
      </c>
      <c r="N57" t="n">
        <v>74.79000000000001</v>
      </c>
      <c r="O57" t="n">
        <v>34611.59</v>
      </c>
      <c r="P57" t="n">
        <v>280.73</v>
      </c>
      <c r="Q57" t="n">
        <v>444.55</v>
      </c>
      <c r="R57" t="n">
        <v>73.47</v>
      </c>
      <c r="S57" t="n">
        <v>48.21</v>
      </c>
      <c r="T57" t="n">
        <v>6665.24</v>
      </c>
      <c r="U57" t="n">
        <v>0.66</v>
      </c>
      <c r="V57" t="n">
        <v>0.77</v>
      </c>
      <c r="W57" t="n">
        <v>0.19</v>
      </c>
      <c r="X57" t="n">
        <v>0.4</v>
      </c>
      <c r="Y57" t="n">
        <v>1</v>
      </c>
      <c r="Z57" t="n">
        <v>10</v>
      </c>
      <c r="AA57" t="n">
        <v>465.975986717848</v>
      </c>
      <c r="AB57" t="n">
        <v>637.5689024370254</v>
      </c>
      <c r="AC57" t="n">
        <v>576.7202212220095</v>
      </c>
      <c r="AD57" t="n">
        <v>465975.986717848</v>
      </c>
      <c r="AE57" t="n">
        <v>637568.9024370253</v>
      </c>
      <c r="AF57" t="n">
        <v>5.750785992497395e-06</v>
      </c>
      <c r="AG57" t="n">
        <v>25</v>
      </c>
      <c r="AH57" t="n">
        <v>576720.2212220095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4.7151</v>
      </c>
      <c r="E58" t="n">
        <v>21.21</v>
      </c>
      <c r="F58" t="n">
        <v>17.67</v>
      </c>
      <c r="G58" t="n">
        <v>70.68000000000001</v>
      </c>
      <c r="H58" t="n">
        <v>0.96</v>
      </c>
      <c r="I58" t="n">
        <v>15</v>
      </c>
      <c r="J58" t="n">
        <v>279.23</v>
      </c>
      <c r="K58" t="n">
        <v>59.19</v>
      </c>
      <c r="L58" t="n">
        <v>15</v>
      </c>
      <c r="M58" t="n">
        <v>13</v>
      </c>
      <c r="N58" t="n">
        <v>75.03</v>
      </c>
      <c r="O58" t="n">
        <v>34672.08</v>
      </c>
      <c r="P58" t="n">
        <v>280.6</v>
      </c>
      <c r="Q58" t="n">
        <v>444.55</v>
      </c>
      <c r="R58" t="n">
        <v>73.40000000000001</v>
      </c>
      <c r="S58" t="n">
        <v>48.21</v>
      </c>
      <c r="T58" t="n">
        <v>6630.27</v>
      </c>
      <c r="U58" t="n">
        <v>0.66</v>
      </c>
      <c r="V58" t="n">
        <v>0.77</v>
      </c>
      <c r="W58" t="n">
        <v>0.19</v>
      </c>
      <c r="X58" t="n">
        <v>0.39</v>
      </c>
      <c r="Y58" t="n">
        <v>1</v>
      </c>
      <c r="Z58" t="n">
        <v>10</v>
      </c>
      <c r="AA58" t="n">
        <v>465.8683820530885</v>
      </c>
      <c r="AB58" t="n">
        <v>637.4216729875187</v>
      </c>
      <c r="AC58" t="n">
        <v>576.587043144526</v>
      </c>
      <c r="AD58" t="n">
        <v>465868.3820530885</v>
      </c>
      <c r="AE58" t="n">
        <v>637421.6729875187</v>
      </c>
      <c r="AF58" t="n">
        <v>5.751883889785003e-06</v>
      </c>
      <c r="AG58" t="n">
        <v>25</v>
      </c>
      <c r="AH58" t="n">
        <v>576587.043144526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4.7133</v>
      </c>
      <c r="E59" t="n">
        <v>21.22</v>
      </c>
      <c r="F59" t="n">
        <v>17.68</v>
      </c>
      <c r="G59" t="n">
        <v>70.70999999999999</v>
      </c>
      <c r="H59" t="n">
        <v>0.97</v>
      </c>
      <c r="I59" t="n">
        <v>15</v>
      </c>
      <c r="J59" t="n">
        <v>279.72</v>
      </c>
      <c r="K59" t="n">
        <v>59.19</v>
      </c>
      <c r="L59" t="n">
        <v>15.25</v>
      </c>
      <c r="M59" t="n">
        <v>13</v>
      </c>
      <c r="N59" t="n">
        <v>75.27</v>
      </c>
      <c r="O59" t="n">
        <v>34732.68</v>
      </c>
      <c r="P59" t="n">
        <v>280.54</v>
      </c>
      <c r="Q59" t="n">
        <v>444.57</v>
      </c>
      <c r="R59" t="n">
        <v>73.59999999999999</v>
      </c>
      <c r="S59" t="n">
        <v>48.21</v>
      </c>
      <c r="T59" t="n">
        <v>6732.3</v>
      </c>
      <c r="U59" t="n">
        <v>0.65</v>
      </c>
      <c r="V59" t="n">
        <v>0.77</v>
      </c>
      <c r="W59" t="n">
        <v>0.19</v>
      </c>
      <c r="X59" t="n">
        <v>0.4</v>
      </c>
      <c r="Y59" t="n">
        <v>1</v>
      </c>
      <c r="Z59" t="n">
        <v>10</v>
      </c>
      <c r="AA59" t="n">
        <v>465.9592442707706</v>
      </c>
      <c r="AB59" t="n">
        <v>637.5459946823095</v>
      </c>
      <c r="AC59" t="n">
        <v>576.6994997512525</v>
      </c>
      <c r="AD59" t="n">
        <v>465959.2442707706</v>
      </c>
      <c r="AE59" t="n">
        <v>637545.9946823095</v>
      </c>
      <c r="AF59" t="n">
        <v>5.749688095209785e-06</v>
      </c>
      <c r="AG59" t="n">
        <v>25</v>
      </c>
      <c r="AH59" t="n">
        <v>576699.4997512525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4.7387</v>
      </c>
      <c r="E60" t="n">
        <v>21.1</v>
      </c>
      <c r="F60" t="n">
        <v>17.61</v>
      </c>
      <c r="G60" t="n">
        <v>75.48999999999999</v>
      </c>
      <c r="H60" t="n">
        <v>0.98</v>
      </c>
      <c r="I60" t="n">
        <v>14</v>
      </c>
      <c r="J60" t="n">
        <v>280.21</v>
      </c>
      <c r="K60" t="n">
        <v>59.19</v>
      </c>
      <c r="L60" t="n">
        <v>15.5</v>
      </c>
      <c r="M60" t="n">
        <v>12</v>
      </c>
      <c r="N60" t="n">
        <v>75.52</v>
      </c>
      <c r="O60" t="n">
        <v>34793.36</v>
      </c>
      <c r="P60" t="n">
        <v>279.21</v>
      </c>
      <c r="Q60" t="n">
        <v>444.56</v>
      </c>
      <c r="R60" t="n">
        <v>71.37</v>
      </c>
      <c r="S60" t="n">
        <v>48.21</v>
      </c>
      <c r="T60" t="n">
        <v>5620.44</v>
      </c>
      <c r="U60" t="n">
        <v>0.68</v>
      </c>
      <c r="V60" t="n">
        <v>0.77</v>
      </c>
      <c r="W60" t="n">
        <v>0.19</v>
      </c>
      <c r="X60" t="n">
        <v>0.34</v>
      </c>
      <c r="Y60" t="n">
        <v>1</v>
      </c>
      <c r="Z60" t="n">
        <v>10</v>
      </c>
      <c r="AA60" t="n">
        <v>463.8541390538082</v>
      </c>
      <c r="AB60" t="n">
        <v>634.6656968537736</v>
      </c>
      <c r="AC60" t="n">
        <v>574.0940935049488</v>
      </c>
      <c r="AD60" t="n">
        <v>463854.1390538082</v>
      </c>
      <c r="AE60" t="n">
        <v>634665.6968537737</v>
      </c>
      <c r="AF60" t="n">
        <v>5.780673196437869e-06</v>
      </c>
      <c r="AG60" t="n">
        <v>25</v>
      </c>
      <c r="AH60" t="n">
        <v>574094.0935049488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4.7488</v>
      </c>
      <c r="E61" t="n">
        <v>21.06</v>
      </c>
      <c r="F61" t="n">
        <v>17.57</v>
      </c>
      <c r="G61" t="n">
        <v>75.29000000000001</v>
      </c>
      <c r="H61" t="n">
        <v>1</v>
      </c>
      <c r="I61" t="n">
        <v>14</v>
      </c>
      <c r="J61" t="n">
        <v>280.7</v>
      </c>
      <c r="K61" t="n">
        <v>59.19</v>
      </c>
      <c r="L61" t="n">
        <v>15.75</v>
      </c>
      <c r="M61" t="n">
        <v>12</v>
      </c>
      <c r="N61" t="n">
        <v>75.76000000000001</v>
      </c>
      <c r="O61" t="n">
        <v>34854.15</v>
      </c>
      <c r="P61" t="n">
        <v>278.78</v>
      </c>
      <c r="Q61" t="n">
        <v>444.55</v>
      </c>
      <c r="R61" t="n">
        <v>69.84</v>
      </c>
      <c r="S61" t="n">
        <v>48.21</v>
      </c>
      <c r="T61" t="n">
        <v>4856.65</v>
      </c>
      <c r="U61" t="n">
        <v>0.6899999999999999</v>
      </c>
      <c r="V61" t="n">
        <v>0.78</v>
      </c>
      <c r="W61" t="n">
        <v>0.19</v>
      </c>
      <c r="X61" t="n">
        <v>0.29</v>
      </c>
      <c r="Y61" t="n">
        <v>1</v>
      </c>
      <c r="Z61" t="n">
        <v>10</v>
      </c>
      <c r="AA61" t="n">
        <v>463.0255959404564</v>
      </c>
      <c r="AB61" t="n">
        <v>633.5320476133435</v>
      </c>
      <c r="AC61" t="n">
        <v>573.0686381569385</v>
      </c>
      <c r="AD61" t="n">
        <v>463025.5959404564</v>
      </c>
      <c r="AE61" t="n">
        <v>633532.0476133435</v>
      </c>
      <c r="AF61" t="n">
        <v>5.792994043776596e-06</v>
      </c>
      <c r="AG61" t="n">
        <v>25</v>
      </c>
      <c r="AH61" t="n">
        <v>573068.6381569385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4.74</v>
      </c>
      <c r="E62" t="n">
        <v>21.1</v>
      </c>
      <c r="F62" t="n">
        <v>17.61</v>
      </c>
      <c r="G62" t="n">
        <v>75.45999999999999</v>
      </c>
      <c r="H62" t="n">
        <v>1.01</v>
      </c>
      <c r="I62" t="n">
        <v>14</v>
      </c>
      <c r="J62" t="n">
        <v>281.2</v>
      </c>
      <c r="K62" t="n">
        <v>59.19</v>
      </c>
      <c r="L62" t="n">
        <v>16</v>
      </c>
      <c r="M62" t="n">
        <v>12</v>
      </c>
      <c r="N62" t="n">
        <v>76</v>
      </c>
      <c r="O62" t="n">
        <v>34915.03</v>
      </c>
      <c r="P62" t="n">
        <v>279.34</v>
      </c>
      <c r="Q62" t="n">
        <v>444.56</v>
      </c>
      <c r="R62" t="n">
        <v>71.55</v>
      </c>
      <c r="S62" t="n">
        <v>48.21</v>
      </c>
      <c r="T62" t="n">
        <v>5709.47</v>
      </c>
      <c r="U62" t="n">
        <v>0.67</v>
      </c>
      <c r="V62" t="n">
        <v>0.77</v>
      </c>
      <c r="W62" t="n">
        <v>0.18</v>
      </c>
      <c r="X62" t="n">
        <v>0.33</v>
      </c>
      <c r="Y62" t="n">
        <v>1</v>
      </c>
      <c r="Z62" t="n">
        <v>10</v>
      </c>
      <c r="AA62" t="n">
        <v>463.8622588804803</v>
      </c>
      <c r="AB62" t="n">
        <v>634.676806758848</v>
      </c>
      <c r="AC62" t="n">
        <v>574.1041430962757</v>
      </c>
      <c r="AD62" t="n">
        <v>463862.2588804804</v>
      </c>
      <c r="AE62" t="n">
        <v>634676.806758848</v>
      </c>
      <c r="AF62" t="n">
        <v>5.782259048075528e-06</v>
      </c>
      <c r="AG62" t="n">
        <v>25</v>
      </c>
      <c r="AH62" t="n">
        <v>574104.1430962757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4.7163</v>
      </c>
      <c r="E63" t="n">
        <v>21.2</v>
      </c>
      <c r="F63" t="n">
        <v>17.71</v>
      </c>
      <c r="G63" t="n">
        <v>75.92</v>
      </c>
      <c r="H63" t="n">
        <v>1.03</v>
      </c>
      <c r="I63" t="n">
        <v>14</v>
      </c>
      <c r="J63" t="n">
        <v>281.69</v>
      </c>
      <c r="K63" t="n">
        <v>59.19</v>
      </c>
      <c r="L63" t="n">
        <v>16.25</v>
      </c>
      <c r="M63" t="n">
        <v>12</v>
      </c>
      <c r="N63" t="n">
        <v>76.25</v>
      </c>
      <c r="O63" t="n">
        <v>34976</v>
      </c>
      <c r="P63" t="n">
        <v>280.83</v>
      </c>
      <c r="Q63" t="n">
        <v>444.56</v>
      </c>
      <c r="R63" t="n">
        <v>75.06</v>
      </c>
      <c r="S63" t="n">
        <v>48.21</v>
      </c>
      <c r="T63" t="n">
        <v>7463.7</v>
      </c>
      <c r="U63" t="n">
        <v>0.64</v>
      </c>
      <c r="V63" t="n">
        <v>0.77</v>
      </c>
      <c r="W63" t="n">
        <v>0.19</v>
      </c>
      <c r="X63" t="n">
        <v>0.44</v>
      </c>
      <c r="Y63" t="n">
        <v>1</v>
      </c>
      <c r="Z63" t="n">
        <v>10</v>
      </c>
      <c r="AA63" t="n">
        <v>466.0909963102151</v>
      </c>
      <c r="AB63" t="n">
        <v>637.7262636351671</v>
      </c>
      <c r="AC63" t="n">
        <v>576.8625640882585</v>
      </c>
      <c r="AD63" t="n">
        <v>466090.9963102152</v>
      </c>
      <c r="AE63" t="n">
        <v>637726.2636351672</v>
      </c>
      <c r="AF63" t="n">
        <v>5.753347752835151e-06</v>
      </c>
      <c r="AG63" t="n">
        <v>25</v>
      </c>
      <c r="AH63" t="n">
        <v>576862.5640882585</v>
      </c>
    </row>
    <row r="64">
      <c r="A64" t="n">
        <v>62</v>
      </c>
      <c r="B64" t="n">
        <v>130</v>
      </c>
      <c r="C64" t="inlineStr">
        <is>
          <t xml:space="preserve">CONCLUIDO	</t>
        </is>
      </c>
      <c r="D64" t="n">
        <v>4.7258</v>
      </c>
      <c r="E64" t="n">
        <v>21.16</v>
      </c>
      <c r="F64" t="n">
        <v>17.67</v>
      </c>
      <c r="G64" t="n">
        <v>75.73</v>
      </c>
      <c r="H64" t="n">
        <v>1.04</v>
      </c>
      <c r="I64" t="n">
        <v>14</v>
      </c>
      <c r="J64" t="n">
        <v>282.19</v>
      </c>
      <c r="K64" t="n">
        <v>59.19</v>
      </c>
      <c r="L64" t="n">
        <v>16.5</v>
      </c>
      <c r="M64" t="n">
        <v>12</v>
      </c>
      <c r="N64" t="n">
        <v>76.48999999999999</v>
      </c>
      <c r="O64" t="n">
        <v>35037.08</v>
      </c>
      <c r="P64" t="n">
        <v>279.13</v>
      </c>
      <c r="Q64" t="n">
        <v>444.57</v>
      </c>
      <c r="R64" t="n">
        <v>73.54000000000001</v>
      </c>
      <c r="S64" t="n">
        <v>48.21</v>
      </c>
      <c r="T64" t="n">
        <v>6705.81</v>
      </c>
      <c r="U64" t="n">
        <v>0.66</v>
      </c>
      <c r="V64" t="n">
        <v>0.77</v>
      </c>
      <c r="W64" t="n">
        <v>0.19</v>
      </c>
      <c r="X64" t="n">
        <v>0.39</v>
      </c>
      <c r="Y64" t="n">
        <v>1</v>
      </c>
      <c r="Z64" t="n">
        <v>10</v>
      </c>
      <c r="AA64" t="n">
        <v>464.6308914077925</v>
      </c>
      <c r="AB64" t="n">
        <v>635.7284836923905</v>
      </c>
      <c r="AC64" t="n">
        <v>575.0554494593188</v>
      </c>
      <c r="AD64" t="n">
        <v>464630.8914077926</v>
      </c>
      <c r="AE64" t="n">
        <v>635728.4836923905</v>
      </c>
      <c r="AF64" t="n">
        <v>5.764936668648803e-06</v>
      </c>
      <c r="AG64" t="n">
        <v>25</v>
      </c>
      <c r="AH64" t="n">
        <v>575055.4494593188</v>
      </c>
    </row>
    <row r="65">
      <c r="A65" t="n">
        <v>63</v>
      </c>
      <c r="B65" t="n">
        <v>130</v>
      </c>
      <c r="C65" t="inlineStr">
        <is>
          <t xml:space="preserve">CONCLUIDO	</t>
        </is>
      </c>
      <c r="D65" t="n">
        <v>4.7483</v>
      </c>
      <c r="E65" t="n">
        <v>21.06</v>
      </c>
      <c r="F65" t="n">
        <v>17.62</v>
      </c>
      <c r="G65" t="n">
        <v>81.31999999999999</v>
      </c>
      <c r="H65" t="n">
        <v>1.06</v>
      </c>
      <c r="I65" t="n">
        <v>13</v>
      </c>
      <c r="J65" t="n">
        <v>282.68</v>
      </c>
      <c r="K65" t="n">
        <v>59.19</v>
      </c>
      <c r="L65" t="n">
        <v>16.75</v>
      </c>
      <c r="M65" t="n">
        <v>11</v>
      </c>
      <c r="N65" t="n">
        <v>76.73999999999999</v>
      </c>
      <c r="O65" t="n">
        <v>35098.25</v>
      </c>
      <c r="P65" t="n">
        <v>278.46</v>
      </c>
      <c r="Q65" t="n">
        <v>444.55</v>
      </c>
      <c r="R65" t="n">
        <v>71.79000000000001</v>
      </c>
      <c r="S65" t="n">
        <v>48.21</v>
      </c>
      <c r="T65" t="n">
        <v>5836.08</v>
      </c>
      <c r="U65" t="n">
        <v>0.67</v>
      </c>
      <c r="V65" t="n">
        <v>0.77</v>
      </c>
      <c r="W65" t="n">
        <v>0.18</v>
      </c>
      <c r="X65" t="n">
        <v>0.34</v>
      </c>
      <c r="Y65" t="n">
        <v>1</v>
      </c>
      <c r="Z65" t="n">
        <v>10</v>
      </c>
      <c r="AA65" t="n">
        <v>463.0824984491154</v>
      </c>
      <c r="AB65" t="n">
        <v>633.6099041360524</v>
      </c>
      <c r="AC65" t="n">
        <v>573.1390641623924</v>
      </c>
      <c r="AD65" t="n">
        <v>463082.4984491154</v>
      </c>
      <c r="AE65" t="n">
        <v>633609.9041360524</v>
      </c>
      <c r="AF65" t="n">
        <v>5.792384100839036e-06</v>
      </c>
      <c r="AG65" t="n">
        <v>25</v>
      </c>
      <c r="AH65" t="n">
        <v>573139.0641623924</v>
      </c>
    </row>
    <row r="66">
      <c r="A66" t="n">
        <v>64</v>
      </c>
      <c r="B66" t="n">
        <v>130</v>
      </c>
      <c r="C66" t="inlineStr">
        <is>
          <t xml:space="preserve">CONCLUIDO	</t>
        </is>
      </c>
      <c r="D66" t="n">
        <v>4.7476</v>
      </c>
      <c r="E66" t="n">
        <v>21.06</v>
      </c>
      <c r="F66" t="n">
        <v>17.62</v>
      </c>
      <c r="G66" t="n">
        <v>81.34</v>
      </c>
      <c r="H66" t="n">
        <v>1.07</v>
      </c>
      <c r="I66" t="n">
        <v>13</v>
      </c>
      <c r="J66" t="n">
        <v>283.18</v>
      </c>
      <c r="K66" t="n">
        <v>59.19</v>
      </c>
      <c r="L66" t="n">
        <v>17</v>
      </c>
      <c r="M66" t="n">
        <v>11</v>
      </c>
      <c r="N66" t="n">
        <v>76.98</v>
      </c>
      <c r="O66" t="n">
        <v>35159.52</v>
      </c>
      <c r="P66" t="n">
        <v>278.52</v>
      </c>
      <c r="Q66" t="n">
        <v>444.56</v>
      </c>
      <c r="R66" t="n">
        <v>71.88</v>
      </c>
      <c r="S66" t="n">
        <v>48.21</v>
      </c>
      <c r="T66" t="n">
        <v>5878.47</v>
      </c>
      <c r="U66" t="n">
        <v>0.67</v>
      </c>
      <c r="V66" t="n">
        <v>0.77</v>
      </c>
      <c r="W66" t="n">
        <v>0.19</v>
      </c>
      <c r="X66" t="n">
        <v>0.35</v>
      </c>
      <c r="Y66" t="n">
        <v>1</v>
      </c>
      <c r="Z66" t="n">
        <v>10</v>
      </c>
      <c r="AA66" t="n">
        <v>463.1442475072203</v>
      </c>
      <c r="AB66" t="n">
        <v>633.6943919215274</v>
      </c>
      <c r="AC66" t="n">
        <v>573.2154885522011</v>
      </c>
      <c r="AD66" t="n">
        <v>463144.2475072203</v>
      </c>
      <c r="AE66" t="n">
        <v>633694.3919215275</v>
      </c>
      <c r="AF66" t="n">
        <v>5.79153018072645e-06</v>
      </c>
      <c r="AG66" t="n">
        <v>25</v>
      </c>
      <c r="AH66" t="n">
        <v>573215.4885522011</v>
      </c>
    </row>
    <row r="67">
      <c r="A67" t="n">
        <v>65</v>
      </c>
      <c r="B67" t="n">
        <v>130</v>
      </c>
      <c r="C67" t="inlineStr">
        <is>
          <t xml:space="preserve">CONCLUIDO	</t>
        </is>
      </c>
      <c r="D67" t="n">
        <v>4.7464</v>
      </c>
      <c r="E67" t="n">
        <v>21.07</v>
      </c>
      <c r="F67" t="n">
        <v>17.63</v>
      </c>
      <c r="G67" t="n">
        <v>81.36</v>
      </c>
      <c r="H67" t="n">
        <v>1.08</v>
      </c>
      <c r="I67" t="n">
        <v>13</v>
      </c>
      <c r="J67" t="n">
        <v>283.68</v>
      </c>
      <c r="K67" t="n">
        <v>59.19</v>
      </c>
      <c r="L67" t="n">
        <v>17.25</v>
      </c>
      <c r="M67" t="n">
        <v>11</v>
      </c>
      <c r="N67" t="n">
        <v>77.23</v>
      </c>
      <c r="O67" t="n">
        <v>35220.89</v>
      </c>
      <c r="P67" t="n">
        <v>278.66</v>
      </c>
      <c r="Q67" t="n">
        <v>444.55</v>
      </c>
      <c r="R67" t="n">
        <v>72.05</v>
      </c>
      <c r="S67" t="n">
        <v>48.21</v>
      </c>
      <c r="T67" t="n">
        <v>5964.8</v>
      </c>
      <c r="U67" t="n">
        <v>0.67</v>
      </c>
      <c r="V67" t="n">
        <v>0.77</v>
      </c>
      <c r="W67" t="n">
        <v>0.19</v>
      </c>
      <c r="X67" t="n">
        <v>0.35</v>
      </c>
      <c r="Y67" t="n">
        <v>1</v>
      </c>
      <c r="Z67" t="n">
        <v>10</v>
      </c>
      <c r="AA67" t="n">
        <v>463.3086158328935</v>
      </c>
      <c r="AB67" t="n">
        <v>633.9192879161322</v>
      </c>
      <c r="AC67" t="n">
        <v>573.4189207887243</v>
      </c>
      <c r="AD67" t="n">
        <v>463308.6158328935</v>
      </c>
      <c r="AE67" t="n">
        <v>633919.2879161322</v>
      </c>
      <c r="AF67" t="n">
        <v>5.790066317676305e-06</v>
      </c>
      <c r="AG67" t="n">
        <v>25</v>
      </c>
      <c r="AH67" t="n">
        <v>573418.9207887243</v>
      </c>
    </row>
    <row r="68">
      <c r="A68" t="n">
        <v>66</v>
      </c>
      <c r="B68" t="n">
        <v>130</v>
      </c>
      <c r="C68" t="inlineStr">
        <is>
          <t xml:space="preserve">CONCLUIDO	</t>
        </is>
      </c>
      <c r="D68" t="n">
        <v>4.7452</v>
      </c>
      <c r="E68" t="n">
        <v>21.07</v>
      </c>
      <c r="F68" t="n">
        <v>17.63</v>
      </c>
      <c r="G68" t="n">
        <v>81.38</v>
      </c>
      <c r="H68" t="n">
        <v>1.1</v>
      </c>
      <c r="I68" t="n">
        <v>13</v>
      </c>
      <c r="J68" t="n">
        <v>284.17</v>
      </c>
      <c r="K68" t="n">
        <v>59.19</v>
      </c>
      <c r="L68" t="n">
        <v>17.5</v>
      </c>
      <c r="M68" t="n">
        <v>11</v>
      </c>
      <c r="N68" t="n">
        <v>77.48</v>
      </c>
      <c r="O68" t="n">
        <v>35282.36</v>
      </c>
      <c r="P68" t="n">
        <v>278.76</v>
      </c>
      <c r="Q68" t="n">
        <v>444.58</v>
      </c>
      <c r="R68" t="n">
        <v>72.26000000000001</v>
      </c>
      <c r="S68" t="n">
        <v>48.21</v>
      </c>
      <c r="T68" t="n">
        <v>6072.47</v>
      </c>
      <c r="U68" t="n">
        <v>0.67</v>
      </c>
      <c r="V68" t="n">
        <v>0.77</v>
      </c>
      <c r="W68" t="n">
        <v>0.19</v>
      </c>
      <c r="X68" t="n">
        <v>0.36</v>
      </c>
      <c r="Y68" t="n">
        <v>1</v>
      </c>
      <c r="Z68" t="n">
        <v>10</v>
      </c>
      <c r="AA68" t="n">
        <v>463.4131257846067</v>
      </c>
      <c r="AB68" t="n">
        <v>634.06228304272</v>
      </c>
      <c r="AC68" t="n">
        <v>573.5482686611255</v>
      </c>
      <c r="AD68" t="n">
        <v>463413.1257846067</v>
      </c>
      <c r="AE68" t="n">
        <v>634062.2830427199</v>
      </c>
      <c r="AF68" t="n">
        <v>5.788602454626159e-06</v>
      </c>
      <c r="AG68" t="n">
        <v>25</v>
      </c>
      <c r="AH68" t="n">
        <v>573548.2686611254</v>
      </c>
    </row>
    <row r="69">
      <c r="A69" t="n">
        <v>67</v>
      </c>
      <c r="B69" t="n">
        <v>130</v>
      </c>
      <c r="C69" t="inlineStr">
        <is>
          <t xml:space="preserve">CONCLUIDO	</t>
        </is>
      </c>
      <c r="D69" t="n">
        <v>4.7458</v>
      </c>
      <c r="E69" t="n">
        <v>21.07</v>
      </c>
      <c r="F69" t="n">
        <v>17.63</v>
      </c>
      <c r="G69" t="n">
        <v>81.37</v>
      </c>
      <c r="H69" t="n">
        <v>1.11</v>
      </c>
      <c r="I69" t="n">
        <v>13</v>
      </c>
      <c r="J69" t="n">
        <v>284.67</v>
      </c>
      <c r="K69" t="n">
        <v>59.19</v>
      </c>
      <c r="L69" t="n">
        <v>17.75</v>
      </c>
      <c r="M69" t="n">
        <v>11</v>
      </c>
      <c r="N69" t="n">
        <v>77.73</v>
      </c>
      <c r="O69" t="n">
        <v>35343.92</v>
      </c>
      <c r="P69" t="n">
        <v>278.59</v>
      </c>
      <c r="Q69" t="n">
        <v>444.56</v>
      </c>
      <c r="R69" t="n">
        <v>72.12</v>
      </c>
      <c r="S69" t="n">
        <v>48.21</v>
      </c>
      <c r="T69" t="n">
        <v>5998.05</v>
      </c>
      <c r="U69" t="n">
        <v>0.67</v>
      </c>
      <c r="V69" t="n">
        <v>0.77</v>
      </c>
      <c r="W69" t="n">
        <v>0.19</v>
      </c>
      <c r="X69" t="n">
        <v>0.35</v>
      </c>
      <c r="Y69" t="n">
        <v>1</v>
      </c>
      <c r="Z69" t="n">
        <v>10</v>
      </c>
      <c r="AA69" t="n">
        <v>463.2997074341403</v>
      </c>
      <c r="AB69" t="n">
        <v>633.9070990519473</v>
      </c>
      <c r="AC69" t="n">
        <v>573.4078952126299</v>
      </c>
      <c r="AD69" t="n">
        <v>463299.7074341403</v>
      </c>
      <c r="AE69" t="n">
        <v>633907.0990519472</v>
      </c>
      <c r="AF69" t="n">
        <v>5.789334386151232e-06</v>
      </c>
      <c r="AG69" t="n">
        <v>25</v>
      </c>
      <c r="AH69" t="n">
        <v>573407.8952126299</v>
      </c>
    </row>
    <row r="70">
      <c r="A70" t="n">
        <v>68</v>
      </c>
      <c r="B70" t="n">
        <v>130</v>
      </c>
      <c r="C70" t="inlineStr">
        <is>
          <t xml:space="preserve">CONCLUIDO	</t>
        </is>
      </c>
      <c r="D70" t="n">
        <v>4.767</v>
      </c>
      <c r="E70" t="n">
        <v>20.98</v>
      </c>
      <c r="F70" t="n">
        <v>17.59</v>
      </c>
      <c r="G70" t="n">
        <v>87.93000000000001</v>
      </c>
      <c r="H70" t="n">
        <v>1.12</v>
      </c>
      <c r="I70" t="n">
        <v>12</v>
      </c>
      <c r="J70" t="n">
        <v>285.17</v>
      </c>
      <c r="K70" t="n">
        <v>59.19</v>
      </c>
      <c r="L70" t="n">
        <v>18</v>
      </c>
      <c r="M70" t="n">
        <v>10</v>
      </c>
      <c r="N70" t="n">
        <v>77.98</v>
      </c>
      <c r="O70" t="n">
        <v>35405.59</v>
      </c>
      <c r="P70" t="n">
        <v>276.63</v>
      </c>
      <c r="Q70" t="n">
        <v>444.55</v>
      </c>
      <c r="R70" t="n">
        <v>70.64</v>
      </c>
      <c r="S70" t="n">
        <v>48.21</v>
      </c>
      <c r="T70" t="n">
        <v>5267.25</v>
      </c>
      <c r="U70" t="n">
        <v>0.68</v>
      </c>
      <c r="V70" t="n">
        <v>0.78</v>
      </c>
      <c r="W70" t="n">
        <v>0.18</v>
      </c>
      <c r="X70" t="n">
        <v>0.31</v>
      </c>
      <c r="Y70" t="n">
        <v>1</v>
      </c>
      <c r="Z70" t="n">
        <v>10</v>
      </c>
      <c r="AA70" t="n">
        <v>461.2062660982701</v>
      </c>
      <c r="AB70" t="n">
        <v>631.0427602600962</v>
      </c>
      <c r="AC70" t="n">
        <v>570.8169248949484</v>
      </c>
      <c r="AD70" t="n">
        <v>461206.2660982701</v>
      </c>
      <c r="AE70" t="n">
        <v>631042.7602600962</v>
      </c>
      <c r="AF70" t="n">
        <v>5.815195966703806e-06</v>
      </c>
      <c r="AG70" t="n">
        <v>25</v>
      </c>
      <c r="AH70" t="n">
        <v>570816.9248949485</v>
      </c>
    </row>
    <row r="71">
      <c r="A71" t="n">
        <v>69</v>
      </c>
      <c r="B71" t="n">
        <v>130</v>
      </c>
      <c r="C71" t="inlineStr">
        <is>
          <t xml:space="preserve">CONCLUIDO	</t>
        </is>
      </c>
      <c r="D71" t="n">
        <v>4.767</v>
      </c>
      <c r="E71" t="n">
        <v>20.98</v>
      </c>
      <c r="F71" t="n">
        <v>17.59</v>
      </c>
      <c r="G71" t="n">
        <v>87.93000000000001</v>
      </c>
      <c r="H71" t="n">
        <v>1.14</v>
      </c>
      <c r="I71" t="n">
        <v>12</v>
      </c>
      <c r="J71" t="n">
        <v>285.67</v>
      </c>
      <c r="K71" t="n">
        <v>59.19</v>
      </c>
      <c r="L71" t="n">
        <v>18.25</v>
      </c>
      <c r="M71" t="n">
        <v>10</v>
      </c>
      <c r="N71" t="n">
        <v>78.23</v>
      </c>
      <c r="O71" t="n">
        <v>35467.36</v>
      </c>
      <c r="P71" t="n">
        <v>276.95</v>
      </c>
      <c r="Q71" t="n">
        <v>444.56</v>
      </c>
      <c r="R71" t="n">
        <v>70.62</v>
      </c>
      <c r="S71" t="n">
        <v>48.21</v>
      </c>
      <c r="T71" t="n">
        <v>5254.94</v>
      </c>
      <c r="U71" t="n">
        <v>0.68</v>
      </c>
      <c r="V71" t="n">
        <v>0.78</v>
      </c>
      <c r="W71" t="n">
        <v>0.19</v>
      </c>
      <c r="X71" t="n">
        <v>0.31</v>
      </c>
      <c r="Y71" t="n">
        <v>1</v>
      </c>
      <c r="Z71" t="n">
        <v>10</v>
      </c>
      <c r="AA71" t="n">
        <v>461.3686255362047</v>
      </c>
      <c r="AB71" t="n">
        <v>631.2649076058711</v>
      </c>
      <c r="AC71" t="n">
        <v>571.0178708098284</v>
      </c>
      <c r="AD71" t="n">
        <v>461368.6255362047</v>
      </c>
      <c r="AE71" t="n">
        <v>631264.9076058711</v>
      </c>
      <c r="AF71" t="n">
        <v>5.815195966703806e-06</v>
      </c>
      <c r="AG71" t="n">
        <v>25</v>
      </c>
      <c r="AH71" t="n">
        <v>571017.8708098284</v>
      </c>
    </row>
    <row r="72">
      <c r="A72" t="n">
        <v>70</v>
      </c>
      <c r="B72" t="n">
        <v>130</v>
      </c>
      <c r="C72" t="inlineStr">
        <is>
          <t xml:space="preserve">CONCLUIDO	</t>
        </is>
      </c>
      <c r="D72" t="n">
        <v>4.7671</v>
      </c>
      <c r="E72" t="n">
        <v>20.98</v>
      </c>
      <c r="F72" t="n">
        <v>17.59</v>
      </c>
      <c r="G72" t="n">
        <v>87.93000000000001</v>
      </c>
      <c r="H72" t="n">
        <v>1.15</v>
      </c>
      <c r="I72" t="n">
        <v>12</v>
      </c>
      <c r="J72" t="n">
        <v>286.18</v>
      </c>
      <c r="K72" t="n">
        <v>59.19</v>
      </c>
      <c r="L72" t="n">
        <v>18.5</v>
      </c>
      <c r="M72" t="n">
        <v>10</v>
      </c>
      <c r="N72" t="n">
        <v>78.48</v>
      </c>
      <c r="O72" t="n">
        <v>35529.23</v>
      </c>
      <c r="P72" t="n">
        <v>277.33</v>
      </c>
      <c r="Q72" t="n">
        <v>444.55</v>
      </c>
      <c r="R72" t="n">
        <v>70.7</v>
      </c>
      <c r="S72" t="n">
        <v>48.21</v>
      </c>
      <c r="T72" t="n">
        <v>5296.05</v>
      </c>
      <c r="U72" t="n">
        <v>0.68</v>
      </c>
      <c r="V72" t="n">
        <v>0.78</v>
      </c>
      <c r="W72" t="n">
        <v>0.18</v>
      </c>
      <c r="X72" t="n">
        <v>0.31</v>
      </c>
      <c r="Y72" t="n">
        <v>1</v>
      </c>
      <c r="Z72" t="n">
        <v>10</v>
      </c>
      <c r="AA72" t="n">
        <v>461.5570228885384</v>
      </c>
      <c r="AB72" t="n">
        <v>631.5226811748387</v>
      </c>
      <c r="AC72" t="n">
        <v>571.2510428311612</v>
      </c>
      <c r="AD72" t="n">
        <v>461557.0228885384</v>
      </c>
      <c r="AE72" t="n">
        <v>631522.6811748387</v>
      </c>
      <c r="AF72" t="n">
        <v>5.815317955291318e-06</v>
      </c>
      <c r="AG72" t="n">
        <v>25</v>
      </c>
      <c r="AH72" t="n">
        <v>571251.0428311612</v>
      </c>
    </row>
    <row r="73">
      <c r="A73" t="n">
        <v>71</v>
      </c>
      <c r="B73" t="n">
        <v>130</v>
      </c>
      <c r="C73" t="inlineStr">
        <is>
          <t xml:space="preserve">CONCLUIDO	</t>
        </is>
      </c>
      <c r="D73" t="n">
        <v>4.7659</v>
      </c>
      <c r="E73" t="n">
        <v>20.98</v>
      </c>
      <c r="F73" t="n">
        <v>17.59</v>
      </c>
      <c r="G73" t="n">
        <v>87.95</v>
      </c>
      <c r="H73" t="n">
        <v>1.16</v>
      </c>
      <c r="I73" t="n">
        <v>12</v>
      </c>
      <c r="J73" t="n">
        <v>286.68</v>
      </c>
      <c r="K73" t="n">
        <v>59.19</v>
      </c>
      <c r="L73" t="n">
        <v>18.75</v>
      </c>
      <c r="M73" t="n">
        <v>10</v>
      </c>
      <c r="N73" t="n">
        <v>78.73999999999999</v>
      </c>
      <c r="O73" t="n">
        <v>35591.33</v>
      </c>
      <c r="P73" t="n">
        <v>277.41</v>
      </c>
      <c r="Q73" t="n">
        <v>444.55</v>
      </c>
      <c r="R73" t="n">
        <v>70.83</v>
      </c>
      <c r="S73" t="n">
        <v>48.21</v>
      </c>
      <c r="T73" t="n">
        <v>5358.51</v>
      </c>
      <c r="U73" t="n">
        <v>0.68</v>
      </c>
      <c r="V73" t="n">
        <v>0.78</v>
      </c>
      <c r="W73" t="n">
        <v>0.18</v>
      </c>
      <c r="X73" t="n">
        <v>0.31</v>
      </c>
      <c r="Y73" t="n">
        <v>1</v>
      </c>
      <c r="Z73" t="n">
        <v>10</v>
      </c>
      <c r="AA73" t="n">
        <v>461.6504880779668</v>
      </c>
      <c r="AB73" t="n">
        <v>631.6505643704078</v>
      </c>
      <c r="AC73" t="n">
        <v>571.3667210340303</v>
      </c>
      <c r="AD73" t="n">
        <v>461650.4880779668</v>
      </c>
      <c r="AE73" t="n">
        <v>631650.5643704077</v>
      </c>
      <c r="AF73" t="n">
        <v>5.813854092241173e-06</v>
      </c>
      <c r="AG73" t="n">
        <v>25</v>
      </c>
      <c r="AH73" t="n">
        <v>571366.7210340303</v>
      </c>
    </row>
    <row r="74">
      <c r="A74" t="n">
        <v>72</v>
      </c>
      <c r="B74" t="n">
        <v>130</v>
      </c>
      <c r="C74" t="inlineStr">
        <is>
          <t xml:space="preserve">CONCLUIDO	</t>
        </is>
      </c>
      <c r="D74" t="n">
        <v>4.7675</v>
      </c>
      <c r="E74" t="n">
        <v>20.98</v>
      </c>
      <c r="F74" t="n">
        <v>17.58</v>
      </c>
      <c r="G74" t="n">
        <v>87.92</v>
      </c>
      <c r="H74" t="n">
        <v>1.18</v>
      </c>
      <c r="I74" t="n">
        <v>12</v>
      </c>
      <c r="J74" t="n">
        <v>287.18</v>
      </c>
      <c r="K74" t="n">
        <v>59.19</v>
      </c>
      <c r="L74" t="n">
        <v>19</v>
      </c>
      <c r="M74" t="n">
        <v>10</v>
      </c>
      <c r="N74" t="n">
        <v>78.98999999999999</v>
      </c>
      <c r="O74" t="n">
        <v>35653.4</v>
      </c>
      <c r="P74" t="n">
        <v>277.56</v>
      </c>
      <c r="Q74" t="n">
        <v>444.55</v>
      </c>
      <c r="R74" t="n">
        <v>70.66</v>
      </c>
      <c r="S74" t="n">
        <v>48.21</v>
      </c>
      <c r="T74" t="n">
        <v>5275.14</v>
      </c>
      <c r="U74" t="n">
        <v>0.68</v>
      </c>
      <c r="V74" t="n">
        <v>0.78</v>
      </c>
      <c r="W74" t="n">
        <v>0.18</v>
      </c>
      <c r="X74" t="n">
        <v>0.31</v>
      </c>
      <c r="Y74" t="n">
        <v>1</v>
      </c>
      <c r="Z74" t="n">
        <v>10</v>
      </c>
      <c r="AA74" t="n">
        <v>461.6167220934102</v>
      </c>
      <c r="AB74" t="n">
        <v>631.6043642606874</v>
      </c>
      <c r="AC74" t="n">
        <v>571.3249301979394</v>
      </c>
      <c r="AD74" t="n">
        <v>461616.7220934102</v>
      </c>
      <c r="AE74" t="n">
        <v>631604.3642606874</v>
      </c>
      <c r="AF74" t="n">
        <v>5.815805909641366e-06</v>
      </c>
      <c r="AG74" t="n">
        <v>25</v>
      </c>
      <c r="AH74" t="n">
        <v>571324.9301979394</v>
      </c>
    </row>
    <row r="75">
      <c r="A75" t="n">
        <v>73</v>
      </c>
      <c r="B75" t="n">
        <v>130</v>
      </c>
      <c r="C75" t="inlineStr">
        <is>
          <t xml:space="preserve">CONCLUIDO	</t>
        </is>
      </c>
      <c r="D75" t="n">
        <v>4.773</v>
      </c>
      <c r="E75" t="n">
        <v>20.95</v>
      </c>
      <c r="F75" t="n">
        <v>17.56</v>
      </c>
      <c r="G75" t="n">
        <v>87.8</v>
      </c>
      <c r="H75" t="n">
        <v>1.19</v>
      </c>
      <c r="I75" t="n">
        <v>12</v>
      </c>
      <c r="J75" t="n">
        <v>287.69</v>
      </c>
      <c r="K75" t="n">
        <v>59.19</v>
      </c>
      <c r="L75" t="n">
        <v>19.25</v>
      </c>
      <c r="M75" t="n">
        <v>10</v>
      </c>
      <c r="N75" t="n">
        <v>79.23999999999999</v>
      </c>
      <c r="O75" t="n">
        <v>35715.58</v>
      </c>
      <c r="P75" t="n">
        <v>276.85</v>
      </c>
      <c r="Q75" t="n">
        <v>444.55</v>
      </c>
      <c r="R75" t="n">
        <v>69.59999999999999</v>
      </c>
      <c r="S75" t="n">
        <v>48.21</v>
      </c>
      <c r="T75" t="n">
        <v>4745.99</v>
      </c>
      <c r="U75" t="n">
        <v>0.6899999999999999</v>
      </c>
      <c r="V75" t="n">
        <v>0.78</v>
      </c>
      <c r="W75" t="n">
        <v>0.19</v>
      </c>
      <c r="X75" t="n">
        <v>0.28</v>
      </c>
      <c r="Y75" t="n">
        <v>1</v>
      </c>
      <c r="Z75" t="n">
        <v>10</v>
      </c>
      <c r="AA75" t="n">
        <v>460.9362833191871</v>
      </c>
      <c r="AB75" t="n">
        <v>630.6733579109551</v>
      </c>
      <c r="AC75" t="n">
        <v>570.4827777875499</v>
      </c>
      <c r="AD75" t="n">
        <v>460936.2833191871</v>
      </c>
      <c r="AE75" t="n">
        <v>630673.3579109551</v>
      </c>
      <c r="AF75" t="n">
        <v>5.822515281954534e-06</v>
      </c>
      <c r="AG75" t="n">
        <v>25</v>
      </c>
      <c r="AH75" t="n">
        <v>570482.7777875499</v>
      </c>
    </row>
    <row r="76">
      <c r="A76" t="n">
        <v>74</v>
      </c>
      <c r="B76" t="n">
        <v>130</v>
      </c>
      <c r="C76" t="inlineStr">
        <is>
          <t xml:space="preserve">CONCLUIDO	</t>
        </is>
      </c>
      <c r="D76" t="n">
        <v>4.7811</v>
      </c>
      <c r="E76" t="n">
        <v>20.92</v>
      </c>
      <c r="F76" t="n">
        <v>17.52</v>
      </c>
      <c r="G76" t="n">
        <v>87.62</v>
      </c>
      <c r="H76" t="n">
        <v>1.2</v>
      </c>
      <c r="I76" t="n">
        <v>12</v>
      </c>
      <c r="J76" t="n">
        <v>288.19</v>
      </c>
      <c r="K76" t="n">
        <v>59.19</v>
      </c>
      <c r="L76" t="n">
        <v>19.5</v>
      </c>
      <c r="M76" t="n">
        <v>10</v>
      </c>
      <c r="N76" t="n">
        <v>79.5</v>
      </c>
      <c r="O76" t="n">
        <v>35777.86</v>
      </c>
      <c r="P76" t="n">
        <v>275.46</v>
      </c>
      <c r="Q76" t="n">
        <v>444.55</v>
      </c>
      <c r="R76" t="n">
        <v>68.5</v>
      </c>
      <c r="S76" t="n">
        <v>48.21</v>
      </c>
      <c r="T76" t="n">
        <v>4195.84</v>
      </c>
      <c r="U76" t="n">
        <v>0.7</v>
      </c>
      <c r="V76" t="n">
        <v>0.78</v>
      </c>
      <c r="W76" t="n">
        <v>0.18</v>
      </c>
      <c r="X76" t="n">
        <v>0.25</v>
      </c>
      <c r="Y76" t="n">
        <v>1</v>
      </c>
      <c r="Z76" t="n">
        <v>10</v>
      </c>
      <c r="AA76" t="n">
        <v>459.7214298647011</v>
      </c>
      <c r="AB76" t="n">
        <v>629.0111418189757</v>
      </c>
      <c r="AC76" t="n">
        <v>568.9792012664541</v>
      </c>
      <c r="AD76" t="n">
        <v>459721.4298647011</v>
      </c>
      <c r="AE76" t="n">
        <v>629011.1418189757</v>
      </c>
      <c r="AF76" t="n">
        <v>5.832396357543019e-06</v>
      </c>
      <c r="AG76" t="n">
        <v>25</v>
      </c>
      <c r="AH76" t="n">
        <v>568979.2012664541</v>
      </c>
    </row>
    <row r="77">
      <c r="A77" t="n">
        <v>75</v>
      </c>
      <c r="B77" t="n">
        <v>130</v>
      </c>
      <c r="C77" t="inlineStr">
        <is>
          <t xml:space="preserve">CONCLUIDO	</t>
        </is>
      </c>
      <c r="D77" t="n">
        <v>4.7918</v>
      </c>
      <c r="E77" t="n">
        <v>20.87</v>
      </c>
      <c r="F77" t="n">
        <v>17.53</v>
      </c>
      <c r="G77" t="n">
        <v>95.59999999999999</v>
      </c>
      <c r="H77" t="n">
        <v>1.22</v>
      </c>
      <c r="I77" t="n">
        <v>11</v>
      </c>
      <c r="J77" t="n">
        <v>288.7</v>
      </c>
      <c r="K77" t="n">
        <v>59.19</v>
      </c>
      <c r="L77" t="n">
        <v>19.75</v>
      </c>
      <c r="M77" t="n">
        <v>9</v>
      </c>
      <c r="N77" t="n">
        <v>79.75</v>
      </c>
      <c r="O77" t="n">
        <v>35840.25</v>
      </c>
      <c r="P77" t="n">
        <v>275.06</v>
      </c>
      <c r="Q77" t="n">
        <v>444.55</v>
      </c>
      <c r="R77" t="n">
        <v>68.81999999999999</v>
      </c>
      <c r="S77" t="n">
        <v>48.21</v>
      </c>
      <c r="T77" t="n">
        <v>4359.39</v>
      </c>
      <c r="U77" t="n">
        <v>0.7</v>
      </c>
      <c r="V77" t="n">
        <v>0.78</v>
      </c>
      <c r="W77" t="n">
        <v>0.18</v>
      </c>
      <c r="X77" t="n">
        <v>0.25</v>
      </c>
      <c r="Y77" t="n">
        <v>1</v>
      </c>
      <c r="Z77" t="n">
        <v>10</v>
      </c>
      <c r="AA77" t="n">
        <v>459.0939581915331</v>
      </c>
      <c r="AB77" t="n">
        <v>628.1526073936506</v>
      </c>
      <c r="AC77" t="n">
        <v>568.2026041617214</v>
      </c>
      <c r="AD77" t="n">
        <v>459093.9581915331</v>
      </c>
      <c r="AE77" t="n">
        <v>628152.6073936506</v>
      </c>
      <c r="AF77" t="n">
        <v>5.845449136406818e-06</v>
      </c>
      <c r="AG77" t="n">
        <v>25</v>
      </c>
      <c r="AH77" t="n">
        <v>568202.6041617214</v>
      </c>
    </row>
    <row r="78">
      <c r="A78" t="n">
        <v>76</v>
      </c>
      <c r="B78" t="n">
        <v>130</v>
      </c>
      <c r="C78" t="inlineStr">
        <is>
          <t xml:space="preserve">CONCLUIDO	</t>
        </is>
      </c>
      <c r="D78" t="n">
        <v>4.7743</v>
      </c>
      <c r="E78" t="n">
        <v>20.95</v>
      </c>
      <c r="F78" t="n">
        <v>17.6</v>
      </c>
      <c r="G78" t="n">
        <v>96.02</v>
      </c>
      <c r="H78" t="n">
        <v>1.23</v>
      </c>
      <c r="I78" t="n">
        <v>11</v>
      </c>
      <c r="J78" t="n">
        <v>289.2</v>
      </c>
      <c r="K78" t="n">
        <v>59.19</v>
      </c>
      <c r="L78" t="n">
        <v>20</v>
      </c>
      <c r="M78" t="n">
        <v>9</v>
      </c>
      <c r="N78" t="n">
        <v>80.01000000000001</v>
      </c>
      <c r="O78" t="n">
        <v>35902.74</v>
      </c>
      <c r="P78" t="n">
        <v>276.37</v>
      </c>
      <c r="Q78" t="n">
        <v>444.55</v>
      </c>
      <c r="R78" t="n">
        <v>71.45</v>
      </c>
      <c r="S78" t="n">
        <v>48.21</v>
      </c>
      <c r="T78" t="n">
        <v>5673.5</v>
      </c>
      <c r="U78" t="n">
        <v>0.67</v>
      </c>
      <c r="V78" t="n">
        <v>0.78</v>
      </c>
      <c r="W78" t="n">
        <v>0.18</v>
      </c>
      <c r="X78" t="n">
        <v>0.33</v>
      </c>
      <c r="Y78" t="n">
        <v>1</v>
      </c>
      <c r="Z78" t="n">
        <v>10</v>
      </c>
      <c r="AA78" t="n">
        <v>460.7933638958661</v>
      </c>
      <c r="AB78" t="n">
        <v>630.4778092508075</v>
      </c>
      <c r="AC78" t="n">
        <v>570.3058920170726</v>
      </c>
      <c r="AD78" t="n">
        <v>460793.3638958661</v>
      </c>
      <c r="AE78" t="n">
        <v>630477.8092508075</v>
      </c>
      <c r="AF78" t="n">
        <v>5.824101133592192e-06</v>
      </c>
      <c r="AG78" t="n">
        <v>25</v>
      </c>
      <c r="AH78" t="n">
        <v>570305.8920170725</v>
      </c>
    </row>
    <row r="79">
      <c r="A79" t="n">
        <v>77</v>
      </c>
      <c r="B79" t="n">
        <v>130</v>
      </c>
      <c r="C79" t="inlineStr">
        <is>
          <t xml:space="preserve">CONCLUIDO	</t>
        </is>
      </c>
      <c r="D79" t="n">
        <v>4.7838</v>
      </c>
      <c r="E79" t="n">
        <v>20.9</v>
      </c>
      <c r="F79" t="n">
        <v>17.56</v>
      </c>
      <c r="G79" t="n">
        <v>95.79000000000001</v>
      </c>
      <c r="H79" t="n">
        <v>1.24</v>
      </c>
      <c r="I79" t="n">
        <v>11</v>
      </c>
      <c r="J79" t="n">
        <v>289.71</v>
      </c>
      <c r="K79" t="n">
        <v>59.19</v>
      </c>
      <c r="L79" t="n">
        <v>20.25</v>
      </c>
      <c r="M79" t="n">
        <v>9</v>
      </c>
      <c r="N79" t="n">
        <v>80.27</v>
      </c>
      <c r="O79" t="n">
        <v>35965.33</v>
      </c>
      <c r="P79" t="n">
        <v>275.67</v>
      </c>
      <c r="Q79" t="n">
        <v>444.55</v>
      </c>
      <c r="R79" t="n">
        <v>69.91</v>
      </c>
      <c r="S79" t="n">
        <v>48.21</v>
      </c>
      <c r="T79" t="n">
        <v>4907.39</v>
      </c>
      <c r="U79" t="n">
        <v>0.6899999999999999</v>
      </c>
      <c r="V79" t="n">
        <v>0.78</v>
      </c>
      <c r="W79" t="n">
        <v>0.18</v>
      </c>
      <c r="X79" t="n">
        <v>0.28</v>
      </c>
      <c r="Y79" t="n">
        <v>1</v>
      </c>
      <c r="Z79" t="n">
        <v>10</v>
      </c>
      <c r="AA79" t="n">
        <v>459.8670735016291</v>
      </c>
      <c r="AB79" t="n">
        <v>629.2104178683644</v>
      </c>
      <c r="AC79" t="n">
        <v>569.1594586893749</v>
      </c>
      <c r="AD79" t="n">
        <v>459867.0735016291</v>
      </c>
      <c r="AE79" t="n">
        <v>629210.4178683644</v>
      </c>
      <c r="AF79" t="n">
        <v>5.835690049405846e-06</v>
      </c>
      <c r="AG79" t="n">
        <v>25</v>
      </c>
      <c r="AH79" t="n">
        <v>569159.4586893748</v>
      </c>
    </row>
    <row r="80">
      <c r="A80" t="n">
        <v>78</v>
      </c>
      <c r="B80" t="n">
        <v>130</v>
      </c>
      <c r="C80" t="inlineStr">
        <is>
          <t xml:space="preserve">CONCLUIDO	</t>
        </is>
      </c>
      <c r="D80" t="n">
        <v>4.782</v>
      </c>
      <c r="E80" t="n">
        <v>20.91</v>
      </c>
      <c r="F80" t="n">
        <v>17.57</v>
      </c>
      <c r="G80" t="n">
        <v>95.83</v>
      </c>
      <c r="H80" t="n">
        <v>1.26</v>
      </c>
      <c r="I80" t="n">
        <v>11</v>
      </c>
      <c r="J80" t="n">
        <v>290.22</v>
      </c>
      <c r="K80" t="n">
        <v>59.19</v>
      </c>
      <c r="L80" t="n">
        <v>20.5</v>
      </c>
      <c r="M80" t="n">
        <v>9</v>
      </c>
      <c r="N80" t="n">
        <v>80.53</v>
      </c>
      <c r="O80" t="n">
        <v>36028.03</v>
      </c>
      <c r="P80" t="n">
        <v>276.03</v>
      </c>
      <c r="Q80" t="n">
        <v>444.56</v>
      </c>
      <c r="R80" t="n">
        <v>70.19</v>
      </c>
      <c r="S80" t="n">
        <v>48.21</v>
      </c>
      <c r="T80" t="n">
        <v>5046.86</v>
      </c>
      <c r="U80" t="n">
        <v>0.6899999999999999</v>
      </c>
      <c r="V80" t="n">
        <v>0.78</v>
      </c>
      <c r="W80" t="n">
        <v>0.18</v>
      </c>
      <c r="X80" t="n">
        <v>0.29</v>
      </c>
      <c r="Y80" t="n">
        <v>1</v>
      </c>
      <c r="Z80" t="n">
        <v>10</v>
      </c>
      <c r="AA80" t="n">
        <v>460.1667997251843</v>
      </c>
      <c r="AB80" t="n">
        <v>629.6205165104203</v>
      </c>
      <c r="AC80" t="n">
        <v>569.5304180926099</v>
      </c>
      <c r="AD80" t="n">
        <v>460166.7997251843</v>
      </c>
      <c r="AE80" t="n">
        <v>629620.5165104204</v>
      </c>
      <c r="AF80" t="n">
        <v>5.833494254830627e-06</v>
      </c>
      <c r="AG80" t="n">
        <v>25</v>
      </c>
      <c r="AH80" t="n">
        <v>569530.41809261</v>
      </c>
    </row>
    <row r="81">
      <c r="A81" t="n">
        <v>79</v>
      </c>
      <c r="B81" t="n">
        <v>130</v>
      </c>
      <c r="C81" t="inlineStr">
        <is>
          <t xml:space="preserve">CONCLUIDO	</t>
        </is>
      </c>
      <c r="D81" t="n">
        <v>4.7814</v>
      </c>
      <c r="E81" t="n">
        <v>20.91</v>
      </c>
      <c r="F81" t="n">
        <v>17.57</v>
      </c>
      <c r="G81" t="n">
        <v>95.84</v>
      </c>
      <c r="H81" t="n">
        <v>1.27</v>
      </c>
      <c r="I81" t="n">
        <v>11</v>
      </c>
      <c r="J81" t="n">
        <v>290.73</v>
      </c>
      <c r="K81" t="n">
        <v>59.19</v>
      </c>
      <c r="L81" t="n">
        <v>20.75</v>
      </c>
      <c r="M81" t="n">
        <v>9</v>
      </c>
      <c r="N81" t="n">
        <v>80.79000000000001</v>
      </c>
      <c r="O81" t="n">
        <v>36090.84</v>
      </c>
      <c r="P81" t="n">
        <v>276.18</v>
      </c>
      <c r="Q81" t="n">
        <v>444.56</v>
      </c>
      <c r="R81" t="n">
        <v>70.2</v>
      </c>
      <c r="S81" t="n">
        <v>48.21</v>
      </c>
      <c r="T81" t="n">
        <v>5049.79</v>
      </c>
      <c r="U81" t="n">
        <v>0.6899999999999999</v>
      </c>
      <c r="V81" t="n">
        <v>0.78</v>
      </c>
      <c r="W81" t="n">
        <v>0.18</v>
      </c>
      <c r="X81" t="n">
        <v>0.29</v>
      </c>
      <c r="Y81" t="n">
        <v>1</v>
      </c>
      <c r="Z81" t="n">
        <v>10</v>
      </c>
      <c r="AA81" t="n">
        <v>460.2688493439087</v>
      </c>
      <c r="AB81" t="n">
        <v>629.7601453008705</v>
      </c>
      <c r="AC81" t="n">
        <v>569.6567209072699</v>
      </c>
      <c r="AD81" t="n">
        <v>460268.8493439087</v>
      </c>
      <c r="AE81" t="n">
        <v>629760.1453008705</v>
      </c>
      <c r="AF81" t="n">
        <v>5.832762323305554e-06</v>
      </c>
      <c r="AG81" t="n">
        <v>25</v>
      </c>
      <c r="AH81" t="n">
        <v>569656.7209072699</v>
      </c>
    </row>
    <row r="82">
      <c r="A82" t="n">
        <v>80</v>
      </c>
      <c r="B82" t="n">
        <v>130</v>
      </c>
      <c r="C82" t="inlineStr">
        <is>
          <t xml:space="preserve">CONCLUIDO	</t>
        </is>
      </c>
      <c r="D82" t="n">
        <v>4.7833</v>
      </c>
      <c r="E82" t="n">
        <v>20.91</v>
      </c>
      <c r="F82" t="n">
        <v>17.56</v>
      </c>
      <c r="G82" t="n">
        <v>95.8</v>
      </c>
      <c r="H82" t="n">
        <v>1.28</v>
      </c>
      <c r="I82" t="n">
        <v>11</v>
      </c>
      <c r="J82" t="n">
        <v>291.24</v>
      </c>
      <c r="K82" t="n">
        <v>59.19</v>
      </c>
      <c r="L82" t="n">
        <v>21</v>
      </c>
      <c r="M82" t="n">
        <v>9</v>
      </c>
      <c r="N82" t="n">
        <v>81.05</v>
      </c>
      <c r="O82" t="n">
        <v>36153.75</v>
      </c>
      <c r="P82" t="n">
        <v>275.84</v>
      </c>
      <c r="Q82" t="n">
        <v>444.55</v>
      </c>
      <c r="R82" t="n">
        <v>70.06999999999999</v>
      </c>
      <c r="S82" t="n">
        <v>48.21</v>
      </c>
      <c r="T82" t="n">
        <v>4985.95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459.9748037326484</v>
      </c>
      <c r="AB82" t="n">
        <v>629.3578191231672</v>
      </c>
      <c r="AC82" t="n">
        <v>569.2927921752984</v>
      </c>
      <c r="AD82" t="n">
        <v>459974.8037326484</v>
      </c>
      <c r="AE82" t="n">
        <v>629357.8191231672</v>
      </c>
      <c r="AF82" t="n">
        <v>5.835080106468285e-06</v>
      </c>
      <c r="AG82" t="n">
        <v>25</v>
      </c>
      <c r="AH82" t="n">
        <v>569292.7921752983</v>
      </c>
    </row>
    <row r="83">
      <c r="A83" t="n">
        <v>81</v>
      </c>
      <c r="B83" t="n">
        <v>130</v>
      </c>
      <c r="C83" t="inlineStr">
        <is>
          <t xml:space="preserve">CONCLUIDO	</t>
        </is>
      </c>
      <c r="D83" t="n">
        <v>4.7818</v>
      </c>
      <c r="E83" t="n">
        <v>20.91</v>
      </c>
      <c r="F83" t="n">
        <v>17.57</v>
      </c>
      <c r="G83" t="n">
        <v>95.83</v>
      </c>
      <c r="H83" t="n">
        <v>1.3</v>
      </c>
      <c r="I83" t="n">
        <v>11</v>
      </c>
      <c r="J83" t="n">
        <v>291.75</v>
      </c>
      <c r="K83" t="n">
        <v>59.19</v>
      </c>
      <c r="L83" t="n">
        <v>21.25</v>
      </c>
      <c r="M83" t="n">
        <v>9</v>
      </c>
      <c r="N83" t="n">
        <v>81.31</v>
      </c>
      <c r="O83" t="n">
        <v>36216.77</v>
      </c>
      <c r="P83" t="n">
        <v>275.86</v>
      </c>
      <c r="Q83" t="n">
        <v>444.56</v>
      </c>
      <c r="R83" t="n">
        <v>70.18000000000001</v>
      </c>
      <c r="S83" t="n">
        <v>48.21</v>
      </c>
      <c r="T83" t="n">
        <v>5041.39</v>
      </c>
      <c r="U83" t="n">
        <v>0.6899999999999999</v>
      </c>
      <c r="V83" t="n">
        <v>0.78</v>
      </c>
      <c r="W83" t="n">
        <v>0.18</v>
      </c>
      <c r="X83" t="n">
        <v>0.29</v>
      </c>
      <c r="Y83" t="n">
        <v>1</v>
      </c>
      <c r="Z83" t="n">
        <v>10</v>
      </c>
      <c r="AA83" t="n">
        <v>460.0895367837996</v>
      </c>
      <c r="AB83" t="n">
        <v>629.5148019454174</v>
      </c>
      <c r="AC83" t="n">
        <v>569.4347927773197</v>
      </c>
      <c r="AD83" t="n">
        <v>460089.5367837996</v>
      </c>
      <c r="AE83" t="n">
        <v>629514.8019454174</v>
      </c>
      <c r="AF83" t="n">
        <v>5.833250277655602e-06</v>
      </c>
      <c r="AG83" t="n">
        <v>25</v>
      </c>
      <c r="AH83" t="n">
        <v>569434.7927773197</v>
      </c>
    </row>
    <row r="84">
      <c r="A84" t="n">
        <v>82</v>
      </c>
      <c r="B84" t="n">
        <v>130</v>
      </c>
      <c r="C84" t="inlineStr">
        <is>
          <t xml:space="preserve">CONCLUIDO	</t>
        </is>
      </c>
      <c r="D84" t="n">
        <v>4.7823</v>
      </c>
      <c r="E84" t="n">
        <v>20.91</v>
      </c>
      <c r="F84" t="n">
        <v>17.57</v>
      </c>
      <c r="G84" t="n">
        <v>95.81999999999999</v>
      </c>
      <c r="H84" t="n">
        <v>1.31</v>
      </c>
      <c r="I84" t="n">
        <v>11</v>
      </c>
      <c r="J84" t="n">
        <v>292.26</v>
      </c>
      <c r="K84" t="n">
        <v>59.19</v>
      </c>
      <c r="L84" t="n">
        <v>21.5</v>
      </c>
      <c r="M84" t="n">
        <v>9</v>
      </c>
      <c r="N84" t="n">
        <v>81.56999999999999</v>
      </c>
      <c r="O84" t="n">
        <v>36279.9</v>
      </c>
      <c r="P84" t="n">
        <v>275.49</v>
      </c>
      <c r="Q84" t="n">
        <v>444.55</v>
      </c>
      <c r="R84" t="n">
        <v>70.2</v>
      </c>
      <c r="S84" t="n">
        <v>48.21</v>
      </c>
      <c r="T84" t="n">
        <v>5050.68</v>
      </c>
      <c r="U84" t="n">
        <v>0.6899999999999999</v>
      </c>
      <c r="V84" t="n">
        <v>0.78</v>
      </c>
      <c r="W84" t="n">
        <v>0.18</v>
      </c>
      <c r="X84" t="n">
        <v>0.29</v>
      </c>
      <c r="Y84" t="n">
        <v>1</v>
      </c>
      <c r="Z84" t="n">
        <v>10</v>
      </c>
      <c r="AA84" t="n">
        <v>459.8806107657599</v>
      </c>
      <c r="AB84" t="n">
        <v>629.2289401503701</v>
      </c>
      <c r="AC84" t="n">
        <v>569.1762132307821</v>
      </c>
      <c r="AD84" t="n">
        <v>459880.6107657599</v>
      </c>
      <c r="AE84" t="n">
        <v>629228.9401503701</v>
      </c>
      <c r="AF84" t="n">
        <v>5.833860220593163e-06</v>
      </c>
      <c r="AG84" t="n">
        <v>25</v>
      </c>
      <c r="AH84" t="n">
        <v>569176.2132307821</v>
      </c>
    </row>
    <row r="85">
      <c r="A85" t="n">
        <v>83</v>
      </c>
      <c r="B85" t="n">
        <v>130</v>
      </c>
      <c r="C85" t="inlineStr">
        <is>
          <t xml:space="preserve">CONCLUIDO	</t>
        </is>
      </c>
      <c r="D85" t="n">
        <v>4.7824</v>
      </c>
      <c r="E85" t="n">
        <v>20.91</v>
      </c>
      <c r="F85" t="n">
        <v>17.57</v>
      </c>
      <c r="G85" t="n">
        <v>95.81999999999999</v>
      </c>
      <c r="H85" t="n">
        <v>1.32</v>
      </c>
      <c r="I85" t="n">
        <v>11</v>
      </c>
      <c r="J85" t="n">
        <v>292.77</v>
      </c>
      <c r="K85" t="n">
        <v>59.19</v>
      </c>
      <c r="L85" t="n">
        <v>21.75</v>
      </c>
      <c r="M85" t="n">
        <v>9</v>
      </c>
      <c r="N85" t="n">
        <v>81.83</v>
      </c>
      <c r="O85" t="n">
        <v>36343.13</v>
      </c>
      <c r="P85" t="n">
        <v>275.17</v>
      </c>
      <c r="Q85" t="n">
        <v>444.55</v>
      </c>
      <c r="R85" t="n">
        <v>70.09</v>
      </c>
      <c r="S85" t="n">
        <v>48.21</v>
      </c>
      <c r="T85" t="n">
        <v>4994.03</v>
      </c>
      <c r="U85" t="n">
        <v>0.6899999999999999</v>
      </c>
      <c r="V85" t="n">
        <v>0.78</v>
      </c>
      <c r="W85" t="n">
        <v>0.18</v>
      </c>
      <c r="X85" t="n">
        <v>0.29</v>
      </c>
      <c r="Y85" t="n">
        <v>1</v>
      </c>
      <c r="Z85" t="n">
        <v>10</v>
      </c>
      <c r="AA85" t="n">
        <v>459.7144189046442</v>
      </c>
      <c r="AB85" t="n">
        <v>629.0015491141239</v>
      </c>
      <c r="AC85" t="n">
        <v>568.97052407589</v>
      </c>
      <c r="AD85" t="n">
        <v>459714.4189046441</v>
      </c>
      <c r="AE85" t="n">
        <v>629001.5491141239</v>
      </c>
      <c r="AF85" t="n">
        <v>5.833982209180675e-06</v>
      </c>
      <c r="AG85" t="n">
        <v>25</v>
      </c>
      <c r="AH85" t="n">
        <v>568970.52407589</v>
      </c>
    </row>
    <row r="86">
      <c r="A86" t="n">
        <v>84</v>
      </c>
      <c r="B86" t="n">
        <v>130</v>
      </c>
      <c r="C86" t="inlineStr">
        <is>
          <t xml:space="preserve">CONCLUIDO	</t>
        </is>
      </c>
      <c r="D86" t="n">
        <v>4.8054</v>
      </c>
      <c r="E86" t="n">
        <v>20.81</v>
      </c>
      <c r="F86" t="n">
        <v>17.52</v>
      </c>
      <c r="G86" t="n">
        <v>105.09</v>
      </c>
      <c r="H86" t="n">
        <v>1.34</v>
      </c>
      <c r="I86" t="n">
        <v>10</v>
      </c>
      <c r="J86" t="n">
        <v>293.29</v>
      </c>
      <c r="K86" t="n">
        <v>59.19</v>
      </c>
      <c r="L86" t="n">
        <v>22</v>
      </c>
      <c r="M86" t="n">
        <v>8</v>
      </c>
      <c r="N86" t="n">
        <v>82.09</v>
      </c>
      <c r="O86" t="n">
        <v>36406.47</v>
      </c>
      <c r="P86" t="n">
        <v>274.45</v>
      </c>
      <c r="Q86" t="n">
        <v>444.55</v>
      </c>
      <c r="R86" t="n">
        <v>68.34</v>
      </c>
      <c r="S86" t="n">
        <v>48.21</v>
      </c>
      <c r="T86" t="n">
        <v>4123.88</v>
      </c>
      <c r="U86" t="n">
        <v>0.71</v>
      </c>
      <c r="V86" t="n">
        <v>0.78</v>
      </c>
      <c r="W86" t="n">
        <v>0.18</v>
      </c>
      <c r="X86" t="n">
        <v>0.24</v>
      </c>
      <c r="Y86" t="n">
        <v>1</v>
      </c>
      <c r="Z86" t="n">
        <v>10</v>
      </c>
      <c r="AA86" t="n">
        <v>458.160624100702</v>
      </c>
      <c r="AB86" t="n">
        <v>626.8755785147815</v>
      </c>
      <c r="AC86" t="n">
        <v>567.0474531267304</v>
      </c>
      <c r="AD86" t="n">
        <v>458160.624100702</v>
      </c>
      <c r="AE86" t="n">
        <v>626875.5785147815</v>
      </c>
      <c r="AF86" t="n">
        <v>5.862039584308468e-06</v>
      </c>
      <c r="AG86" t="n">
        <v>25</v>
      </c>
      <c r="AH86" t="n">
        <v>567047.4531267304</v>
      </c>
    </row>
    <row r="87">
      <c r="A87" t="n">
        <v>85</v>
      </c>
      <c r="B87" t="n">
        <v>130</v>
      </c>
      <c r="C87" t="inlineStr">
        <is>
          <t xml:space="preserve">CONCLUIDO	</t>
        </is>
      </c>
      <c r="D87" t="n">
        <v>4.8013</v>
      </c>
      <c r="E87" t="n">
        <v>20.83</v>
      </c>
      <c r="F87" t="n">
        <v>17.53</v>
      </c>
      <c r="G87" t="n">
        <v>105.2</v>
      </c>
      <c r="H87" t="n">
        <v>1.35</v>
      </c>
      <c r="I87" t="n">
        <v>10</v>
      </c>
      <c r="J87" t="n">
        <v>293.8</v>
      </c>
      <c r="K87" t="n">
        <v>59.19</v>
      </c>
      <c r="L87" t="n">
        <v>22.25</v>
      </c>
      <c r="M87" t="n">
        <v>8</v>
      </c>
      <c r="N87" t="n">
        <v>82.36</v>
      </c>
      <c r="O87" t="n">
        <v>36469.92</v>
      </c>
      <c r="P87" t="n">
        <v>274.82</v>
      </c>
      <c r="Q87" t="n">
        <v>444.55</v>
      </c>
      <c r="R87" t="n">
        <v>69.02</v>
      </c>
      <c r="S87" t="n">
        <v>48.21</v>
      </c>
      <c r="T87" t="n">
        <v>4465.28</v>
      </c>
      <c r="U87" t="n">
        <v>0.7</v>
      </c>
      <c r="V87" t="n">
        <v>0.78</v>
      </c>
      <c r="W87" t="n">
        <v>0.18</v>
      </c>
      <c r="X87" t="n">
        <v>0.26</v>
      </c>
      <c r="Y87" t="n">
        <v>1</v>
      </c>
      <c r="Z87" t="n">
        <v>10</v>
      </c>
      <c r="AA87" t="n">
        <v>458.5624955881169</v>
      </c>
      <c r="AB87" t="n">
        <v>627.4254368131812</v>
      </c>
      <c r="AC87" t="n">
        <v>567.5448337208619</v>
      </c>
      <c r="AD87" t="n">
        <v>458562.4955881169</v>
      </c>
      <c r="AE87" t="n">
        <v>627425.4368131813</v>
      </c>
      <c r="AF87" t="n">
        <v>5.857038052220471e-06</v>
      </c>
      <c r="AG87" t="n">
        <v>25</v>
      </c>
      <c r="AH87" t="n">
        <v>567544.8337208619</v>
      </c>
    </row>
    <row r="88">
      <c r="A88" t="n">
        <v>86</v>
      </c>
      <c r="B88" t="n">
        <v>130</v>
      </c>
      <c r="C88" t="inlineStr">
        <is>
          <t xml:space="preserve">CONCLUIDO	</t>
        </is>
      </c>
      <c r="D88" t="n">
        <v>4.8032</v>
      </c>
      <c r="E88" t="n">
        <v>20.82</v>
      </c>
      <c r="F88" t="n">
        <v>17.53</v>
      </c>
      <c r="G88" t="n">
        <v>105.15</v>
      </c>
      <c r="H88" t="n">
        <v>1.36</v>
      </c>
      <c r="I88" t="n">
        <v>10</v>
      </c>
      <c r="J88" t="n">
        <v>294.32</v>
      </c>
      <c r="K88" t="n">
        <v>59.19</v>
      </c>
      <c r="L88" t="n">
        <v>22.5</v>
      </c>
      <c r="M88" t="n">
        <v>8</v>
      </c>
      <c r="N88" t="n">
        <v>82.62</v>
      </c>
      <c r="O88" t="n">
        <v>36533.49</v>
      </c>
      <c r="P88" t="n">
        <v>275.23</v>
      </c>
      <c r="Q88" t="n">
        <v>444.55</v>
      </c>
      <c r="R88" t="n">
        <v>68.66</v>
      </c>
      <c r="S88" t="n">
        <v>48.21</v>
      </c>
      <c r="T88" t="n">
        <v>4283.5</v>
      </c>
      <c r="U88" t="n">
        <v>0.7</v>
      </c>
      <c r="V88" t="n">
        <v>0.78</v>
      </c>
      <c r="W88" t="n">
        <v>0.18</v>
      </c>
      <c r="X88" t="n">
        <v>0.25</v>
      </c>
      <c r="Y88" t="n">
        <v>1</v>
      </c>
      <c r="Z88" t="n">
        <v>10</v>
      </c>
      <c r="AA88" t="n">
        <v>458.6870809476268</v>
      </c>
      <c r="AB88" t="n">
        <v>627.5958999983809</v>
      </c>
      <c r="AC88" t="n">
        <v>567.6990281389125</v>
      </c>
      <c r="AD88" t="n">
        <v>458687.0809476268</v>
      </c>
      <c r="AE88" t="n">
        <v>627595.8999983809</v>
      </c>
      <c r="AF88" t="n">
        <v>5.859355835383201e-06</v>
      </c>
      <c r="AG88" t="n">
        <v>25</v>
      </c>
      <c r="AH88" t="n">
        <v>567699.0281389125</v>
      </c>
    </row>
    <row r="89">
      <c r="A89" t="n">
        <v>87</v>
      </c>
      <c r="B89" t="n">
        <v>130</v>
      </c>
      <c r="C89" t="inlineStr">
        <is>
          <t xml:space="preserve">CONCLUIDO	</t>
        </is>
      </c>
      <c r="D89" t="n">
        <v>4.8015</v>
      </c>
      <c r="E89" t="n">
        <v>20.83</v>
      </c>
      <c r="F89" t="n">
        <v>17.53</v>
      </c>
      <c r="G89" t="n">
        <v>105.2</v>
      </c>
      <c r="H89" t="n">
        <v>1.37</v>
      </c>
      <c r="I89" t="n">
        <v>10</v>
      </c>
      <c r="J89" t="n">
        <v>294.83</v>
      </c>
      <c r="K89" t="n">
        <v>59.19</v>
      </c>
      <c r="L89" t="n">
        <v>22.75</v>
      </c>
      <c r="M89" t="n">
        <v>8</v>
      </c>
      <c r="N89" t="n">
        <v>82.89</v>
      </c>
      <c r="O89" t="n">
        <v>36597.16</v>
      </c>
      <c r="P89" t="n">
        <v>275.21</v>
      </c>
      <c r="Q89" t="n">
        <v>444.55</v>
      </c>
      <c r="R89" t="n">
        <v>68.91</v>
      </c>
      <c r="S89" t="n">
        <v>48.21</v>
      </c>
      <c r="T89" t="n">
        <v>4409.47</v>
      </c>
      <c r="U89" t="n">
        <v>0.7</v>
      </c>
      <c r="V89" t="n">
        <v>0.78</v>
      </c>
      <c r="W89" t="n">
        <v>0.18</v>
      </c>
      <c r="X89" t="n">
        <v>0.26</v>
      </c>
      <c r="Y89" t="n">
        <v>1</v>
      </c>
      <c r="Z89" t="n">
        <v>10</v>
      </c>
      <c r="AA89" t="n">
        <v>458.7503284339726</v>
      </c>
      <c r="AB89" t="n">
        <v>627.6824379994815</v>
      </c>
      <c r="AC89" t="n">
        <v>567.7773070746449</v>
      </c>
      <c r="AD89" t="n">
        <v>458750.3284339727</v>
      </c>
      <c r="AE89" t="n">
        <v>627682.4379994816</v>
      </c>
      <c r="AF89" t="n">
        <v>5.857282029395495e-06</v>
      </c>
      <c r="AG89" t="n">
        <v>25</v>
      </c>
      <c r="AH89" t="n">
        <v>567777.307074645</v>
      </c>
    </row>
    <row r="90">
      <c r="A90" t="n">
        <v>88</v>
      </c>
      <c r="B90" t="n">
        <v>130</v>
      </c>
      <c r="C90" t="inlineStr">
        <is>
          <t xml:space="preserve">CONCLUIDO	</t>
        </is>
      </c>
      <c r="D90" t="n">
        <v>4.8076</v>
      </c>
      <c r="E90" t="n">
        <v>20.8</v>
      </c>
      <c r="F90" t="n">
        <v>17.51</v>
      </c>
      <c r="G90" t="n">
        <v>105.04</v>
      </c>
      <c r="H90" t="n">
        <v>1.39</v>
      </c>
      <c r="I90" t="n">
        <v>10</v>
      </c>
      <c r="J90" t="n">
        <v>295.35</v>
      </c>
      <c r="K90" t="n">
        <v>59.19</v>
      </c>
      <c r="L90" t="n">
        <v>23</v>
      </c>
      <c r="M90" t="n">
        <v>8</v>
      </c>
      <c r="N90" t="n">
        <v>83.16</v>
      </c>
      <c r="O90" t="n">
        <v>36660.94</v>
      </c>
      <c r="P90" t="n">
        <v>274.23</v>
      </c>
      <c r="Q90" t="n">
        <v>444.6</v>
      </c>
      <c r="R90" t="n">
        <v>67.92</v>
      </c>
      <c r="S90" t="n">
        <v>48.21</v>
      </c>
      <c r="T90" t="n">
        <v>3914.94</v>
      </c>
      <c r="U90" t="n">
        <v>0.71</v>
      </c>
      <c r="V90" t="n">
        <v>0.78</v>
      </c>
      <c r="W90" t="n">
        <v>0.18</v>
      </c>
      <c r="X90" t="n">
        <v>0.23</v>
      </c>
      <c r="Y90" t="n">
        <v>1</v>
      </c>
      <c r="Z90" t="n">
        <v>10</v>
      </c>
      <c r="AA90" t="n">
        <v>457.9163786339328</v>
      </c>
      <c r="AB90" t="n">
        <v>626.5413910917985</v>
      </c>
      <c r="AC90" t="n">
        <v>566.7451600823617</v>
      </c>
      <c r="AD90" t="n">
        <v>457916.3786339329</v>
      </c>
      <c r="AE90" t="n">
        <v>626541.3910917984</v>
      </c>
      <c r="AF90" t="n">
        <v>5.864723333233735e-06</v>
      </c>
      <c r="AG90" t="n">
        <v>25</v>
      </c>
      <c r="AH90" t="n">
        <v>566745.1600823618</v>
      </c>
    </row>
    <row r="91">
      <c r="A91" t="n">
        <v>89</v>
      </c>
      <c r="B91" t="n">
        <v>130</v>
      </c>
      <c r="C91" t="inlineStr">
        <is>
          <t xml:space="preserve">CONCLUIDO	</t>
        </is>
      </c>
      <c r="D91" t="n">
        <v>4.8159</v>
      </c>
      <c r="E91" t="n">
        <v>20.76</v>
      </c>
      <c r="F91" t="n">
        <v>17.47</v>
      </c>
      <c r="G91" t="n">
        <v>104.82</v>
      </c>
      <c r="H91" t="n">
        <v>1.4</v>
      </c>
      <c r="I91" t="n">
        <v>10</v>
      </c>
      <c r="J91" t="n">
        <v>295.87</v>
      </c>
      <c r="K91" t="n">
        <v>59.19</v>
      </c>
      <c r="L91" t="n">
        <v>23.25</v>
      </c>
      <c r="M91" t="n">
        <v>8</v>
      </c>
      <c r="N91" t="n">
        <v>83.43000000000001</v>
      </c>
      <c r="O91" t="n">
        <v>36724.83</v>
      </c>
      <c r="P91" t="n">
        <v>273.55</v>
      </c>
      <c r="Q91" t="n">
        <v>444.56</v>
      </c>
      <c r="R91" t="n">
        <v>66.75</v>
      </c>
      <c r="S91" t="n">
        <v>48.21</v>
      </c>
      <c r="T91" t="n">
        <v>3331.27</v>
      </c>
      <c r="U91" t="n">
        <v>0.72</v>
      </c>
      <c r="V91" t="n">
        <v>0.78</v>
      </c>
      <c r="W91" t="n">
        <v>0.18</v>
      </c>
      <c r="X91" t="n">
        <v>0.19</v>
      </c>
      <c r="Y91" t="n">
        <v>1</v>
      </c>
      <c r="Z91" t="n">
        <v>10</v>
      </c>
      <c r="AA91" t="n">
        <v>457.063391954415</v>
      </c>
      <c r="AB91" t="n">
        <v>625.3742970857656</v>
      </c>
      <c r="AC91" t="n">
        <v>565.6894518902379</v>
      </c>
      <c r="AD91" t="n">
        <v>457063.391954415</v>
      </c>
      <c r="AE91" t="n">
        <v>625374.2970857656</v>
      </c>
      <c r="AF91" t="n">
        <v>5.874848385997244e-06</v>
      </c>
      <c r="AG91" t="n">
        <v>25</v>
      </c>
      <c r="AH91" t="n">
        <v>565689.451890238</v>
      </c>
    </row>
    <row r="92">
      <c r="A92" t="n">
        <v>90</v>
      </c>
      <c r="B92" t="n">
        <v>130</v>
      </c>
      <c r="C92" t="inlineStr">
        <is>
          <t xml:space="preserve">CONCLUIDO	</t>
        </is>
      </c>
      <c r="D92" t="n">
        <v>4.8069</v>
      </c>
      <c r="E92" t="n">
        <v>20.8</v>
      </c>
      <c r="F92" t="n">
        <v>17.51</v>
      </c>
      <c r="G92" t="n">
        <v>105.06</v>
      </c>
      <c r="H92" t="n">
        <v>1.41</v>
      </c>
      <c r="I92" t="n">
        <v>10</v>
      </c>
      <c r="J92" t="n">
        <v>296.39</v>
      </c>
      <c r="K92" t="n">
        <v>59.19</v>
      </c>
      <c r="L92" t="n">
        <v>23.5</v>
      </c>
      <c r="M92" t="n">
        <v>8</v>
      </c>
      <c r="N92" t="n">
        <v>83.69</v>
      </c>
      <c r="O92" t="n">
        <v>36788.84</v>
      </c>
      <c r="P92" t="n">
        <v>273.88</v>
      </c>
      <c r="Q92" t="n">
        <v>444.57</v>
      </c>
      <c r="R92" t="n">
        <v>68.33</v>
      </c>
      <c r="S92" t="n">
        <v>48.21</v>
      </c>
      <c r="T92" t="n">
        <v>4120.84</v>
      </c>
      <c r="U92" t="n">
        <v>0.71</v>
      </c>
      <c r="V92" t="n">
        <v>0.78</v>
      </c>
      <c r="W92" t="n">
        <v>0.18</v>
      </c>
      <c r="X92" t="n">
        <v>0.23</v>
      </c>
      <c r="Y92" t="n">
        <v>1</v>
      </c>
      <c r="Z92" t="n">
        <v>10</v>
      </c>
      <c r="AA92" t="n">
        <v>457.7703172973283</v>
      </c>
      <c r="AB92" t="n">
        <v>626.3415435272847</v>
      </c>
      <c r="AC92" t="n">
        <v>566.5643856889174</v>
      </c>
      <c r="AD92" t="n">
        <v>457770.3172973283</v>
      </c>
      <c r="AE92" t="n">
        <v>626341.5435272846</v>
      </c>
      <c r="AF92" t="n">
        <v>5.86386941312115e-06</v>
      </c>
      <c r="AG92" t="n">
        <v>25</v>
      </c>
      <c r="AH92" t="n">
        <v>566564.3856889174</v>
      </c>
    </row>
    <row r="93">
      <c r="A93" t="n">
        <v>91</v>
      </c>
      <c r="B93" t="n">
        <v>130</v>
      </c>
      <c r="C93" t="inlineStr">
        <is>
          <t xml:space="preserve">CONCLUIDO	</t>
        </is>
      </c>
      <c r="D93" t="n">
        <v>4.7916</v>
      </c>
      <c r="E93" t="n">
        <v>20.87</v>
      </c>
      <c r="F93" t="n">
        <v>17.58</v>
      </c>
      <c r="G93" t="n">
        <v>105.45</v>
      </c>
      <c r="H93" t="n">
        <v>1.42</v>
      </c>
      <c r="I93" t="n">
        <v>10</v>
      </c>
      <c r="J93" t="n">
        <v>296.91</v>
      </c>
      <c r="K93" t="n">
        <v>59.19</v>
      </c>
      <c r="L93" t="n">
        <v>23.75</v>
      </c>
      <c r="M93" t="n">
        <v>8</v>
      </c>
      <c r="N93" t="n">
        <v>83.95999999999999</v>
      </c>
      <c r="O93" t="n">
        <v>36852.96</v>
      </c>
      <c r="P93" t="n">
        <v>274.41</v>
      </c>
      <c r="Q93" t="n">
        <v>444.55</v>
      </c>
      <c r="R93" t="n">
        <v>70.55</v>
      </c>
      <c r="S93" t="n">
        <v>48.21</v>
      </c>
      <c r="T93" t="n">
        <v>5231.82</v>
      </c>
      <c r="U93" t="n">
        <v>0.68</v>
      </c>
      <c r="V93" t="n">
        <v>0.78</v>
      </c>
      <c r="W93" t="n">
        <v>0.18</v>
      </c>
      <c r="X93" t="n">
        <v>0.3</v>
      </c>
      <c r="Y93" t="n">
        <v>1</v>
      </c>
      <c r="Z93" t="n">
        <v>10</v>
      </c>
      <c r="AA93" t="n">
        <v>458.9703712660202</v>
      </c>
      <c r="AB93" t="n">
        <v>627.9835103098935</v>
      </c>
      <c r="AC93" t="n">
        <v>568.0496454663088</v>
      </c>
      <c r="AD93" t="n">
        <v>458970.3712660202</v>
      </c>
      <c r="AE93" t="n">
        <v>627983.5103098935</v>
      </c>
      <c r="AF93" t="n">
        <v>5.845205159231792e-06</v>
      </c>
      <c r="AG93" t="n">
        <v>25</v>
      </c>
      <c r="AH93" t="n">
        <v>568049.6454663088</v>
      </c>
    </row>
    <row r="94">
      <c r="A94" t="n">
        <v>92</v>
      </c>
      <c r="B94" t="n">
        <v>130</v>
      </c>
      <c r="C94" t="inlineStr">
        <is>
          <t xml:space="preserve">CONCLUIDO	</t>
        </is>
      </c>
      <c r="D94" t="n">
        <v>4.7998</v>
      </c>
      <c r="E94" t="n">
        <v>20.83</v>
      </c>
      <c r="F94" t="n">
        <v>17.54</v>
      </c>
      <c r="G94" t="n">
        <v>105.24</v>
      </c>
      <c r="H94" t="n">
        <v>1.44</v>
      </c>
      <c r="I94" t="n">
        <v>10</v>
      </c>
      <c r="J94" t="n">
        <v>297.43</v>
      </c>
      <c r="K94" t="n">
        <v>59.19</v>
      </c>
      <c r="L94" t="n">
        <v>24</v>
      </c>
      <c r="M94" t="n">
        <v>8</v>
      </c>
      <c r="N94" t="n">
        <v>84.23999999999999</v>
      </c>
      <c r="O94" t="n">
        <v>36917.19</v>
      </c>
      <c r="P94" t="n">
        <v>273.36</v>
      </c>
      <c r="Q94" t="n">
        <v>444.55</v>
      </c>
      <c r="R94" t="n">
        <v>69.3</v>
      </c>
      <c r="S94" t="n">
        <v>48.21</v>
      </c>
      <c r="T94" t="n">
        <v>4607.45</v>
      </c>
      <c r="U94" t="n">
        <v>0.7</v>
      </c>
      <c r="V94" t="n">
        <v>0.78</v>
      </c>
      <c r="W94" t="n">
        <v>0.18</v>
      </c>
      <c r="X94" t="n">
        <v>0.26</v>
      </c>
      <c r="Y94" t="n">
        <v>1</v>
      </c>
      <c r="Z94" t="n">
        <v>10</v>
      </c>
      <c r="AA94" t="n">
        <v>457.9305760558127</v>
      </c>
      <c r="AB94" t="n">
        <v>626.5608166307604</v>
      </c>
      <c r="AC94" t="n">
        <v>566.7627316751491</v>
      </c>
      <c r="AD94" t="n">
        <v>457930.5760558126</v>
      </c>
      <c r="AE94" t="n">
        <v>626560.8166307604</v>
      </c>
      <c r="AF94" t="n">
        <v>5.855208223407789e-06</v>
      </c>
      <c r="AG94" t="n">
        <v>25</v>
      </c>
      <c r="AH94" t="n">
        <v>566762.7316751491</v>
      </c>
    </row>
    <row r="95">
      <c r="A95" t="n">
        <v>93</v>
      </c>
      <c r="B95" t="n">
        <v>130</v>
      </c>
      <c r="C95" t="inlineStr">
        <is>
          <t xml:space="preserve">CONCLUIDO	</t>
        </is>
      </c>
      <c r="D95" t="n">
        <v>4.7991</v>
      </c>
      <c r="E95" t="n">
        <v>20.84</v>
      </c>
      <c r="F95" t="n">
        <v>17.54</v>
      </c>
      <c r="G95" t="n">
        <v>105.26</v>
      </c>
      <c r="H95" t="n">
        <v>1.45</v>
      </c>
      <c r="I95" t="n">
        <v>10</v>
      </c>
      <c r="J95" t="n">
        <v>297.95</v>
      </c>
      <c r="K95" t="n">
        <v>59.19</v>
      </c>
      <c r="L95" t="n">
        <v>24.25</v>
      </c>
      <c r="M95" t="n">
        <v>8</v>
      </c>
      <c r="N95" t="n">
        <v>84.51000000000001</v>
      </c>
      <c r="O95" t="n">
        <v>36981.53</v>
      </c>
      <c r="P95" t="n">
        <v>272.83</v>
      </c>
      <c r="Q95" t="n">
        <v>444.57</v>
      </c>
      <c r="R95" t="n">
        <v>69.34999999999999</v>
      </c>
      <c r="S95" t="n">
        <v>48.21</v>
      </c>
      <c r="T95" t="n">
        <v>4627.82</v>
      </c>
      <c r="U95" t="n">
        <v>0.7</v>
      </c>
      <c r="V95" t="n">
        <v>0.78</v>
      </c>
      <c r="W95" t="n">
        <v>0.18</v>
      </c>
      <c r="X95" t="n">
        <v>0.27</v>
      </c>
      <c r="Y95" t="n">
        <v>1</v>
      </c>
      <c r="Z95" t="n">
        <v>10</v>
      </c>
      <c r="AA95" t="n">
        <v>457.6935630771112</v>
      </c>
      <c r="AB95" t="n">
        <v>626.2365250170265</v>
      </c>
      <c r="AC95" t="n">
        <v>566.4693899978838</v>
      </c>
      <c r="AD95" t="n">
        <v>457693.5630771112</v>
      </c>
      <c r="AE95" t="n">
        <v>626236.5250170265</v>
      </c>
      <c r="AF95" t="n">
        <v>5.854354303295204e-06</v>
      </c>
      <c r="AG95" t="n">
        <v>25</v>
      </c>
      <c r="AH95" t="n">
        <v>566469.3899978838</v>
      </c>
    </row>
    <row r="96">
      <c r="A96" t="n">
        <v>94</v>
      </c>
      <c r="B96" t="n">
        <v>130</v>
      </c>
      <c r="C96" t="inlineStr">
        <is>
          <t xml:space="preserve">CONCLUIDO	</t>
        </is>
      </c>
      <c r="D96" t="n">
        <v>4.8213</v>
      </c>
      <c r="E96" t="n">
        <v>20.74</v>
      </c>
      <c r="F96" t="n">
        <v>17.5</v>
      </c>
      <c r="G96" t="n">
        <v>116.64</v>
      </c>
      <c r="H96" t="n">
        <v>1.46</v>
      </c>
      <c r="I96" t="n">
        <v>9</v>
      </c>
      <c r="J96" t="n">
        <v>298.47</v>
      </c>
      <c r="K96" t="n">
        <v>59.19</v>
      </c>
      <c r="L96" t="n">
        <v>24.5</v>
      </c>
      <c r="M96" t="n">
        <v>7</v>
      </c>
      <c r="N96" t="n">
        <v>84.78</v>
      </c>
      <c r="O96" t="n">
        <v>37045.99</v>
      </c>
      <c r="P96" t="n">
        <v>272.02</v>
      </c>
      <c r="Q96" t="n">
        <v>444.55</v>
      </c>
      <c r="R96" t="n">
        <v>67.75</v>
      </c>
      <c r="S96" t="n">
        <v>48.21</v>
      </c>
      <c r="T96" t="n">
        <v>3834.6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  <c r="AA96" t="n">
        <v>456.1825106203225</v>
      </c>
      <c r="AB96" t="n">
        <v>624.1690363827187</v>
      </c>
      <c r="AC96" t="n">
        <v>564.5992195770958</v>
      </c>
      <c r="AD96" t="n">
        <v>456182.5106203225</v>
      </c>
      <c r="AE96" t="n">
        <v>624169.0363827187</v>
      </c>
      <c r="AF96" t="n">
        <v>5.881435769722899e-06</v>
      </c>
      <c r="AG96" t="n">
        <v>25</v>
      </c>
      <c r="AH96" t="n">
        <v>564599.2195770958</v>
      </c>
    </row>
    <row r="97">
      <c r="A97" t="n">
        <v>95</v>
      </c>
      <c r="B97" t="n">
        <v>130</v>
      </c>
      <c r="C97" t="inlineStr">
        <is>
          <t xml:space="preserve">CONCLUIDO	</t>
        </is>
      </c>
      <c r="D97" t="n">
        <v>4.8199</v>
      </c>
      <c r="E97" t="n">
        <v>20.75</v>
      </c>
      <c r="F97" t="n">
        <v>17.5</v>
      </c>
      <c r="G97" t="n">
        <v>116.68</v>
      </c>
      <c r="H97" t="n">
        <v>1.47</v>
      </c>
      <c r="I97" t="n">
        <v>9</v>
      </c>
      <c r="J97" t="n">
        <v>299</v>
      </c>
      <c r="K97" t="n">
        <v>59.19</v>
      </c>
      <c r="L97" t="n">
        <v>24.75</v>
      </c>
      <c r="M97" t="n">
        <v>7</v>
      </c>
      <c r="N97" t="n">
        <v>85.05</v>
      </c>
      <c r="O97" t="n">
        <v>37110.57</v>
      </c>
      <c r="P97" t="n">
        <v>272.33</v>
      </c>
      <c r="Q97" t="n">
        <v>444.55</v>
      </c>
      <c r="R97" t="n">
        <v>67.95999999999999</v>
      </c>
      <c r="S97" t="n">
        <v>48.21</v>
      </c>
      <c r="T97" t="n">
        <v>3940.18</v>
      </c>
      <c r="U97" t="n">
        <v>0.71</v>
      </c>
      <c r="V97" t="n">
        <v>0.78</v>
      </c>
      <c r="W97" t="n">
        <v>0.18</v>
      </c>
      <c r="X97" t="n">
        <v>0.23</v>
      </c>
      <c r="Y97" t="n">
        <v>1</v>
      </c>
      <c r="Z97" t="n">
        <v>10</v>
      </c>
      <c r="AA97" t="n">
        <v>456.3974949231988</v>
      </c>
      <c r="AB97" t="n">
        <v>624.463187390352</v>
      </c>
      <c r="AC97" t="n">
        <v>564.8652972254041</v>
      </c>
      <c r="AD97" t="n">
        <v>456397.4949231988</v>
      </c>
      <c r="AE97" t="n">
        <v>624463.187390352</v>
      </c>
      <c r="AF97" t="n">
        <v>5.879727929497728e-06</v>
      </c>
      <c r="AG97" t="n">
        <v>25</v>
      </c>
      <c r="AH97" t="n">
        <v>564865.2972254041</v>
      </c>
    </row>
    <row r="98">
      <c r="A98" t="n">
        <v>96</v>
      </c>
      <c r="B98" t="n">
        <v>130</v>
      </c>
      <c r="C98" t="inlineStr">
        <is>
          <t xml:space="preserve">CONCLUIDO	</t>
        </is>
      </c>
      <c r="D98" t="n">
        <v>4.8195</v>
      </c>
      <c r="E98" t="n">
        <v>20.75</v>
      </c>
      <c r="F98" t="n">
        <v>17.5</v>
      </c>
      <c r="G98" t="n">
        <v>116.69</v>
      </c>
      <c r="H98" t="n">
        <v>1.49</v>
      </c>
      <c r="I98" t="n">
        <v>9</v>
      </c>
      <c r="J98" t="n">
        <v>299.52</v>
      </c>
      <c r="K98" t="n">
        <v>59.19</v>
      </c>
      <c r="L98" t="n">
        <v>25</v>
      </c>
      <c r="M98" t="n">
        <v>7</v>
      </c>
      <c r="N98" t="n">
        <v>85.33</v>
      </c>
      <c r="O98" t="n">
        <v>37175.38</v>
      </c>
      <c r="P98" t="n">
        <v>272.33</v>
      </c>
      <c r="Q98" t="n">
        <v>444.55</v>
      </c>
      <c r="R98" t="n">
        <v>68.06</v>
      </c>
      <c r="S98" t="n">
        <v>48.21</v>
      </c>
      <c r="T98" t="n">
        <v>3990.73</v>
      </c>
      <c r="U98" t="n">
        <v>0.71</v>
      </c>
      <c r="V98" t="n">
        <v>0.78</v>
      </c>
      <c r="W98" t="n">
        <v>0.18</v>
      </c>
      <c r="X98" t="n">
        <v>0.23</v>
      </c>
      <c r="Y98" t="n">
        <v>1</v>
      </c>
      <c r="Z98" t="n">
        <v>10</v>
      </c>
      <c r="AA98" t="n">
        <v>456.4144927066881</v>
      </c>
      <c r="AB98" t="n">
        <v>624.4864445076114</v>
      </c>
      <c r="AC98" t="n">
        <v>564.8863347160337</v>
      </c>
      <c r="AD98" t="n">
        <v>456414.4927066881</v>
      </c>
      <c r="AE98" t="n">
        <v>624486.4445076114</v>
      </c>
      <c r="AF98" t="n">
        <v>5.87923997514768e-06</v>
      </c>
      <c r="AG98" t="n">
        <v>25</v>
      </c>
      <c r="AH98" t="n">
        <v>564886.3347160338</v>
      </c>
    </row>
    <row r="99">
      <c r="A99" t="n">
        <v>97</v>
      </c>
      <c r="B99" t="n">
        <v>130</v>
      </c>
      <c r="C99" t="inlineStr">
        <is>
          <t xml:space="preserve">CONCLUIDO	</t>
        </is>
      </c>
      <c r="D99" t="n">
        <v>4.8185</v>
      </c>
      <c r="E99" t="n">
        <v>20.75</v>
      </c>
      <c r="F99" t="n">
        <v>17.51</v>
      </c>
      <c r="G99" t="n">
        <v>116.72</v>
      </c>
      <c r="H99" t="n">
        <v>1.5</v>
      </c>
      <c r="I99" t="n">
        <v>9</v>
      </c>
      <c r="J99" t="n">
        <v>300.05</v>
      </c>
      <c r="K99" t="n">
        <v>59.19</v>
      </c>
      <c r="L99" t="n">
        <v>25.25</v>
      </c>
      <c r="M99" t="n">
        <v>7</v>
      </c>
      <c r="N99" t="n">
        <v>85.59999999999999</v>
      </c>
      <c r="O99" t="n">
        <v>37240.19</v>
      </c>
      <c r="P99" t="n">
        <v>272.77</v>
      </c>
      <c r="Q99" t="n">
        <v>444.55</v>
      </c>
      <c r="R99" t="n">
        <v>68.18000000000001</v>
      </c>
      <c r="S99" t="n">
        <v>48.21</v>
      </c>
      <c r="T99" t="n">
        <v>4048.11</v>
      </c>
      <c r="U99" t="n">
        <v>0.71</v>
      </c>
      <c r="V99" t="n">
        <v>0.78</v>
      </c>
      <c r="W99" t="n">
        <v>0.18</v>
      </c>
      <c r="X99" t="n">
        <v>0.23</v>
      </c>
      <c r="Y99" t="n">
        <v>1</v>
      </c>
      <c r="Z99" t="n">
        <v>10</v>
      </c>
      <c r="AA99" t="n">
        <v>456.7168093576144</v>
      </c>
      <c r="AB99" t="n">
        <v>624.9000874866781</v>
      </c>
      <c r="AC99" t="n">
        <v>565.26050018973</v>
      </c>
      <c r="AD99" t="n">
        <v>456716.8093576144</v>
      </c>
      <c r="AE99" t="n">
        <v>624900.0874866782</v>
      </c>
      <c r="AF99" t="n">
        <v>5.87802008927256e-06</v>
      </c>
      <c r="AG99" t="n">
        <v>25</v>
      </c>
      <c r="AH99" t="n">
        <v>565260.50018973</v>
      </c>
    </row>
    <row r="100">
      <c r="A100" t="n">
        <v>98</v>
      </c>
      <c r="B100" t="n">
        <v>130</v>
      </c>
      <c r="C100" t="inlineStr">
        <is>
          <t xml:space="preserve">CONCLUIDO	</t>
        </is>
      </c>
      <c r="D100" t="n">
        <v>4.8211</v>
      </c>
      <c r="E100" t="n">
        <v>20.74</v>
      </c>
      <c r="F100" t="n">
        <v>17.5</v>
      </c>
      <c r="G100" t="n">
        <v>116.65</v>
      </c>
      <c r="H100" t="n">
        <v>1.51</v>
      </c>
      <c r="I100" t="n">
        <v>9</v>
      </c>
      <c r="J100" t="n">
        <v>300.57</v>
      </c>
      <c r="K100" t="n">
        <v>59.19</v>
      </c>
      <c r="L100" t="n">
        <v>25.5</v>
      </c>
      <c r="M100" t="n">
        <v>7</v>
      </c>
      <c r="N100" t="n">
        <v>85.88</v>
      </c>
      <c r="O100" t="n">
        <v>37305.12</v>
      </c>
      <c r="P100" t="n">
        <v>272.74</v>
      </c>
      <c r="Q100" t="n">
        <v>444.55</v>
      </c>
      <c r="R100" t="n">
        <v>67.79000000000001</v>
      </c>
      <c r="S100" t="n">
        <v>48.21</v>
      </c>
      <c r="T100" t="n">
        <v>3855.26</v>
      </c>
      <c r="U100" t="n">
        <v>0.71</v>
      </c>
      <c r="V100" t="n">
        <v>0.78</v>
      </c>
      <c r="W100" t="n">
        <v>0.18</v>
      </c>
      <c r="X100" t="n">
        <v>0.22</v>
      </c>
      <c r="Y100" t="n">
        <v>1</v>
      </c>
      <c r="Z100" t="n">
        <v>10</v>
      </c>
      <c r="AA100" t="n">
        <v>456.5522071944092</v>
      </c>
      <c r="AB100" t="n">
        <v>624.6748715452459</v>
      </c>
      <c r="AC100" t="n">
        <v>565.0567785416555</v>
      </c>
      <c r="AD100" t="n">
        <v>456552.2071944092</v>
      </c>
      <c r="AE100" t="n">
        <v>624674.8715452459</v>
      </c>
      <c r="AF100" t="n">
        <v>5.881191792547875e-06</v>
      </c>
      <c r="AG100" t="n">
        <v>25</v>
      </c>
      <c r="AH100" t="n">
        <v>565056.7785416555</v>
      </c>
    </row>
    <row r="101">
      <c r="A101" t="n">
        <v>99</v>
      </c>
      <c r="B101" t="n">
        <v>130</v>
      </c>
      <c r="C101" t="inlineStr">
        <is>
          <t xml:space="preserve">CONCLUIDO	</t>
        </is>
      </c>
      <c r="D101" t="n">
        <v>4.8173</v>
      </c>
      <c r="E101" t="n">
        <v>20.76</v>
      </c>
      <c r="F101" t="n">
        <v>17.51</v>
      </c>
      <c r="G101" t="n">
        <v>116.76</v>
      </c>
      <c r="H101" t="n">
        <v>1.52</v>
      </c>
      <c r="I101" t="n">
        <v>9</v>
      </c>
      <c r="J101" t="n">
        <v>301.1</v>
      </c>
      <c r="K101" t="n">
        <v>59.19</v>
      </c>
      <c r="L101" t="n">
        <v>25.75</v>
      </c>
      <c r="M101" t="n">
        <v>7</v>
      </c>
      <c r="N101" t="n">
        <v>86.16</v>
      </c>
      <c r="O101" t="n">
        <v>37370.16</v>
      </c>
      <c r="P101" t="n">
        <v>273.02</v>
      </c>
      <c r="Q101" t="n">
        <v>444.55</v>
      </c>
      <c r="R101" t="n">
        <v>68.34999999999999</v>
      </c>
      <c r="S101" t="n">
        <v>48.21</v>
      </c>
      <c r="T101" t="n">
        <v>4136.19</v>
      </c>
      <c r="U101" t="n">
        <v>0.71</v>
      </c>
      <c r="V101" t="n">
        <v>0.78</v>
      </c>
      <c r="W101" t="n">
        <v>0.18</v>
      </c>
      <c r="X101" t="n">
        <v>0.24</v>
      </c>
      <c r="Y101" t="n">
        <v>1</v>
      </c>
      <c r="Z101" t="n">
        <v>10</v>
      </c>
      <c r="AA101" t="n">
        <v>456.8934244102158</v>
      </c>
      <c r="AB101" t="n">
        <v>625.1417399933534</v>
      </c>
      <c r="AC101" t="n">
        <v>565.4790897203297</v>
      </c>
      <c r="AD101" t="n">
        <v>456893.4244102158</v>
      </c>
      <c r="AE101" t="n">
        <v>625141.7399933535</v>
      </c>
      <c r="AF101" t="n">
        <v>5.876556226222414e-06</v>
      </c>
      <c r="AG101" t="n">
        <v>25</v>
      </c>
      <c r="AH101" t="n">
        <v>565479.0897203297</v>
      </c>
    </row>
    <row r="102">
      <c r="A102" t="n">
        <v>100</v>
      </c>
      <c r="B102" t="n">
        <v>130</v>
      </c>
      <c r="C102" t="inlineStr">
        <is>
          <t xml:space="preserve">CONCLUIDO	</t>
        </is>
      </c>
      <c r="D102" t="n">
        <v>4.8188</v>
      </c>
      <c r="E102" t="n">
        <v>20.75</v>
      </c>
      <c r="F102" t="n">
        <v>17.51</v>
      </c>
      <c r="G102" t="n">
        <v>116.71</v>
      </c>
      <c r="H102" t="n">
        <v>1.54</v>
      </c>
      <c r="I102" t="n">
        <v>9</v>
      </c>
      <c r="J102" t="n">
        <v>301.63</v>
      </c>
      <c r="K102" t="n">
        <v>59.19</v>
      </c>
      <c r="L102" t="n">
        <v>26</v>
      </c>
      <c r="M102" t="n">
        <v>7</v>
      </c>
      <c r="N102" t="n">
        <v>86.44</v>
      </c>
      <c r="O102" t="n">
        <v>37435.32</v>
      </c>
      <c r="P102" t="n">
        <v>273.42</v>
      </c>
      <c r="Q102" t="n">
        <v>444.55</v>
      </c>
      <c r="R102" t="n">
        <v>68.05</v>
      </c>
      <c r="S102" t="n">
        <v>48.21</v>
      </c>
      <c r="T102" t="n">
        <v>3987.02</v>
      </c>
      <c r="U102" t="n">
        <v>0.71</v>
      </c>
      <c r="V102" t="n">
        <v>0.78</v>
      </c>
      <c r="W102" t="n">
        <v>0.18</v>
      </c>
      <c r="X102" t="n">
        <v>0.23</v>
      </c>
      <c r="Y102" t="n">
        <v>1</v>
      </c>
      <c r="Z102" t="n">
        <v>10</v>
      </c>
      <c r="AA102" t="n">
        <v>457.0302867703132</v>
      </c>
      <c r="AB102" t="n">
        <v>625.3290011123801</v>
      </c>
      <c r="AC102" t="n">
        <v>565.6484789009791</v>
      </c>
      <c r="AD102" t="n">
        <v>457030.2867703132</v>
      </c>
      <c r="AE102" t="n">
        <v>625329.0011123801</v>
      </c>
      <c r="AF102" t="n">
        <v>5.878386055035095e-06</v>
      </c>
      <c r="AG102" t="n">
        <v>25</v>
      </c>
      <c r="AH102" t="n">
        <v>565648.478900979</v>
      </c>
    </row>
    <row r="103">
      <c r="A103" t="n">
        <v>101</v>
      </c>
      <c r="B103" t="n">
        <v>130</v>
      </c>
      <c r="C103" t="inlineStr">
        <is>
          <t xml:space="preserve">CONCLUIDO	</t>
        </is>
      </c>
      <c r="D103" t="n">
        <v>4.8198</v>
      </c>
      <c r="E103" t="n">
        <v>20.75</v>
      </c>
      <c r="F103" t="n">
        <v>17.5</v>
      </c>
      <c r="G103" t="n">
        <v>116.69</v>
      </c>
      <c r="H103" t="n">
        <v>1.55</v>
      </c>
      <c r="I103" t="n">
        <v>9</v>
      </c>
      <c r="J103" t="n">
        <v>302.16</v>
      </c>
      <c r="K103" t="n">
        <v>59.19</v>
      </c>
      <c r="L103" t="n">
        <v>26.25</v>
      </c>
      <c r="M103" t="n">
        <v>7</v>
      </c>
      <c r="N103" t="n">
        <v>86.72</v>
      </c>
      <c r="O103" t="n">
        <v>37500.6</v>
      </c>
      <c r="P103" t="n">
        <v>273.01</v>
      </c>
      <c r="Q103" t="n">
        <v>444.56</v>
      </c>
      <c r="R103" t="n">
        <v>67.98999999999999</v>
      </c>
      <c r="S103" t="n">
        <v>48.21</v>
      </c>
      <c r="T103" t="n">
        <v>3954.74</v>
      </c>
      <c r="U103" t="n">
        <v>0.71</v>
      </c>
      <c r="V103" t="n">
        <v>0.78</v>
      </c>
      <c r="W103" t="n">
        <v>0.18</v>
      </c>
      <c r="X103" t="n">
        <v>0.23</v>
      </c>
      <c r="Y103" t="n">
        <v>1</v>
      </c>
      <c r="Z103" t="n">
        <v>10</v>
      </c>
      <c r="AA103" t="n">
        <v>456.7429783490109</v>
      </c>
      <c r="AB103" t="n">
        <v>624.9358930552013</v>
      </c>
      <c r="AC103" t="n">
        <v>565.2928885250467</v>
      </c>
      <c r="AD103" t="n">
        <v>456742.9783490109</v>
      </c>
      <c r="AE103" t="n">
        <v>624935.8930552013</v>
      </c>
      <c r="AF103" t="n">
        <v>5.879605940910216e-06</v>
      </c>
      <c r="AG103" t="n">
        <v>25</v>
      </c>
      <c r="AH103" t="n">
        <v>565292.8885250466</v>
      </c>
    </row>
    <row r="104">
      <c r="A104" t="n">
        <v>102</v>
      </c>
      <c r="B104" t="n">
        <v>130</v>
      </c>
      <c r="C104" t="inlineStr">
        <is>
          <t xml:space="preserve">CONCLUIDO	</t>
        </is>
      </c>
      <c r="D104" t="n">
        <v>4.8233</v>
      </c>
      <c r="E104" t="n">
        <v>20.73</v>
      </c>
      <c r="F104" t="n">
        <v>17.49</v>
      </c>
      <c r="G104" t="n">
        <v>116.58</v>
      </c>
      <c r="H104" t="n">
        <v>1.56</v>
      </c>
      <c r="I104" t="n">
        <v>9</v>
      </c>
      <c r="J104" t="n">
        <v>302.69</v>
      </c>
      <c r="K104" t="n">
        <v>59.19</v>
      </c>
      <c r="L104" t="n">
        <v>26.5</v>
      </c>
      <c r="M104" t="n">
        <v>7</v>
      </c>
      <c r="N104" t="n">
        <v>87</v>
      </c>
      <c r="O104" t="n">
        <v>37566</v>
      </c>
      <c r="P104" t="n">
        <v>272.31</v>
      </c>
      <c r="Q104" t="n">
        <v>444.55</v>
      </c>
      <c r="R104" t="n">
        <v>67.34999999999999</v>
      </c>
      <c r="S104" t="n">
        <v>48.21</v>
      </c>
      <c r="T104" t="n">
        <v>3636.78</v>
      </c>
      <c r="U104" t="n">
        <v>0.72</v>
      </c>
      <c r="V104" t="n">
        <v>0.78</v>
      </c>
      <c r="W104" t="n">
        <v>0.18</v>
      </c>
      <c r="X104" t="n">
        <v>0.21</v>
      </c>
      <c r="Y104" t="n">
        <v>1</v>
      </c>
      <c r="Z104" t="n">
        <v>10</v>
      </c>
      <c r="AA104" t="n">
        <v>446.1751625806225</v>
      </c>
      <c r="AB104" t="n">
        <v>610.4765413017645</v>
      </c>
      <c r="AC104" t="n">
        <v>552.2135170091304</v>
      </c>
      <c r="AD104" t="n">
        <v>446175.1625806225</v>
      </c>
      <c r="AE104" t="n">
        <v>610476.5413017645</v>
      </c>
      <c r="AF104" t="n">
        <v>5.883875541473141e-06</v>
      </c>
      <c r="AG104" t="n">
        <v>24</v>
      </c>
      <c r="AH104" t="n">
        <v>552213.5170091304</v>
      </c>
    </row>
    <row r="105">
      <c r="A105" t="n">
        <v>103</v>
      </c>
      <c r="B105" t="n">
        <v>130</v>
      </c>
      <c r="C105" t="inlineStr">
        <is>
          <t xml:space="preserve">CONCLUIDO	</t>
        </is>
      </c>
      <c r="D105" t="n">
        <v>4.825</v>
      </c>
      <c r="E105" t="n">
        <v>20.73</v>
      </c>
      <c r="F105" t="n">
        <v>17.48</v>
      </c>
      <c r="G105" t="n">
        <v>116.54</v>
      </c>
      <c r="H105" t="n">
        <v>1.57</v>
      </c>
      <c r="I105" t="n">
        <v>9</v>
      </c>
      <c r="J105" t="n">
        <v>303.22</v>
      </c>
      <c r="K105" t="n">
        <v>59.19</v>
      </c>
      <c r="L105" t="n">
        <v>26.75</v>
      </c>
      <c r="M105" t="n">
        <v>7</v>
      </c>
      <c r="N105" t="n">
        <v>87.28</v>
      </c>
      <c r="O105" t="n">
        <v>37631.52</v>
      </c>
      <c r="P105" t="n">
        <v>272.02</v>
      </c>
      <c r="Q105" t="n">
        <v>444.55</v>
      </c>
      <c r="R105" t="n">
        <v>67.14</v>
      </c>
      <c r="S105" t="n">
        <v>48.21</v>
      </c>
      <c r="T105" t="n">
        <v>3530.67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445.9188037512166</v>
      </c>
      <c r="AB105" t="n">
        <v>610.1257798416182</v>
      </c>
      <c r="AC105" t="n">
        <v>551.8962317304434</v>
      </c>
      <c r="AD105" t="n">
        <v>445918.8037512166</v>
      </c>
      <c r="AE105" t="n">
        <v>610125.7798416181</v>
      </c>
      <c r="AF105" t="n">
        <v>5.885949347460849e-06</v>
      </c>
      <c r="AG105" t="n">
        <v>24</v>
      </c>
      <c r="AH105" t="n">
        <v>551896.2317304434</v>
      </c>
    </row>
    <row r="106">
      <c r="A106" t="n">
        <v>104</v>
      </c>
      <c r="B106" t="n">
        <v>130</v>
      </c>
      <c r="C106" t="inlineStr">
        <is>
          <t xml:space="preserve">CONCLUIDO	</t>
        </is>
      </c>
      <c r="D106" t="n">
        <v>4.8307</v>
      </c>
      <c r="E106" t="n">
        <v>20.7</v>
      </c>
      <c r="F106" t="n">
        <v>17.46</v>
      </c>
      <c r="G106" t="n">
        <v>116.37</v>
      </c>
      <c r="H106" t="n">
        <v>1.58</v>
      </c>
      <c r="I106" t="n">
        <v>9</v>
      </c>
      <c r="J106" t="n">
        <v>303.75</v>
      </c>
      <c r="K106" t="n">
        <v>59.19</v>
      </c>
      <c r="L106" t="n">
        <v>27</v>
      </c>
      <c r="M106" t="n">
        <v>7</v>
      </c>
      <c r="N106" t="n">
        <v>87.56</v>
      </c>
      <c r="O106" t="n">
        <v>37697.16</v>
      </c>
      <c r="P106" t="n">
        <v>271.53</v>
      </c>
      <c r="Q106" t="n">
        <v>444.55</v>
      </c>
      <c r="R106" t="n">
        <v>66.36</v>
      </c>
      <c r="S106" t="n">
        <v>48.21</v>
      </c>
      <c r="T106" t="n">
        <v>3138.52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445.3546364037717</v>
      </c>
      <c r="AB106" t="n">
        <v>609.3538611875372</v>
      </c>
      <c r="AC106" t="n">
        <v>551.1979839093136</v>
      </c>
      <c r="AD106" t="n">
        <v>445354.6364037717</v>
      </c>
      <c r="AE106" t="n">
        <v>609353.8611875372</v>
      </c>
      <c r="AF106" t="n">
        <v>5.892902696949041e-06</v>
      </c>
      <c r="AG106" t="n">
        <v>24</v>
      </c>
      <c r="AH106" t="n">
        <v>551197.9839093136</v>
      </c>
    </row>
    <row r="107">
      <c r="A107" t="n">
        <v>105</v>
      </c>
      <c r="B107" t="n">
        <v>130</v>
      </c>
      <c r="C107" t="inlineStr">
        <is>
          <t xml:space="preserve">CONCLUIDO	</t>
        </is>
      </c>
      <c r="D107" t="n">
        <v>4.8215</v>
      </c>
      <c r="E107" t="n">
        <v>20.74</v>
      </c>
      <c r="F107" t="n">
        <v>17.5</v>
      </c>
      <c r="G107" t="n">
        <v>116.64</v>
      </c>
      <c r="H107" t="n">
        <v>1.6</v>
      </c>
      <c r="I107" t="n">
        <v>9</v>
      </c>
      <c r="J107" t="n">
        <v>304.29</v>
      </c>
      <c r="K107" t="n">
        <v>59.19</v>
      </c>
      <c r="L107" t="n">
        <v>27.25</v>
      </c>
      <c r="M107" t="n">
        <v>7</v>
      </c>
      <c r="N107" t="n">
        <v>87.84</v>
      </c>
      <c r="O107" t="n">
        <v>37762.92</v>
      </c>
      <c r="P107" t="n">
        <v>271.78</v>
      </c>
      <c r="Q107" t="n">
        <v>444.55</v>
      </c>
      <c r="R107" t="n">
        <v>67.90000000000001</v>
      </c>
      <c r="S107" t="n">
        <v>48.21</v>
      </c>
      <c r="T107" t="n">
        <v>3909.26</v>
      </c>
      <c r="U107" t="n">
        <v>0.71</v>
      </c>
      <c r="V107" t="n">
        <v>0.78</v>
      </c>
      <c r="W107" t="n">
        <v>0.17</v>
      </c>
      <c r="X107" t="n">
        <v>0.22</v>
      </c>
      <c r="Y107" t="n">
        <v>1</v>
      </c>
      <c r="Z107" t="n">
        <v>10</v>
      </c>
      <c r="AA107" t="n">
        <v>456.0536310201196</v>
      </c>
      <c r="AB107" t="n">
        <v>623.9926976279544</v>
      </c>
      <c r="AC107" t="n">
        <v>564.4397103455931</v>
      </c>
      <c r="AD107" t="n">
        <v>456053.6310201196</v>
      </c>
      <c r="AE107" t="n">
        <v>623992.6976279544</v>
      </c>
      <c r="AF107" t="n">
        <v>5.881679746897923e-06</v>
      </c>
      <c r="AG107" t="n">
        <v>25</v>
      </c>
      <c r="AH107" t="n">
        <v>564439.710345593</v>
      </c>
    </row>
    <row r="108">
      <c r="A108" t="n">
        <v>106</v>
      </c>
      <c r="B108" t="n">
        <v>130</v>
      </c>
      <c r="C108" t="inlineStr">
        <is>
          <t xml:space="preserve">CONCLUIDO	</t>
        </is>
      </c>
      <c r="D108" t="n">
        <v>4.8076</v>
      </c>
      <c r="E108" t="n">
        <v>20.8</v>
      </c>
      <c r="F108" t="n">
        <v>17.56</v>
      </c>
      <c r="G108" t="n">
        <v>117.04</v>
      </c>
      <c r="H108" t="n">
        <v>1.61</v>
      </c>
      <c r="I108" t="n">
        <v>9</v>
      </c>
      <c r="J108" t="n">
        <v>304.82</v>
      </c>
      <c r="K108" t="n">
        <v>59.19</v>
      </c>
      <c r="L108" t="n">
        <v>27.5</v>
      </c>
      <c r="M108" t="n">
        <v>7</v>
      </c>
      <c r="N108" t="n">
        <v>88.13</v>
      </c>
      <c r="O108" t="n">
        <v>37828.81</v>
      </c>
      <c r="P108" t="n">
        <v>272.55</v>
      </c>
      <c r="Q108" t="n">
        <v>444.57</v>
      </c>
      <c r="R108" t="n">
        <v>69.93000000000001</v>
      </c>
      <c r="S108" t="n">
        <v>48.21</v>
      </c>
      <c r="T108" t="n">
        <v>4922.58</v>
      </c>
      <c r="U108" t="n">
        <v>0.6899999999999999</v>
      </c>
      <c r="V108" t="n">
        <v>0.78</v>
      </c>
      <c r="W108" t="n">
        <v>0.18</v>
      </c>
      <c r="X108" t="n">
        <v>0.28</v>
      </c>
      <c r="Y108" t="n">
        <v>1</v>
      </c>
      <c r="Z108" t="n">
        <v>10</v>
      </c>
      <c r="AA108" t="n">
        <v>457.2663897593914</v>
      </c>
      <c r="AB108" t="n">
        <v>625.6520476381655</v>
      </c>
      <c r="AC108" t="n">
        <v>565.9406943197421</v>
      </c>
      <c r="AD108" t="n">
        <v>457266.3897593914</v>
      </c>
      <c r="AE108" t="n">
        <v>625652.0476381655</v>
      </c>
      <c r="AF108" t="n">
        <v>5.864723333233735e-06</v>
      </c>
      <c r="AG108" t="n">
        <v>25</v>
      </c>
      <c r="AH108" t="n">
        <v>565940.694319742</v>
      </c>
    </row>
    <row r="109">
      <c r="A109" t="n">
        <v>107</v>
      </c>
      <c r="B109" t="n">
        <v>130</v>
      </c>
      <c r="C109" t="inlineStr">
        <is>
          <t xml:space="preserve">CONCLUIDO	</t>
        </is>
      </c>
      <c r="D109" t="n">
        <v>4.8376</v>
      </c>
      <c r="E109" t="n">
        <v>20.67</v>
      </c>
      <c r="F109" t="n">
        <v>17.48</v>
      </c>
      <c r="G109" t="n">
        <v>131.06</v>
      </c>
      <c r="H109" t="n">
        <v>1.62</v>
      </c>
      <c r="I109" t="n">
        <v>8</v>
      </c>
      <c r="J109" t="n">
        <v>305.36</v>
      </c>
      <c r="K109" t="n">
        <v>59.19</v>
      </c>
      <c r="L109" t="n">
        <v>27.75</v>
      </c>
      <c r="M109" t="n">
        <v>6</v>
      </c>
      <c r="N109" t="n">
        <v>88.41</v>
      </c>
      <c r="O109" t="n">
        <v>37894.82</v>
      </c>
      <c r="P109" t="n">
        <v>271.07</v>
      </c>
      <c r="Q109" t="n">
        <v>444.56</v>
      </c>
      <c r="R109" t="n">
        <v>67.06</v>
      </c>
      <c r="S109" t="n">
        <v>48.21</v>
      </c>
      <c r="T109" t="n">
        <v>3496.97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444.911577900819</v>
      </c>
      <c r="AB109" t="n">
        <v>608.7476489974358</v>
      </c>
      <c r="AC109" t="n">
        <v>550.6496277598112</v>
      </c>
      <c r="AD109" t="n">
        <v>444911.577900819</v>
      </c>
      <c r="AE109" t="n">
        <v>608747.6489974358</v>
      </c>
      <c r="AF109" t="n">
        <v>5.901319909487378e-06</v>
      </c>
      <c r="AG109" t="n">
        <v>24</v>
      </c>
      <c r="AH109" t="n">
        <v>550649.6277598112</v>
      </c>
    </row>
    <row r="110">
      <c r="A110" t="n">
        <v>108</v>
      </c>
      <c r="B110" t="n">
        <v>130</v>
      </c>
      <c r="C110" t="inlineStr">
        <is>
          <t xml:space="preserve">CONCLUIDO	</t>
        </is>
      </c>
      <c r="D110" t="n">
        <v>4.8389</v>
      </c>
      <c r="E110" t="n">
        <v>20.67</v>
      </c>
      <c r="F110" t="n">
        <v>17.47</v>
      </c>
      <c r="G110" t="n">
        <v>131.02</v>
      </c>
      <c r="H110" t="n">
        <v>1.63</v>
      </c>
      <c r="I110" t="n">
        <v>8</v>
      </c>
      <c r="J110" t="n">
        <v>305.89</v>
      </c>
      <c r="K110" t="n">
        <v>59.19</v>
      </c>
      <c r="L110" t="n">
        <v>28</v>
      </c>
      <c r="M110" t="n">
        <v>6</v>
      </c>
      <c r="N110" t="n">
        <v>88.7</v>
      </c>
      <c r="O110" t="n">
        <v>37960.95</v>
      </c>
      <c r="P110" t="n">
        <v>271.2</v>
      </c>
      <c r="Q110" t="n">
        <v>444.55</v>
      </c>
      <c r="R110" t="n">
        <v>66.95999999999999</v>
      </c>
      <c r="S110" t="n">
        <v>48.21</v>
      </c>
      <c r="T110" t="n">
        <v>3446.64</v>
      </c>
      <c r="U110" t="n">
        <v>0.72</v>
      </c>
      <c r="V110" t="n">
        <v>0.78</v>
      </c>
      <c r="W110" t="n">
        <v>0.17</v>
      </c>
      <c r="X110" t="n">
        <v>0.19</v>
      </c>
      <c r="Y110" t="n">
        <v>1</v>
      </c>
      <c r="Z110" t="n">
        <v>10</v>
      </c>
      <c r="AA110" t="n">
        <v>444.883139013441</v>
      </c>
      <c r="AB110" t="n">
        <v>608.70873765709</v>
      </c>
      <c r="AC110" t="n">
        <v>550.6144300631756</v>
      </c>
      <c r="AD110" t="n">
        <v>444883.139013441</v>
      </c>
      <c r="AE110" t="n">
        <v>608708.73765709</v>
      </c>
      <c r="AF110" t="n">
        <v>5.902905761125036e-06</v>
      </c>
      <c r="AG110" t="n">
        <v>24</v>
      </c>
      <c r="AH110" t="n">
        <v>550614.4300631756</v>
      </c>
    </row>
    <row r="111">
      <c r="A111" t="n">
        <v>109</v>
      </c>
      <c r="B111" t="n">
        <v>130</v>
      </c>
      <c r="C111" t="inlineStr">
        <is>
          <t xml:space="preserve">CONCLUIDO	</t>
        </is>
      </c>
      <c r="D111" t="n">
        <v>4.8383</v>
      </c>
      <c r="E111" t="n">
        <v>20.67</v>
      </c>
      <c r="F111" t="n">
        <v>17.47</v>
      </c>
      <c r="G111" t="n">
        <v>131.04</v>
      </c>
      <c r="H111" t="n">
        <v>1.64</v>
      </c>
      <c r="I111" t="n">
        <v>8</v>
      </c>
      <c r="J111" t="n">
        <v>306.43</v>
      </c>
      <c r="K111" t="n">
        <v>59.19</v>
      </c>
      <c r="L111" t="n">
        <v>28.25</v>
      </c>
      <c r="M111" t="n">
        <v>6</v>
      </c>
      <c r="N111" t="n">
        <v>88.98999999999999</v>
      </c>
      <c r="O111" t="n">
        <v>38027.2</v>
      </c>
      <c r="P111" t="n">
        <v>271.14</v>
      </c>
      <c r="Q111" t="n">
        <v>444.57</v>
      </c>
      <c r="R111" t="n">
        <v>67</v>
      </c>
      <c r="S111" t="n">
        <v>48.21</v>
      </c>
      <c r="T111" t="n">
        <v>3464.69</v>
      </c>
      <c r="U111" t="n">
        <v>0.72</v>
      </c>
      <c r="V111" t="n">
        <v>0.78</v>
      </c>
      <c r="W111" t="n">
        <v>0.18</v>
      </c>
      <c r="X111" t="n">
        <v>0.2</v>
      </c>
      <c r="Y111" t="n">
        <v>1</v>
      </c>
      <c r="Z111" t="n">
        <v>10</v>
      </c>
      <c r="AA111" t="n">
        <v>444.8783586425444</v>
      </c>
      <c r="AB111" t="n">
        <v>608.7021969427341</v>
      </c>
      <c r="AC111" t="n">
        <v>550.608513585418</v>
      </c>
      <c r="AD111" t="n">
        <v>444878.3586425444</v>
      </c>
      <c r="AE111" t="n">
        <v>608702.1969427341</v>
      </c>
      <c r="AF111" t="n">
        <v>5.902173829599963e-06</v>
      </c>
      <c r="AG111" t="n">
        <v>24</v>
      </c>
      <c r="AH111" t="n">
        <v>550608.513585418</v>
      </c>
    </row>
    <row r="112">
      <c r="A112" t="n">
        <v>110</v>
      </c>
      <c r="B112" t="n">
        <v>130</v>
      </c>
      <c r="C112" t="inlineStr">
        <is>
          <t xml:space="preserve">CONCLUIDO	</t>
        </is>
      </c>
      <c r="D112" t="n">
        <v>4.837</v>
      </c>
      <c r="E112" t="n">
        <v>20.67</v>
      </c>
      <c r="F112" t="n">
        <v>17.48</v>
      </c>
      <c r="G112" t="n">
        <v>131.08</v>
      </c>
      <c r="H112" t="n">
        <v>1.65</v>
      </c>
      <c r="I112" t="n">
        <v>8</v>
      </c>
      <c r="J112" t="n">
        <v>306.97</v>
      </c>
      <c r="K112" t="n">
        <v>59.19</v>
      </c>
      <c r="L112" t="n">
        <v>28.5</v>
      </c>
      <c r="M112" t="n">
        <v>6</v>
      </c>
      <c r="N112" t="n">
        <v>89.27</v>
      </c>
      <c r="O112" t="n">
        <v>38093.58</v>
      </c>
      <c r="P112" t="n">
        <v>271.44</v>
      </c>
      <c r="Q112" t="n">
        <v>444.55</v>
      </c>
      <c r="R112" t="n">
        <v>67.2</v>
      </c>
      <c r="S112" t="n">
        <v>48.21</v>
      </c>
      <c r="T112" t="n">
        <v>3562.71</v>
      </c>
      <c r="U112" t="n">
        <v>0.72</v>
      </c>
      <c r="V112" t="n">
        <v>0.78</v>
      </c>
      <c r="W112" t="n">
        <v>0.18</v>
      </c>
      <c r="X112" t="n">
        <v>0.2</v>
      </c>
      <c r="Y112" t="n">
        <v>1</v>
      </c>
      <c r="Z112" t="n">
        <v>10</v>
      </c>
      <c r="AA112" t="n">
        <v>445.1218129521268</v>
      </c>
      <c r="AB112" t="n">
        <v>609.0353018695509</v>
      </c>
      <c r="AC112" t="n">
        <v>550.9098274455351</v>
      </c>
      <c r="AD112" t="n">
        <v>445121.8129521268</v>
      </c>
      <c r="AE112" t="n">
        <v>609035.301869551</v>
      </c>
      <c r="AF112" t="n">
        <v>5.900587977962305e-06</v>
      </c>
      <c r="AG112" t="n">
        <v>24</v>
      </c>
      <c r="AH112" t="n">
        <v>550909.8274455351</v>
      </c>
    </row>
    <row r="113">
      <c r="A113" t="n">
        <v>111</v>
      </c>
      <c r="B113" t="n">
        <v>130</v>
      </c>
      <c r="C113" t="inlineStr">
        <is>
          <t xml:space="preserve">CONCLUIDO	</t>
        </is>
      </c>
      <c r="D113" t="n">
        <v>4.8369</v>
      </c>
      <c r="E113" t="n">
        <v>20.67</v>
      </c>
      <c r="F113" t="n">
        <v>17.48</v>
      </c>
      <c r="G113" t="n">
        <v>131.09</v>
      </c>
      <c r="H113" t="n">
        <v>1.67</v>
      </c>
      <c r="I113" t="n">
        <v>8</v>
      </c>
      <c r="J113" t="n">
        <v>307.51</v>
      </c>
      <c r="K113" t="n">
        <v>59.19</v>
      </c>
      <c r="L113" t="n">
        <v>28.75</v>
      </c>
      <c r="M113" t="n">
        <v>6</v>
      </c>
      <c r="N113" t="n">
        <v>89.56</v>
      </c>
      <c r="O113" t="n">
        <v>38160.09</v>
      </c>
      <c r="P113" t="n">
        <v>271.24</v>
      </c>
      <c r="Q113" t="n">
        <v>444.55</v>
      </c>
      <c r="R113" t="n">
        <v>67.20999999999999</v>
      </c>
      <c r="S113" t="n">
        <v>48.21</v>
      </c>
      <c r="T113" t="n">
        <v>3570.24</v>
      </c>
      <c r="U113" t="n">
        <v>0.72</v>
      </c>
      <c r="V113" t="n">
        <v>0.78</v>
      </c>
      <c r="W113" t="n">
        <v>0.18</v>
      </c>
      <c r="X113" t="n">
        <v>0.2</v>
      </c>
      <c r="Y113" t="n">
        <v>1</v>
      </c>
      <c r="Z113" t="n">
        <v>10</v>
      </c>
      <c r="AA113" t="n">
        <v>445.0260131398709</v>
      </c>
      <c r="AB113" t="n">
        <v>608.904224340033</v>
      </c>
      <c r="AC113" t="n">
        <v>550.7912597714658</v>
      </c>
      <c r="AD113" t="n">
        <v>445026.0131398709</v>
      </c>
      <c r="AE113" t="n">
        <v>608904.224340033</v>
      </c>
      <c r="AF113" t="n">
        <v>5.900465989374792e-06</v>
      </c>
      <c r="AG113" t="n">
        <v>24</v>
      </c>
      <c r="AH113" t="n">
        <v>550791.2597714658</v>
      </c>
    </row>
    <row r="114">
      <c r="A114" t="n">
        <v>112</v>
      </c>
      <c r="B114" t="n">
        <v>130</v>
      </c>
      <c r="C114" t="inlineStr">
        <is>
          <t xml:space="preserve">CONCLUIDO	</t>
        </is>
      </c>
      <c r="D114" t="n">
        <v>4.8381</v>
      </c>
      <c r="E114" t="n">
        <v>20.67</v>
      </c>
      <c r="F114" t="n">
        <v>17.47</v>
      </c>
      <c r="G114" t="n">
        <v>131.05</v>
      </c>
      <c r="H114" t="n">
        <v>1.68</v>
      </c>
      <c r="I114" t="n">
        <v>8</v>
      </c>
      <c r="J114" t="n">
        <v>308.05</v>
      </c>
      <c r="K114" t="n">
        <v>59.19</v>
      </c>
      <c r="L114" t="n">
        <v>29</v>
      </c>
      <c r="M114" t="n">
        <v>6</v>
      </c>
      <c r="N114" t="n">
        <v>89.84999999999999</v>
      </c>
      <c r="O114" t="n">
        <v>38226.72</v>
      </c>
      <c r="P114" t="n">
        <v>271.05</v>
      </c>
      <c r="Q114" t="n">
        <v>444.55</v>
      </c>
      <c r="R114" t="n">
        <v>67.03</v>
      </c>
      <c r="S114" t="n">
        <v>48.21</v>
      </c>
      <c r="T114" t="n">
        <v>3477.64</v>
      </c>
      <c r="U114" t="n">
        <v>0.72</v>
      </c>
      <c r="V114" t="n">
        <v>0.78</v>
      </c>
      <c r="W114" t="n">
        <v>0.18</v>
      </c>
      <c r="X114" t="n">
        <v>0.2</v>
      </c>
      <c r="Y114" t="n">
        <v>1</v>
      </c>
      <c r="Z114" t="n">
        <v>10</v>
      </c>
      <c r="AA114" t="n">
        <v>444.8417707347813</v>
      </c>
      <c r="AB114" t="n">
        <v>608.6521357531881</v>
      </c>
      <c r="AC114" t="n">
        <v>550.5632301655407</v>
      </c>
      <c r="AD114" t="n">
        <v>444841.7707347813</v>
      </c>
      <c r="AE114" t="n">
        <v>608652.135753188</v>
      </c>
      <c r="AF114" t="n">
        <v>5.901929852424938e-06</v>
      </c>
      <c r="AG114" t="n">
        <v>24</v>
      </c>
      <c r="AH114" t="n">
        <v>550563.2301655407</v>
      </c>
    </row>
    <row r="115">
      <c r="A115" t="n">
        <v>113</v>
      </c>
      <c r="B115" t="n">
        <v>130</v>
      </c>
      <c r="C115" t="inlineStr">
        <is>
          <t xml:space="preserve">CONCLUIDO	</t>
        </is>
      </c>
      <c r="D115" t="n">
        <v>4.8378</v>
      </c>
      <c r="E115" t="n">
        <v>20.67</v>
      </c>
      <c r="F115" t="n">
        <v>17.47</v>
      </c>
      <c r="G115" t="n">
        <v>131.06</v>
      </c>
      <c r="H115" t="n">
        <v>1.69</v>
      </c>
      <c r="I115" t="n">
        <v>8</v>
      </c>
      <c r="J115" t="n">
        <v>308.59</v>
      </c>
      <c r="K115" t="n">
        <v>59.19</v>
      </c>
      <c r="L115" t="n">
        <v>29.25</v>
      </c>
      <c r="M115" t="n">
        <v>6</v>
      </c>
      <c r="N115" t="n">
        <v>90.14</v>
      </c>
      <c r="O115" t="n">
        <v>38293.47</v>
      </c>
      <c r="P115" t="n">
        <v>270.8</v>
      </c>
      <c r="Q115" t="n">
        <v>444.55</v>
      </c>
      <c r="R115" t="n">
        <v>67.08</v>
      </c>
      <c r="S115" t="n">
        <v>48.21</v>
      </c>
      <c r="T115" t="n">
        <v>3506.06</v>
      </c>
      <c r="U115" t="n">
        <v>0.72</v>
      </c>
      <c r="V115" t="n">
        <v>0.78</v>
      </c>
      <c r="W115" t="n">
        <v>0.18</v>
      </c>
      <c r="X115" t="n">
        <v>0.2</v>
      </c>
      <c r="Y115" t="n">
        <v>1</v>
      </c>
      <c r="Z115" t="n">
        <v>10</v>
      </c>
      <c r="AA115" t="n">
        <v>444.7293891852805</v>
      </c>
      <c r="AB115" t="n">
        <v>608.4983703592372</v>
      </c>
      <c r="AC115" t="n">
        <v>550.4241399249775</v>
      </c>
      <c r="AD115" t="n">
        <v>444729.3891852805</v>
      </c>
      <c r="AE115" t="n">
        <v>608498.3703592372</v>
      </c>
      <c r="AF115" t="n">
        <v>5.901563886662402e-06</v>
      </c>
      <c r="AG115" t="n">
        <v>24</v>
      </c>
      <c r="AH115" t="n">
        <v>550424.1399249774</v>
      </c>
    </row>
    <row r="116">
      <c r="A116" t="n">
        <v>114</v>
      </c>
      <c r="B116" t="n">
        <v>130</v>
      </c>
      <c r="C116" t="inlineStr">
        <is>
          <t xml:space="preserve">CONCLUIDO	</t>
        </is>
      </c>
      <c r="D116" t="n">
        <v>4.8375</v>
      </c>
      <c r="E116" t="n">
        <v>20.67</v>
      </c>
      <c r="F116" t="n">
        <v>17.48</v>
      </c>
      <c r="G116" t="n">
        <v>131.07</v>
      </c>
      <c r="H116" t="n">
        <v>1.7</v>
      </c>
      <c r="I116" t="n">
        <v>8</v>
      </c>
      <c r="J116" t="n">
        <v>309.13</v>
      </c>
      <c r="K116" t="n">
        <v>59.19</v>
      </c>
      <c r="L116" t="n">
        <v>29.5</v>
      </c>
      <c r="M116" t="n">
        <v>6</v>
      </c>
      <c r="N116" t="n">
        <v>90.44</v>
      </c>
      <c r="O116" t="n">
        <v>38360.36</v>
      </c>
      <c r="P116" t="n">
        <v>270.98</v>
      </c>
      <c r="Q116" t="n">
        <v>444.55</v>
      </c>
      <c r="R116" t="n">
        <v>67.15000000000001</v>
      </c>
      <c r="S116" t="n">
        <v>48.21</v>
      </c>
      <c r="T116" t="n">
        <v>3542.48</v>
      </c>
      <c r="U116" t="n">
        <v>0.72</v>
      </c>
      <c r="V116" t="n">
        <v>0.78</v>
      </c>
      <c r="W116" t="n">
        <v>0.18</v>
      </c>
      <c r="X116" t="n">
        <v>0.2</v>
      </c>
      <c r="Y116" t="n">
        <v>1</v>
      </c>
      <c r="Z116" t="n">
        <v>10</v>
      </c>
      <c r="AA116" t="n">
        <v>444.8707833111162</v>
      </c>
      <c r="AB116" t="n">
        <v>608.6918320400739</v>
      </c>
      <c r="AC116" t="n">
        <v>550.5991378945204</v>
      </c>
      <c r="AD116" t="n">
        <v>444870.7833111162</v>
      </c>
      <c r="AE116" t="n">
        <v>608691.8320400739</v>
      </c>
      <c r="AF116" t="n">
        <v>5.901197920899866e-06</v>
      </c>
      <c r="AG116" t="n">
        <v>24</v>
      </c>
      <c r="AH116" t="n">
        <v>550599.1378945204</v>
      </c>
    </row>
    <row r="117">
      <c r="A117" t="n">
        <v>115</v>
      </c>
      <c r="B117" t="n">
        <v>130</v>
      </c>
      <c r="C117" t="inlineStr">
        <is>
          <t xml:space="preserve">CONCLUIDO	</t>
        </is>
      </c>
      <c r="D117" t="n">
        <v>4.836</v>
      </c>
      <c r="E117" t="n">
        <v>20.68</v>
      </c>
      <c r="F117" t="n">
        <v>17.48</v>
      </c>
      <c r="G117" t="n">
        <v>131.11</v>
      </c>
      <c r="H117" t="n">
        <v>1.71</v>
      </c>
      <c r="I117" t="n">
        <v>8</v>
      </c>
      <c r="J117" t="n">
        <v>309.67</v>
      </c>
      <c r="K117" t="n">
        <v>59.19</v>
      </c>
      <c r="L117" t="n">
        <v>29.75</v>
      </c>
      <c r="M117" t="n">
        <v>6</v>
      </c>
      <c r="N117" t="n">
        <v>90.73</v>
      </c>
      <c r="O117" t="n">
        <v>38427.37</v>
      </c>
      <c r="P117" t="n">
        <v>270.86</v>
      </c>
      <c r="Q117" t="n">
        <v>444.55</v>
      </c>
      <c r="R117" t="n">
        <v>67.29000000000001</v>
      </c>
      <c r="S117" t="n">
        <v>48.21</v>
      </c>
      <c r="T117" t="n">
        <v>3610.44</v>
      </c>
      <c r="U117" t="n">
        <v>0.72</v>
      </c>
      <c r="V117" t="n">
        <v>0.78</v>
      </c>
      <c r="W117" t="n">
        <v>0.18</v>
      </c>
      <c r="X117" t="n">
        <v>0.21</v>
      </c>
      <c r="Y117" t="n">
        <v>1</v>
      </c>
      <c r="Z117" t="n">
        <v>10</v>
      </c>
      <c r="AA117" t="n">
        <v>444.8738268890179</v>
      </c>
      <c r="AB117" t="n">
        <v>608.6959963976324</v>
      </c>
      <c r="AC117" t="n">
        <v>550.6029048116382</v>
      </c>
      <c r="AD117" t="n">
        <v>444873.8268890179</v>
      </c>
      <c r="AE117" t="n">
        <v>608695.9963976324</v>
      </c>
      <c r="AF117" t="n">
        <v>5.899368092087184e-06</v>
      </c>
      <c r="AG117" t="n">
        <v>24</v>
      </c>
      <c r="AH117" t="n">
        <v>550602.9048116382</v>
      </c>
    </row>
    <row r="118">
      <c r="A118" t="n">
        <v>116</v>
      </c>
      <c r="B118" t="n">
        <v>130</v>
      </c>
      <c r="C118" t="inlineStr">
        <is>
          <t xml:space="preserve">CONCLUIDO	</t>
        </is>
      </c>
      <c r="D118" t="n">
        <v>4.8423</v>
      </c>
      <c r="E118" t="n">
        <v>20.65</v>
      </c>
      <c r="F118" t="n">
        <v>17.46</v>
      </c>
      <c r="G118" t="n">
        <v>130.91</v>
      </c>
      <c r="H118" t="n">
        <v>1.72</v>
      </c>
      <c r="I118" t="n">
        <v>8</v>
      </c>
      <c r="J118" t="n">
        <v>310.22</v>
      </c>
      <c r="K118" t="n">
        <v>59.19</v>
      </c>
      <c r="L118" t="n">
        <v>30</v>
      </c>
      <c r="M118" t="n">
        <v>6</v>
      </c>
      <c r="N118" t="n">
        <v>91.02</v>
      </c>
      <c r="O118" t="n">
        <v>38494.52</v>
      </c>
      <c r="P118" t="n">
        <v>270.31</v>
      </c>
      <c r="Q118" t="n">
        <v>444.55</v>
      </c>
      <c r="R118" t="n">
        <v>66.39</v>
      </c>
      <c r="S118" t="n">
        <v>48.21</v>
      </c>
      <c r="T118" t="n">
        <v>3158.19</v>
      </c>
      <c r="U118" t="n">
        <v>0.73</v>
      </c>
      <c r="V118" t="n">
        <v>0.78</v>
      </c>
      <c r="W118" t="n">
        <v>0.18</v>
      </c>
      <c r="X118" t="n">
        <v>0.18</v>
      </c>
      <c r="Y118" t="n">
        <v>1</v>
      </c>
      <c r="Z118" t="n">
        <v>10</v>
      </c>
      <c r="AA118" t="n">
        <v>444.2570806792331</v>
      </c>
      <c r="AB118" t="n">
        <v>607.8521370244822</v>
      </c>
      <c r="AC118" t="n">
        <v>549.8395821926974</v>
      </c>
      <c r="AD118" t="n">
        <v>444257.0806792331</v>
      </c>
      <c r="AE118" t="n">
        <v>607852.1370244822</v>
      </c>
      <c r="AF118" t="n">
        <v>5.907053373100448e-06</v>
      </c>
      <c r="AG118" t="n">
        <v>24</v>
      </c>
      <c r="AH118" t="n">
        <v>549839.5821926974</v>
      </c>
    </row>
    <row r="119">
      <c r="A119" t="n">
        <v>117</v>
      </c>
      <c r="B119" t="n">
        <v>130</v>
      </c>
      <c r="C119" t="inlineStr">
        <is>
          <t xml:space="preserve">CONCLUIDO	</t>
        </is>
      </c>
      <c r="D119" t="n">
        <v>4.8416</v>
      </c>
      <c r="E119" t="n">
        <v>20.65</v>
      </c>
      <c r="F119" t="n">
        <v>17.46</v>
      </c>
      <c r="G119" t="n">
        <v>130.94</v>
      </c>
      <c r="H119" t="n">
        <v>1.73</v>
      </c>
      <c r="I119" t="n">
        <v>8</v>
      </c>
      <c r="J119" t="n">
        <v>310.76</v>
      </c>
      <c r="K119" t="n">
        <v>59.19</v>
      </c>
      <c r="L119" t="n">
        <v>30.25</v>
      </c>
      <c r="M119" t="n">
        <v>6</v>
      </c>
      <c r="N119" t="n">
        <v>91.31999999999999</v>
      </c>
      <c r="O119" t="n">
        <v>38561.79</v>
      </c>
      <c r="P119" t="n">
        <v>270.47</v>
      </c>
      <c r="Q119" t="n">
        <v>444.57</v>
      </c>
      <c r="R119" t="n">
        <v>66.40000000000001</v>
      </c>
      <c r="S119" t="n">
        <v>48.21</v>
      </c>
      <c r="T119" t="n">
        <v>3167.34</v>
      </c>
      <c r="U119" t="n">
        <v>0.73</v>
      </c>
      <c r="V119" t="n">
        <v>0.78</v>
      </c>
      <c r="W119" t="n">
        <v>0.18</v>
      </c>
      <c r="X119" t="n">
        <v>0.18</v>
      </c>
      <c r="Y119" t="n">
        <v>1</v>
      </c>
      <c r="Z119" t="n">
        <v>10</v>
      </c>
      <c r="AA119" t="n">
        <v>444.3663146467633</v>
      </c>
      <c r="AB119" t="n">
        <v>608.0015957579196</v>
      </c>
      <c r="AC119" t="n">
        <v>549.9747767943823</v>
      </c>
      <c r="AD119" t="n">
        <v>444366.3146467633</v>
      </c>
      <c r="AE119" t="n">
        <v>608001.5957579196</v>
      </c>
      <c r="AF119" t="n">
        <v>5.906199452987864e-06</v>
      </c>
      <c r="AG119" t="n">
        <v>24</v>
      </c>
      <c r="AH119" t="n">
        <v>549974.7767943823</v>
      </c>
    </row>
    <row r="120">
      <c r="A120" t="n">
        <v>118</v>
      </c>
      <c r="B120" t="n">
        <v>130</v>
      </c>
      <c r="C120" t="inlineStr">
        <is>
          <t xml:space="preserve">CONCLUIDO	</t>
        </is>
      </c>
      <c r="D120" t="n">
        <v>4.8489</v>
      </c>
      <c r="E120" t="n">
        <v>20.62</v>
      </c>
      <c r="F120" t="n">
        <v>17.43</v>
      </c>
      <c r="G120" t="n">
        <v>130.7</v>
      </c>
      <c r="H120" t="n">
        <v>1.75</v>
      </c>
      <c r="I120" t="n">
        <v>8</v>
      </c>
      <c r="J120" t="n">
        <v>311.31</v>
      </c>
      <c r="K120" t="n">
        <v>59.19</v>
      </c>
      <c r="L120" t="n">
        <v>30.5</v>
      </c>
      <c r="M120" t="n">
        <v>6</v>
      </c>
      <c r="N120" t="n">
        <v>91.62</v>
      </c>
      <c r="O120" t="n">
        <v>38629.19</v>
      </c>
      <c r="P120" t="n">
        <v>269.15</v>
      </c>
      <c r="Q120" t="n">
        <v>444.55</v>
      </c>
      <c r="R120" t="n">
        <v>65.41</v>
      </c>
      <c r="S120" t="n">
        <v>48.21</v>
      </c>
      <c r="T120" t="n">
        <v>2671.28</v>
      </c>
      <c r="U120" t="n">
        <v>0.74</v>
      </c>
      <c r="V120" t="n">
        <v>0.78</v>
      </c>
      <c r="W120" t="n">
        <v>0.18</v>
      </c>
      <c r="X120" t="n">
        <v>0.15</v>
      </c>
      <c r="Y120" t="n">
        <v>1</v>
      </c>
      <c r="Z120" t="n">
        <v>10</v>
      </c>
      <c r="AA120" t="n">
        <v>443.2864572780388</v>
      </c>
      <c r="AB120" t="n">
        <v>606.524087266086</v>
      </c>
      <c r="AC120" t="n">
        <v>548.6382796393129</v>
      </c>
      <c r="AD120" t="n">
        <v>443286.4572780388</v>
      </c>
      <c r="AE120" t="n">
        <v>606524.087266086</v>
      </c>
      <c r="AF120" t="n">
        <v>5.915104619876251e-06</v>
      </c>
      <c r="AG120" t="n">
        <v>24</v>
      </c>
      <c r="AH120" t="n">
        <v>548638.279639313</v>
      </c>
    </row>
    <row r="121">
      <c r="A121" t="n">
        <v>119</v>
      </c>
      <c r="B121" t="n">
        <v>130</v>
      </c>
      <c r="C121" t="inlineStr">
        <is>
          <t xml:space="preserve">CONCLUIDO	</t>
        </is>
      </c>
      <c r="D121" t="n">
        <v>4.8442</v>
      </c>
      <c r="E121" t="n">
        <v>20.64</v>
      </c>
      <c r="F121" t="n">
        <v>17.45</v>
      </c>
      <c r="G121" t="n">
        <v>130.85</v>
      </c>
      <c r="H121" t="n">
        <v>1.76</v>
      </c>
      <c r="I121" t="n">
        <v>8</v>
      </c>
      <c r="J121" t="n">
        <v>311.86</v>
      </c>
      <c r="K121" t="n">
        <v>59.19</v>
      </c>
      <c r="L121" t="n">
        <v>30.75</v>
      </c>
      <c r="M121" t="n">
        <v>6</v>
      </c>
      <c r="N121" t="n">
        <v>91.91</v>
      </c>
      <c r="O121" t="n">
        <v>38696.85</v>
      </c>
      <c r="P121" t="n">
        <v>269.7</v>
      </c>
      <c r="Q121" t="n">
        <v>444.55</v>
      </c>
      <c r="R121" t="n">
        <v>66.20999999999999</v>
      </c>
      <c r="S121" t="n">
        <v>48.21</v>
      </c>
      <c r="T121" t="n">
        <v>3067.96</v>
      </c>
      <c r="U121" t="n">
        <v>0.73</v>
      </c>
      <c r="V121" t="n">
        <v>0.78</v>
      </c>
      <c r="W121" t="n">
        <v>0.17</v>
      </c>
      <c r="X121" t="n">
        <v>0.17</v>
      </c>
      <c r="Y121" t="n">
        <v>1</v>
      </c>
      <c r="Z121" t="n">
        <v>10</v>
      </c>
      <c r="AA121" t="n">
        <v>443.8342706829857</v>
      </c>
      <c r="AB121" t="n">
        <v>607.273629734556</v>
      </c>
      <c r="AC121" t="n">
        <v>549.3162868265817</v>
      </c>
      <c r="AD121" t="n">
        <v>443834.2706829857</v>
      </c>
      <c r="AE121" t="n">
        <v>607273.6297345561</v>
      </c>
      <c r="AF121" t="n">
        <v>5.90937115626318e-06</v>
      </c>
      <c r="AG121" t="n">
        <v>24</v>
      </c>
      <c r="AH121" t="n">
        <v>549316.2868265817</v>
      </c>
    </row>
    <row r="122">
      <c r="A122" t="n">
        <v>120</v>
      </c>
      <c r="B122" t="n">
        <v>130</v>
      </c>
      <c r="C122" t="inlineStr">
        <is>
          <t xml:space="preserve">CONCLUIDO	</t>
        </is>
      </c>
      <c r="D122" t="n">
        <v>4.8341</v>
      </c>
      <c r="E122" t="n">
        <v>20.69</v>
      </c>
      <c r="F122" t="n">
        <v>17.49</v>
      </c>
      <c r="G122" t="n">
        <v>131.18</v>
      </c>
      <c r="H122" t="n">
        <v>1.77</v>
      </c>
      <c r="I122" t="n">
        <v>8</v>
      </c>
      <c r="J122" t="n">
        <v>312.41</v>
      </c>
      <c r="K122" t="n">
        <v>59.19</v>
      </c>
      <c r="L122" t="n">
        <v>31</v>
      </c>
      <c r="M122" t="n">
        <v>6</v>
      </c>
      <c r="N122" t="n">
        <v>92.20999999999999</v>
      </c>
      <c r="O122" t="n">
        <v>38764.53</v>
      </c>
      <c r="P122" t="n">
        <v>270.34</v>
      </c>
      <c r="Q122" t="n">
        <v>444.55</v>
      </c>
      <c r="R122" t="n">
        <v>67.77</v>
      </c>
      <c r="S122" t="n">
        <v>48.21</v>
      </c>
      <c r="T122" t="n">
        <v>3850.72</v>
      </c>
      <c r="U122" t="n">
        <v>0.71</v>
      </c>
      <c r="V122" t="n">
        <v>0.78</v>
      </c>
      <c r="W122" t="n">
        <v>0.17</v>
      </c>
      <c r="X122" t="n">
        <v>0.21</v>
      </c>
      <c r="Y122" t="n">
        <v>1</v>
      </c>
      <c r="Z122" t="n">
        <v>10</v>
      </c>
      <c r="AA122" t="n">
        <v>444.7323890778185</v>
      </c>
      <c r="AB122" t="n">
        <v>608.5024749445533</v>
      </c>
      <c r="AC122" t="n">
        <v>550.4278527744319</v>
      </c>
      <c r="AD122" t="n">
        <v>444732.3890778185</v>
      </c>
      <c r="AE122" t="n">
        <v>608502.4749445533</v>
      </c>
      <c r="AF122" t="n">
        <v>5.897050308924453e-06</v>
      </c>
      <c r="AG122" t="n">
        <v>24</v>
      </c>
      <c r="AH122" t="n">
        <v>550427.8527744319</v>
      </c>
    </row>
    <row r="123">
      <c r="A123" t="n">
        <v>121</v>
      </c>
      <c r="B123" t="n">
        <v>130</v>
      </c>
      <c r="C123" t="inlineStr">
        <is>
          <t xml:space="preserve">CONCLUIDO	</t>
        </is>
      </c>
      <c r="D123" t="n">
        <v>4.8341</v>
      </c>
      <c r="E123" t="n">
        <v>20.69</v>
      </c>
      <c r="F123" t="n">
        <v>17.49</v>
      </c>
      <c r="G123" t="n">
        <v>131.18</v>
      </c>
      <c r="H123" t="n">
        <v>1.78</v>
      </c>
      <c r="I123" t="n">
        <v>8</v>
      </c>
      <c r="J123" t="n">
        <v>312.96</v>
      </c>
      <c r="K123" t="n">
        <v>59.19</v>
      </c>
      <c r="L123" t="n">
        <v>31.25</v>
      </c>
      <c r="M123" t="n">
        <v>6</v>
      </c>
      <c r="N123" t="n">
        <v>92.51000000000001</v>
      </c>
      <c r="O123" t="n">
        <v>38832.33</v>
      </c>
      <c r="P123" t="n">
        <v>269.58</v>
      </c>
      <c r="Q123" t="n">
        <v>444.55</v>
      </c>
      <c r="R123" t="n">
        <v>67.59999999999999</v>
      </c>
      <c r="S123" t="n">
        <v>48.21</v>
      </c>
      <c r="T123" t="n">
        <v>3763.78</v>
      </c>
      <c r="U123" t="n">
        <v>0.71</v>
      </c>
      <c r="V123" t="n">
        <v>0.78</v>
      </c>
      <c r="W123" t="n">
        <v>0.18</v>
      </c>
      <c r="X123" t="n">
        <v>0.21</v>
      </c>
      <c r="Y123" t="n">
        <v>1</v>
      </c>
      <c r="Z123" t="n">
        <v>10</v>
      </c>
      <c r="AA123" t="n">
        <v>444.3521378063293</v>
      </c>
      <c r="AB123" t="n">
        <v>607.9821983793997</v>
      </c>
      <c r="AC123" t="n">
        <v>549.9572306744438</v>
      </c>
      <c r="AD123" t="n">
        <v>444352.1378063293</v>
      </c>
      <c r="AE123" t="n">
        <v>607982.1983793997</v>
      </c>
      <c r="AF123" t="n">
        <v>5.897050308924453e-06</v>
      </c>
      <c r="AG123" t="n">
        <v>24</v>
      </c>
      <c r="AH123" t="n">
        <v>549957.2306744439</v>
      </c>
    </row>
    <row r="124">
      <c r="A124" t="n">
        <v>122</v>
      </c>
      <c r="B124" t="n">
        <v>130</v>
      </c>
      <c r="C124" t="inlineStr">
        <is>
          <t xml:space="preserve">CONCLUIDO	</t>
        </is>
      </c>
      <c r="D124" t="n">
        <v>4.835</v>
      </c>
      <c r="E124" t="n">
        <v>20.68</v>
      </c>
      <c r="F124" t="n">
        <v>17.49</v>
      </c>
      <c r="G124" t="n">
        <v>131.15</v>
      </c>
      <c r="H124" t="n">
        <v>1.79</v>
      </c>
      <c r="I124" t="n">
        <v>8</v>
      </c>
      <c r="J124" t="n">
        <v>313.51</v>
      </c>
      <c r="K124" t="n">
        <v>59.19</v>
      </c>
      <c r="L124" t="n">
        <v>31.5</v>
      </c>
      <c r="M124" t="n">
        <v>6</v>
      </c>
      <c r="N124" t="n">
        <v>92.81</v>
      </c>
      <c r="O124" t="n">
        <v>38900.27</v>
      </c>
      <c r="P124" t="n">
        <v>268.62</v>
      </c>
      <c r="Q124" t="n">
        <v>444.55</v>
      </c>
      <c r="R124" t="n">
        <v>67.45</v>
      </c>
      <c r="S124" t="n">
        <v>48.21</v>
      </c>
      <c r="T124" t="n">
        <v>3690.47</v>
      </c>
      <c r="U124" t="n">
        <v>0.71</v>
      </c>
      <c r="V124" t="n">
        <v>0.78</v>
      </c>
      <c r="W124" t="n">
        <v>0.18</v>
      </c>
      <c r="X124" t="n">
        <v>0.21</v>
      </c>
      <c r="Y124" t="n">
        <v>1</v>
      </c>
      <c r="Z124" t="n">
        <v>10</v>
      </c>
      <c r="AA124" t="n">
        <v>443.8341627368918</v>
      </c>
      <c r="AB124" t="n">
        <v>607.2734820379479</v>
      </c>
      <c r="AC124" t="n">
        <v>549.3161532259306</v>
      </c>
      <c r="AD124" t="n">
        <v>443834.1627368918</v>
      </c>
      <c r="AE124" t="n">
        <v>607273.482037948</v>
      </c>
      <c r="AF124" t="n">
        <v>5.898148206212062e-06</v>
      </c>
      <c r="AG124" t="n">
        <v>24</v>
      </c>
      <c r="AH124" t="n">
        <v>549316.1532259306</v>
      </c>
    </row>
    <row r="125">
      <c r="A125" t="n">
        <v>123</v>
      </c>
      <c r="B125" t="n">
        <v>130</v>
      </c>
      <c r="C125" t="inlineStr">
        <is>
          <t xml:space="preserve">CONCLUIDO	</t>
        </is>
      </c>
      <c r="D125" t="n">
        <v>4.8346</v>
      </c>
      <c r="E125" t="n">
        <v>20.68</v>
      </c>
      <c r="F125" t="n">
        <v>17.49</v>
      </c>
      <c r="G125" t="n">
        <v>131.16</v>
      </c>
      <c r="H125" t="n">
        <v>1.8</v>
      </c>
      <c r="I125" t="n">
        <v>8</v>
      </c>
      <c r="J125" t="n">
        <v>314.06</v>
      </c>
      <c r="K125" t="n">
        <v>59.19</v>
      </c>
      <c r="L125" t="n">
        <v>31.75</v>
      </c>
      <c r="M125" t="n">
        <v>6</v>
      </c>
      <c r="N125" t="n">
        <v>93.12</v>
      </c>
      <c r="O125" t="n">
        <v>38968.34</v>
      </c>
      <c r="P125" t="n">
        <v>268.22</v>
      </c>
      <c r="Q125" t="n">
        <v>444.55</v>
      </c>
      <c r="R125" t="n">
        <v>67.58</v>
      </c>
      <c r="S125" t="n">
        <v>48.21</v>
      </c>
      <c r="T125" t="n">
        <v>3754.31</v>
      </c>
      <c r="U125" t="n">
        <v>0.71</v>
      </c>
      <c r="V125" t="n">
        <v>0.78</v>
      </c>
      <c r="W125" t="n">
        <v>0.18</v>
      </c>
      <c r="X125" t="n">
        <v>0.21</v>
      </c>
      <c r="Y125" t="n">
        <v>1</v>
      </c>
      <c r="Z125" t="n">
        <v>10</v>
      </c>
      <c r="AA125" t="n">
        <v>443.6507861996607</v>
      </c>
      <c r="AB125" t="n">
        <v>607.0225781697068</v>
      </c>
      <c r="AC125" t="n">
        <v>549.0891952707285</v>
      </c>
      <c r="AD125" t="n">
        <v>443650.7861996607</v>
      </c>
      <c r="AE125" t="n">
        <v>607022.5781697067</v>
      </c>
      <c r="AF125" t="n">
        <v>5.897660251862014e-06</v>
      </c>
      <c r="AG125" t="n">
        <v>24</v>
      </c>
      <c r="AH125" t="n">
        <v>549089.1952707286</v>
      </c>
    </row>
    <row r="126">
      <c r="A126" t="n">
        <v>124</v>
      </c>
      <c r="B126" t="n">
        <v>130</v>
      </c>
      <c r="C126" t="inlineStr">
        <is>
          <t xml:space="preserve">CONCLUIDO	</t>
        </is>
      </c>
      <c r="D126" t="n">
        <v>4.8567</v>
      </c>
      <c r="E126" t="n">
        <v>20.59</v>
      </c>
      <c r="F126" t="n">
        <v>17.44</v>
      </c>
      <c r="G126" t="n">
        <v>149.51</v>
      </c>
      <c r="H126" t="n">
        <v>1.81</v>
      </c>
      <c r="I126" t="n">
        <v>7</v>
      </c>
      <c r="J126" t="n">
        <v>314.61</v>
      </c>
      <c r="K126" t="n">
        <v>59.19</v>
      </c>
      <c r="L126" t="n">
        <v>32</v>
      </c>
      <c r="M126" t="n">
        <v>5</v>
      </c>
      <c r="N126" t="n">
        <v>93.42</v>
      </c>
      <c r="O126" t="n">
        <v>39036.55</v>
      </c>
      <c r="P126" t="n">
        <v>267.7</v>
      </c>
      <c r="Q126" t="n">
        <v>444.56</v>
      </c>
      <c r="R126" t="n">
        <v>66</v>
      </c>
      <c r="S126" t="n">
        <v>48.21</v>
      </c>
      <c r="T126" t="n">
        <v>2968.12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442.2790309013332</v>
      </c>
      <c r="AB126" t="n">
        <v>605.1456820529622</v>
      </c>
      <c r="AC126" t="n">
        <v>547.3914274851259</v>
      </c>
      <c r="AD126" t="n">
        <v>442279.0309013331</v>
      </c>
      <c r="AE126" t="n">
        <v>605145.6820529622</v>
      </c>
      <c r="AF126" t="n">
        <v>5.924619729702197e-06</v>
      </c>
      <c r="AG126" t="n">
        <v>24</v>
      </c>
      <c r="AH126" t="n">
        <v>547391.4274851258</v>
      </c>
    </row>
    <row r="127">
      <c r="A127" t="n">
        <v>125</v>
      </c>
      <c r="B127" t="n">
        <v>130</v>
      </c>
      <c r="C127" t="inlineStr">
        <is>
          <t xml:space="preserve">CONCLUIDO	</t>
        </is>
      </c>
      <c r="D127" t="n">
        <v>4.8572</v>
      </c>
      <c r="E127" t="n">
        <v>20.59</v>
      </c>
      <c r="F127" t="n">
        <v>17.44</v>
      </c>
      <c r="G127" t="n">
        <v>149.49</v>
      </c>
      <c r="H127" t="n">
        <v>1.82</v>
      </c>
      <c r="I127" t="n">
        <v>7</v>
      </c>
      <c r="J127" t="n">
        <v>315.17</v>
      </c>
      <c r="K127" t="n">
        <v>59.19</v>
      </c>
      <c r="L127" t="n">
        <v>32.25</v>
      </c>
      <c r="M127" t="n">
        <v>5</v>
      </c>
      <c r="N127" t="n">
        <v>93.72</v>
      </c>
      <c r="O127" t="n">
        <v>39104.89</v>
      </c>
      <c r="P127" t="n">
        <v>268.11</v>
      </c>
      <c r="Q127" t="n">
        <v>444.55</v>
      </c>
      <c r="R127" t="n">
        <v>65.98</v>
      </c>
      <c r="S127" t="n">
        <v>48.21</v>
      </c>
      <c r="T127" t="n">
        <v>2961.66</v>
      </c>
      <c r="U127" t="n">
        <v>0.73</v>
      </c>
      <c r="V127" t="n">
        <v>0.78</v>
      </c>
      <c r="W127" t="n">
        <v>0.17</v>
      </c>
      <c r="X127" t="n">
        <v>0.16</v>
      </c>
      <c r="Y127" t="n">
        <v>1</v>
      </c>
      <c r="Z127" t="n">
        <v>10</v>
      </c>
      <c r="AA127" t="n">
        <v>442.462529518203</v>
      </c>
      <c r="AB127" t="n">
        <v>605.3967529559512</v>
      </c>
      <c r="AC127" t="n">
        <v>547.6185365335139</v>
      </c>
      <c r="AD127" t="n">
        <v>442462.529518203</v>
      </c>
      <c r="AE127" t="n">
        <v>605396.7529559513</v>
      </c>
      <c r="AF127" t="n">
        <v>5.925229672639758e-06</v>
      </c>
      <c r="AG127" t="n">
        <v>24</v>
      </c>
      <c r="AH127" t="n">
        <v>547618.5365335138</v>
      </c>
    </row>
    <row r="128">
      <c r="A128" t="n">
        <v>126</v>
      </c>
      <c r="B128" t="n">
        <v>130</v>
      </c>
      <c r="C128" t="inlineStr">
        <is>
          <t xml:space="preserve">CONCLUIDO	</t>
        </is>
      </c>
      <c r="D128" t="n">
        <v>4.8545</v>
      </c>
      <c r="E128" t="n">
        <v>20.6</v>
      </c>
      <c r="F128" t="n">
        <v>17.45</v>
      </c>
      <c r="G128" t="n">
        <v>149.59</v>
      </c>
      <c r="H128" t="n">
        <v>1.83</v>
      </c>
      <c r="I128" t="n">
        <v>7</v>
      </c>
      <c r="J128" t="n">
        <v>315.72</v>
      </c>
      <c r="K128" t="n">
        <v>59.19</v>
      </c>
      <c r="L128" t="n">
        <v>32.5</v>
      </c>
      <c r="M128" t="n">
        <v>5</v>
      </c>
      <c r="N128" t="n">
        <v>94.03</v>
      </c>
      <c r="O128" t="n">
        <v>39173.37</v>
      </c>
      <c r="P128" t="n">
        <v>268.45</v>
      </c>
      <c r="Q128" t="n">
        <v>444.55</v>
      </c>
      <c r="R128" t="n">
        <v>66.34999999999999</v>
      </c>
      <c r="S128" t="n">
        <v>48.21</v>
      </c>
      <c r="T128" t="n">
        <v>3143.62</v>
      </c>
      <c r="U128" t="n">
        <v>0.73</v>
      </c>
      <c r="V128" t="n">
        <v>0.78</v>
      </c>
      <c r="W128" t="n">
        <v>0.18</v>
      </c>
      <c r="X128" t="n">
        <v>0.18</v>
      </c>
      <c r="Y128" t="n">
        <v>1</v>
      </c>
      <c r="Z128" t="n">
        <v>10</v>
      </c>
      <c r="AA128" t="n">
        <v>442.7823252520164</v>
      </c>
      <c r="AB128" t="n">
        <v>605.8343115873467</v>
      </c>
      <c r="AC128" t="n">
        <v>548.0143351832463</v>
      </c>
      <c r="AD128" t="n">
        <v>442782.3252520164</v>
      </c>
      <c r="AE128" t="n">
        <v>605834.3115873467</v>
      </c>
      <c r="AF128" t="n">
        <v>5.92193598077693e-06</v>
      </c>
      <c r="AG128" t="n">
        <v>24</v>
      </c>
      <c r="AH128" t="n">
        <v>548014.3351832463</v>
      </c>
    </row>
    <row r="129">
      <c r="A129" t="n">
        <v>127</v>
      </c>
      <c r="B129" t="n">
        <v>130</v>
      </c>
      <c r="C129" t="inlineStr">
        <is>
          <t xml:space="preserve">CONCLUIDO	</t>
        </is>
      </c>
      <c r="D129" t="n">
        <v>4.8564</v>
      </c>
      <c r="E129" t="n">
        <v>20.59</v>
      </c>
      <c r="F129" t="n">
        <v>17.44</v>
      </c>
      <c r="G129" t="n">
        <v>149.52</v>
      </c>
      <c r="H129" t="n">
        <v>1.84</v>
      </c>
      <c r="I129" t="n">
        <v>7</v>
      </c>
      <c r="J129" t="n">
        <v>316.28</v>
      </c>
      <c r="K129" t="n">
        <v>59.19</v>
      </c>
      <c r="L129" t="n">
        <v>32.75</v>
      </c>
      <c r="M129" t="n">
        <v>5</v>
      </c>
      <c r="N129" t="n">
        <v>94.33</v>
      </c>
      <c r="O129" t="n">
        <v>39241.99</v>
      </c>
      <c r="P129" t="n">
        <v>268.74</v>
      </c>
      <c r="Q129" t="n">
        <v>444.55</v>
      </c>
      <c r="R129" t="n">
        <v>66.02</v>
      </c>
      <c r="S129" t="n">
        <v>48.21</v>
      </c>
      <c r="T129" t="n">
        <v>2979.32</v>
      </c>
      <c r="U129" t="n">
        <v>0.73</v>
      </c>
      <c r="V129" t="n">
        <v>0.78</v>
      </c>
      <c r="W129" t="n">
        <v>0.18</v>
      </c>
      <c r="X129" t="n">
        <v>0.17</v>
      </c>
      <c r="Y129" t="n">
        <v>1</v>
      </c>
      <c r="Z129" t="n">
        <v>10</v>
      </c>
      <c r="AA129" t="n">
        <v>442.8093842418594</v>
      </c>
      <c r="AB129" t="n">
        <v>605.8713348910085</v>
      </c>
      <c r="AC129" t="n">
        <v>548.0478250347692</v>
      </c>
      <c r="AD129" t="n">
        <v>442809.3842418594</v>
      </c>
      <c r="AE129" t="n">
        <v>605871.3348910084</v>
      </c>
      <c r="AF129" t="n">
        <v>5.924253763939661e-06</v>
      </c>
      <c r="AG129" t="n">
        <v>24</v>
      </c>
      <c r="AH129" t="n">
        <v>548047.8250347691</v>
      </c>
    </row>
    <row r="130">
      <c r="A130" t="n">
        <v>128</v>
      </c>
      <c r="B130" t="n">
        <v>130</v>
      </c>
      <c r="C130" t="inlineStr">
        <is>
          <t xml:space="preserve">CONCLUIDO	</t>
        </is>
      </c>
      <c r="D130" t="n">
        <v>4.8581</v>
      </c>
      <c r="E130" t="n">
        <v>20.58</v>
      </c>
      <c r="F130" t="n">
        <v>17.44</v>
      </c>
      <c r="G130" t="n">
        <v>149.46</v>
      </c>
      <c r="H130" t="n">
        <v>1.86</v>
      </c>
      <c r="I130" t="n">
        <v>7</v>
      </c>
      <c r="J130" t="n">
        <v>316.84</v>
      </c>
      <c r="K130" t="n">
        <v>59.19</v>
      </c>
      <c r="L130" t="n">
        <v>33</v>
      </c>
      <c r="M130" t="n">
        <v>5</v>
      </c>
      <c r="N130" t="n">
        <v>94.64</v>
      </c>
      <c r="O130" t="n">
        <v>39310.75</v>
      </c>
      <c r="P130" t="n">
        <v>268.98</v>
      </c>
      <c r="Q130" t="n">
        <v>444.55</v>
      </c>
      <c r="R130" t="n">
        <v>65.83</v>
      </c>
      <c r="S130" t="n">
        <v>48.21</v>
      </c>
      <c r="T130" t="n">
        <v>2885.5</v>
      </c>
      <c r="U130" t="n">
        <v>0.73</v>
      </c>
      <c r="V130" t="n">
        <v>0.78</v>
      </c>
      <c r="W130" t="n">
        <v>0.17</v>
      </c>
      <c r="X130" t="n">
        <v>0.16</v>
      </c>
      <c r="Y130" t="n">
        <v>1</v>
      </c>
      <c r="Z130" t="n">
        <v>10</v>
      </c>
      <c r="AA130" t="n">
        <v>442.8584492168208</v>
      </c>
      <c r="AB130" t="n">
        <v>605.9384677543444</v>
      </c>
      <c r="AC130" t="n">
        <v>548.1085508318499</v>
      </c>
      <c r="AD130" t="n">
        <v>442858.4492168208</v>
      </c>
      <c r="AE130" t="n">
        <v>605938.4677543445</v>
      </c>
      <c r="AF130" t="n">
        <v>5.926327569927368e-06</v>
      </c>
      <c r="AG130" t="n">
        <v>24</v>
      </c>
      <c r="AH130" t="n">
        <v>548108.5508318499</v>
      </c>
    </row>
    <row r="131">
      <c r="A131" t="n">
        <v>129</v>
      </c>
      <c r="B131" t="n">
        <v>130</v>
      </c>
      <c r="C131" t="inlineStr">
        <is>
          <t xml:space="preserve">CONCLUIDO	</t>
        </is>
      </c>
      <c r="D131" t="n">
        <v>4.8567</v>
      </c>
      <c r="E131" t="n">
        <v>20.59</v>
      </c>
      <c r="F131" t="n">
        <v>17.44</v>
      </c>
      <c r="G131" t="n">
        <v>149.51</v>
      </c>
      <c r="H131" t="n">
        <v>1.87</v>
      </c>
      <c r="I131" t="n">
        <v>7</v>
      </c>
      <c r="J131" t="n">
        <v>317.39</v>
      </c>
      <c r="K131" t="n">
        <v>59.19</v>
      </c>
      <c r="L131" t="n">
        <v>33.25</v>
      </c>
      <c r="M131" t="n">
        <v>5</v>
      </c>
      <c r="N131" t="n">
        <v>94.95</v>
      </c>
      <c r="O131" t="n">
        <v>39379.65</v>
      </c>
      <c r="P131" t="n">
        <v>269.12</v>
      </c>
      <c r="Q131" t="n">
        <v>444.55</v>
      </c>
      <c r="R131" t="n">
        <v>66.11</v>
      </c>
      <c r="S131" t="n">
        <v>48.21</v>
      </c>
      <c r="T131" t="n">
        <v>3024.88</v>
      </c>
      <c r="U131" t="n">
        <v>0.73</v>
      </c>
      <c r="V131" t="n">
        <v>0.78</v>
      </c>
      <c r="W131" t="n">
        <v>0.17</v>
      </c>
      <c r="X131" t="n">
        <v>0.17</v>
      </c>
      <c r="Y131" t="n">
        <v>1</v>
      </c>
      <c r="Z131" t="n">
        <v>10</v>
      </c>
      <c r="AA131" t="n">
        <v>442.9861943081348</v>
      </c>
      <c r="AB131" t="n">
        <v>606.113254223996</v>
      </c>
      <c r="AC131" t="n">
        <v>548.2666559261521</v>
      </c>
      <c r="AD131" t="n">
        <v>442986.1943081348</v>
      </c>
      <c r="AE131" t="n">
        <v>606113.2542239961</v>
      </c>
      <c r="AF131" t="n">
        <v>5.924619729702197e-06</v>
      </c>
      <c r="AG131" t="n">
        <v>24</v>
      </c>
      <c r="AH131" t="n">
        <v>548266.6559261521</v>
      </c>
    </row>
    <row r="132">
      <c r="A132" t="n">
        <v>130</v>
      </c>
      <c r="B132" t="n">
        <v>130</v>
      </c>
      <c r="C132" t="inlineStr">
        <is>
          <t xml:space="preserve">CONCLUIDO	</t>
        </is>
      </c>
      <c r="D132" t="n">
        <v>4.8571</v>
      </c>
      <c r="E132" t="n">
        <v>20.59</v>
      </c>
      <c r="F132" t="n">
        <v>17.44</v>
      </c>
      <c r="G132" t="n">
        <v>149.5</v>
      </c>
      <c r="H132" t="n">
        <v>1.88</v>
      </c>
      <c r="I132" t="n">
        <v>7</v>
      </c>
      <c r="J132" t="n">
        <v>317.95</v>
      </c>
      <c r="K132" t="n">
        <v>59.19</v>
      </c>
      <c r="L132" t="n">
        <v>33.5</v>
      </c>
      <c r="M132" t="n">
        <v>5</v>
      </c>
      <c r="N132" t="n">
        <v>95.26000000000001</v>
      </c>
      <c r="O132" t="n">
        <v>39448.69</v>
      </c>
      <c r="P132" t="n">
        <v>268.99</v>
      </c>
      <c r="Q132" t="n">
        <v>444.55</v>
      </c>
      <c r="R132" t="n">
        <v>65.95999999999999</v>
      </c>
      <c r="S132" t="n">
        <v>48.21</v>
      </c>
      <c r="T132" t="n">
        <v>2947.54</v>
      </c>
      <c r="U132" t="n">
        <v>0.73</v>
      </c>
      <c r="V132" t="n">
        <v>0.78</v>
      </c>
      <c r="W132" t="n">
        <v>0.18</v>
      </c>
      <c r="X132" t="n">
        <v>0.16</v>
      </c>
      <c r="Y132" t="n">
        <v>1</v>
      </c>
      <c r="Z132" t="n">
        <v>10</v>
      </c>
      <c r="AA132" t="n">
        <v>442.9048716713182</v>
      </c>
      <c r="AB132" t="n">
        <v>606.001985004602</v>
      </c>
      <c r="AC132" t="n">
        <v>548.1660060848899</v>
      </c>
      <c r="AD132" t="n">
        <v>442904.8716713182</v>
      </c>
      <c r="AE132" t="n">
        <v>606001.985004602</v>
      </c>
      <c r="AF132" t="n">
        <v>5.925107684052246e-06</v>
      </c>
      <c r="AG132" t="n">
        <v>24</v>
      </c>
      <c r="AH132" t="n">
        <v>548166.0060848899</v>
      </c>
    </row>
    <row r="133">
      <c r="A133" t="n">
        <v>131</v>
      </c>
      <c r="B133" t="n">
        <v>130</v>
      </c>
      <c r="C133" t="inlineStr">
        <is>
          <t xml:space="preserve">CONCLUIDO	</t>
        </is>
      </c>
      <c r="D133" t="n">
        <v>4.8593</v>
      </c>
      <c r="E133" t="n">
        <v>20.58</v>
      </c>
      <c r="F133" t="n">
        <v>17.43</v>
      </c>
      <c r="G133" t="n">
        <v>149.42</v>
      </c>
      <c r="H133" t="n">
        <v>1.89</v>
      </c>
      <c r="I133" t="n">
        <v>7</v>
      </c>
      <c r="J133" t="n">
        <v>318.52</v>
      </c>
      <c r="K133" t="n">
        <v>59.19</v>
      </c>
      <c r="L133" t="n">
        <v>33.75</v>
      </c>
      <c r="M133" t="n">
        <v>5</v>
      </c>
      <c r="N133" t="n">
        <v>95.56999999999999</v>
      </c>
      <c r="O133" t="n">
        <v>39517.87</v>
      </c>
      <c r="P133" t="n">
        <v>269.2</v>
      </c>
      <c r="Q133" t="n">
        <v>444.55</v>
      </c>
      <c r="R133" t="n">
        <v>65.55</v>
      </c>
      <c r="S133" t="n">
        <v>48.21</v>
      </c>
      <c r="T133" t="n">
        <v>2745.26</v>
      </c>
      <c r="U133" t="n">
        <v>0.74</v>
      </c>
      <c r="V133" t="n">
        <v>0.78</v>
      </c>
      <c r="W133" t="n">
        <v>0.18</v>
      </c>
      <c r="X133" t="n">
        <v>0.15</v>
      </c>
      <c r="Y133" t="n">
        <v>1</v>
      </c>
      <c r="Z133" t="n">
        <v>10</v>
      </c>
      <c r="AA133" t="n">
        <v>442.8796176320155</v>
      </c>
      <c r="AB133" t="n">
        <v>605.9674313138984</v>
      </c>
      <c r="AC133" t="n">
        <v>548.1347501499306</v>
      </c>
      <c r="AD133" t="n">
        <v>442879.6176320155</v>
      </c>
      <c r="AE133" t="n">
        <v>605967.4313138984</v>
      </c>
      <c r="AF133" t="n">
        <v>5.927791432977513e-06</v>
      </c>
      <c r="AG133" t="n">
        <v>24</v>
      </c>
      <c r="AH133" t="n">
        <v>548134.7501499306</v>
      </c>
    </row>
    <row r="134">
      <c r="A134" t="n">
        <v>132</v>
      </c>
      <c r="B134" t="n">
        <v>130</v>
      </c>
      <c r="C134" t="inlineStr">
        <is>
          <t xml:space="preserve">CONCLUIDO	</t>
        </is>
      </c>
      <c r="D134" t="n">
        <v>4.866</v>
      </c>
      <c r="E134" t="n">
        <v>20.55</v>
      </c>
      <c r="F134" t="n">
        <v>17.4</v>
      </c>
      <c r="G134" t="n">
        <v>149.17</v>
      </c>
      <c r="H134" t="n">
        <v>1.9</v>
      </c>
      <c r="I134" t="n">
        <v>7</v>
      </c>
      <c r="J134" t="n">
        <v>319.08</v>
      </c>
      <c r="K134" t="n">
        <v>59.19</v>
      </c>
      <c r="L134" t="n">
        <v>34</v>
      </c>
      <c r="M134" t="n">
        <v>5</v>
      </c>
      <c r="N134" t="n">
        <v>95.88</v>
      </c>
      <c r="O134" t="n">
        <v>39587.19</v>
      </c>
      <c r="P134" t="n">
        <v>268.34</v>
      </c>
      <c r="Q134" t="n">
        <v>444.55</v>
      </c>
      <c r="R134" t="n">
        <v>64.53</v>
      </c>
      <c r="S134" t="n">
        <v>48.21</v>
      </c>
      <c r="T134" t="n">
        <v>2237.32</v>
      </c>
      <c r="U134" t="n">
        <v>0.75</v>
      </c>
      <c r="V134" t="n">
        <v>0.78</v>
      </c>
      <c r="W134" t="n">
        <v>0.18</v>
      </c>
      <c r="X134" t="n">
        <v>0.13</v>
      </c>
      <c r="Y134" t="n">
        <v>1</v>
      </c>
      <c r="Z134" t="n">
        <v>10</v>
      </c>
      <c r="AA134" t="n">
        <v>442.0592515413235</v>
      </c>
      <c r="AB134" t="n">
        <v>604.8449702366161</v>
      </c>
      <c r="AC134" t="n">
        <v>547.1194151824801</v>
      </c>
      <c r="AD134" t="n">
        <v>442059.2515413235</v>
      </c>
      <c r="AE134" t="n">
        <v>604844.9702366161</v>
      </c>
      <c r="AF134" t="n">
        <v>5.935964668340825e-06</v>
      </c>
      <c r="AG134" t="n">
        <v>24</v>
      </c>
      <c r="AH134" t="n">
        <v>547119.4151824801</v>
      </c>
    </row>
    <row r="135">
      <c r="A135" t="n">
        <v>133</v>
      </c>
      <c r="B135" t="n">
        <v>130</v>
      </c>
      <c r="C135" t="inlineStr">
        <is>
          <t xml:space="preserve">CONCLUIDO	</t>
        </is>
      </c>
      <c r="D135" t="n">
        <v>4.864</v>
      </c>
      <c r="E135" t="n">
        <v>20.56</v>
      </c>
      <c r="F135" t="n">
        <v>17.41</v>
      </c>
      <c r="G135" t="n">
        <v>149.25</v>
      </c>
      <c r="H135" t="n">
        <v>1.91</v>
      </c>
      <c r="I135" t="n">
        <v>7</v>
      </c>
      <c r="J135" t="n">
        <v>319.64</v>
      </c>
      <c r="K135" t="n">
        <v>59.19</v>
      </c>
      <c r="L135" t="n">
        <v>34.25</v>
      </c>
      <c r="M135" t="n">
        <v>5</v>
      </c>
      <c r="N135" t="n">
        <v>96.2</v>
      </c>
      <c r="O135" t="n">
        <v>39656.65</v>
      </c>
      <c r="P135" t="n">
        <v>268.38</v>
      </c>
      <c r="Q135" t="n">
        <v>444.55</v>
      </c>
      <c r="R135" t="n">
        <v>64.98999999999999</v>
      </c>
      <c r="S135" t="n">
        <v>48.21</v>
      </c>
      <c r="T135" t="n">
        <v>2466.33</v>
      </c>
      <c r="U135" t="n">
        <v>0.74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442.2001685000373</v>
      </c>
      <c r="AB135" t="n">
        <v>605.0377790363457</v>
      </c>
      <c r="AC135" t="n">
        <v>547.2938225809725</v>
      </c>
      <c r="AD135" t="n">
        <v>442200.1685000373</v>
      </c>
      <c r="AE135" t="n">
        <v>605037.7790363457</v>
      </c>
      <c r="AF135" t="n">
        <v>5.933524896590583e-06</v>
      </c>
      <c r="AG135" t="n">
        <v>24</v>
      </c>
      <c r="AH135" t="n">
        <v>547293.8225809725</v>
      </c>
    </row>
    <row r="136">
      <c r="A136" t="n">
        <v>134</v>
      </c>
      <c r="B136" t="n">
        <v>130</v>
      </c>
      <c r="C136" t="inlineStr">
        <is>
          <t xml:space="preserve">CONCLUIDO	</t>
        </is>
      </c>
      <c r="D136" t="n">
        <v>4.8549</v>
      </c>
      <c r="E136" t="n">
        <v>20.6</v>
      </c>
      <c r="F136" t="n">
        <v>17.45</v>
      </c>
      <c r="G136" t="n">
        <v>149.58</v>
      </c>
      <c r="H136" t="n">
        <v>1.92</v>
      </c>
      <c r="I136" t="n">
        <v>7</v>
      </c>
      <c r="J136" t="n">
        <v>320.21</v>
      </c>
      <c r="K136" t="n">
        <v>59.19</v>
      </c>
      <c r="L136" t="n">
        <v>34.5</v>
      </c>
      <c r="M136" t="n">
        <v>5</v>
      </c>
      <c r="N136" t="n">
        <v>96.51000000000001</v>
      </c>
      <c r="O136" t="n">
        <v>39726.26</v>
      </c>
      <c r="P136" t="n">
        <v>268.7</v>
      </c>
      <c r="Q136" t="n">
        <v>444.56</v>
      </c>
      <c r="R136" t="n">
        <v>66.39</v>
      </c>
      <c r="S136" t="n">
        <v>48.21</v>
      </c>
      <c r="T136" t="n">
        <v>3167.29</v>
      </c>
      <c r="U136" t="n">
        <v>0.73</v>
      </c>
      <c r="V136" t="n">
        <v>0.78</v>
      </c>
      <c r="W136" t="n">
        <v>0.17</v>
      </c>
      <c r="X136" t="n">
        <v>0.17</v>
      </c>
      <c r="Y136" t="n">
        <v>1</v>
      </c>
      <c r="Z136" t="n">
        <v>10</v>
      </c>
      <c r="AA136" t="n">
        <v>442.8902936353185</v>
      </c>
      <c r="AB136" t="n">
        <v>605.9820386926096</v>
      </c>
      <c r="AC136" t="n">
        <v>548.1479634209193</v>
      </c>
      <c r="AD136" t="n">
        <v>442890.2936353185</v>
      </c>
      <c r="AE136" t="n">
        <v>605982.0386926096</v>
      </c>
      <c r="AF136" t="n">
        <v>5.922423935126978e-06</v>
      </c>
      <c r="AG136" t="n">
        <v>24</v>
      </c>
      <c r="AH136" t="n">
        <v>548147.9634209193</v>
      </c>
    </row>
    <row r="137">
      <c r="A137" t="n">
        <v>135</v>
      </c>
      <c r="B137" t="n">
        <v>130</v>
      </c>
      <c r="C137" t="inlineStr">
        <is>
          <t xml:space="preserve">CONCLUIDO	</t>
        </is>
      </c>
      <c r="D137" t="n">
        <v>4.8527</v>
      </c>
      <c r="E137" t="n">
        <v>20.61</v>
      </c>
      <c r="F137" t="n">
        <v>17.46</v>
      </c>
      <c r="G137" t="n">
        <v>149.65</v>
      </c>
      <c r="H137" t="n">
        <v>1.93</v>
      </c>
      <c r="I137" t="n">
        <v>7</v>
      </c>
      <c r="J137" t="n">
        <v>320.77</v>
      </c>
      <c r="K137" t="n">
        <v>59.19</v>
      </c>
      <c r="L137" t="n">
        <v>34.75</v>
      </c>
      <c r="M137" t="n">
        <v>5</v>
      </c>
      <c r="N137" t="n">
        <v>96.83</v>
      </c>
      <c r="O137" t="n">
        <v>39796.01</v>
      </c>
      <c r="P137" t="n">
        <v>268.52</v>
      </c>
      <c r="Q137" t="n">
        <v>444.55</v>
      </c>
      <c r="R137" t="n">
        <v>66.66</v>
      </c>
      <c r="S137" t="n">
        <v>48.21</v>
      </c>
      <c r="T137" t="n">
        <v>3298.74</v>
      </c>
      <c r="U137" t="n">
        <v>0.72</v>
      </c>
      <c r="V137" t="n">
        <v>0.78</v>
      </c>
      <c r="W137" t="n">
        <v>0.17</v>
      </c>
      <c r="X137" t="n">
        <v>0.18</v>
      </c>
      <c r="Y137" t="n">
        <v>1</v>
      </c>
      <c r="Z137" t="n">
        <v>10</v>
      </c>
      <c r="AA137" t="n">
        <v>442.9305277996114</v>
      </c>
      <c r="AB137" t="n">
        <v>606.0370888512011</v>
      </c>
      <c r="AC137" t="n">
        <v>548.1977596696381</v>
      </c>
      <c r="AD137" t="n">
        <v>442930.5277996113</v>
      </c>
      <c r="AE137" t="n">
        <v>606037.0888512011</v>
      </c>
      <c r="AF137" t="n">
        <v>5.919740186201711e-06</v>
      </c>
      <c r="AG137" t="n">
        <v>24</v>
      </c>
      <c r="AH137" t="n">
        <v>548197.7596696381</v>
      </c>
    </row>
    <row r="138">
      <c r="A138" t="n">
        <v>136</v>
      </c>
      <c r="B138" t="n">
        <v>130</v>
      </c>
      <c r="C138" t="inlineStr">
        <is>
          <t xml:space="preserve">CONCLUIDO	</t>
        </is>
      </c>
      <c r="D138" t="n">
        <v>4.8548</v>
      </c>
      <c r="E138" t="n">
        <v>20.6</v>
      </c>
      <c r="F138" t="n">
        <v>17.45</v>
      </c>
      <c r="G138" t="n">
        <v>149.58</v>
      </c>
      <c r="H138" t="n">
        <v>1.94</v>
      </c>
      <c r="I138" t="n">
        <v>7</v>
      </c>
      <c r="J138" t="n">
        <v>321.34</v>
      </c>
      <c r="K138" t="n">
        <v>59.19</v>
      </c>
      <c r="L138" t="n">
        <v>35</v>
      </c>
      <c r="M138" t="n">
        <v>5</v>
      </c>
      <c r="N138" t="n">
        <v>97.14</v>
      </c>
      <c r="O138" t="n">
        <v>39865.91</v>
      </c>
      <c r="P138" t="n">
        <v>268.53</v>
      </c>
      <c r="Q138" t="n">
        <v>444.55</v>
      </c>
      <c r="R138" t="n">
        <v>66.3</v>
      </c>
      <c r="S138" t="n">
        <v>48.21</v>
      </c>
      <c r="T138" t="n">
        <v>3121.27</v>
      </c>
      <c r="U138" t="n">
        <v>0.73</v>
      </c>
      <c r="V138" t="n">
        <v>0.78</v>
      </c>
      <c r="W138" t="n">
        <v>0.18</v>
      </c>
      <c r="X138" t="n">
        <v>0.17</v>
      </c>
      <c r="Y138" t="n">
        <v>1</v>
      </c>
      <c r="Z138" t="n">
        <v>10</v>
      </c>
      <c r="AA138" t="n">
        <v>442.8097469977076</v>
      </c>
      <c r="AB138" t="n">
        <v>605.8718312295636</v>
      </c>
      <c r="AC138" t="n">
        <v>548.0482740034691</v>
      </c>
      <c r="AD138" t="n">
        <v>442809.7469977076</v>
      </c>
      <c r="AE138" t="n">
        <v>605871.8312295636</v>
      </c>
      <c r="AF138" t="n">
        <v>5.922301946539466e-06</v>
      </c>
      <c r="AG138" t="n">
        <v>24</v>
      </c>
      <c r="AH138" t="n">
        <v>548048.2740034692</v>
      </c>
    </row>
    <row r="139">
      <c r="A139" t="n">
        <v>137</v>
      </c>
      <c r="B139" t="n">
        <v>130</v>
      </c>
      <c r="C139" t="inlineStr">
        <is>
          <t xml:space="preserve">CONCLUIDO	</t>
        </is>
      </c>
      <c r="D139" t="n">
        <v>4.8557</v>
      </c>
      <c r="E139" t="n">
        <v>20.59</v>
      </c>
      <c r="F139" t="n">
        <v>17.45</v>
      </c>
      <c r="G139" t="n">
        <v>149.55</v>
      </c>
      <c r="H139" t="n">
        <v>1.95</v>
      </c>
      <c r="I139" t="n">
        <v>7</v>
      </c>
      <c r="J139" t="n">
        <v>321.91</v>
      </c>
      <c r="K139" t="n">
        <v>59.19</v>
      </c>
      <c r="L139" t="n">
        <v>35.25</v>
      </c>
      <c r="M139" t="n">
        <v>5</v>
      </c>
      <c r="N139" t="n">
        <v>97.45999999999999</v>
      </c>
      <c r="O139" t="n">
        <v>39935.96</v>
      </c>
      <c r="P139" t="n">
        <v>268.06</v>
      </c>
      <c r="Q139" t="n">
        <v>444.55</v>
      </c>
      <c r="R139" t="n">
        <v>66.15000000000001</v>
      </c>
      <c r="S139" t="n">
        <v>48.21</v>
      </c>
      <c r="T139" t="n">
        <v>3046.36</v>
      </c>
      <c r="U139" t="n">
        <v>0.73</v>
      </c>
      <c r="V139" t="n">
        <v>0.78</v>
      </c>
      <c r="W139" t="n">
        <v>0.18</v>
      </c>
      <c r="X139" t="n">
        <v>0.17</v>
      </c>
      <c r="Y139" t="n">
        <v>1</v>
      </c>
      <c r="Z139" t="n">
        <v>10</v>
      </c>
      <c r="AA139" t="n">
        <v>442.5383373831244</v>
      </c>
      <c r="AB139" t="n">
        <v>605.5004766211438</v>
      </c>
      <c r="AC139" t="n">
        <v>547.7123609576773</v>
      </c>
      <c r="AD139" t="n">
        <v>442538.3373831244</v>
      </c>
      <c r="AE139" t="n">
        <v>605500.4766211438</v>
      </c>
      <c r="AF139" t="n">
        <v>5.923399843827075e-06</v>
      </c>
      <c r="AG139" t="n">
        <v>24</v>
      </c>
      <c r="AH139" t="n">
        <v>547712.3609576774</v>
      </c>
    </row>
    <row r="140">
      <c r="A140" t="n">
        <v>138</v>
      </c>
      <c r="B140" t="n">
        <v>130</v>
      </c>
      <c r="C140" t="inlineStr">
        <is>
          <t xml:space="preserve">CONCLUIDO	</t>
        </is>
      </c>
      <c r="D140" t="n">
        <v>4.856</v>
      </c>
      <c r="E140" t="n">
        <v>20.59</v>
      </c>
      <c r="F140" t="n">
        <v>17.45</v>
      </c>
      <c r="G140" t="n">
        <v>149.54</v>
      </c>
      <c r="H140" t="n">
        <v>1.96</v>
      </c>
      <c r="I140" t="n">
        <v>7</v>
      </c>
      <c r="J140" t="n">
        <v>322.47</v>
      </c>
      <c r="K140" t="n">
        <v>59.19</v>
      </c>
      <c r="L140" t="n">
        <v>35.5</v>
      </c>
      <c r="M140" t="n">
        <v>5</v>
      </c>
      <c r="N140" t="n">
        <v>97.78</v>
      </c>
      <c r="O140" t="n">
        <v>40006.15</v>
      </c>
      <c r="P140" t="n">
        <v>267.94</v>
      </c>
      <c r="Q140" t="n">
        <v>444.55</v>
      </c>
      <c r="R140" t="n">
        <v>66.14</v>
      </c>
      <c r="S140" t="n">
        <v>48.21</v>
      </c>
      <c r="T140" t="n">
        <v>3038.38</v>
      </c>
      <c r="U140" t="n">
        <v>0.73</v>
      </c>
      <c r="V140" t="n">
        <v>0.78</v>
      </c>
      <c r="W140" t="n">
        <v>0.17</v>
      </c>
      <c r="X140" t="n">
        <v>0.17</v>
      </c>
      <c r="Y140" t="n">
        <v>1</v>
      </c>
      <c r="Z140" t="n">
        <v>10</v>
      </c>
      <c r="AA140" t="n">
        <v>442.4661525884265</v>
      </c>
      <c r="AB140" t="n">
        <v>605.4017102004694</v>
      </c>
      <c r="AC140" t="n">
        <v>547.623020665573</v>
      </c>
      <c r="AD140" t="n">
        <v>442466.1525884265</v>
      </c>
      <c r="AE140" t="n">
        <v>605401.7102004695</v>
      </c>
      <c r="AF140" t="n">
        <v>5.923765809589612e-06</v>
      </c>
      <c r="AG140" t="n">
        <v>24</v>
      </c>
      <c r="AH140" t="n">
        <v>547623.020665573</v>
      </c>
    </row>
    <row r="141">
      <c r="A141" t="n">
        <v>139</v>
      </c>
      <c r="B141" t="n">
        <v>130</v>
      </c>
      <c r="C141" t="inlineStr">
        <is>
          <t xml:space="preserve">CONCLUIDO	</t>
        </is>
      </c>
      <c r="D141" t="n">
        <v>4.855</v>
      </c>
      <c r="E141" t="n">
        <v>20.6</v>
      </c>
      <c r="F141" t="n">
        <v>17.45</v>
      </c>
      <c r="G141" t="n">
        <v>149.57</v>
      </c>
      <c r="H141" t="n">
        <v>1.97</v>
      </c>
      <c r="I141" t="n">
        <v>7</v>
      </c>
      <c r="J141" t="n">
        <v>323.04</v>
      </c>
      <c r="K141" t="n">
        <v>59.19</v>
      </c>
      <c r="L141" t="n">
        <v>35.75</v>
      </c>
      <c r="M141" t="n">
        <v>5</v>
      </c>
      <c r="N141" t="n">
        <v>98.09999999999999</v>
      </c>
      <c r="O141" t="n">
        <v>40076.49</v>
      </c>
      <c r="P141" t="n">
        <v>267.68</v>
      </c>
      <c r="Q141" t="n">
        <v>444.56</v>
      </c>
      <c r="R141" t="n">
        <v>66.29000000000001</v>
      </c>
      <c r="S141" t="n">
        <v>48.21</v>
      </c>
      <c r="T141" t="n">
        <v>3114.63</v>
      </c>
      <c r="U141" t="n">
        <v>0.73</v>
      </c>
      <c r="V141" t="n">
        <v>0.78</v>
      </c>
      <c r="W141" t="n">
        <v>0.18</v>
      </c>
      <c r="X141" t="n">
        <v>0.17</v>
      </c>
      <c r="Y141" t="n">
        <v>1</v>
      </c>
      <c r="Z141" t="n">
        <v>10</v>
      </c>
      <c r="AA141" t="n">
        <v>442.3780065902958</v>
      </c>
      <c r="AB141" t="n">
        <v>605.2811049571002</v>
      </c>
      <c r="AC141" t="n">
        <v>547.5139258173601</v>
      </c>
      <c r="AD141" t="n">
        <v>442378.0065902958</v>
      </c>
      <c r="AE141" t="n">
        <v>605281.1049571002</v>
      </c>
      <c r="AF141" t="n">
        <v>5.922545923714491e-06</v>
      </c>
      <c r="AG141" t="n">
        <v>24</v>
      </c>
      <c r="AH141" t="n">
        <v>547513.9258173602</v>
      </c>
    </row>
    <row r="142">
      <c r="A142" t="n">
        <v>140</v>
      </c>
      <c r="B142" t="n">
        <v>130</v>
      </c>
      <c r="C142" t="inlineStr">
        <is>
          <t xml:space="preserve">CONCLUIDO	</t>
        </is>
      </c>
      <c r="D142" t="n">
        <v>4.8516</v>
      </c>
      <c r="E142" t="n">
        <v>20.61</v>
      </c>
      <c r="F142" t="n">
        <v>17.46</v>
      </c>
      <c r="G142" t="n">
        <v>149.7</v>
      </c>
      <c r="H142" t="n">
        <v>1.98</v>
      </c>
      <c r="I142" t="n">
        <v>7</v>
      </c>
      <c r="J142" t="n">
        <v>323.62</v>
      </c>
      <c r="K142" t="n">
        <v>59.19</v>
      </c>
      <c r="L142" t="n">
        <v>36</v>
      </c>
      <c r="M142" t="n">
        <v>5</v>
      </c>
      <c r="N142" t="n">
        <v>98.42</v>
      </c>
      <c r="O142" t="n">
        <v>40147.11</v>
      </c>
      <c r="P142" t="n">
        <v>268.2</v>
      </c>
      <c r="Q142" t="n">
        <v>444.55</v>
      </c>
      <c r="R142" t="n">
        <v>66.83</v>
      </c>
      <c r="S142" t="n">
        <v>48.21</v>
      </c>
      <c r="T142" t="n">
        <v>3384.31</v>
      </c>
      <c r="U142" t="n">
        <v>0.72</v>
      </c>
      <c r="V142" t="n">
        <v>0.78</v>
      </c>
      <c r="W142" t="n">
        <v>0.17</v>
      </c>
      <c r="X142" t="n">
        <v>0.19</v>
      </c>
      <c r="Y142" t="n">
        <v>1</v>
      </c>
      <c r="Z142" t="n">
        <v>10</v>
      </c>
      <c r="AA142" t="n">
        <v>442.8166546586162</v>
      </c>
      <c r="AB142" t="n">
        <v>605.8812825959632</v>
      </c>
      <c r="AC142" t="n">
        <v>548.0568233447248</v>
      </c>
      <c r="AD142" t="n">
        <v>442816.6546586162</v>
      </c>
      <c r="AE142" t="n">
        <v>605881.2825959632</v>
      </c>
      <c r="AF142" t="n">
        <v>5.918398311739078e-06</v>
      </c>
      <c r="AG142" t="n">
        <v>24</v>
      </c>
      <c r="AH142" t="n">
        <v>548056.8233447247</v>
      </c>
    </row>
    <row r="143">
      <c r="A143" t="n">
        <v>141</v>
      </c>
      <c r="B143" t="n">
        <v>130</v>
      </c>
      <c r="C143" t="inlineStr">
        <is>
          <t xml:space="preserve">CONCLUIDO	</t>
        </is>
      </c>
      <c r="D143" t="n">
        <v>4.8552</v>
      </c>
      <c r="E143" t="n">
        <v>20.6</v>
      </c>
      <c r="F143" t="n">
        <v>17.45</v>
      </c>
      <c r="G143" t="n">
        <v>149.57</v>
      </c>
      <c r="H143" t="n">
        <v>1.99</v>
      </c>
      <c r="I143" t="n">
        <v>7</v>
      </c>
      <c r="J143" t="n">
        <v>324.19</v>
      </c>
      <c r="K143" t="n">
        <v>59.19</v>
      </c>
      <c r="L143" t="n">
        <v>36.25</v>
      </c>
      <c r="M143" t="n">
        <v>5</v>
      </c>
      <c r="N143" t="n">
        <v>98.75</v>
      </c>
      <c r="O143" t="n">
        <v>40217.75</v>
      </c>
      <c r="P143" t="n">
        <v>268.18</v>
      </c>
      <c r="Q143" t="n">
        <v>444.55</v>
      </c>
      <c r="R143" t="n">
        <v>66.23</v>
      </c>
      <c r="S143" t="n">
        <v>48.21</v>
      </c>
      <c r="T143" t="n">
        <v>3084.62</v>
      </c>
      <c r="U143" t="n">
        <v>0.73</v>
      </c>
      <c r="V143" t="n">
        <v>0.78</v>
      </c>
      <c r="W143" t="n">
        <v>0.18</v>
      </c>
      <c r="X143" t="n">
        <v>0.17</v>
      </c>
      <c r="Y143" t="n">
        <v>1</v>
      </c>
      <c r="Z143" t="n">
        <v>10</v>
      </c>
      <c r="AA143" t="n">
        <v>442.6188126972064</v>
      </c>
      <c r="AB143" t="n">
        <v>605.6105864961909</v>
      </c>
      <c r="AC143" t="n">
        <v>547.8119621007903</v>
      </c>
      <c r="AD143" t="n">
        <v>442618.8126972064</v>
      </c>
      <c r="AE143" t="n">
        <v>605610.5864961909</v>
      </c>
      <c r="AF143" t="n">
        <v>5.922789900889515e-06</v>
      </c>
      <c r="AG143" t="n">
        <v>24</v>
      </c>
      <c r="AH143" t="n">
        <v>547811.9621007903</v>
      </c>
    </row>
    <row r="144">
      <c r="A144" t="n">
        <v>142</v>
      </c>
      <c r="B144" t="n">
        <v>130</v>
      </c>
      <c r="C144" t="inlineStr">
        <is>
          <t xml:space="preserve">CONCLUIDO	</t>
        </is>
      </c>
      <c r="D144" t="n">
        <v>4.8555</v>
      </c>
      <c r="E144" t="n">
        <v>20.6</v>
      </c>
      <c r="F144" t="n">
        <v>17.45</v>
      </c>
      <c r="G144" t="n">
        <v>149.55</v>
      </c>
      <c r="H144" t="n">
        <v>2</v>
      </c>
      <c r="I144" t="n">
        <v>7</v>
      </c>
      <c r="J144" t="n">
        <v>324.76</v>
      </c>
      <c r="K144" t="n">
        <v>59.19</v>
      </c>
      <c r="L144" t="n">
        <v>36.5</v>
      </c>
      <c r="M144" t="n">
        <v>5</v>
      </c>
      <c r="N144" t="n">
        <v>99.06999999999999</v>
      </c>
      <c r="O144" t="n">
        <v>40288.55</v>
      </c>
      <c r="P144" t="n">
        <v>268.23</v>
      </c>
      <c r="Q144" t="n">
        <v>444.55</v>
      </c>
      <c r="R144" t="n">
        <v>66.20999999999999</v>
      </c>
      <c r="S144" t="n">
        <v>48.21</v>
      </c>
      <c r="T144" t="n">
        <v>3074.11</v>
      </c>
      <c r="U144" t="n">
        <v>0.73</v>
      </c>
      <c r="V144" t="n">
        <v>0.78</v>
      </c>
      <c r="W144" t="n">
        <v>0.17</v>
      </c>
      <c r="X144" t="n">
        <v>0.17</v>
      </c>
      <c r="Y144" t="n">
        <v>1</v>
      </c>
      <c r="Z144" t="n">
        <v>10</v>
      </c>
      <c r="AA144" t="n">
        <v>442.6312968280249</v>
      </c>
      <c r="AB144" t="n">
        <v>605.6276678347378</v>
      </c>
      <c r="AC144" t="n">
        <v>547.82741322036</v>
      </c>
      <c r="AD144" t="n">
        <v>442631.2968280248</v>
      </c>
      <c r="AE144" t="n">
        <v>605627.6678347378</v>
      </c>
      <c r="AF144" t="n">
        <v>5.923155866652052e-06</v>
      </c>
      <c r="AG144" t="n">
        <v>24</v>
      </c>
      <c r="AH144" t="n">
        <v>547827.4132203599</v>
      </c>
    </row>
    <row r="145">
      <c r="A145" t="n">
        <v>143</v>
      </c>
      <c r="B145" t="n">
        <v>130</v>
      </c>
      <c r="C145" t="inlineStr">
        <is>
          <t xml:space="preserve">CONCLUIDO	</t>
        </is>
      </c>
      <c r="D145" t="n">
        <v>4.8525</v>
      </c>
      <c r="E145" t="n">
        <v>20.61</v>
      </c>
      <c r="F145" t="n">
        <v>17.46</v>
      </c>
      <c r="G145" t="n">
        <v>149.66</v>
      </c>
      <c r="H145" t="n">
        <v>2.01</v>
      </c>
      <c r="I145" t="n">
        <v>7</v>
      </c>
      <c r="J145" t="n">
        <v>325.34</v>
      </c>
      <c r="K145" t="n">
        <v>59.19</v>
      </c>
      <c r="L145" t="n">
        <v>36.75</v>
      </c>
      <c r="M145" t="n">
        <v>5</v>
      </c>
      <c r="N145" t="n">
        <v>99.40000000000001</v>
      </c>
      <c r="O145" t="n">
        <v>40359.5</v>
      </c>
      <c r="P145" t="n">
        <v>268.08</v>
      </c>
      <c r="Q145" t="n">
        <v>444.55</v>
      </c>
      <c r="R145" t="n">
        <v>66.65000000000001</v>
      </c>
      <c r="S145" t="n">
        <v>48.21</v>
      </c>
      <c r="T145" t="n">
        <v>3295.94</v>
      </c>
      <c r="U145" t="n">
        <v>0.72</v>
      </c>
      <c r="V145" t="n">
        <v>0.78</v>
      </c>
      <c r="W145" t="n">
        <v>0.17</v>
      </c>
      <c r="X145" t="n">
        <v>0.18</v>
      </c>
      <c r="Y145" t="n">
        <v>1</v>
      </c>
      <c r="Z145" t="n">
        <v>10</v>
      </c>
      <c r="AA145" t="n">
        <v>442.7195164836069</v>
      </c>
      <c r="AB145" t="n">
        <v>605.7483738594816</v>
      </c>
      <c r="AC145" t="n">
        <v>547.9365992315144</v>
      </c>
      <c r="AD145" t="n">
        <v>442719.5164836069</v>
      </c>
      <c r="AE145" t="n">
        <v>605748.3738594817</v>
      </c>
      <c r="AF145" t="n">
        <v>5.919496209026687e-06</v>
      </c>
      <c r="AG145" t="n">
        <v>24</v>
      </c>
      <c r="AH145" t="n">
        <v>547936.5992315144</v>
      </c>
    </row>
    <row r="146">
      <c r="A146" t="n">
        <v>144</v>
      </c>
      <c r="B146" t="n">
        <v>130</v>
      </c>
      <c r="C146" t="inlineStr">
        <is>
          <t xml:space="preserve">CONCLUIDO	</t>
        </is>
      </c>
      <c r="D146" t="n">
        <v>4.8576</v>
      </c>
      <c r="E146" t="n">
        <v>20.59</v>
      </c>
      <c r="F146" t="n">
        <v>17.44</v>
      </c>
      <c r="G146" t="n">
        <v>149.48</v>
      </c>
      <c r="H146" t="n">
        <v>2.02</v>
      </c>
      <c r="I146" t="n">
        <v>7</v>
      </c>
      <c r="J146" t="n">
        <v>325.92</v>
      </c>
      <c r="K146" t="n">
        <v>59.19</v>
      </c>
      <c r="L146" t="n">
        <v>37</v>
      </c>
      <c r="M146" t="n">
        <v>5</v>
      </c>
      <c r="N146" t="n">
        <v>99.72</v>
      </c>
      <c r="O146" t="n">
        <v>40430.6</v>
      </c>
      <c r="P146" t="n">
        <v>267.45</v>
      </c>
      <c r="Q146" t="n">
        <v>444.55</v>
      </c>
      <c r="R146" t="n">
        <v>65.81999999999999</v>
      </c>
      <c r="S146" t="n">
        <v>48.21</v>
      </c>
      <c r="T146" t="n">
        <v>2877.9</v>
      </c>
      <c r="U146" t="n">
        <v>0.73</v>
      </c>
      <c r="V146" t="n">
        <v>0.78</v>
      </c>
      <c r="W146" t="n">
        <v>0.18</v>
      </c>
      <c r="X146" t="n">
        <v>0.16</v>
      </c>
      <c r="Y146" t="n">
        <v>1</v>
      </c>
      <c r="Z146" t="n">
        <v>10</v>
      </c>
      <c r="AA146" t="n">
        <v>442.1173660039333</v>
      </c>
      <c r="AB146" t="n">
        <v>604.9244850081881</v>
      </c>
      <c r="AC146" t="n">
        <v>547.1913411758528</v>
      </c>
      <c r="AD146" t="n">
        <v>442117.3660039334</v>
      </c>
      <c r="AE146" t="n">
        <v>604924.4850081881</v>
      </c>
      <c r="AF146" t="n">
        <v>5.925717626989806e-06</v>
      </c>
      <c r="AG146" t="n">
        <v>24</v>
      </c>
      <c r="AH146" t="n">
        <v>547191.3411758528</v>
      </c>
    </row>
    <row r="147">
      <c r="A147" t="n">
        <v>145</v>
      </c>
      <c r="B147" t="n">
        <v>130</v>
      </c>
      <c r="C147" t="inlineStr">
        <is>
          <t xml:space="preserve">CONCLUIDO	</t>
        </is>
      </c>
      <c r="D147" t="n">
        <v>4.8585</v>
      </c>
      <c r="E147" t="n">
        <v>20.58</v>
      </c>
      <c r="F147" t="n">
        <v>17.44</v>
      </c>
      <c r="G147" t="n">
        <v>149.45</v>
      </c>
      <c r="H147" t="n">
        <v>2.03</v>
      </c>
      <c r="I147" t="n">
        <v>7</v>
      </c>
      <c r="J147" t="n">
        <v>326.49</v>
      </c>
      <c r="K147" t="n">
        <v>59.19</v>
      </c>
      <c r="L147" t="n">
        <v>37.25</v>
      </c>
      <c r="M147" t="n">
        <v>5</v>
      </c>
      <c r="N147" t="n">
        <v>100.05</v>
      </c>
      <c r="O147" t="n">
        <v>40501.85</v>
      </c>
      <c r="P147" t="n">
        <v>266.89</v>
      </c>
      <c r="Q147" t="n">
        <v>444.55</v>
      </c>
      <c r="R147" t="n">
        <v>65.73999999999999</v>
      </c>
      <c r="S147" t="n">
        <v>48.21</v>
      </c>
      <c r="T147" t="n">
        <v>2841.36</v>
      </c>
      <c r="U147" t="n">
        <v>0.73</v>
      </c>
      <c r="V147" t="n">
        <v>0.78</v>
      </c>
      <c r="W147" t="n">
        <v>0.18</v>
      </c>
      <c r="X147" t="n">
        <v>0.16</v>
      </c>
      <c r="Y147" t="n">
        <v>1</v>
      </c>
      <c r="Z147" t="n">
        <v>10</v>
      </c>
      <c r="AA147" t="n">
        <v>441.8014374528752</v>
      </c>
      <c r="AB147" t="n">
        <v>604.4922176268461</v>
      </c>
      <c r="AC147" t="n">
        <v>546.8003287866953</v>
      </c>
      <c r="AD147" t="n">
        <v>441801.4374528752</v>
      </c>
      <c r="AE147" t="n">
        <v>604492.2176268462</v>
      </c>
      <c r="AF147" t="n">
        <v>5.926815524277416e-06</v>
      </c>
      <c r="AG147" t="n">
        <v>24</v>
      </c>
      <c r="AH147" t="n">
        <v>546800.3287866954</v>
      </c>
    </row>
    <row r="148">
      <c r="A148" t="n">
        <v>146</v>
      </c>
      <c r="B148" t="n">
        <v>130</v>
      </c>
      <c r="C148" t="inlineStr">
        <is>
          <t xml:space="preserve">CONCLUIDO	</t>
        </is>
      </c>
      <c r="D148" t="n">
        <v>4.8563</v>
      </c>
      <c r="E148" t="n">
        <v>20.59</v>
      </c>
      <c r="F148" t="n">
        <v>17.44</v>
      </c>
      <c r="G148" t="n">
        <v>149.53</v>
      </c>
      <c r="H148" t="n">
        <v>2.04</v>
      </c>
      <c r="I148" t="n">
        <v>7</v>
      </c>
      <c r="J148" t="n">
        <v>327.07</v>
      </c>
      <c r="K148" t="n">
        <v>59.19</v>
      </c>
      <c r="L148" t="n">
        <v>37.5</v>
      </c>
      <c r="M148" t="n">
        <v>5</v>
      </c>
      <c r="N148" t="n">
        <v>100.38</v>
      </c>
      <c r="O148" t="n">
        <v>40573.27</v>
      </c>
      <c r="P148" t="n">
        <v>266.29</v>
      </c>
      <c r="Q148" t="n">
        <v>444.55</v>
      </c>
      <c r="R148" t="n">
        <v>66.05</v>
      </c>
      <c r="S148" t="n">
        <v>48.21</v>
      </c>
      <c r="T148" t="n">
        <v>2996.01</v>
      </c>
      <c r="U148" t="n">
        <v>0.73</v>
      </c>
      <c r="V148" t="n">
        <v>0.78</v>
      </c>
      <c r="W148" t="n">
        <v>0.18</v>
      </c>
      <c r="X148" t="n">
        <v>0.17</v>
      </c>
      <c r="Y148" t="n">
        <v>1</v>
      </c>
      <c r="Z148" t="n">
        <v>10</v>
      </c>
      <c r="AA148" t="n">
        <v>441.5933218236129</v>
      </c>
      <c r="AB148" t="n">
        <v>604.207464641476</v>
      </c>
      <c r="AC148" t="n">
        <v>546.5427522265956</v>
      </c>
      <c r="AD148" t="n">
        <v>441593.3218236129</v>
      </c>
      <c r="AE148" t="n">
        <v>604207.4646414761</v>
      </c>
      <c r="AF148" t="n">
        <v>5.924131775352148e-06</v>
      </c>
      <c r="AG148" t="n">
        <v>24</v>
      </c>
      <c r="AH148" t="n">
        <v>546542.7522265955</v>
      </c>
    </row>
    <row r="149">
      <c r="A149" t="n">
        <v>147</v>
      </c>
      <c r="B149" t="n">
        <v>130</v>
      </c>
      <c r="C149" t="inlineStr">
        <is>
          <t xml:space="preserve">CONCLUIDO	</t>
        </is>
      </c>
      <c r="D149" t="n">
        <v>4.8627</v>
      </c>
      <c r="E149" t="n">
        <v>20.56</v>
      </c>
      <c r="F149" t="n">
        <v>17.42</v>
      </c>
      <c r="G149" t="n">
        <v>149.29</v>
      </c>
      <c r="H149" t="n">
        <v>2.05</v>
      </c>
      <c r="I149" t="n">
        <v>7</v>
      </c>
      <c r="J149" t="n">
        <v>327.65</v>
      </c>
      <c r="K149" t="n">
        <v>59.19</v>
      </c>
      <c r="L149" t="n">
        <v>37.75</v>
      </c>
      <c r="M149" t="n">
        <v>5</v>
      </c>
      <c r="N149" t="n">
        <v>100.71</v>
      </c>
      <c r="O149" t="n">
        <v>40644.83</v>
      </c>
      <c r="P149" t="n">
        <v>265.05</v>
      </c>
      <c r="Q149" t="n">
        <v>444.55</v>
      </c>
      <c r="R149" t="n">
        <v>65.06999999999999</v>
      </c>
      <c r="S149" t="n">
        <v>48.21</v>
      </c>
      <c r="T149" t="n">
        <v>2503</v>
      </c>
      <c r="U149" t="n">
        <v>0.74</v>
      </c>
      <c r="V149" t="n">
        <v>0.78</v>
      </c>
      <c r="W149" t="n">
        <v>0.18</v>
      </c>
      <c r="X149" t="n">
        <v>0.14</v>
      </c>
      <c r="Y149" t="n">
        <v>1</v>
      </c>
      <c r="Z149" t="n">
        <v>10</v>
      </c>
      <c r="AA149" t="n">
        <v>440.6361019718887</v>
      </c>
      <c r="AB149" t="n">
        <v>602.8977542107875</v>
      </c>
      <c r="AC149" t="n">
        <v>545.3580387212218</v>
      </c>
      <c r="AD149" t="n">
        <v>440636.1019718887</v>
      </c>
      <c r="AE149" t="n">
        <v>602897.7542107875</v>
      </c>
      <c r="AF149" t="n">
        <v>5.931939044952926e-06</v>
      </c>
      <c r="AG149" t="n">
        <v>24</v>
      </c>
      <c r="AH149" t="n">
        <v>545358.0387212217</v>
      </c>
    </row>
    <row r="150">
      <c r="A150" t="n">
        <v>148</v>
      </c>
      <c r="B150" t="n">
        <v>130</v>
      </c>
      <c r="C150" t="inlineStr">
        <is>
          <t xml:space="preserve">CONCLUIDO	</t>
        </is>
      </c>
      <c r="D150" t="n">
        <v>4.8814</v>
      </c>
      <c r="E150" t="n">
        <v>20.49</v>
      </c>
      <c r="F150" t="n">
        <v>17.39</v>
      </c>
      <c r="G150" t="n">
        <v>173.88</v>
      </c>
      <c r="H150" t="n">
        <v>2.06</v>
      </c>
      <c r="I150" t="n">
        <v>6</v>
      </c>
      <c r="J150" t="n">
        <v>328.23</v>
      </c>
      <c r="K150" t="n">
        <v>59.19</v>
      </c>
      <c r="L150" t="n">
        <v>38</v>
      </c>
      <c r="M150" t="n">
        <v>4</v>
      </c>
      <c r="N150" t="n">
        <v>101.04</v>
      </c>
      <c r="O150" t="n">
        <v>40716.56</v>
      </c>
      <c r="P150" t="n">
        <v>264.94</v>
      </c>
      <c r="Q150" t="n">
        <v>444.55</v>
      </c>
      <c r="R150" t="n">
        <v>64.23999999999999</v>
      </c>
      <c r="S150" t="n">
        <v>48.21</v>
      </c>
      <c r="T150" t="n">
        <v>2093.44</v>
      </c>
      <c r="U150" t="n">
        <v>0.75</v>
      </c>
      <c r="V150" t="n">
        <v>0.78</v>
      </c>
      <c r="W150" t="n">
        <v>0.17</v>
      </c>
      <c r="X150" t="n">
        <v>0.11</v>
      </c>
      <c r="Y150" t="n">
        <v>1</v>
      </c>
      <c r="Z150" t="n">
        <v>10</v>
      </c>
      <c r="AA150" t="n">
        <v>439.7036400263209</v>
      </c>
      <c r="AB150" t="n">
        <v>601.6219186395439</v>
      </c>
      <c r="AC150" t="n">
        <v>544.2039671062511</v>
      </c>
      <c r="AD150" t="n">
        <v>439703.6400263209</v>
      </c>
      <c r="AE150" t="n">
        <v>601621.9186395439</v>
      </c>
      <c r="AF150" t="n">
        <v>5.954750910817696e-06</v>
      </c>
      <c r="AG150" t="n">
        <v>24</v>
      </c>
      <c r="AH150" t="n">
        <v>544203.967106251</v>
      </c>
    </row>
    <row r="151">
      <c r="A151" t="n">
        <v>149</v>
      </c>
      <c r="B151" t="n">
        <v>130</v>
      </c>
      <c r="C151" t="inlineStr">
        <is>
          <t xml:space="preserve">CONCLUIDO	</t>
        </is>
      </c>
      <c r="D151" t="n">
        <v>4.876</v>
      </c>
      <c r="E151" t="n">
        <v>20.51</v>
      </c>
      <c r="F151" t="n">
        <v>17.41</v>
      </c>
      <c r="G151" t="n">
        <v>174.1</v>
      </c>
      <c r="H151" t="n">
        <v>2.07</v>
      </c>
      <c r="I151" t="n">
        <v>6</v>
      </c>
      <c r="J151" t="n">
        <v>328.82</v>
      </c>
      <c r="K151" t="n">
        <v>59.19</v>
      </c>
      <c r="L151" t="n">
        <v>38.25</v>
      </c>
      <c r="M151" t="n">
        <v>4</v>
      </c>
      <c r="N151" t="n">
        <v>101.37</v>
      </c>
      <c r="O151" t="n">
        <v>40788.44</v>
      </c>
      <c r="P151" t="n">
        <v>265.59</v>
      </c>
      <c r="Q151" t="n">
        <v>444.55</v>
      </c>
      <c r="R151" t="n">
        <v>65.06999999999999</v>
      </c>
      <c r="S151" t="n">
        <v>48.21</v>
      </c>
      <c r="T151" t="n">
        <v>2510.4</v>
      </c>
      <c r="U151" t="n">
        <v>0.74</v>
      </c>
      <c r="V151" t="n">
        <v>0.78</v>
      </c>
      <c r="W151" t="n">
        <v>0.17</v>
      </c>
      <c r="X151" t="n">
        <v>0.13</v>
      </c>
      <c r="Y151" t="n">
        <v>1</v>
      </c>
      <c r="Z151" t="n">
        <v>10</v>
      </c>
      <c r="AA151" t="n">
        <v>440.3224749994092</v>
      </c>
      <c r="AB151" t="n">
        <v>602.4686359507955</v>
      </c>
      <c r="AC151" t="n">
        <v>544.9698749056922</v>
      </c>
      <c r="AD151" t="n">
        <v>440322.4749994092</v>
      </c>
      <c r="AE151" t="n">
        <v>602468.6359507955</v>
      </c>
      <c r="AF151" t="n">
        <v>5.948163527092041e-06</v>
      </c>
      <c r="AG151" t="n">
        <v>24</v>
      </c>
      <c r="AH151" t="n">
        <v>544969.8749056922</v>
      </c>
    </row>
    <row r="152">
      <c r="A152" t="n">
        <v>150</v>
      </c>
      <c r="B152" t="n">
        <v>130</v>
      </c>
      <c r="C152" t="inlineStr">
        <is>
          <t xml:space="preserve">CONCLUIDO	</t>
        </is>
      </c>
      <c r="D152" t="n">
        <v>4.8697</v>
      </c>
      <c r="E152" t="n">
        <v>20.54</v>
      </c>
      <c r="F152" t="n">
        <v>17.44</v>
      </c>
      <c r="G152" t="n">
        <v>174.37</v>
      </c>
      <c r="H152" t="n">
        <v>2.08</v>
      </c>
      <c r="I152" t="n">
        <v>6</v>
      </c>
      <c r="J152" t="n">
        <v>329.4</v>
      </c>
      <c r="K152" t="n">
        <v>59.19</v>
      </c>
      <c r="L152" t="n">
        <v>38.5</v>
      </c>
      <c r="M152" t="n">
        <v>4</v>
      </c>
      <c r="N152" t="n">
        <v>101.71</v>
      </c>
      <c r="O152" t="n">
        <v>40860.49</v>
      </c>
      <c r="P152" t="n">
        <v>266.32</v>
      </c>
      <c r="Q152" t="n">
        <v>444.57</v>
      </c>
      <c r="R152" t="n">
        <v>65.95</v>
      </c>
      <c r="S152" t="n">
        <v>48.21</v>
      </c>
      <c r="T152" t="n">
        <v>2948.96</v>
      </c>
      <c r="U152" t="n">
        <v>0.73</v>
      </c>
      <c r="V152" t="n">
        <v>0.78</v>
      </c>
      <c r="W152" t="n">
        <v>0.17</v>
      </c>
      <c r="X152" t="n">
        <v>0.16</v>
      </c>
      <c r="Y152" t="n">
        <v>1</v>
      </c>
      <c r="Z152" t="n">
        <v>10</v>
      </c>
      <c r="AA152" t="n">
        <v>441.0578060978568</v>
      </c>
      <c r="AB152" t="n">
        <v>603.4747484002102</v>
      </c>
      <c r="AC152" t="n">
        <v>545.8799653950224</v>
      </c>
      <c r="AD152" t="n">
        <v>441057.8060978568</v>
      </c>
      <c r="AE152" t="n">
        <v>603474.7484002102</v>
      </c>
      <c r="AF152" t="n">
        <v>5.940478246078775e-06</v>
      </c>
      <c r="AG152" t="n">
        <v>24</v>
      </c>
      <c r="AH152" t="n">
        <v>545879.9653950224</v>
      </c>
    </row>
    <row r="153">
      <c r="A153" t="n">
        <v>151</v>
      </c>
      <c r="B153" t="n">
        <v>130</v>
      </c>
      <c r="C153" t="inlineStr">
        <is>
          <t xml:space="preserve">CONCLUIDO	</t>
        </is>
      </c>
      <c r="D153" t="n">
        <v>4.8741</v>
      </c>
      <c r="E153" t="n">
        <v>20.52</v>
      </c>
      <c r="F153" t="n">
        <v>17.42</v>
      </c>
      <c r="G153" t="n">
        <v>174.18</v>
      </c>
      <c r="H153" t="n">
        <v>2.09</v>
      </c>
      <c r="I153" t="n">
        <v>6</v>
      </c>
      <c r="J153" t="n">
        <v>329.99</v>
      </c>
      <c r="K153" t="n">
        <v>59.19</v>
      </c>
      <c r="L153" t="n">
        <v>38.75</v>
      </c>
      <c r="M153" t="n">
        <v>4</v>
      </c>
      <c r="N153" t="n">
        <v>102.04</v>
      </c>
      <c r="O153" t="n">
        <v>40932.69</v>
      </c>
      <c r="P153" t="n">
        <v>266.3</v>
      </c>
      <c r="Q153" t="n">
        <v>444.55</v>
      </c>
      <c r="R153" t="n">
        <v>65.2</v>
      </c>
      <c r="S153" t="n">
        <v>48.21</v>
      </c>
      <c r="T153" t="n">
        <v>2576.66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440.7907799702198</v>
      </c>
      <c r="AB153" t="n">
        <v>603.1093914720158</v>
      </c>
      <c r="AC153" t="n">
        <v>545.5494776192731</v>
      </c>
      <c r="AD153" t="n">
        <v>440790.7799702198</v>
      </c>
      <c r="AE153" t="n">
        <v>603109.3914720158</v>
      </c>
      <c r="AF153" t="n">
        <v>5.945845743929311e-06</v>
      </c>
      <c r="AG153" t="n">
        <v>24</v>
      </c>
      <c r="AH153" t="n">
        <v>545549.4776192731</v>
      </c>
    </row>
    <row r="154">
      <c r="A154" t="n">
        <v>152</v>
      </c>
      <c r="B154" t="n">
        <v>130</v>
      </c>
      <c r="C154" t="inlineStr">
        <is>
          <t xml:space="preserve">CONCLUIDO	</t>
        </is>
      </c>
      <c r="D154" t="n">
        <v>4.8773</v>
      </c>
      <c r="E154" t="n">
        <v>20.5</v>
      </c>
      <c r="F154" t="n">
        <v>17.4</v>
      </c>
      <c r="G154" t="n">
        <v>174.05</v>
      </c>
      <c r="H154" t="n">
        <v>2.1</v>
      </c>
      <c r="I154" t="n">
        <v>6</v>
      </c>
      <c r="J154" t="n">
        <v>330.57</v>
      </c>
      <c r="K154" t="n">
        <v>59.19</v>
      </c>
      <c r="L154" t="n">
        <v>39</v>
      </c>
      <c r="M154" t="n">
        <v>4</v>
      </c>
      <c r="N154" t="n">
        <v>102.38</v>
      </c>
      <c r="O154" t="n">
        <v>41005.06</v>
      </c>
      <c r="P154" t="n">
        <v>266.37</v>
      </c>
      <c r="Q154" t="n">
        <v>444.55</v>
      </c>
      <c r="R154" t="n">
        <v>64.77</v>
      </c>
      <c r="S154" t="n">
        <v>48.21</v>
      </c>
      <c r="T154" t="n">
        <v>2358.09</v>
      </c>
      <c r="U154" t="n">
        <v>0.74</v>
      </c>
      <c r="V154" t="n">
        <v>0.78</v>
      </c>
      <c r="W154" t="n">
        <v>0.17</v>
      </c>
      <c r="X154" t="n">
        <v>0.13</v>
      </c>
      <c r="Y154" t="n">
        <v>1</v>
      </c>
      <c r="Z154" t="n">
        <v>10</v>
      </c>
      <c r="AA154" t="n">
        <v>440.6178175589044</v>
      </c>
      <c r="AB154" t="n">
        <v>602.872736670291</v>
      </c>
      <c r="AC154" t="n">
        <v>545.3354088196779</v>
      </c>
      <c r="AD154" t="n">
        <v>440617.8175589044</v>
      </c>
      <c r="AE154" t="n">
        <v>602872.7366702911</v>
      </c>
      <c r="AF154" t="n">
        <v>5.949749378729699e-06</v>
      </c>
      <c r="AG154" t="n">
        <v>24</v>
      </c>
      <c r="AH154" t="n">
        <v>545335.4088196779</v>
      </c>
    </row>
    <row r="155">
      <c r="A155" t="n">
        <v>153</v>
      </c>
      <c r="B155" t="n">
        <v>130</v>
      </c>
      <c r="C155" t="inlineStr">
        <is>
          <t xml:space="preserve">CONCLUIDO	</t>
        </is>
      </c>
      <c r="D155" t="n">
        <v>4.8749</v>
      </c>
      <c r="E155" t="n">
        <v>20.51</v>
      </c>
      <c r="F155" t="n">
        <v>17.41</v>
      </c>
      <c r="G155" t="n">
        <v>174.15</v>
      </c>
      <c r="H155" t="n">
        <v>2.11</v>
      </c>
      <c r="I155" t="n">
        <v>6</v>
      </c>
      <c r="J155" t="n">
        <v>331.16</v>
      </c>
      <c r="K155" t="n">
        <v>59.19</v>
      </c>
      <c r="L155" t="n">
        <v>39.25</v>
      </c>
      <c r="M155" t="n">
        <v>4</v>
      </c>
      <c r="N155" t="n">
        <v>102.72</v>
      </c>
      <c r="O155" t="n">
        <v>41077.58</v>
      </c>
      <c r="P155" t="n">
        <v>267.04</v>
      </c>
      <c r="Q155" t="n">
        <v>444.55</v>
      </c>
      <c r="R155" t="n">
        <v>65.12</v>
      </c>
      <c r="S155" t="n">
        <v>48.21</v>
      </c>
      <c r="T155" t="n">
        <v>2534.91</v>
      </c>
      <c r="U155" t="n">
        <v>0.74</v>
      </c>
      <c r="V155" t="n">
        <v>0.78</v>
      </c>
      <c r="W155" t="n">
        <v>0.17</v>
      </c>
      <c r="X155" t="n">
        <v>0.14</v>
      </c>
      <c r="Y155" t="n">
        <v>1</v>
      </c>
      <c r="Z155" t="n">
        <v>10</v>
      </c>
      <c r="AA155" t="n">
        <v>441.0867310081634</v>
      </c>
      <c r="AB155" t="n">
        <v>603.5143247385685</v>
      </c>
      <c r="AC155" t="n">
        <v>545.9157646231936</v>
      </c>
      <c r="AD155" t="n">
        <v>441086.7310081634</v>
      </c>
      <c r="AE155" t="n">
        <v>603514.3247385685</v>
      </c>
      <c r="AF155" t="n">
        <v>5.946821652629407e-06</v>
      </c>
      <c r="AG155" t="n">
        <v>24</v>
      </c>
      <c r="AH155" t="n">
        <v>545915.7646231935</v>
      </c>
    </row>
    <row r="156">
      <c r="A156" t="n">
        <v>154</v>
      </c>
      <c r="B156" t="n">
        <v>130</v>
      </c>
      <c r="C156" t="inlineStr">
        <is>
          <t xml:space="preserve">CONCLUIDO	</t>
        </is>
      </c>
      <c r="D156" t="n">
        <v>4.873</v>
      </c>
      <c r="E156" t="n">
        <v>20.52</v>
      </c>
      <c r="F156" t="n">
        <v>17.42</v>
      </c>
      <c r="G156" t="n">
        <v>174.23</v>
      </c>
      <c r="H156" t="n">
        <v>2.12</v>
      </c>
      <c r="I156" t="n">
        <v>6</v>
      </c>
      <c r="J156" t="n">
        <v>331.75</v>
      </c>
      <c r="K156" t="n">
        <v>59.19</v>
      </c>
      <c r="L156" t="n">
        <v>39.5</v>
      </c>
      <c r="M156" t="n">
        <v>4</v>
      </c>
      <c r="N156" t="n">
        <v>103.06</v>
      </c>
      <c r="O156" t="n">
        <v>41150.28</v>
      </c>
      <c r="P156" t="n">
        <v>267.77</v>
      </c>
      <c r="Q156" t="n">
        <v>444.57</v>
      </c>
      <c r="R156" t="n">
        <v>65.39</v>
      </c>
      <c r="S156" t="n">
        <v>48.21</v>
      </c>
      <c r="T156" t="n">
        <v>2668.52</v>
      </c>
      <c r="U156" t="n">
        <v>0.74</v>
      </c>
      <c r="V156" t="n">
        <v>0.78</v>
      </c>
      <c r="W156" t="n">
        <v>0.17</v>
      </c>
      <c r="X156" t="n">
        <v>0.15</v>
      </c>
      <c r="Y156" t="n">
        <v>1</v>
      </c>
      <c r="Z156" t="n">
        <v>10</v>
      </c>
      <c r="AA156" t="n">
        <v>441.5653664092887</v>
      </c>
      <c r="AB156" t="n">
        <v>604.1692148102918</v>
      </c>
      <c r="AC156" t="n">
        <v>546.5081529056155</v>
      </c>
      <c r="AD156" t="n">
        <v>441565.3664092887</v>
      </c>
      <c r="AE156" t="n">
        <v>604169.2148102918</v>
      </c>
      <c r="AF156" t="n">
        <v>5.944503869466677e-06</v>
      </c>
      <c r="AG156" t="n">
        <v>24</v>
      </c>
      <c r="AH156" t="n">
        <v>546508.1529056155</v>
      </c>
    </row>
    <row r="157">
      <c r="A157" t="n">
        <v>155</v>
      </c>
      <c r="B157" t="n">
        <v>130</v>
      </c>
      <c r="C157" t="inlineStr">
        <is>
          <t xml:space="preserve">CONCLUIDO	</t>
        </is>
      </c>
      <c r="D157" t="n">
        <v>4.8745</v>
      </c>
      <c r="E157" t="n">
        <v>20.51</v>
      </c>
      <c r="F157" t="n">
        <v>17.42</v>
      </c>
      <c r="G157" t="n">
        <v>174.16</v>
      </c>
      <c r="H157" t="n">
        <v>2.13</v>
      </c>
      <c r="I157" t="n">
        <v>6</v>
      </c>
      <c r="J157" t="n">
        <v>332.34</v>
      </c>
      <c r="K157" t="n">
        <v>59.19</v>
      </c>
      <c r="L157" t="n">
        <v>39.75</v>
      </c>
      <c r="M157" t="n">
        <v>4</v>
      </c>
      <c r="N157" t="n">
        <v>103.4</v>
      </c>
      <c r="O157" t="n">
        <v>41223.13</v>
      </c>
      <c r="P157" t="n">
        <v>268.54</v>
      </c>
      <c r="Q157" t="n">
        <v>444.55</v>
      </c>
      <c r="R157" t="n">
        <v>65.18000000000001</v>
      </c>
      <c r="S157" t="n">
        <v>48.21</v>
      </c>
      <c r="T157" t="n">
        <v>2566.31</v>
      </c>
      <c r="U157" t="n">
        <v>0.74</v>
      </c>
      <c r="V157" t="n">
        <v>0.78</v>
      </c>
      <c r="W157" t="n">
        <v>0.17</v>
      </c>
      <c r="X157" t="n">
        <v>0.14</v>
      </c>
      <c r="Y157" t="n">
        <v>1</v>
      </c>
      <c r="Z157" t="n">
        <v>10</v>
      </c>
      <c r="AA157" t="n">
        <v>441.8858835385139</v>
      </c>
      <c r="AB157" t="n">
        <v>604.6077604867155</v>
      </c>
      <c r="AC157" t="n">
        <v>546.904844398184</v>
      </c>
      <c r="AD157" t="n">
        <v>441885.8835385139</v>
      </c>
      <c r="AE157" t="n">
        <v>604607.7604867155</v>
      </c>
      <c r="AF157" t="n">
        <v>5.946333698279358e-06</v>
      </c>
      <c r="AG157" t="n">
        <v>24</v>
      </c>
      <c r="AH157" t="n">
        <v>546904.844398184</v>
      </c>
    </row>
    <row r="158">
      <c r="A158" t="n">
        <v>156</v>
      </c>
      <c r="B158" t="n">
        <v>130</v>
      </c>
      <c r="C158" t="inlineStr">
        <is>
          <t xml:space="preserve">CONCLUIDO	</t>
        </is>
      </c>
      <c r="D158" t="n">
        <v>4.8754</v>
      </c>
      <c r="E158" t="n">
        <v>20.51</v>
      </c>
      <c r="F158" t="n">
        <v>17.41</v>
      </c>
      <c r="G158" t="n">
        <v>174.13</v>
      </c>
      <c r="H158" t="n">
        <v>2.14</v>
      </c>
      <c r="I158" t="n">
        <v>6</v>
      </c>
      <c r="J158" t="n">
        <v>332.93</v>
      </c>
      <c r="K158" t="n">
        <v>59.19</v>
      </c>
      <c r="L158" t="n">
        <v>40</v>
      </c>
      <c r="M158" t="n">
        <v>4</v>
      </c>
      <c r="N158" t="n">
        <v>103.74</v>
      </c>
      <c r="O158" t="n">
        <v>41296.16</v>
      </c>
      <c r="P158" t="n">
        <v>268.66</v>
      </c>
      <c r="Q158" t="n">
        <v>444.55</v>
      </c>
      <c r="R158" t="n">
        <v>65.04000000000001</v>
      </c>
      <c r="S158" t="n">
        <v>48.21</v>
      </c>
      <c r="T158" t="n">
        <v>2495.08</v>
      </c>
      <c r="U158" t="n">
        <v>0.74</v>
      </c>
      <c r="V158" t="n">
        <v>0.78</v>
      </c>
      <c r="W158" t="n">
        <v>0.17</v>
      </c>
      <c r="X158" t="n">
        <v>0.14</v>
      </c>
      <c r="Y158" t="n">
        <v>1</v>
      </c>
      <c r="Z158" t="n">
        <v>10</v>
      </c>
      <c r="AA158" t="n">
        <v>441.8699385432794</v>
      </c>
      <c r="AB158" t="n">
        <v>604.5859438407922</v>
      </c>
      <c r="AC158" t="n">
        <v>546.8851099023277</v>
      </c>
      <c r="AD158" t="n">
        <v>441869.9385432794</v>
      </c>
      <c r="AE158" t="n">
        <v>604585.9438407922</v>
      </c>
      <c r="AF158" t="n">
        <v>5.947431595566967e-06</v>
      </c>
      <c r="AG158" t="n">
        <v>24</v>
      </c>
      <c r="AH158" t="n">
        <v>546885.1099023278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3.1887</v>
      </c>
      <c r="E2" t="n">
        <v>31.36</v>
      </c>
      <c r="F2" t="n">
        <v>23.07</v>
      </c>
      <c r="G2" t="n">
        <v>7.02</v>
      </c>
      <c r="H2" t="n">
        <v>0.12</v>
      </c>
      <c r="I2" t="n">
        <v>197</v>
      </c>
      <c r="J2" t="n">
        <v>150.44</v>
      </c>
      <c r="K2" t="n">
        <v>49.1</v>
      </c>
      <c r="L2" t="n">
        <v>1</v>
      </c>
      <c r="M2" t="n">
        <v>195</v>
      </c>
      <c r="N2" t="n">
        <v>25.34</v>
      </c>
      <c r="O2" t="n">
        <v>18787.76</v>
      </c>
      <c r="P2" t="n">
        <v>270.74</v>
      </c>
      <c r="Q2" t="n">
        <v>444.68</v>
      </c>
      <c r="R2" t="n">
        <v>249.85</v>
      </c>
      <c r="S2" t="n">
        <v>48.21</v>
      </c>
      <c r="T2" t="n">
        <v>93942.89</v>
      </c>
      <c r="U2" t="n">
        <v>0.19</v>
      </c>
      <c r="V2" t="n">
        <v>0.59</v>
      </c>
      <c r="W2" t="n">
        <v>0.47</v>
      </c>
      <c r="X2" t="n">
        <v>5.78</v>
      </c>
      <c r="Y2" t="n">
        <v>1</v>
      </c>
      <c r="Z2" t="n">
        <v>10</v>
      </c>
      <c r="AA2" t="n">
        <v>675.8069703261531</v>
      </c>
      <c r="AB2" t="n">
        <v>924.6689112995724</v>
      </c>
      <c r="AC2" t="n">
        <v>836.4198081861084</v>
      </c>
      <c r="AD2" t="n">
        <v>675806.9703261531</v>
      </c>
      <c r="AE2" t="n">
        <v>924668.9112995724</v>
      </c>
      <c r="AF2" t="n">
        <v>4.856129474638452e-06</v>
      </c>
      <c r="AG2" t="n">
        <v>37</v>
      </c>
      <c r="AH2" t="n">
        <v>836419.8081861084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3.5412</v>
      </c>
      <c r="E3" t="n">
        <v>28.24</v>
      </c>
      <c r="F3" t="n">
        <v>21.5</v>
      </c>
      <c r="G3" t="n">
        <v>8.84</v>
      </c>
      <c r="H3" t="n">
        <v>0.15</v>
      </c>
      <c r="I3" t="n">
        <v>146</v>
      </c>
      <c r="J3" t="n">
        <v>150.78</v>
      </c>
      <c r="K3" t="n">
        <v>49.1</v>
      </c>
      <c r="L3" t="n">
        <v>1.25</v>
      </c>
      <c r="M3" t="n">
        <v>144</v>
      </c>
      <c r="N3" t="n">
        <v>25.44</v>
      </c>
      <c r="O3" t="n">
        <v>18830.65</v>
      </c>
      <c r="P3" t="n">
        <v>251.67</v>
      </c>
      <c r="Q3" t="n">
        <v>444.59</v>
      </c>
      <c r="R3" t="n">
        <v>198.25</v>
      </c>
      <c r="S3" t="n">
        <v>48.21</v>
      </c>
      <c r="T3" t="n">
        <v>68402.23</v>
      </c>
      <c r="U3" t="n">
        <v>0.24</v>
      </c>
      <c r="V3" t="n">
        <v>0.63</v>
      </c>
      <c r="W3" t="n">
        <v>0.4</v>
      </c>
      <c r="X3" t="n">
        <v>4.22</v>
      </c>
      <c r="Y3" t="n">
        <v>1</v>
      </c>
      <c r="Z3" t="n">
        <v>10</v>
      </c>
      <c r="AA3" t="n">
        <v>585.8411897394755</v>
      </c>
      <c r="AB3" t="n">
        <v>801.5737612907595</v>
      </c>
      <c r="AC3" t="n">
        <v>725.0726865290085</v>
      </c>
      <c r="AD3" t="n">
        <v>585841.1897394755</v>
      </c>
      <c r="AE3" t="n">
        <v>801573.7612907595</v>
      </c>
      <c r="AF3" t="n">
        <v>5.392958163386235e-06</v>
      </c>
      <c r="AG3" t="n">
        <v>33</v>
      </c>
      <c r="AH3" t="n">
        <v>725072.6865290084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3.7752</v>
      </c>
      <c r="E4" t="n">
        <v>26.49</v>
      </c>
      <c r="F4" t="n">
        <v>20.64</v>
      </c>
      <c r="G4" t="n">
        <v>10.58</v>
      </c>
      <c r="H4" t="n">
        <v>0.18</v>
      </c>
      <c r="I4" t="n">
        <v>117</v>
      </c>
      <c r="J4" t="n">
        <v>151.13</v>
      </c>
      <c r="K4" t="n">
        <v>49.1</v>
      </c>
      <c r="L4" t="n">
        <v>1.5</v>
      </c>
      <c r="M4" t="n">
        <v>115</v>
      </c>
      <c r="N4" t="n">
        <v>25.54</v>
      </c>
      <c r="O4" t="n">
        <v>18873.58</v>
      </c>
      <c r="P4" t="n">
        <v>240.95</v>
      </c>
      <c r="Q4" t="n">
        <v>444.61</v>
      </c>
      <c r="R4" t="n">
        <v>170.17</v>
      </c>
      <c r="S4" t="n">
        <v>48.21</v>
      </c>
      <c r="T4" t="n">
        <v>54506.41</v>
      </c>
      <c r="U4" t="n">
        <v>0.28</v>
      </c>
      <c r="V4" t="n">
        <v>0.66</v>
      </c>
      <c r="W4" t="n">
        <v>0.35</v>
      </c>
      <c r="X4" t="n">
        <v>3.36</v>
      </c>
      <c r="Y4" t="n">
        <v>1</v>
      </c>
      <c r="Z4" t="n">
        <v>10</v>
      </c>
      <c r="AA4" t="n">
        <v>539.7331054214062</v>
      </c>
      <c r="AB4" t="n">
        <v>738.4866461816596</v>
      </c>
      <c r="AC4" t="n">
        <v>668.0065171425989</v>
      </c>
      <c r="AD4" t="n">
        <v>539733.1054214062</v>
      </c>
      <c r="AE4" t="n">
        <v>738486.6461816595</v>
      </c>
      <c r="AF4" t="n">
        <v>5.749321037618805e-06</v>
      </c>
      <c r="AG4" t="n">
        <v>31</v>
      </c>
      <c r="AH4" t="n">
        <v>668006.5171425989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3.961</v>
      </c>
      <c r="E5" t="n">
        <v>25.25</v>
      </c>
      <c r="F5" t="n">
        <v>20.01</v>
      </c>
      <c r="G5" t="n">
        <v>12.37</v>
      </c>
      <c r="H5" t="n">
        <v>0.2</v>
      </c>
      <c r="I5" t="n">
        <v>97</v>
      </c>
      <c r="J5" t="n">
        <v>151.48</v>
      </c>
      <c r="K5" t="n">
        <v>49.1</v>
      </c>
      <c r="L5" t="n">
        <v>1.75</v>
      </c>
      <c r="M5" t="n">
        <v>95</v>
      </c>
      <c r="N5" t="n">
        <v>25.64</v>
      </c>
      <c r="O5" t="n">
        <v>18916.54</v>
      </c>
      <c r="P5" t="n">
        <v>233.03</v>
      </c>
      <c r="Q5" t="n">
        <v>444.6</v>
      </c>
      <c r="R5" t="n">
        <v>149.6</v>
      </c>
      <c r="S5" t="n">
        <v>48.21</v>
      </c>
      <c r="T5" t="n">
        <v>44318.84</v>
      </c>
      <c r="U5" t="n">
        <v>0.32</v>
      </c>
      <c r="V5" t="n">
        <v>0.68</v>
      </c>
      <c r="W5" t="n">
        <v>0.32</v>
      </c>
      <c r="X5" t="n">
        <v>2.73</v>
      </c>
      <c r="Y5" t="n">
        <v>1</v>
      </c>
      <c r="Z5" t="n">
        <v>10</v>
      </c>
      <c r="AA5" t="n">
        <v>511.6576412540227</v>
      </c>
      <c r="AB5" t="n">
        <v>700.0725575057827</v>
      </c>
      <c r="AC5" t="n">
        <v>633.2586151754356</v>
      </c>
      <c r="AD5" t="n">
        <v>511657.6412540227</v>
      </c>
      <c r="AE5" t="n">
        <v>700072.5575057827</v>
      </c>
      <c r="AF5" t="n">
        <v>6.03227925143253e-06</v>
      </c>
      <c r="AG5" t="n">
        <v>30</v>
      </c>
      <c r="AH5" t="n">
        <v>633258.6151754356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4.0918</v>
      </c>
      <c r="E6" t="n">
        <v>24.44</v>
      </c>
      <c r="F6" t="n">
        <v>19.63</v>
      </c>
      <c r="G6" t="n">
        <v>14.19</v>
      </c>
      <c r="H6" t="n">
        <v>0.23</v>
      </c>
      <c r="I6" t="n">
        <v>83</v>
      </c>
      <c r="J6" t="n">
        <v>151.83</v>
      </c>
      <c r="K6" t="n">
        <v>49.1</v>
      </c>
      <c r="L6" t="n">
        <v>2</v>
      </c>
      <c r="M6" t="n">
        <v>81</v>
      </c>
      <c r="N6" t="n">
        <v>25.73</v>
      </c>
      <c r="O6" t="n">
        <v>18959.54</v>
      </c>
      <c r="P6" t="n">
        <v>227.95</v>
      </c>
      <c r="Q6" t="n">
        <v>444.58</v>
      </c>
      <c r="R6" t="n">
        <v>137.08</v>
      </c>
      <c r="S6" t="n">
        <v>48.21</v>
      </c>
      <c r="T6" t="n">
        <v>38129.49</v>
      </c>
      <c r="U6" t="n">
        <v>0.35</v>
      </c>
      <c r="V6" t="n">
        <v>0.7</v>
      </c>
      <c r="W6" t="n">
        <v>0.3</v>
      </c>
      <c r="X6" t="n">
        <v>2.35</v>
      </c>
      <c r="Y6" t="n">
        <v>1</v>
      </c>
      <c r="Z6" t="n">
        <v>10</v>
      </c>
      <c r="AA6" t="n">
        <v>490.5307334594596</v>
      </c>
      <c r="AB6" t="n">
        <v>671.1657902078705</v>
      </c>
      <c r="AC6" t="n">
        <v>607.1106691775334</v>
      </c>
      <c r="AD6" t="n">
        <v>490530.7334594596</v>
      </c>
      <c r="AE6" t="n">
        <v>671165.7902078705</v>
      </c>
      <c r="AF6" t="n">
        <v>6.231476960618941e-06</v>
      </c>
      <c r="AG6" t="n">
        <v>29</v>
      </c>
      <c r="AH6" t="n">
        <v>607110.6691775334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4.197</v>
      </c>
      <c r="E7" t="n">
        <v>23.83</v>
      </c>
      <c r="F7" t="n">
        <v>19.32</v>
      </c>
      <c r="G7" t="n">
        <v>15.88</v>
      </c>
      <c r="H7" t="n">
        <v>0.26</v>
      </c>
      <c r="I7" t="n">
        <v>73</v>
      </c>
      <c r="J7" t="n">
        <v>152.18</v>
      </c>
      <c r="K7" t="n">
        <v>49.1</v>
      </c>
      <c r="L7" t="n">
        <v>2.25</v>
      </c>
      <c r="M7" t="n">
        <v>71</v>
      </c>
      <c r="N7" t="n">
        <v>25.83</v>
      </c>
      <c r="O7" t="n">
        <v>19002.56</v>
      </c>
      <c r="P7" t="n">
        <v>223.92</v>
      </c>
      <c r="Q7" t="n">
        <v>444.63</v>
      </c>
      <c r="R7" t="n">
        <v>127.23</v>
      </c>
      <c r="S7" t="n">
        <v>48.21</v>
      </c>
      <c r="T7" t="n">
        <v>33256.24</v>
      </c>
      <c r="U7" t="n">
        <v>0.38</v>
      </c>
      <c r="V7" t="n">
        <v>0.71</v>
      </c>
      <c r="W7" t="n">
        <v>0.28</v>
      </c>
      <c r="X7" t="n">
        <v>2.04</v>
      </c>
      <c r="Y7" t="n">
        <v>1</v>
      </c>
      <c r="Z7" t="n">
        <v>10</v>
      </c>
      <c r="AA7" t="n">
        <v>472.1611075368094</v>
      </c>
      <c r="AB7" t="n">
        <v>646.0316576098008</v>
      </c>
      <c r="AC7" t="n">
        <v>584.3753029186468</v>
      </c>
      <c r="AD7" t="n">
        <v>472161.1075368094</v>
      </c>
      <c r="AE7" t="n">
        <v>646031.6576098008</v>
      </c>
      <c r="AF7" t="n">
        <v>6.391687962197003e-06</v>
      </c>
      <c r="AG7" t="n">
        <v>28</v>
      </c>
      <c r="AH7" t="n">
        <v>584375.3029186467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4.2839</v>
      </c>
      <c r="E8" t="n">
        <v>23.34</v>
      </c>
      <c r="F8" t="n">
        <v>19.08</v>
      </c>
      <c r="G8" t="n">
        <v>17.61</v>
      </c>
      <c r="H8" t="n">
        <v>0.29</v>
      </c>
      <c r="I8" t="n">
        <v>65</v>
      </c>
      <c r="J8" t="n">
        <v>152.53</v>
      </c>
      <c r="K8" t="n">
        <v>49.1</v>
      </c>
      <c r="L8" t="n">
        <v>2.5</v>
      </c>
      <c r="M8" t="n">
        <v>63</v>
      </c>
      <c r="N8" t="n">
        <v>25.93</v>
      </c>
      <c r="O8" t="n">
        <v>19045.63</v>
      </c>
      <c r="P8" t="n">
        <v>220.67</v>
      </c>
      <c r="Q8" t="n">
        <v>444.63</v>
      </c>
      <c r="R8" t="n">
        <v>119.03</v>
      </c>
      <c r="S8" t="n">
        <v>48.21</v>
      </c>
      <c r="T8" t="n">
        <v>29194.38</v>
      </c>
      <c r="U8" t="n">
        <v>0.41</v>
      </c>
      <c r="V8" t="n">
        <v>0.72</v>
      </c>
      <c r="W8" t="n">
        <v>0.27</v>
      </c>
      <c r="X8" t="n">
        <v>1.8</v>
      </c>
      <c r="Y8" t="n">
        <v>1</v>
      </c>
      <c r="Z8" t="n">
        <v>10</v>
      </c>
      <c r="AA8" t="n">
        <v>465.4624180801009</v>
      </c>
      <c r="AB8" t="n">
        <v>636.8662151698104</v>
      </c>
      <c r="AC8" t="n">
        <v>576.0845974413498</v>
      </c>
      <c r="AD8" t="n">
        <v>465462.4180801008</v>
      </c>
      <c r="AE8" t="n">
        <v>636866.2151698105</v>
      </c>
      <c r="AF8" t="n">
        <v>6.524029559508159e-06</v>
      </c>
      <c r="AG8" t="n">
        <v>28</v>
      </c>
      <c r="AH8" t="n">
        <v>576084.5974413499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4.3697</v>
      </c>
      <c r="E9" t="n">
        <v>22.88</v>
      </c>
      <c r="F9" t="n">
        <v>18.84</v>
      </c>
      <c r="G9" t="n">
        <v>19.49</v>
      </c>
      <c r="H9" t="n">
        <v>0.32</v>
      </c>
      <c r="I9" t="n">
        <v>58</v>
      </c>
      <c r="J9" t="n">
        <v>152.88</v>
      </c>
      <c r="K9" t="n">
        <v>49.1</v>
      </c>
      <c r="L9" t="n">
        <v>2.75</v>
      </c>
      <c r="M9" t="n">
        <v>56</v>
      </c>
      <c r="N9" t="n">
        <v>26.03</v>
      </c>
      <c r="O9" t="n">
        <v>19088.72</v>
      </c>
      <c r="P9" t="n">
        <v>217.28</v>
      </c>
      <c r="Q9" t="n">
        <v>444.56</v>
      </c>
      <c r="R9" t="n">
        <v>111.14</v>
      </c>
      <c r="S9" t="n">
        <v>48.21</v>
      </c>
      <c r="T9" t="n">
        <v>25283.29</v>
      </c>
      <c r="U9" t="n">
        <v>0.43</v>
      </c>
      <c r="V9" t="n">
        <v>0.72</v>
      </c>
      <c r="W9" t="n">
        <v>0.26</v>
      </c>
      <c r="X9" t="n">
        <v>1.56</v>
      </c>
      <c r="Y9" t="n">
        <v>1</v>
      </c>
      <c r="Z9" t="n">
        <v>10</v>
      </c>
      <c r="AA9" t="n">
        <v>449.2476393171487</v>
      </c>
      <c r="AB9" t="n">
        <v>614.6804395207868</v>
      </c>
      <c r="AC9" t="n">
        <v>556.0162010823374</v>
      </c>
      <c r="AD9" t="n">
        <v>449247.6393171487</v>
      </c>
      <c r="AE9" t="n">
        <v>614680.4395207867</v>
      </c>
      <c r="AF9" t="n">
        <v>6.654695946726768e-06</v>
      </c>
      <c r="AG9" t="n">
        <v>27</v>
      </c>
      <c r="AH9" t="n">
        <v>556016.2010823374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4.4657</v>
      </c>
      <c r="E10" t="n">
        <v>22.39</v>
      </c>
      <c r="F10" t="n">
        <v>18.53</v>
      </c>
      <c r="G10" t="n">
        <v>21.38</v>
      </c>
      <c r="H10" t="n">
        <v>0.35</v>
      </c>
      <c r="I10" t="n">
        <v>52</v>
      </c>
      <c r="J10" t="n">
        <v>153.23</v>
      </c>
      <c r="K10" t="n">
        <v>49.1</v>
      </c>
      <c r="L10" t="n">
        <v>3</v>
      </c>
      <c r="M10" t="n">
        <v>50</v>
      </c>
      <c r="N10" t="n">
        <v>26.13</v>
      </c>
      <c r="O10" t="n">
        <v>19131.85</v>
      </c>
      <c r="P10" t="n">
        <v>212.98</v>
      </c>
      <c r="Q10" t="n">
        <v>444.56</v>
      </c>
      <c r="R10" t="n">
        <v>101.37</v>
      </c>
      <c r="S10" t="n">
        <v>48.21</v>
      </c>
      <c r="T10" t="n">
        <v>20427.8</v>
      </c>
      <c r="U10" t="n">
        <v>0.48</v>
      </c>
      <c r="V10" t="n">
        <v>0.74</v>
      </c>
      <c r="W10" t="n">
        <v>0.23</v>
      </c>
      <c r="X10" t="n">
        <v>1.25</v>
      </c>
      <c r="Y10" t="n">
        <v>1</v>
      </c>
      <c r="Z10" t="n">
        <v>10</v>
      </c>
      <c r="AA10" t="n">
        <v>432.1447077849635</v>
      </c>
      <c r="AB10" t="n">
        <v>591.2794540703638</v>
      </c>
      <c r="AC10" t="n">
        <v>534.8485728398134</v>
      </c>
      <c r="AD10" t="n">
        <v>432144.7077849635</v>
      </c>
      <c r="AE10" t="n">
        <v>591279.4540703639</v>
      </c>
      <c r="AF10" t="n">
        <v>6.800896100258078e-06</v>
      </c>
      <c r="AG10" t="n">
        <v>26</v>
      </c>
      <c r="AH10" t="n">
        <v>534848.5728398134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4.434</v>
      </c>
      <c r="E11" t="n">
        <v>22.55</v>
      </c>
      <c r="F11" t="n">
        <v>18.78</v>
      </c>
      <c r="G11" t="n">
        <v>22.99</v>
      </c>
      <c r="H11" t="n">
        <v>0.37</v>
      </c>
      <c r="I11" t="n">
        <v>49</v>
      </c>
      <c r="J11" t="n">
        <v>153.58</v>
      </c>
      <c r="K11" t="n">
        <v>49.1</v>
      </c>
      <c r="L11" t="n">
        <v>3.25</v>
      </c>
      <c r="M11" t="n">
        <v>47</v>
      </c>
      <c r="N11" t="n">
        <v>26.23</v>
      </c>
      <c r="O11" t="n">
        <v>19175.02</v>
      </c>
      <c r="P11" t="n">
        <v>215.71</v>
      </c>
      <c r="Q11" t="n">
        <v>444.56</v>
      </c>
      <c r="R11" t="n">
        <v>110.11</v>
      </c>
      <c r="S11" t="n">
        <v>48.21</v>
      </c>
      <c r="T11" t="n">
        <v>24816.54</v>
      </c>
      <c r="U11" t="n">
        <v>0.44</v>
      </c>
      <c r="V11" t="n">
        <v>0.73</v>
      </c>
      <c r="W11" t="n">
        <v>0.24</v>
      </c>
      <c r="X11" t="n">
        <v>1.5</v>
      </c>
      <c r="Y11" t="n">
        <v>1</v>
      </c>
      <c r="Z11" t="n">
        <v>10</v>
      </c>
      <c r="AA11" t="n">
        <v>445.5037672625414</v>
      </c>
      <c r="AB11" t="n">
        <v>609.557908607695</v>
      </c>
      <c r="AC11" t="n">
        <v>551.382557330074</v>
      </c>
      <c r="AD11" t="n">
        <v>445503.7672625415</v>
      </c>
      <c r="AE11" t="n">
        <v>609557.908607695</v>
      </c>
      <c r="AF11" t="n">
        <v>6.752619591227428e-06</v>
      </c>
      <c r="AG11" t="n">
        <v>27</v>
      </c>
      <c r="AH11" t="n">
        <v>551382.5573300739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4.4999</v>
      </c>
      <c r="E12" t="n">
        <v>22.22</v>
      </c>
      <c r="F12" t="n">
        <v>18.57</v>
      </c>
      <c r="G12" t="n">
        <v>24.76</v>
      </c>
      <c r="H12" t="n">
        <v>0.4</v>
      </c>
      <c r="I12" t="n">
        <v>45</v>
      </c>
      <c r="J12" t="n">
        <v>153.93</v>
      </c>
      <c r="K12" t="n">
        <v>49.1</v>
      </c>
      <c r="L12" t="n">
        <v>3.5</v>
      </c>
      <c r="M12" t="n">
        <v>43</v>
      </c>
      <c r="N12" t="n">
        <v>26.33</v>
      </c>
      <c r="O12" t="n">
        <v>19218.22</v>
      </c>
      <c r="P12" t="n">
        <v>212.91</v>
      </c>
      <c r="Q12" t="n">
        <v>444.6</v>
      </c>
      <c r="R12" t="n">
        <v>103</v>
      </c>
      <c r="S12" t="n">
        <v>48.21</v>
      </c>
      <c r="T12" t="n">
        <v>21281.7</v>
      </c>
      <c r="U12" t="n">
        <v>0.47</v>
      </c>
      <c r="V12" t="n">
        <v>0.73</v>
      </c>
      <c r="W12" t="n">
        <v>0.23</v>
      </c>
      <c r="X12" t="n">
        <v>1.29</v>
      </c>
      <c r="Y12" t="n">
        <v>1</v>
      </c>
      <c r="Z12" t="n">
        <v>10</v>
      </c>
      <c r="AA12" t="n">
        <v>430.8899142369544</v>
      </c>
      <c r="AB12" t="n">
        <v>589.5625901803933</v>
      </c>
      <c r="AC12" t="n">
        <v>533.295564029868</v>
      </c>
      <c r="AD12" t="n">
        <v>430889.9142369544</v>
      </c>
      <c r="AE12" t="n">
        <v>589562.5901803933</v>
      </c>
      <c r="AF12" t="n">
        <v>6.852979904953609e-06</v>
      </c>
      <c r="AG12" t="n">
        <v>26</v>
      </c>
      <c r="AH12" t="n">
        <v>533295.564029868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4.537</v>
      </c>
      <c r="E13" t="n">
        <v>22.04</v>
      </c>
      <c r="F13" t="n">
        <v>18.48</v>
      </c>
      <c r="G13" t="n">
        <v>26.4</v>
      </c>
      <c r="H13" t="n">
        <v>0.43</v>
      </c>
      <c r="I13" t="n">
        <v>42</v>
      </c>
      <c r="J13" t="n">
        <v>154.28</v>
      </c>
      <c r="K13" t="n">
        <v>49.1</v>
      </c>
      <c r="L13" t="n">
        <v>3.75</v>
      </c>
      <c r="M13" t="n">
        <v>40</v>
      </c>
      <c r="N13" t="n">
        <v>26.43</v>
      </c>
      <c r="O13" t="n">
        <v>19261.45</v>
      </c>
      <c r="P13" t="n">
        <v>211.26</v>
      </c>
      <c r="Q13" t="n">
        <v>444.57</v>
      </c>
      <c r="R13" t="n">
        <v>99.92</v>
      </c>
      <c r="S13" t="n">
        <v>48.21</v>
      </c>
      <c r="T13" t="n">
        <v>19754.1</v>
      </c>
      <c r="U13" t="n">
        <v>0.48</v>
      </c>
      <c r="V13" t="n">
        <v>0.74</v>
      </c>
      <c r="W13" t="n">
        <v>0.23</v>
      </c>
      <c r="X13" t="n">
        <v>1.2</v>
      </c>
      <c r="Y13" t="n">
        <v>1</v>
      </c>
      <c r="Z13" t="n">
        <v>10</v>
      </c>
      <c r="AA13" t="n">
        <v>428.2689682820699</v>
      </c>
      <c r="AB13" t="n">
        <v>585.9764962969455</v>
      </c>
      <c r="AC13" t="n">
        <v>530.0517219135421</v>
      </c>
      <c r="AD13" t="n">
        <v>428268.9682820699</v>
      </c>
      <c r="AE13" t="n">
        <v>585976.4962969455</v>
      </c>
      <c r="AF13" t="n">
        <v>6.909480172620396e-06</v>
      </c>
      <c r="AG13" t="n">
        <v>26</v>
      </c>
      <c r="AH13" t="n">
        <v>530051.7219135421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4.5783</v>
      </c>
      <c r="E14" t="n">
        <v>21.84</v>
      </c>
      <c r="F14" t="n">
        <v>18.37</v>
      </c>
      <c r="G14" t="n">
        <v>28.27</v>
      </c>
      <c r="H14" t="n">
        <v>0.46</v>
      </c>
      <c r="I14" t="n">
        <v>39</v>
      </c>
      <c r="J14" t="n">
        <v>154.63</v>
      </c>
      <c r="K14" t="n">
        <v>49.1</v>
      </c>
      <c r="L14" t="n">
        <v>4</v>
      </c>
      <c r="M14" t="n">
        <v>37</v>
      </c>
      <c r="N14" t="n">
        <v>26.53</v>
      </c>
      <c r="O14" t="n">
        <v>19304.72</v>
      </c>
      <c r="P14" t="n">
        <v>209.61</v>
      </c>
      <c r="Q14" t="n">
        <v>444.61</v>
      </c>
      <c r="R14" t="n">
        <v>96.44</v>
      </c>
      <c r="S14" t="n">
        <v>48.21</v>
      </c>
      <c r="T14" t="n">
        <v>18027.68</v>
      </c>
      <c r="U14" t="n">
        <v>0.5</v>
      </c>
      <c r="V14" t="n">
        <v>0.74</v>
      </c>
      <c r="W14" t="n">
        <v>0.23</v>
      </c>
      <c r="X14" t="n">
        <v>1.1</v>
      </c>
      <c r="Y14" t="n">
        <v>1</v>
      </c>
      <c r="Z14" t="n">
        <v>10</v>
      </c>
      <c r="AA14" t="n">
        <v>425.4677355050863</v>
      </c>
      <c r="AB14" t="n">
        <v>582.1437260298084</v>
      </c>
      <c r="AC14" t="n">
        <v>526.5847458613736</v>
      </c>
      <c r="AD14" t="n">
        <v>425467.7355050863</v>
      </c>
      <c r="AE14" t="n">
        <v>582143.7260298084</v>
      </c>
      <c r="AF14" t="n">
        <v>6.972376697004178e-06</v>
      </c>
      <c r="AG14" t="n">
        <v>26</v>
      </c>
      <c r="AH14" t="n">
        <v>526584.7458613736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4.6042</v>
      </c>
      <c r="E15" t="n">
        <v>21.72</v>
      </c>
      <c r="F15" t="n">
        <v>18.31</v>
      </c>
      <c r="G15" t="n">
        <v>29.7</v>
      </c>
      <c r="H15" t="n">
        <v>0.49</v>
      </c>
      <c r="I15" t="n">
        <v>37</v>
      </c>
      <c r="J15" t="n">
        <v>154.98</v>
      </c>
      <c r="K15" t="n">
        <v>49.1</v>
      </c>
      <c r="L15" t="n">
        <v>4.25</v>
      </c>
      <c r="M15" t="n">
        <v>35</v>
      </c>
      <c r="N15" t="n">
        <v>26.63</v>
      </c>
      <c r="O15" t="n">
        <v>19348.03</v>
      </c>
      <c r="P15" t="n">
        <v>208.22</v>
      </c>
      <c r="Q15" t="n">
        <v>444.55</v>
      </c>
      <c r="R15" t="n">
        <v>94.31999999999999</v>
      </c>
      <c r="S15" t="n">
        <v>48.21</v>
      </c>
      <c r="T15" t="n">
        <v>16978.26</v>
      </c>
      <c r="U15" t="n">
        <v>0.51</v>
      </c>
      <c r="V15" t="n">
        <v>0.75</v>
      </c>
      <c r="W15" t="n">
        <v>0.23</v>
      </c>
      <c r="X15" t="n">
        <v>1.04</v>
      </c>
      <c r="Y15" t="n">
        <v>1</v>
      </c>
      <c r="Z15" t="n">
        <v>10</v>
      </c>
      <c r="AA15" t="n">
        <v>423.5793826933</v>
      </c>
      <c r="AB15" t="n">
        <v>579.5599984044759</v>
      </c>
      <c r="AC15" t="n">
        <v>524.2476055743184</v>
      </c>
      <c r="AD15" t="n">
        <v>423579.3826933</v>
      </c>
      <c r="AE15" t="n">
        <v>579559.9984044759</v>
      </c>
      <c r="AF15" t="n">
        <v>7.011820280092314e-06</v>
      </c>
      <c r="AG15" t="n">
        <v>26</v>
      </c>
      <c r="AH15" t="n">
        <v>524247.6055743184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4.6474</v>
      </c>
      <c r="E16" t="n">
        <v>21.52</v>
      </c>
      <c r="F16" t="n">
        <v>18.2</v>
      </c>
      <c r="G16" t="n">
        <v>32.12</v>
      </c>
      <c r="H16" t="n">
        <v>0.51</v>
      </c>
      <c r="I16" t="n">
        <v>34</v>
      </c>
      <c r="J16" t="n">
        <v>155.33</v>
      </c>
      <c r="K16" t="n">
        <v>49.1</v>
      </c>
      <c r="L16" t="n">
        <v>4.5</v>
      </c>
      <c r="M16" t="n">
        <v>32</v>
      </c>
      <c r="N16" t="n">
        <v>26.74</v>
      </c>
      <c r="O16" t="n">
        <v>19391.36</v>
      </c>
      <c r="P16" t="n">
        <v>206.47</v>
      </c>
      <c r="Q16" t="n">
        <v>444.55</v>
      </c>
      <c r="R16" t="n">
        <v>90.76000000000001</v>
      </c>
      <c r="S16" t="n">
        <v>48.21</v>
      </c>
      <c r="T16" t="n">
        <v>15215.92</v>
      </c>
      <c r="U16" t="n">
        <v>0.53</v>
      </c>
      <c r="V16" t="n">
        <v>0.75</v>
      </c>
      <c r="W16" t="n">
        <v>0.22</v>
      </c>
      <c r="X16" t="n">
        <v>0.93</v>
      </c>
      <c r="Y16" t="n">
        <v>1</v>
      </c>
      <c r="Z16" t="n">
        <v>10</v>
      </c>
      <c r="AA16" t="n">
        <v>410.9887059278038</v>
      </c>
      <c r="AB16" t="n">
        <v>562.3328789924676</v>
      </c>
      <c r="AC16" t="n">
        <v>508.6646182605783</v>
      </c>
      <c r="AD16" t="n">
        <v>410988.7059278038</v>
      </c>
      <c r="AE16" t="n">
        <v>562332.8789924677</v>
      </c>
      <c r="AF16" t="n">
        <v>7.077610349181405e-06</v>
      </c>
      <c r="AG16" t="n">
        <v>25</v>
      </c>
      <c r="AH16" t="n">
        <v>508664.6182605783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4.6694</v>
      </c>
      <c r="E17" t="n">
        <v>21.42</v>
      </c>
      <c r="F17" t="n">
        <v>18.16</v>
      </c>
      <c r="G17" t="n">
        <v>34.05</v>
      </c>
      <c r="H17" t="n">
        <v>0.54</v>
      </c>
      <c r="I17" t="n">
        <v>32</v>
      </c>
      <c r="J17" t="n">
        <v>155.68</v>
      </c>
      <c r="K17" t="n">
        <v>49.1</v>
      </c>
      <c r="L17" t="n">
        <v>4.75</v>
      </c>
      <c r="M17" t="n">
        <v>30</v>
      </c>
      <c r="N17" t="n">
        <v>26.84</v>
      </c>
      <c r="O17" t="n">
        <v>19434.74</v>
      </c>
      <c r="P17" t="n">
        <v>205.59</v>
      </c>
      <c r="Q17" t="n">
        <v>444.57</v>
      </c>
      <c r="R17" t="n">
        <v>89.25</v>
      </c>
      <c r="S17" t="n">
        <v>48.21</v>
      </c>
      <c r="T17" t="n">
        <v>14470.82</v>
      </c>
      <c r="U17" t="n">
        <v>0.54</v>
      </c>
      <c r="V17" t="n">
        <v>0.75</v>
      </c>
      <c r="W17" t="n">
        <v>0.22</v>
      </c>
      <c r="X17" t="n">
        <v>0.88</v>
      </c>
      <c r="Y17" t="n">
        <v>1</v>
      </c>
      <c r="Z17" t="n">
        <v>10</v>
      </c>
      <c r="AA17" t="n">
        <v>409.6204290206237</v>
      </c>
      <c r="AB17" t="n">
        <v>560.4607421639469</v>
      </c>
      <c r="AC17" t="n">
        <v>506.971155543411</v>
      </c>
      <c r="AD17" t="n">
        <v>409620.4290206237</v>
      </c>
      <c r="AE17" t="n">
        <v>560460.7421639469</v>
      </c>
      <c r="AF17" t="n">
        <v>7.11111455103233e-06</v>
      </c>
      <c r="AG17" t="n">
        <v>25</v>
      </c>
      <c r="AH17" t="n">
        <v>506971.155543411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4.6823</v>
      </c>
      <c r="E18" t="n">
        <v>21.36</v>
      </c>
      <c r="F18" t="n">
        <v>18.13</v>
      </c>
      <c r="G18" t="n">
        <v>35.1</v>
      </c>
      <c r="H18" t="n">
        <v>0.57</v>
      </c>
      <c r="I18" t="n">
        <v>31</v>
      </c>
      <c r="J18" t="n">
        <v>156.03</v>
      </c>
      <c r="K18" t="n">
        <v>49.1</v>
      </c>
      <c r="L18" t="n">
        <v>5</v>
      </c>
      <c r="M18" t="n">
        <v>29</v>
      </c>
      <c r="N18" t="n">
        <v>26.94</v>
      </c>
      <c r="O18" t="n">
        <v>19478.15</v>
      </c>
      <c r="P18" t="n">
        <v>204.69</v>
      </c>
      <c r="Q18" t="n">
        <v>444.55</v>
      </c>
      <c r="R18" t="n">
        <v>88.51000000000001</v>
      </c>
      <c r="S18" t="n">
        <v>48.21</v>
      </c>
      <c r="T18" t="n">
        <v>14102.93</v>
      </c>
      <c r="U18" t="n">
        <v>0.54</v>
      </c>
      <c r="V18" t="n">
        <v>0.75</v>
      </c>
      <c r="W18" t="n">
        <v>0.21</v>
      </c>
      <c r="X18" t="n">
        <v>0.86</v>
      </c>
      <c r="Y18" t="n">
        <v>1</v>
      </c>
      <c r="Z18" t="n">
        <v>10</v>
      </c>
      <c r="AA18" t="n">
        <v>408.6047290503826</v>
      </c>
      <c r="AB18" t="n">
        <v>559.0710166551429</v>
      </c>
      <c r="AC18" t="n">
        <v>505.7140634866752</v>
      </c>
      <c r="AD18" t="n">
        <v>408604.7290503826</v>
      </c>
      <c r="AE18" t="n">
        <v>559071.0166551429</v>
      </c>
      <c r="AF18" t="n">
        <v>7.130760196663099e-06</v>
      </c>
      <c r="AG18" t="n">
        <v>25</v>
      </c>
      <c r="AH18" t="n">
        <v>505714.0634866752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4.712</v>
      </c>
      <c r="E19" t="n">
        <v>21.22</v>
      </c>
      <c r="F19" t="n">
        <v>18.06</v>
      </c>
      <c r="G19" t="n">
        <v>37.37</v>
      </c>
      <c r="H19" t="n">
        <v>0.59</v>
      </c>
      <c r="I19" t="n">
        <v>29</v>
      </c>
      <c r="J19" t="n">
        <v>156.39</v>
      </c>
      <c r="K19" t="n">
        <v>49.1</v>
      </c>
      <c r="L19" t="n">
        <v>5.25</v>
      </c>
      <c r="M19" t="n">
        <v>27</v>
      </c>
      <c r="N19" t="n">
        <v>27.04</v>
      </c>
      <c r="O19" t="n">
        <v>19521.59</v>
      </c>
      <c r="P19" t="n">
        <v>203.46</v>
      </c>
      <c r="Q19" t="n">
        <v>444.59</v>
      </c>
      <c r="R19" t="n">
        <v>85.92</v>
      </c>
      <c r="S19" t="n">
        <v>48.21</v>
      </c>
      <c r="T19" t="n">
        <v>12820.22</v>
      </c>
      <c r="U19" t="n">
        <v>0.5600000000000001</v>
      </c>
      <c r="V19" t="n">
        <v>0.76</v>
      </c>
      <c r="W19" t="n">
        <v>0.21</v>
      </c>
      <c r="X19" t="n">
        <v>0.78</v>
      </c>
      <c r="Y19" t="n">
        <v>1</v>
      </c>
      <c r="Z19" t="n">
        <v>10</v>
      </c>
      <c r="AA19" t="n">
        <v>406.7166730754449</v>
      </c>
      <c r="AB19" t="n">
        <v>556.4876951750822</v>
      </c>
      <c r="AC19" t="n">
        <v>503.3772905829571</v>
      </c>
      <c r="AD19" t="n">
        <v>406716.6730754449</v>
      </c>
      <c r="AE19" t="n">
        <v>556487.6951750822</v>
      </c>
      <c r="AF19" t="n">
        <v>7.175990869161848e-06</v>
      </c>
      <c r="AG19" t="n">
        <v>25</v>
      </c>
      <c r="AH19" t="n">
        <v>503377.2905829571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4.7325</v>
      </c>
      <c r="E20" t="n">
        <v>21.13</v>
      </c>
      <c r="F20" t="n">
        <v>18</v>
      </c>
      <c r="G20" t="n">
        <v>38.57</v>
      </c>
      <c r="H20" t="n">
        <v>0.62</v>
      </c>
      <c r="I20" t="n">
        <v>28</v>
      </c>
      <c r="J20" t="n">
        <v>156.74</v>
      </c>
      <c r="K20" t="n">
        <v>49.1</v>
      </c>
      <c r="L20" t="n">
        <v>5.5</v>
      </c>
      <c r="M20" t="n">
        <v>26</v>
      </c>
      <c r="N20" t="n">
        <v>27.14</v>
      </c>
      <c r="O20" t="n">
        <v>19565.07</v>
      </c>
      <c r="P20" t="n">
        <v>202.33</v>
      </c>
      <c r="Q20" t="n">
        <v>444.58</v>
      </c>
      <c r="R20" t="n">
        <v>83.79000000000001</v>
      </c>
      <c r="S20" t="n">
        <v>48.21</v>
      </c>
      <c r="T20" t="n">
        <v>11758.78</v>
      </c>
      <c r="U20" t="n">
        <v>0.58</v>
      </c>
      <c r="V20" t="n">
        <v>0.76</v>
      </c>
      <c r="W20" t="n">
        <v>0.21</v>
      </c>
      <c r="X20" t="n">
        <v>0.72</v>
      </c>
      <c r="Y20" t="n">
        <v>1</v>
      </c>
      <c r="Z20" t="n">
        <v>10</v>
      </c>
      <c r="AA20" t="n">
        <v>405.2465606646367</v>
      </c>
      <c r="AB20" t="n">
        <v>554.4762225178322</v>
      </c>
      <c r="AC20" t="n">
        <v>501.5577900529954</v>
      </c>
      <c r="AD20" t="n">
        <v>405246.5606646367</v>
      </c>
      <c r="AE20" t="n">
        <v>554476.2225178322</v>
      </c>
      <c r="AF20" t="n">
        <v>7.207210693613848e-06</v>
      </c>
      <c r="AG20" t="n">
        <v>25</v>
      </c>
      <c r="AH20" t="n">
        <v>501557.7900529954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4.7658</v>
      </c>
      <c r="E21" t="n">
        <v>20.98</v>
      </c>
      <c r="F21" t="n">
        <v>17.91</v>
      </c>
      <c r="G21" t="n">
        <v>41.34</v>
      </c>
      <c r="H21" t="n">
        <v>0.65</v>
      </c>
      <c r="I21" t="n">
        <v>26</v>
      </c>
      <c r="J21" t="n">
        <v>157.09</v>
      </c>
      <c r="K21" t="n">
        <v>49.1</v>
      </c>
      <c r="L21" t="n">
        <v>5.75</v>
      </c>
      <c r="M21" t="n">
        <v>24</v>
      </c>
      <c r="N21" t="n">
        <v>27.25</v>
      </c>
      <c r="O21" t="n">
        <v>19608.58</v>
      </c>
      <c r="P21" t="n">
        <v>200.6</v>
      </c>
      <c r="Q21" t="n">
        <v>444.55</v>
      </c>
      <c r="R21" t="n">
        <v>81.72</v>
      </c>
      <c r="S21" t="n">
        <v>48.21</v>
      </c>
      <c r="T21" t="n">
        <v>10735.36</v>
      </c>
      <c r="U21" t="n">
        <v>0.59</v>
      </c>
      <c r="V21" t="n">
        <v>0.76</v>
      </c>
      <c r="W21" t="n">
        <v>0.19</v>
      </c>
      <c r="X21" t="n">
        <v>0.64</v>
      </c>
      <c r="Y21" t="n">
        <v>1</v>
      </c>
      <c r="Z21" t="n">
        <v>10</v>
      </c>
      <c r="AA21" t="n">
        <v>402.9625987871246</v>
      </c>
      <c r="AB21" t="n">
        <v>551.3512051157337</v>
      </c>
      <c r="AC21" t="n">
        <v>498.7310199257636</v>
      </c>
      <c r="AD21" t="n">
        <v>402962.5987871246</v>
      </c>
      <c r="AE21" t="n">
        <v>551351.2051157337</v>
      </c>
      <c r="AF21" t="n">
        <v>7.257923871870021e-06</v>
      </c>
      <c r="AG21" t="n">
        <v>25</v>
      </c>
      <c r="AH21" t="n">
        <v>498731.0199257636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4.7336</v>
      </c>
      <c r="E22" t="n">
        <v>21.13</v>
      </c>
      <c r="F22" t="n">
        <v>18.05</v>
      </c>
      <c r="G22" t="n">
        <v>41.66</v>
      </c>
      <c r="H22" t="n">
        <v>0.67</v>
      </c>
      <c r="I22" t="n">
        <v>26</v>
      </c>
      <c r="J22" t="n">
        <v>157.44</v>
      </c>
      <c r="K22" t="n">
        <v>49.1</v>
      </c>
      <c r="L22" t="n">
        <v>6</v>
      </c>
      <c r="M22" t="n">
        <v>24</v>
      </c>
      <c r="N22" t="n">
        <v>27.35</v>
      </c>
      <c r="O22" t="n">
        <v>19652.13</v>
      </c>
      <c r="P22" t="n">
        <v>201.65</v>
      </c>
      <c r="Q22" t="n">
        <v>444.58</v>
      </c>
      <c r="R22" t="n">
        <v>86.02</v>
      </c>
      <c r="S22" t="n">
        <v>48.21</v>
      </c>
      <c r="T22" t="n">
        <v>12884.12</v>
      </c>
      <c r="U22" t="n">
        <v>0.5600000000000001</v>
      </c>
      <c r="V22" t="n">
        <v>0.76</v>
      </c>
      <c r="W22" t="n">
        <v>0.21</v>
      </c>
      <c r="X22" t="n">
        <v>0.78</v>
      </c>
      <c r="Y22" t="n">
        <v>1</v>
      </c>
      <c r="Z22" t="n">
        <v>10</v>
      </c>
      <c r="AA22" t="n">
        <v>405.0205979319555</v>
      </c>
      <c r="AB22" t="n">
        <v>554.1670503382056</v>
      </c>
      <c r="AC22" t="n">
        <v>501.2781248322665</v>
      </c>
      <c r="AD22" t="n">
        <v>405020.5979319555</v>
      </c>
      <c r="AE22" t="n">
        <v>554167.0503382056</v>
      </c>
      <c r="AF22" t="n">
        <v>7.208885903706394e-06</v>
      </c>
      <c r="AG22" t="n">
        <v>25</v>
      </c>
      <c r="AH22" t="n">
        <v>501278.1248322665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4.7747</v>
      </c>
      <c r="E23" t="n">
        <v>20.94</v>
      </c>
      <c r="F23" t="n">
        <v>17.93</v>
      </c>
      <c r="G23" t="n">
        <v>44.83</v>
      </c>
      <c r="H23" t="n">
        <v>0.7</v>
      </c>
      <c r="I23" t="n">
        <v>24</v>
      </c>
      <c r="J23" t="n">
        <v>157.8</v>
      </c>
      <c r="K23" t="n">
        <v>49.1</v>
      </c>
      <c r="L23" t="n">
        <v>6.25</v>
      </c>
      <c r="M23" t="n">
        <v>22</v>
      </c>
      <c r="N23" t="n">
        <v>27.45</v>
      </c>
      <c r="O23" t="n">
        <v>19695.71</v>
      </c>
      <c r="P23" t="n">
        <v>199.91</v>
      </c>
      <c r="Q23" t="n">
        <v>444.55</v>
      </c>
      <c r="R23" t="n">
        <v>82.08</v>
      </c>
      <c r="S23" t="n">
        <v>48.21</v>
      </c>
      <c r="T23" t="n">
        <v>10925.5</v>
      </c>
      <c r="U23" t="n">
        <v>0.59</v>
      </c>
      <c r="V23" t="n">
        <v>0.76</v>
      </c>
      <c r="W23" t="n">
        <v>0.2</v>
      </c>
      <c r="X23" t="n">
        <v>0.66</v>
      </c>
      <c r="Y23" t="n">
        <v>1</v>
      </c>
      <c r="Z23" t="n">
        <v>10</v>
      </c>
      <c r="AA23" t="n">
        <v>402.3809736713179</v>
      </c>
      <c r="AB23" t="n">
        <v>550.5553999727977</v>
      </c>
      <c r="AC23" t="n">
        <v>498.0111653087499</v>
      </c>
      <c r="AD23" t="n">
        <v>402380.9736713179</v>
      </c>
      <c r="AE23" t="n">
        <v>550555.3999727976</v>
      </c>
      <c r="AF23" t="n">
        <v>7.271477844436987e-06</v>
      </c>
      <c r="AG23" t="n">
        <v>25</v>
      </c>
      <c r="AH23" t="n">
        <v>498011.1653087499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4.787</v>
      </c>
      <c r="E24" t="n">
        <v>20.89</v>
      </c>
      <c r="F24" t="n">
        <v>17.91</v>
      </c>
      <c r="G24" t="n">
        <v>46.72</v>
      </c>
      <c r="H24" t="n">
        <v>0.73</v>
      </c>
      <c r="I24" t="n">
        <v>23</v>
      </c>
      <c r="J24" t="n">
        <v>158.15</v>
      </c>
      <c r="K24" t="n">
        <v>49.1</v>
      </c>
      <c r="L24" t="n">
        <v>6.5</v>
      </c>
      <c r="M24" t="n">
        <v>21</v>
      </c>
      <c r="N24" t="n">
        <v>27.56</v>
      </c>
      <c r="O24" t="n">
        <v>19739.33</v>
      </c>
      <c r="P24" t="n">
        <v>198.91</v>
      </c>
      <c r="Q24" t="n">
        <v>444.59</v>
      </c>
      <c r="R24" t="n">
        <v>81.11</v>
      </c>
      <c r="S24" t="n">
        <v>48.21</v>
      </c>
      <c r="T24" t="n">
        <v>10443.59</v>
      </c>
      <c r="U24" t="n">
        <v>0.59</v>
      </c>
      <c r="V24" t="n">
        <v>0.76</v>
      </c>
      <c r="W24" t="n">
        <v>0.2</v>
      </c>
      <c r="X24" t="n">
        <v>0.63</v>
      </c>
      <c r="Y24" t="n">
        <v>1</v>
      </c>
      <c r="Z24" t="n">
        <v>10</v>
      </c>
      <c r="AA24" t="n">
        <v>401.4076474458328</v>
      </c>
      <c r="AB24" t="n">
        <v>549.2236520909664</v>
      </c>
      <c r="AC24" t="n">
        <v>496.8065175756408</v>
      </c>
      <c r="AD24" t="n">
        <v>401407.6474458328</v>
      </c>
      <c r="AE24" t="n">
        <v>549223.6520909665</v>
      </c>
      <c r="AF24" t="n">
        <v>7.290209739108186e-06</v>
      </c>
      <c r="AG24" t="n">
        <v>25</v>
      </c>
      <c r="AH24" t="n">
        <v>496806.5175756408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4.7859</v>
      </c>
      <c r="E25" t="n">
        <v>20.89</v>
      </c>
      <c r="F25" t="n">
        <v>17.92</v>
      </c>
      <c r="G25" t="n">
        <v>46.74</v>
      </c>
      <c r="H25" t="n">
        <v>0.75</v>
      </c>
      <c r="I25" t="n">
        <v>23</v>
      </c>
      <c r="J25" t="n">
        <v>158.51</v>
      </c>
      <c r="K25" t="n">
        <v>49.1</v>
      </c>
      <c r="L25" t="n">
        <v>6.75</v>
      </c>
      <c r="M25" t="n">
        <v>21</v>
      </c>
      <c r="N25" t="n">
        <v>27.66</v>
      </c>
      <c r="O25" t="n">
        <v>19782.99</v>
      </c>
      <c r="P25" t="n">
        <v>198.79</v>
      </c>
      <c r="Q25" t="n">
        <v>444.57</v>
      </c>
      <c r="R25" t="n">
        <v>81.48</v>
      </c>
      <c r="S25" t="n">
        <v>48.21</v>
      </c>
      <c r="T25" t="n">
        <v>10629.67</v>
      </c>
      <c r="U25" t="n">
        <v>0.59</v>
      </c>
      <c r="V25" t="n">
        <v>0.76</v>
      </c>
      <c r="W25" t="n">
        <v>0.2</v>
      </c>
      <c r="X25" t="n">
        <v>0.64</v>
      </c>
      <c r="Y25" t="n">
        <v>1</v>
      </c>
      <c r="Z25" t="n">
        <v>10</v>
      </c>
      <c r="AA25" t="n">
        <v>401.4144440198617</v>
      </c>
      <c r="AB25" t="n">
        <v>549.2329514633963</v>
      </c>
      <c r="AC25" t="n">
        <v>496.8149294290177</v>
      </c>
      <c r="AD25" t="n">
        <v>401414.4440198616</v>
      </c>
      <c r="AE25" t="n">
        <v>549232.9514633963</v>
      </c>
      <c r="AF25" t="n">
        <v>7.288534529015639e-06</v>
      </c>
      <c r="AG25" t="n">
        <v>25</v>
      </c>
      <c r="AH25" t="n">
        <v>496814.9294290177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4.798</v>
      </c>
      <c r="E26" t="n">
        <v>20.84</v>
      </c>
      <c r="F26" t="n">
        <v>17.89</v>
      </c>
      <c r="G26" t="n">
        <v>48.8</v>
      </c>
      <c r="H26" t="n">
        <v>0.78</v>
      </c>
      <c r="I26" t="n">
        <v>22</v>
      </c>
      <c r="J26" t="n">
        <v>158.86</v>
      </c>
      <c r="K26" t="n">
        <v>49.1</v>
      </c>
      <c r="L26" t="n">
        <v>7</v>
      </c>
      <c r="M26" t="n">
        <v>20</v>
      </c>
      <c r="N26" t="n">
        <v>27.77</v>
      </c>
      <c r="O26" t="n">
        <v>19826.68</v>
      </c>
      <c r="P26" t="n">
        <v>197.93</v>
      </c>
      <c r="Q26" t="n">
        <v>444.57</v>
      </c>
      <c r="R26" t="n">
        <v>80.73999999999999</v>
      </c>
      <c r="S26" t="n">
        <v>48.21</v>
      </c>
      <c r="T26" t="n">
        <v>10265.3</v>
      </c>
      <c r="U26" t="n">
        <v>0.6</v>
      </c>
      <c r="V26" t="n">
        <v>0.76</v>
      </c>
      <c r="W26" t="n">
        <v>0.2</v>
      </c>
      <c r="X26" t="n">
        <v>0.62</v>
      </c>
      <c r="Y26" t="n">
        <v>1</v>
      </c>
      <c r="Z26" t="n">
        <v>10</v>
      </c>
      <c r="AA26" t="n">
        <v>400.4916002370038</v>
      </c>
      <c r="AB26" t="n">
        <v>547.970275886696</v>
      </c>
      <c r="AC26" t="n">
        <v>495.6727618371813</v>
      </c>
      <c r="AD26" t="n">
        <v>400491.6002370038</v>
      </c>
      <c r="AE26" t="n">
        <v>547970.2758866959</v>
      </c>
      <c r="AF26" t="n">
        <v>7.306961840033649e-06</v>
      </c>
      <c r="AG26" t="n">
        <v>25</v>
      </c>
      <c r="AH26" t="n">
        <v>495672.7618371813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4.817</v>
      </c>
      <c r="E27" t="n">
        <v>20.76</v>
      </c>
      <c r="F27" t="n">
        <v>17.84</v>
      </c>
      <c r="G27" t="n">
        <v>50.98</v>
      </c>
      <c r="H27" t="n">
        <v>0.8100000000000001</v>
      </c>
      <c r="I27" t="n">
        <v>21</v>
      </c>
      <c r="J27" t="n">
        <v>159.22</v>
      </c>
      <c r="K27" t="n">
        <v>49.1</v>
      </c>
      <c r="L27" t="n">
        <v>7.25</v>
      </c>
      <c r="M27" t="n">
        <v>19</v>
      </c>
      <c r="N27" t="n">
        <v>27.87</v>
      </c>
      <c r="O27" t="n">
        <v>19870.53</v>
      </c>
      <c r="P27" t="n">
        <v>196.95</v>
      </c>
      <c r="Q27" t="n">
        <v>444.55</v>
      </c>
      <c r="R27" t="n">
        <v>79.17</v>
      </c>
      <c r="S27" t="n">
        <v>48.21</v>
      </c>
      <c r="T27" t="n">
        <v>9484.59</v>
      </c>
      <c r="U27" t="n">
        <v>0.61</v>
      </c>
      <c r="V27" t="n">
        <v>0.76</v>
      </c>
      <c r="W27" t="n">
        <v>0.2</v>
      </c>
      <c r="X27" t="n">
        <v>0.57</v>
      </c>
      <c r="Y27" t="n">
        <v>1</v>
      </c>
      <c r="Z27" t="n">
        <v>10</v>
      </c>
      <c r="AA27" t="n">
        <v>399.2288215683789</v>
      </c>
      <c r="AB27" t="n">
        <v>546.2424864024204</v>
      </c>
      <c r="AC27" t="n">
        <v>494.1098701563171</v>
      </c>
      <c r="AD27" t="n">
        <v>399228.8215683789</v>
      </c>
      <c r="AE27" t="n">
        <v>546242.4864024203</v>
      </c>
      <c r="AF27" t="n">
        <v>7.335897287086721e-06</v>
      </c>
      <c r="AG27" t="n">
        <v>25</v>
      </c>
      <c r="AH27" t="n">
        <v>494109.8701563171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4.8296</v>
      </c>
      <c r="E28" t="n">
        <v>20.71</v>
      </c>
      <c r="F28" t="n">
        <v>17.82</v>
      </c>
      <c r="G28" t="n">
        <v>53.46</v>
      </c>
      <c r="H28" t="n">
        <v>0.83</v>
      </c>
      <c r="I28" t="n">
        <v>20</v>
      </c>
      <c r="J28" t="n">
        <v>159.57</v>
      </c>
      <c r="K28" t="n">
        <v>49.1</v>
      </c>
      <c r="L28" t="n">
        <v>7.5</v>
      </c>
      <c r="M28" t="n">
        <v>18</v>
      </c>
      <c r="N28" t="n">
        <v>27.98</v>
      </c>
      <c r="O28" t="n">
        <v>19914.3</v>
      </c>
      <c r="P28" t="n">
        <v>196.41</v>
      </c>
      <c r="Q28" t="n">
        <v>444.55</v>
      </c>
      <c r="R28" t="n">
        <v>78.27</v>
      </c>
      <c r="S28" t="n">
        <v>48.21</v>
      </c>
      <c r="T28" t="n">
        <v>9041.690000000001</v>
      </c>
      <c r="U28" t="n">
        <v>0.62</v>
      </c>
      <c r="V28" t="n">
        <v>0.77</v>
      </c>
      <c r="W28" t="n">
        <v>0.2</v>
      </c>
      <c r="X28" t="n">
        <v>0.54</v>
      </c>
      <c r="Y28" t="n">
        <v>1</v>
      </c>
      <c r="Z28" t="n">
        <v>10</v>
      </c>
      <c r="AA28" t="n">
        <v>388.7413090493957</v>
      </c>
      <c r="AB28" t="n">
        <v>531.8930090975492</v>
      </c>
      <c r="AC28" t="n">
        <v>481.1298868258052</v>
      </c>
      <c r="AD28" t="n">
        <v>388741.3090493957</v>
      </c>
      <c r="AE28" t="n">
        <v>531893.0090975492</v>
      </c>
      <c r="AF28" t="n">
        <v>7.355086057237705e-06</v>
      </c>
      <c r="AG28" t="n">
        <v>24</v>
      </c>
      <c r="AH28" t="n">
        <v>481129.8868258052</v>
      </c>
    </row>
    <row r="29">
      <c r="A29" t="n">
        <v>27</v>
      </c>
      <c r="B29" t="n">
        <v>75</v>
      </c>
      <c r="C29" t="inlineStr">
        <is>
          <t xml:space="preserve">CONCLUIDO	</t>
        </is>
      </c>
      <c r="D29" t="n">
        <v>4.8311</v>
      </c>
      <c r="E29" t="n">
        <v>20.7</v>
      </c>
      <c r="F29" t="n">
        <v>17.81</v>
      </c>
      <c r="G29" t="n">
        <v>53.43</v>
      </c>
      <c r="H29" t="n">
        <v>0.86</v>
      </c>
      <c r="I29" t="n">
        <v>20</v>
      </c>
      <c r="J29" t="n">
        <v>159.92</v>
      </c>
      <c r="K29" t="n">
        <v>49.1</v>
      </c>
      <c r="L29" t="n">
        <v>7.75</v>
      </c>
      <c r="M29" t="n">
        <v>18</v>
      </c>
      <c r="N29" t="n">
        <v>28.08</v>
      </c>
      <c r="O29" t="n">
        <v>19958.1</v>
      </c>
      <c r="P29" t="n">
        <v>195.75</v>
      </c>
      <c r="Q29" t="n">
        <v>444.55</v>
      </c>
      <c r="R29" t="n">
        <v>77.98999999999999</v>
      </c>
      <c r="S29" t="n">
        <v>48.21</v>
      </c>
      <c r="T29" t="n">
        <v>8900.209999999999</v>
      </c>
      <c r="U29" t="n">
        <v>0.62</v>
      </c>
      <c r="V29" t="n">
        <v>0.77</v>
      </c>
      <c r="W29" t="n">
        <v>0.2</v>
      </c>
      <c r="X29" t="n">
        <v>0.54</v>
      </c>
      <c r="Y29" t="n">
        <v>1</v>
      </c>
      <c r="Z29" t="n">
        <v>10</v>
      </c>
      <c r="AA29" t="n">
        <v>388.3320025430369</v>
      </c>
      <c r="AB29" t="n">
        <v>531.3329778782204</v>
      </c>
      <c r="AC29" t="n">
        <v>480.6233042000403</v>
      </c>
      <c r="AD29" t="n">
        <v>388332.0025430369</v>
      </c>
      <c r="AE29" t="n">
        <v>531332.9778782204</v>
      </c>
      <c r="AF29" t="n">
        <v>7.357370434636632e-06</v>
      </c>
      <c r="AG29" t="n">
        <v>24</v>
      </c>
      <c r="AH29" t="n">
        <v>480623.3042000403</v>
      </c>
    </row>
    <row r="30">
      <c r="A30" t="n">
        <v>28</v>
      </c>
      <c r="B30" t="n">
        <v>75</v>
      </c>
      <c r="C30" t="inlineStr">
        <is>
          <t xml:space="preserve">CONCLUIDO	</t>
        </is>
      </c>
      <c r="D30" t="n">
        <v>4.8502</v>
      </c>
      <c r="E30" t="n">
        <v>20.62</v>
      </c>
      <c r="F30" t="n">
        <v>17.76</v>
      </c>
      <c r="G30" t="n">
        <v>56.09</v>
      </c>
      <c r="H30" t="n">
        <v>0.88</v>
      </c>
      <c r="I30" t="n">
        <v>19</v>
      </c>
      <c r="J30" t="n">
        <v>160.28</v>
      </c>
      <c r="K30" t="n">
        <v>49.1</v>
      </c>
      <c r="L30" t="n">
        <v>8</v>
      </c>
      <c r="M30" t="n">
        <v>17</v>
      </c>
      <c r="N30" t="n">
        <v>28.19</v>
      </c>
      <c r="O30" t="n">
        <v>20001.93</v>
      </c>
      <c r="P30" t="n">
        <v>194.93</v>
      </c>
      <c r="Q30" t="n">
        <v>444.58</v>
      </c>
      <c r="R30" t="n">
        <v>76.23999999999999</v>
      </c>
      <c r="S30" t="n">
        <v>48.21</v>
      </c>
      <c r="T30" t="n">
        <v>8028.21</v>
      </c>
      <c r="U30" t="n">
        <v>0.63</v>
      </c>
      <c r="V30" t="n">
        <v>0.77</v>
      </c>
      <c r="W30" t="n">
        <v>0.19</v>
      </c>
      <c r="X30" t="n">
        <v>0.48</v>
      </c>
      <c r="Y30" t="n">
        <v>1</v>
      </c>
      <c r="Z30" t="n">
        <v>10</v>
      </c>
      <c r="AA30" t="n">
        <v>387.1639247408763</v>
      </c>
      <c r="AB30" t="n">
        <v>529.7347622973484</v>
      </c>
      <c r="AC30" t="n">
        <v>479.1776200710973</v>
      </c>
      <c r="AD30" t="n">
        <v>387163.9247408762</v>
      </c>
      <c r="AE30" t="n">
        <v>529734.7622973485</v>
      </c>
      <c r="AF30" t="n">
        <v>7.386458173516299e-06</v>
      </c>
      <c r="AG30" t="n">
        <v>24</v>
      </c>
      <c r="AH30" t="n">
        <v>479177.6200710973</v>
      </c>
    </row>
    <row r="31">
      <c r="A31" t="n">
        <v>29</v>
      </c>
      <c r="B31" t="n">
        <v>75</v>
      </c>
      <c r="C31" t="inlineStr">
        <is>
          <t xml:space="preserve">CONCLUIDO	</t>
        </is>
      </c>
      <c r="D31" t="n">
        <v>4.8814</v>
      </c>
      <c r="E31" t="n">
        <v>20.49</v>
      </c>
      <c r="F31" t="n">
        <v>17.66</v>
      </c>
      <c r="G31" t="n">
        <v>58.87</v>
      </c>
      <c r="H31" t="n">
        <v>0.91</v>
      </c>
      <c r="I31" t="n">
        <v>18</v>
      </c>
      <c r="J31" t="n">
        <v>160.64</v>
      </c>
      <c r="K31" t="n">
        <v>49.1</v>
      </c>
      <c r="L31" t="n">
        <v>8.25</v>
      </c>
      <c r="M31" t="n">
        <v>16</v>
      </c>
      <c r="N31" t="n">
        <v>28.29</v>
      </c>
      <c r="O31" t="n">
        <v>20045.81</v>
      </c>
      <c r="P31" t="n">
        <v>192.71</v>
      </c>
      <c r="Q31" t="n">
        <v>444.57</v>
      </c>
      <c r="R31" t="n">
        <v>73.09999999999999</v>
      </c>
      <c r="S31" t="n">
        <v>48.21</v>
      </c>
      <c r="T31" t="n">
        <v>6466.78</v>
      </c>
      <c r="U31" t="n">
        <v>0.66</v>
      </c>
      <c r="V31" t="n">
        <v>0.77</v>
      </c>
      <c r="W31" t="n">
        <v>0.18</v>
      </c>
      <c r="X31" t="n">
        <v>0.38</v>
      </c>
      <c r="Y31" t="n">
        <v>1</v>
      </c>
      <c r="Z31" t="n">
        <v>10</v>
      </c>
      <c r="AA31" t="n">
        <v>384.7828000994949</v>
      </c>
      <c r="AB31" t="n">
        <v>526.4768025152053</v>
      </c>
      <c r="AC31" t="n">
        <v>476.2305953979865</v>
      </c>
      <c r="AD31" t="n">
        <v>384782.8000994949</v>
      </c>
      <c r="AE31" t="n">
        <v>526476.8025152053</v>
      </c>
      <c r="AF31" t="n">
        <v>7.433973223413975e-06</v>
      </c>
      <c r="AG31" t="n">
        <v>24</v>
      </c>
      <c r="AH31" t="n">
        <v>476230.5953979865</v>
      </c>
    </row>
    <row r="32">
      <c r="A32" t="n">
        <v>30</v>
      </c>
      <c r="B32" t="n">
        <v>75</v>
      </c>
      <c r="C32" t="inlineStr">
        <is>
          <t xml:space="preserve">CONCLUIDO	</t>
        </is>
      </c>
      <c r="D32" t="n">
        <v>4.8558</v>
      </c>
      <c r="E32" t="n">
        <v>20.59</v>
      </c>
      <c r="F32" t="n">
        <v>17.77</v>
      </c>
      <c r="G32" t="n">
        <v>59.23</v>
      </c>
      <c r="H32" t="n">
        <v>0.9399999999999999</v>
      </c>
      <c r="I32" t="n">
        <v>18</v>
      </c>
      <c r="J32" t="n">
        <v>160.99</v>
      </c>
      <c r="K32" t="n">
        <v>49.1</v>
      </c>
      <c r="L32" t="n">
        <v>8.5</v>
      </c>
      <c r="M32" t="n">
        <v>16</v>
      </c>
      <c r="N32" t="n">
        <v>28.4</v>
      </c>
      <c r="O32" t="n">
        <v>20089.72</v>
      </c>
      <c r="P32" t="n">
        <v>193.57</v>
      </c>
      <c r="Q32" t="n">
        <v>444.56</v>
      </c>
      <c r="R32" t="n">
        <v>76.7</v>
      </c>
      <c r="S32" t="n">
        <v>48.21</v>
      </c>
      <c r="T32" t="n">
        <v>8265.129999999999</v>
      </c>
      <c r="U32" t="n">
        <v>0.63</v>
      </c>
      <c r="V32" t="n">
        <v>0.77</v>
      </c>
      <c r="W32" t="n">
        <v>0.19</v>
      </c>
      <c r="X32" t="n">
        <v>0.49</v>
      </c>
      <c r="Y32" t="n">
        <v>1</v>
      </c>
      <c r="Z32" t="n">
        <v>10</v>
      </c>
      <c r="AA32" t="n">
        <v>386.3418859348365</v>
      </c>
      <c r="AB32" t="n">
        <v>528.6100125371322</v>
      </c>
      <c r="AC32" t="n">
        <v>478.1602148493999</v>
      </c>
      <c r="AD32" t="n">
        <v>386341.8859348365</v>
      </c>
      <c r="AE32" t="n">
        <v>528610.0125371323</v>
      </c>
      <c r="AF32" t="n">
        <v>7.394986515805626e-06</v>
      </c>
      <c r="AG32" t="n">
        <v>24</v>
      </c>
      <c r="AH32" t="n">
        <v>478160.2148493999</v>
      </c>
    </row>
    <row r="33">
      <c r="A33" t="n">
        <v>31</v>
      </c>
      <c r="B33" t="n">
        <v>75</v>
      </c>
      <c r="C33" t="inlineStr">
        <is>
          <t xml:space="preserve">CONCLUIDO	</t>
        </is>
      </c>
      <c r="D33" t="n">
        <v>4.8669</v>
      </c>
      <c r="E33" t="n">
        <v>20.55</v>
      </c>
      <c r="F33" t="n">
        <v>17.75</v>
      </c>
      <c r="G33" t="n">
        <v>62.65</v>
      </c>
      <c r="H33" t="n">
        <v>0.96</v>
      </c>
      <c r="I33" t="n">
        <v>17</v>
      </c>
      <c r="J33" t="n">
        <v>161.35</v>
      </c>
      <c r="K33" t="n">
        <v>49.1</v>
      </c>
      <c r="L33" t="n">
        <v>8.75</v>
      </c>
      <c r="M33" t="n">
        <v>15</v>
      </c>
      <c r="N33" t="n">
        <v>28.5</v>
      </c>
      <c r="O33" t="n">
        <v>20133.66</v>
      </c>
      <c r="P33" t="n">
        <v>192.93</v>
      </c>
      <c r="Q33" t="n">
        <v>444.57</v>
      </c>
      <c r="R33" t="n">
        <v>76.15000000000001</v>
      </c>
      <c r="S33" t="n">
        <v>48.21</v>
      </c>
      <c r="T33" t="n">
        <v>7994</v>
      </c>
      <c r="U33" t="n">
        <v>0.63</v>
      </c>
      <c r="V33" t="n">
        <v>0.77</v>
      </c>
      <c r="W33" t="n">
        <v>0.19</v>
      </c>
      <c r="X33" t="n">
        <v>0.47</v>
      </c>
      <c r="Y33" t="n">
        <v>1</v>
      </c>
      <c r="Z33" t="n">
        <v>10</v>
      </c>
      <c r="AA33" t="n">
        <v>385.6166724760142</v>
      </c>
      <c r="AB33" t="n">
        <v>527.6177434886118</v>
      </c>
      <c r="AC33" t="n">
        <v>477.262646566212</v>
      </c>
      <c r="AD33" t="n">
        <v>385616.6724760142</v>
      </c>
      <c r="AE33" t="n">
        <v>527617.7434886119</v>
      </c>
      <c r="AF33" t="n">
        <v>7.411890908557683e-06</v>
      </c>
      <c r="AG33" t="n">
        <v>24</v>
      </c>
      <c r="AH33" t="n">
        <v>477262.6465662119</v>
      </c>
    </row>
    <row r="34">
      <c r="A34" t="n">
        <v>32</v>
      </c>
      <c r="B34" t="n">
        <v>75</v>
      </c>
      <c r="C34" t="inlineStr">
        <is>
          <t xml:space="preserve">CONCLUIDO	</t>
        </is>
      </c>
      <c r="D34" t="n">
        <v>4.8703</v>
      </c>
      <c r="E34" t="n">
        <v>20.53</v>
      </c>
      <c r="F34" t="n">
        <v>17.74</v>
      </c>
      <c r="G34" t="n">
        <v>62.6</v>
      </c>
      <c r="H34" t="n">
        <v>0.99</v>
      </c>
      <c r="I34" t="n">
        <v>17</v>
      </c>
      <c r="J34" t="n">
        <v>161.71</v>
      </c>
      <c r="K34" t="n">
        <v>49.1</v>
      </c>
      <c r="L34" t="n">
        <v>9</v>
      </c>
      <c r="M34" t="n">
        <v>15</v>
      </c>
      <c r="N34" t="n">
        <v>28.61</v>
      </c>
      <c r="O34" t="n">
        <v>20177.64</v>
      </c>
      <c r="P34" t="n">
        <v>192.17</v>
      </c>
      <c r="Q34" t="n">
        <v>444.55</v>
      </c>
      <c r="R34" t="n">
        <v>75.62</v>
      </c>
      <c r="S34" t="n">
        <v>48.21</v>
      </c>
      <c r="T34" t="n">
        <v>7729.05</v>
      </c>
      <c r="U34" t="n">
        <v>0.64</v>
      </c>
      <c r="V34" t="n">
        <v>0.77</v>
      </c>
      <c r="W34" t="n">
        <v>0.19</v>
      </c>
      <c r="X34" t="n">
        <v>0.46</v>
      </c>
      <c r="Y34" t="n">
        <v>1</v>
      </c>
      <c r="Z34" t="n">
        <v>10</v>
      </c>
      <c r="AA34" t="n">
        <v>385.1031669210424</v>
      </c>
      <c r="AB34" t="n">
        <v>526.9151425340333</v>
      </c>
      <c r="AC34" t="n">
        <v>476.6271008606316</v>
      </c>
      <c r="AD34" t="n">
        <v>385103.1669210424</v>
      </c>
      <c r="AE34" t="n">
        <v>526915.1425340333</v>
      </c>
      <c r="AF34" t="n">
        <v>7.417068830661918e-06</v>
      </c>
      <c r="AG34" t="n">
        <v>24</v>
      </c>
      <c r="AH34" t="n">
        <v>476627.1008606316</v>
      </c>
    </row>
    <row r="35">
      <c r="A35" t="n">
        <v>33</v>
      </c>
      <c r="B35" t="n">
        <v>75</v>
      </c>
      <c r="C35" t="inlineStr">
        <is>
          <t xml:space="preserve">CONCLUIDO	</t>
        </is>
      </c>
      <c r="D35" t="n">
        <v>4.8856</v>
      </c>
      <c r="E35" t="n">
        <v>20.47</v>
      </c>
      <c r="F35" t="n">
        <v>17.7</v>
      </c>
      <c r="G35" t="n">
        <v>66.39</v>
      </c>
      <c r="H35" t="n">
        <v>1.01</v>
      </c>
      <c r="I35" t="n">
        <v>16</v>
      </c>
      <c r="J35" t="n">
        <v>162.06</v>
      </c>
      <c r="K35" t="n">
        <v>49.1</v>
      </c>
      <c r="L35" t="n">
        <v>9.25</v>
      </c>
      <c r="M35" t="n">
        <v>14</v>
      </c>
      <c r="N35" t="n">
        <v>28.72</v>
      </c>
      <c r="O35" t="n">
        <v>20221.66</v>
      </c>
      <c r="P35" t="n">
        <v>191.1</v>
      </c>
      <c r="Q35" t="n">
        <v>444.57</v>
      </c>
      <c r="R35" t="n">
        <v>74.59</v>
      </c>
      <c r="S35" t="n">
        <v>48.21</v>
      </c>
      <c r="T35" t="n">
        <v>7219.23</v>
      </c>
      <c r="U35" t="n">
        <v>0.65</v>
      </c>
      <c r="V35" t="n">
        <v>0.77</v>
      </c>
      <c r="W35" t="n">
        <v>0.19</v>
      </c>
      <c r="X35" t="n">
        <v>0.43</v>
      </c>
      <c r="Y35" t="n">
        <v>1</v>
      </c>
      <c r="Z35" t="n">
        <v>10</v>
      </c>
      <c r="AA35" t="n">
        <v>383.9800057028304</v>
      </c>
      <c r="AB35" t="n">
        <v>525.3783838048996</v>
      </c>
      <c r="AC35" t="n">
        <v>475.2370082277522</v>
      </c>
      <c r="AD35" t="n">
        <v>383980.0057028304</v>
      </c>
      <c r="AE35" t="n">
        <v>525378.3838048996</v>
      </c>
      <c r="AF35" t="n">
        <v>7.440369480130969e-06</v>
      </c>
      <c r="AG35" t="n">
        <v>24</v>
      </c>
      <c r="AH35" t="n">
        <v>475237.0082277522</v>
      </c>
    </row>
    <row r="36">
      <c r="A36" t="n">
        <v>34</v>
      </c>
      <c r="B36" t="n">
        <v>75</v>
      </c>
      <c r="C36" t="inlineStr">
        <is>
          <t xml:space="preserve">CONCLUIDO	</t>
        </is>
      </c>
      <c r="D36" t="n">
        <v>4.8827</v>
      </c>
      <c r="E36" t="n">
        <v>20.48</v>
      </c>
      <c r="F36" t="n">
        <v>17.72</v>
      </c>
      <c r="G36" t="n">
        <v>66.43000000000001</v>
      </c>
      <c r="H36" t="n">
        <v>1.04</v>
      </c>
      <c r="I36" t="n">
        <v>16</v>
      </c>
      <c r="J36" t="n">
        <v>162.42</v>
      </c>
      <c r="K36" t="n">
        <v>49.1</v>
      </c>
      <c r="L36" t="n">
        <v>9.5</v>
      </c>
      <c r="M36" t="n">
        <v>14</v>
      </c>
      <c r="N36" t="n">
        <v>28.82</v>
      </c>
      <c r="O36" t="n">
        <v>20265.72</v>
      </c>
      <c r="P36" t="n">
        <v>191.23</v>
      </c>
      <c r="Q36" t="n">
        <v>444.55</v>
      </c>
      <c r="R36" t="n">
        <v>74.90000000000001</v>
      </c>
      <c r="S36" t="n">
        <v>48.21</v>
      </c>
      <c r="T36" t="n">
        <v>7373.2</v>
      </c>
      <c r="U36" t="n">
        <v>0.64</v>
      </c>
      <c r="V36" t="n">
        <v>0.77</v>
      </c>
      <c r="W36" t="n">
        <v>0.19</v>
      </c>
      <c r="X36" t="n">
        <v>0.44</v>
      </c>
      <c r="Y36" t="n">
        <v>1</v>
      </c>
      <c r="Z36" t="n">
        <v>10</v>
      </c>
      <c r="AA36" t="n">
        <v>384.1945220027714</v>
      </c>
      <c r="AB36" t="n">
        <v>525.6718944702701</v>
      </c>
      <c r="AC36" t="n">
        <v>475.5025066471645</v>
      </c>
      <c r="AD36" t="n">
        <v>384194.5220027714</v>
      </c>
      <c r="AE36" t="n">
        <v>525671.8944702701</v>
      </c>
      <c r="AF36" t="n">
        <v>7.435953017159711e-06</v>
      </c>
      <c r="AG36" t="n">
        <v>24</v>
      </c>
      <c r="AH36" t="n">
        <v>475502.5066471645</v>
      </c>
    </row>
    <row r="37">
      <c r="A37" t="n">
        <v>35</v>
      </c>
      <c r="B37" t="n">
        <v>75</v>
      </c>
      <c r="C37" t="inlineStr">
        <is>
          <t xml:space="preserve">CONCLUIDO	</t>
        </is>
      </c>
      <c r="D37" t="n">
        <v>4.9002</v>
      </c>
      <c r="E37" t="n">
        <v>20.41</v>
      </c>
      <c r="F37" t="n">
        <v>17.67</v>
      </c>
      <c r="G37" t="n">
        <v>70.69</v>
      </c>
      <c r="H37" t="n">
        <v>1.06</v>
      </c>
      <c r="I37" t="n">
        <v>15</v>
      </c>
      <c r="J37" t="n">
        <v>162.78</v>
      </c>
      <c r="K37" t="n">
        <v>49.1</v>
      </c>
      <c r="L37" t="n">
        <v>9.75</v>
      </c>
      <c r="M37" t="n">
        <v>13</v>
      </c>
      <c r="N37" t="n">
        <v>28.93</v>
      </c>
      <c r="O37" t="n">
        <v>20309.81</v>
      </c>
      <c r="P37" t="n">
        <v>190.15</v>
      </c>
      <c r="Q37" t="n">
        <v>444.55</v>
      </c>
      <c r="R37" t="n">
        <v>73.47</v>
      </c>
      <c r="S37" t="n">
        <v>48.21</v>
      </c>
      <c r="T37" t="n">
        <v>6663.87</v>
      </c>
      <c r="U37" t="n">
        <v>0.66</v>
      </c>
      <c r="V37" t="n">
        <v>0.77</v>
      </c>
      <c r="W37" t="n">
        <v>0.19</v>
      </c>
      <c r="X37" t="n">
        <v>0.4</v>
      </c>
      <c r="Y37" t="n">
        <v>1</v>
      </c>
      <c r="Z37" t="n">
        <v>10</v>
      </c>
      <c r="AA37" t="n">
        <v>382.9749035653163</v>
      </c>
      <c r="AB37" t="n">
        <v>524.0031587183761</v>
      </c>
      <c r="AC37" t="n">
        <v>473.9930326933458</v>
      </c>
      <c r="AD37" t="n">
        <v>382974.9035653163</v>
      </c>
      <c r="AE37" t="n">
        <v>524003.1587183761</v>
      </c>
      <c r="AF37" t="n">
        <v>7.462604086813856e-06</v>
      </c>
      <c r="AG37" t="n">
        <v>24</v>
      </c>
      <c r="AH37" t="n">
        <v>473993.0326933458</v>
      </c>
    </row>
    <row r="38">
      <c r="A38" t="n">
        <v>36</v>
      </c>
      <c r="B38" t="n">
        <v>75</v>
      </c>
      <c r="C38" t="inlineStr">
        <is>
          <t xml:space="preserve">CONCLUIDO	</t>
        </is>
      </c>
      <c r="D38" t="n">
        <v>4.8997</v>
      </c>
      <c r="E38" t="n">
        <v>20.41</v>
      </c>
      <c r="F38" t="n">
        <v>17.67</v>
      </c>
      <c r="G38" t="n">
        <v>70.7</v>
      </c>
      <c r="H38" t="n">
        <v>1.09</v>
      </c>
      <c r="I38" t="n">
        <v>15</v>
      </c>
      <c r="J38" t="n">
        <v>163.13</v>
      </c>
      <c r="K38" t="n">
        <v>49.1</v>
      </c>
      <c r="L38" t="n">
        <v>10</v>
      </c>
      <c r="M38" t="n">
        <v>13</v>
      </c>
      <c r="N38" t="n">
        <v>29.04</v>
      </c>
      <c r="O38" t="n">
        <v>20353.94</v>
      </c>
      <c r="P38" t="n">
        <v>189.61</v>
      </c>
      <c r="Q38" t="n">
        <v>444.55</v>
      </c>
      <c r="R38" t="n">
        <v>73.59</v>
      </c>
      <c r="S38" t="n">
        <v>48.21</v>
      </c>
      <c r="T38" t="n">
        <v>6723.01</v>
      </c>
      <c r="U38" t="n">
        <v>0.66</v>
      </c>
      <c r="V38" t="n">
        <v>0.77</v>
      </c>
      <c r="W38" t="n">
        <v>0.19</v>
      </c>
      <c r="X38" t="n">
        <v>0.4</v>
      </c>
      <c r="Y38" t="n">
        <v>1</v>
      </c>
      <c r="Z38" t="n">
        <v>10</v>
      </c>
      <c r="AA38" t="n">
        <v>382.7234521873681</v>
      </c>
      <c r="AB38" t="n">
        <v>523.6591118498153</v>
      </c>
      <c r="AC38" t="n">
        <v>473.6818211750477</v>
      </c>
      <c r="AD38" t="n">
        <v>382723.4521873681</v>
      </c>
      <c r="AE38" t="n">
        <v>523659.1118498154</v>
      </c>
      <c r="AF38" t="n">
        <v>7.461842627680882e-06</v>
      </c>
      <c r="AG38" t="n">
        <v>24</v>
      </c>
      <c r="AH38" t="n">
        <v>473681.8211750477</v>
      </c>
    </row>
    <row r="39">
      <c r="A39" t="n">
        <v>37</v>
      </c>
      <c r="B39" t="n">
        <v>75</v>
      </c>
      <c r="C39" t="inlineStr">
        <is>
          <t xml:space="preserve">CONCLUIDO	</t>
        </is>
      </c>
      <c r="D39" t="n">
        <v>4.8984</v>
      </c>
      <c r="E39" t="n">
        <v>20.42</v>
      </c>
      <c r="F39" t="n">
        <v>17.68</v>
      </c>
      <c r="G39" t="n">
        <v>70.72</v>
      </c>
      <c r="H39" t="n">
        <v>1.11</v>
      </c>
      <c r="I39" t="n">
        <v>15</v>
      </c>
      <c r="J39" t="n">
        <v>163.49</v>
      </c>
      <c r="K39" t="n">
        <v>49.1</v>
      </c>
      <c r="L39" t="n">
        <v>10.25</v>
      </c>
      <c r="M39" t="n">
        <v>13</v>
      </c>
      <c r="N39" t="n">
        <v>29.15</v>
      </c>
      <c r="O39" t="n">
        <v>20398.1</v>
      </c>
      <c r="P39" t="n">
        <v>189.22</v>
      </c>
      <c r="Q39" t="n">
        <v>444.58</v>
      </c>
      <c r="R39" t="n">
        <v>73.75</v>
      </c>
      <c r="S39" t="n">
        <v>48.21</v>
      </c>
      <c r="T39" t="n">
        <v>6802.79</v>
      </c>
      <c r="U39" t="n">
        <v>0.65</v>
      </c>
      <c r="V39" t="n">
        <v>0.77</v>
      </c>
      <c r="W39" t="n">
        <v>0.19</v>
      </c>
      <c r="X39" t="n">
        <v>0.4</v>
      </c>
      <c r="Y39" t="n">
        <v>1</v>
      </c>
      <c r="Z39" t="n">
        <v>10</v>
      </c>
      <c r="AA39" t="n">
        <v>382.6008060187124</v>
      </c>
      <c r="AB39" t="n">
        <v>523.4913019510938</v>
      </c>
      <c r="AC39" t="n">
        <v>473.5300268175374</v>
      </c>
      <c r="AD39" t="n">
        <v>382600.8060187124</v>
      </c>
      <c r="AE39" t="n">
        <v>523491.3019510937</v>
      </c>
      <c r="AF39" t="n">
        <v>7.459862833935144e-06</v>
      </c>
      <c r="AG39" t="n">
        <v>24</v>
      </c>
      <c r="AH39" t="n">
        <v>473530.0268175374</v>
      </c>
    </row>
    <row r="40">
      <c r="A40" t="n">
        <v>38</v>
      </c>
      <c r="B40" t="n">
        <v>75</v>
      </c>
      <c r="C40" t="inlineStr">
        <is>
          <t xml:space="preserve">CONCLUIDO	</t>
        </is>
      </c>
      <c r="D40" t="n">
        <v>4.9256</v>
      </c>
      <c r="E40" t="n">
        <v>20.3</v>
      </c>
      <c r="F40" t="n">
        <v>17.6</v>
      </c>
      <c r="G40" t="n">
        <v>75.42</v>
      </c>
      <c r="H40" t="n">
        <v>1.14</v>
      </c>
      <c r="I40" t="n">
        <v>14</v>
      </c>
      <c r="J40" t="n">
        <v>163.85</v>
      </c>
      <c r="K40" t="n">
        <v>49.1</v>
      </c>
      <c r="L40" t="n">
        <v>10.5</v>
      </c>
      <c r="M40" t="n">
        <v>12</v>
      </c>
      <c r="N40" t="n">
        <v>29.26</v>
      </c>
      <c r="O40" t="n">
        <v>20442.3</v>
      </c>
      <c r="P40" t="n">
        <v>188.06</v>
      </c>
      <c r="Q40" t="n">
        <v>444.57</v>
      </c>
      <c r="R40" t="n">
        <v>70.8</v>
      </c>
      <c r="S40" t="n">
        <v>48.21</v>
      </c>
      <c r="T40" t="n">
        <v>5332.58</v>
      </c>
      <c r="U40" t="n">
        <v>0.68</v>
      </c>
      <c r="V40" t="n">
        <v>0.78</v>
      </c>
      <c r="W40" t="n">
        <v>0.19</v>
      </c>
      <c r="X40" t="n">
        <v>0.32</v>
      </c>
      <c r="Y40" t="n">
        <v>1</v>
      </c>
      <c r="Z40" t="n">
        <v>10</v>
      </c>
      <c r="AA40" t="n">
        <v>380.9714354105334</v>
      </c>
      <c r="AB40" t="n">
        <v>521.2619252022253</v>
      </c>
      <c r="AC40" t="n">
        <v>471.5134186566309</v>
      </c>
      <c r="AD40" t="n">
        <v>380971.4354105334</v>
      </c>
      <c r="AE40" t="n">
        <v>521261.9252022252</v>
      </c>
      <c r="AF40" t="n">
        <v>7.501286210769016e-06</v>
      </c>
      <c r="AG40" t="n">
        <v>24</v>
      </c>
      <c r="AH40" t="n">
        <v>471513.4186566309</v>
      </c>
    </row>
    <row r="41">
      <c r="A41" t="n">
        <v>39</v>
      </c>
      <c r="B41" t="n">
        <v>75</v>
      </c>
      <c r="C41" t="inlineStr">
        <is>
          <t xml:space="preserve">CONCLUIDO	</t>
        </is>
      </c>
      <c r="D41" t="n">
        <v>4.9193</v>
      </c>
      <c r="E41" t="n">
        <v>20.33</v>
      </c>
      <c r="F41" t="n">
        <v>17.62</v>
      </c>
      <c r="G41" t="n">
        <v>75.53</v>
      </c>
      <c r="H41" t="n">
        <v>1.16</v>
      </c>
      <c r="I41" t="n">
        <v>14</v>
      </c>
      <c r="J41" t="n">
        <v>164.21</v>
      </c>
      <c r="K41" t="n">
        <v>49.1</v>
      </c>
      <c r="L41" t="n">
        <v>10.75</v>
      </c>
      <c r="M41" t="n">
        <v>12</v>
      </c>
      <c r="N41" t="n">
        <v>29.36</v>
      </c>
      <c r="O41" t="n">
        <v>20486.54</v>
      </c>
      <c r="P41" t="n">
        <v>187.86</v>
      </c>
      <c r="Q41" t="n">
        <v>444.56</v>
      </c>
      <c r="R41" t="n">
        <v>72.15000000000001</v>
      </c>
      <c r="S41" t="n">
        <v>48.21</v>
      </c>
      <c r="T41" t="n">
        <v>6010.67</v>
      </c>
      <c r="U41" t="n">
        <v>0.67</v>
      </c>
      <c r="V41" t="n">
        <v>0.77</v>
      </c>
      <c r="W41" t="n">
        <v>0.18</v>
      </c>
      <c r="X41" t="n">
        <v>0.35</v>
      </c>
      <c r="Y41" t="n">
        <v>1</v>
      </c>
      <c r="Z41" t="n">
        <v>10</v>
      </c>
      <c r="AA41" t="n">
        <v>381.1212855107195</v>
      </c>
      <c r="AB41" t="n">
        <v>521.4669567202196</v>
      </c>
      <c r="AC41" t="n">
        <v>471.6988822543115</v>
      </c>
      <c r="AD41" t="n">
        <v>381121.2855107195</v>
      </c>
      <c r="AE41" t="n">
        <v>521466.9567202196</v>
      </c>
      <c r="AF41" t="n">
        <v>7.491691825693524e-06</v>
      </c>
      <c r="AG41" t="n">
        <v>24</v>
      </c>
      <c r="AH41" t="n">
        <v>471698.8822543115</v>
      </c>
    </row>
    <row r="42">
      <c r="A42" t="n">
        <v>40</v>
      </c>
      <c r="B42" t="n">
        <v>75</v>
      </c>
      <c r="C42" t="inlineStr">
        <is>
          <t xml:space="preserve">CONCLUIDO	</t>
        </is>
      </c>
      <c r="D42" t="n">
        <v>4.9086</v>
      </c>
      <c r="E42" t="n">
        <v>20.37</v>
      </c>
      <c r="F42" t="n">
        <v>17.67</v>
      </c>
      <c r="G42" t="n">
        <v>75.72</v>
      </c>
      <c r="H42" t="n">
        <v>1.18</v>
      </c>
      <c r="I42" t="n">
        <v>14</v>
      </c>
      <c r="J42" t="n">
        <v>164.57</v>
      </c>
      <c r="K42" t="n">
        <v>49.1</v>
      </c>
      <c r="L42" t="n">
        <v>11</v>
      </c>
      <c r="M42" t="n">
        <v>12</v>
      </c>
      <c r="N42" t="n">
        <v>29.47</v>
      </c>
      <c r="O42" t="n">
        <v>20530.82</v>
      </c>
      <c r="P42" t="n">
        <v>186.82</v>
      </c>
      <c r="Q42" t="n">
        <v>444.55</v>
      </c>
      <c r="R42" t="n">
        <v>73.5</v>
      </c>
      <c r="S42" t="n">
        <v>48.21</v>
      </c>
      <c r="T42" t="n">
        <v>6684.37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381.0807045058449</v>
      </c>
      <c r="AB42" t="n">
        <v>521.4114319990429</v>
      </c>
      <c r="AC42" t="n">
        <v>471.6486567345944</v>
      </c>
      <c r="AD42" t="n">
        <v>381080.704505845</v>
      </c>
      <c r="AE42" t="n">
        <v>521411.4319990428</v>
      </c>
      <c r="AF42" t="n">
        <v>7.475396600247845e-06</v>
      </c>
      <c r="AG42" t="n">
        <v>24</v>
      </c>
      <c r="AH42" t="n">
        <v>471648.6567345944</v>
      </c>
    </row>
    <row r="43">
      <c r="A43" t="n">
        <v>41</v>
      </c>
      <c r="B43" t="n">
        <v>75</v>
      </c>
      <c r="C43" t="inlineStr">
        <is>
          <t xml:space="preserve">CONCLUIDO	</t>
        </is>
      </c>
      <c r="D43" t="n">
        <v>4.9264</v>
      </c>
      <c r="E43" t="n">
        <v>20.3</v>
      </c>
      <c r="F43" t="n">
        <v>17.62</v>
      </c>
      <c r="G43" t="n">
        <v>81.34999999999999</v>
      </c>
      <c r="H43" t="n">
        <v>1.21</v>
      </c>
      <c r="I43" t="n">
        <v>13</v>
      </c>
      <c r="J43" t="n">
        <v>164.93</v>
      </c>
      <c r="K43" t="n">
        <v>49.1</v>
      </c>
      <c r="L43" t="n">
        <v>11.25</v>
      </c>
      <c r="M43" t="n">
        <v>11</v>
      </c>
      <c r="N43" t="n">
        <v>29.58</v>
      </c>
      <c r="O43" t="n">
        <v>20575.13</v>
      </c>
      <c r="P43" t="n">
        <v>186.03</v>
      </c>
      <c r="Q43" t="n">
        <v>444.55</v>
      </c>
      <c r="R43" t="n">
        <v>72.05</v>
      </c>
      <c r="S43" t="n">
        <v>48.21</v>
      </c>
      <c r="T43" t="n">
        <v>5965.87</v>
      </c>
      <c r="U43" t="n">
        <v>0.67</v>
      </c>
      <c r="V43" t="n">
        <v>0.77</v>
      </c>
      <c r="W43" t="n">
        <v>0.18</v>
      </c>
      <c r="X43" t="n">
        <v>0.35</v>
      </c>
      <c r="Y43" t="n">
        <v>1</v>
      </c>
      <c r="Z43" t="n">
        <v>10</v>
      </c>
      <c r="AA43" t="n">
        <v>380.0121094969235</v>
      </c>
      <c r="AB43" t="n">
        <v>519.9493331647518</v>
      </c>
      <c r="AC43" t="n">
        <v>470.3260985609795</v>
      </c>
      <c r="AD43" t="n">
        <v>380012.1094969235</v>
      </c>
      <c r="AE43" t="n">
        <v>519949.3331647518</v>
      </c>
      <c r="AF43" t="n">
        <v>7.502504545381777e-06</v>
      </c>
      <c r="AG43" t="n">
        <v>24</v>
      </c>
      <c r="AH43" t="n">
        <v>470326.0985609795</v>
      </c>
    </row>
    <row r="44">
      <c r="A44" t="n">
        <v>42</v>
      </c>
      <c r="B44" t="n">
        <v>75</v>
      </c>
      <c r="C44" t="inlineStr">
        <is>
          <t xml:space="preserve">CONCLUIDO	</t>
        </is>
      </c>
      <c r="D44" t="n">
        <v>4.9287</v>
      </c>
      <c r="E44" t="n">
        <v>20.29</v>
      </c>
      <c r="F44" t="n">
        <v>17.62</v>
      </c>
      <c r="G44" t="n">
        <v>81.3</v>
      </c>
      <c r="H44" t="n">
        <v>1.23</v>
      </c>
      <c r="I44" t="n">
        <v>13</v>
      </c>
      <c r="J44" t="n">
        <v>165.29</v>
      </c>
      <c r="K44" t="n">
        <v>49.1</v>
      </c>
      <c r="L44" t="n">
        <v>11.5</v>
      </c>
      <c r="M44" t="n">
        <v>11</v>
      </c>
      <c r="N44" t="n">
        <v>29.69</v>
      </c>
      <c r="O44" t="n">
        <v>20619.48</v>
      </c>
      <c r="P44" t="n">
        <v>185.75</v>
      </c>
      <c r="Q44" t="n">
        <v>444.56</v>
      </c>
      <c r="R44" t="n">
        <v>71.59999999999999</v>
      </c>
      <c r="S44" t="n">
        <v>48.21</v>
      </c>
      <c r="T44" t="n">
        <v>5741.05</v>
      </c>
      <c r="U44" t="n">
        <v>0.67</v>
      </c>
      <c r="V44" t="n">
        <v>0.77</v>
      </c>
      <c r="W44" t="n">
        <v>0.19</v>
      </c>
      <c r="X44" t="n">
        <v>0.34</v>
      </c>
      <c r="Y44" t="n">
        <v>1</v>
      </c>
      <c r="Z44" t="n">
        <v>10</v>
      </c>
      <c r="AA44" t="n">
        <v>379.8069920651326</v>
      </c>
      <c r="AB44" t="n">
        <v>519.6686824454331</v>
      </c>
      <c r="AC44" t="n">
        <v>470.0722327524168</v>
      </c>
      <c r="AD44" t="n">
        <v>379806.9920651326</v>
      </c>
      <c r="AE44" t="n">
        <v>519668.682445433</v>
      </c>
      <c r="AF44" t="n">
        <v>7.506007257393465e-06</v>
      </c>
      <c r="AG44" t="n">
        <v>24</v>
      </c>
      <c r="AH44" t="n">
        <v>470072.2327524167</v>
      </c>
    </row>
    <row r="45">
      <c r="A45" t="n">
        <v>43</v>
      </c>
      <c r="B45" t="n">
        <v>75</v>
      </c>
      <c r="C45" t="inlineStr">
        <is>
          <t xml:space="preserve">CONCLUIDO	</t>
        </is>
      </c>
      <c r="D45" t="n">
        <v>4.9238</v>
      </c>
      <c r="E45" t="n">
        <v>20.31</v>
      </c>
      <c r="F45" t="n">
        <v>17.64</v>
      </c>
      <c r="G45" t="n">
        <v>81.40000000000001</v>
      </c>
      <c r="H45" t="n">
        <v>1.26</v>
      </c>
      <c r="I45" t="n">
        <v>13</v>
      </c>
      <c r="J45" t="n">
        <v>165.65</v>
      </c>
      <c r="K45" t="n">
        <v>49.1</v>
      </c>
      <c r="L45" t="n">
        <v>11.75</v>
      </c>
      <c r="M45" t="n">
        <v>11</v>
      </c>
      <c r="N45" t="n">
        <v>29.8</v>
      </c>
      <c r="O45" t="n">
        <v>20663.87</v>
      </c>
      <c r="P45" t="n">
        <v>185.67</v>
      </c>
      <c r="Q45" t="n">
        <v>444.56</v>
      </c>
      <c r="R45" t="n">
        <v>72.23999999999999</v>
      </c>
      <c r="S45" t="n">
        <v>48.21</v>
      </c>
      <c r="T45" t="n">
        <v>6061.25</v>
      </c>
      <c r="U45" t="n">
        <v>0.67</v>
      </c>
      <c r="V45" t="n">
        <v>0.77</v>
      </c>
      <c r="W45" t="n">
        <v>0.19</v>
      </c>
      <c r="X45" t="n">
        <v>0.36</v>
      </c>
      <c r="Y45" t="n">
        <v>1</v>
      </c>
      <c r="Z45" t="n">
        <v>10</v>
      </c>
      <c r="AA45" t="n">
        <v>379.9729614384629</v>
      </c>
      <c r="AB45" t="n">
        <v>519.8957690640756</v>
      </c>
      <c r="AC45" t="n">
        <v>470.277646542894</v>
      </c>
      <c r="AD45" t="n">
        <v>379972.9614384629</v>
      </c>
      <c r="AE45" t="n">
        <v>519895.7690640755</v>
      </c>
      <c r="AF45" t="n">
        <v>7.498544957890303e-06</v>
      </c>
      <c r="AG45" t="n">
        <v>24</v>
      </c>
      <c r="AH45" t="n">
        <v>470277.6465428941</v>
      </c>
    </row>
    <row r="46">
      <c r="A46" t="n">
        <v>44</v>
      </c>
      <c r="B46" t="n">
        <v>75</v>
      </c>
      <c r="C46" t="inlineStr">
        <is>
          <t xml:space="preserve">CONCLUIDO	</t>
        </is>
      </c>
      <c r="D46" t="n">
        <v>4.9451</v>
      </c>
      <c r="E46" t="n">
        <v>20.22</v>
      </c>
      <c r="F46" t="n">
        <v>17.58</v>
      </c>
      <c r="G46" t="n">
        <v>87.90000000000001</v>
      </c>
      <c r="H46" t="n">
        <v>1.28</v>
      </c>
      <c r="I46" t="n">
        <v>12</v>
      </c>
      <c r="J46" t="n">
        <v>166.01</v>
      </c>
      <c r="K46" t="n">
        <v>49.1</v>
      </c>
      <c r="L46" t="n">
        <v>12</v>
      </c>
      <c r="M46" t="n">
        <v>10</v>
      </c>
      <c r="N46" t="n">
        <v>29.91</v>
      </c>
      <c r="O46" t="n">
        <v>20708.3</v>
      </c>
      <c r="P46" t="n">
        <v>183.25</v>
      </c>
      <c r="Q46" t="n">
        <v>444.55</v>
      </c>
      <c r="R46" t="n">
        <v>70.48</v>
      </c>
      <c r="S46" t="n">
        <v>48.21</v>
      </c>
      <c r="T46" t="n">
        <v>5187.33</v>
      </c>
      <c r="U46" t="n">
        <v>0.68</v>
      </c>
      <c r="V46" t="n">
        <v>0.78</v>
      </c>
      <c r="W46" t="n">
        <v>0.18</v>
      </c>
      <c r="X46" t="n">
        <v>0.3</v>
      </c>
      <c r="Y46" t="n">
        <v>1</v>
      </c>
      <c r="Z46" t="n">
        <v>10</v>
      </c>
      <c r="AA46" t="n">
        <v>377.9820863004229</v>
      </c>
      <c r="AB46" t="n">
        <v>517.1717658689969</v>
      </c>
      <c r="AC46" t="n">
        <v>467.8136183895913</v>
      </c>
      <c r="AD46" t="n">
        <v>377982.0863004229</v>
      </c>
      <c r="AE46" t="n">
        <v>517171.7658689969</v>
      </c>
      <c r="AF46" t="n">
        <v>7.530983116955063e-06</v>
      </c>
      <c r="AG46" t="n">
        <v>24</v>
      </c>
      <c r="AH46" t="n">
        <v>467813.6183895913</v>
      </c>
    </row>
    <row r="47">
      <c r="A47" t="n">
        <v>45</v>
      </c>
      <c r="B47" t="n">
        <v>75</v>
      </c>
      <c r="C47" t="inlineStr">
        <is>
          <t xml:space="preserve">CONCLUIDO	</t>
        </is>
      </c>
      <c r="D47" t="n">
        <v>4.9436</v>
      </c>
      <c r="E47" t="n">
        <v>20.23</v>
      </c>
      <c r="F47" t="n">
        <v>17.59</v>
      </c>
      <c r="G47" t="n">
        <v>87.92</v>
      </c>
      <c r="H47" t="n">
        <v>1.3</v>
      </c>
      <c r="I47" t="n">
        <v>12</v>
      </c>
      <c r="J47" t="n">
        <v>166.37</v>
      </c>
      <c r="K47" t="n">
        <v>49.1</v>
      </c>
      <c r="L47" t="n">
        <v>12.25</v>
      </c>
      <c r="M47" t="n">
        <v>10</v>
      </c>
      <c r="N47" t="n">
        <v>30.02</v>
      </c>
      <c r="O47" t="n">
        <v>20752.76</v>
      </c>
      <c r="P47" t="n">
        <v>183.6</v>
      </c>
      <c r="Q47" t="n">
        <v>444.55</v>
      </c>
      <c r="R47" t="n">
        <v>70.62</v>
      </c>
      <c r="S47" t="n">
        <v>48.21</v>
      </c>
      <c r="T47" t="n">
        <v>5254.74</v>
      </c>
      <c r="U47" t="n">
        <v>0.68</v>
      </c>
      <c r="V47" t="n">
        <v>0.78</v>
      </c>
      <c r="W47" t="n">
        <v>0.18</v>
      </c>
      <c r="X47" t="n">
        <v>0.31</v>
      </c>
      <c r="Y47" t="n">
        <v>1</v>
      </c>
      <c r="Z47" t="n">
        <v>10</v>
      </c>
      <c r="AA47" t="n">
        <v>378.2271467564938</v>
      </c>
      <c r="AB47" t="n">
        <v>517.5070683962975</v>
      </c>
      <c r="AC47" t="n">
        <v>468.1169201142864</v>
      </c>
      <c r="AD47" t="n">
        <v>378227.1467564938</v>
      </c>
      <c r="AE47" t="n">
        <v>517507.0683962975</v>
      </c>
      <c r="AF47" t="n">
        <v>7.528698739556137e-06</v>
      </c>
      <c r="AG47" t="n">
        <v>24</v>
      </c>
      <c r="AH47" t="n">
        <v>468116.9201142864</v>
      </c>
    </row>
    <row r="48">
      <c r="A48" t="n">
        <v>46</v>
      </c>
      <c r="B48" t="n">
        <v>75</v>
      </c>
      <c r="C48" t="inlineStr">
        <is>
          <t xml:space="preserve">CONCLUIDO	</t>
        </is>
      </c>
      <c r="D48" t="n">
        <v>4.9447</v>
      </c>
      <c r="E48" t="n">
        <v>20.22</v>
      </c>
      <c r="F48" t="n">
        <v>17.58</v>
      </c>
      <c r="G48" t="n">
        <v>87.90000000000001</v>
      </c>
      <c r="H48" t="n">
        <v>1.33</v>
      </c>
      <c r="I48" t="n">
        <v>12</v>
      </c>
      <c r="J48" t="n">
        <v>166.73</v>
      </c>
      <c r="K48" t="n">
        <v>49.1</v>
      </c>
      <c r="L48" t="n">
        <v>12.5</v>
      </c>
      <c r="M48" t="n">
        <v>10</v>
      </c>
      <c r="N48" t="n">
        <v>30.13</v>
      </c>
      <c r="O48" t="n">
        <v>20797.26</v>
      </c>
      <c r="P48" t="n">
        <v>183.78</v>
      </c>
      <c r="Q48" t="n">
        <v>444.55</v>
      </c>
      <c r="R48" t="n">
        <v>70.5</v>
      </c>
      <c r="S48" t="n">
        <v>48.21</v>
      </c>
      <c r="T48" t="n">
        <v>5196.99</v>
      </c>
      <c r="U48" t="n">
        <v>0.68</v>
      </c>
      <c r="V48" t="n">
        <v>0.78</v>
      </c>
      <c r="W48" t="n">
        <v>0.18</v>
      </c>
      <c r="X48" t="n">
        <v>0.3</v>
      </c>
      <c r="Y48" t="n">
        <v>1</v>
      </c>
      <c r="Z48" t="n">
        <v>10</v>
      </c>
      <c r="AA48" t="n">
        <v>378.2529042344277</v>
      </c>
      <c r="AB48" t="n">
        <v>517.5423109139464</v>
      </c>
      <c r="AC48" t="n">
        <v>468.148799135514</v>
      </c>
      <c r="AD48" t="n">
        <v>378252.9042344277</v>
      </c>
      <c r="AE48" t="n">
        <v>517542.3109139464</v>
      </c>
      <c r="AF48" t="n">
        <v>7.530373949648683e-06</v>
      </c>
      <c r="AG48" t="n">
        <v>24</v>
      </c>
      <c r="AH48" t="n">
        <v>468148.799135514</v>
      </c>
    </row>
    <row r="49">
      <c r="A49" t="n">
        <v>47</v>
      </c>
      <c r="B49" t="n">
        <v>75</v>
      </c>
      <c r="C49" t="inlineStr">
        <is>
          <t xml:space="preserve">CONCLUIDO	</t>
        </is>
      </c>
      <c r="D49" t="n">
        <v>4.9532</v>
      </c>
      <c r="E49" t="n">
        <v>20.19</v>
      </c>
      <c r="F49" t="n">
        <v>17.55</v>
      </c>
      <c r="G49" t="n">
        <v>87.73</v>
      </c>
      <c r="H49" t="n">
        <v>1.35</v>
      </c>
      <c r="I49" t="n">
        <v>12</v>
      </c>
      <c r="J49" t="n">
        <v>167.09</v>
      </c>
      <c r="K49" t="n">
        <v>49.1</v>
      </c>
      <c r="L49" t="n">
        <v>12.75</v>
      </c>
      <c r="M49" t="n">
        <v>10</v>
      </c>
      <c r="N49" t="n">
        <v>30.25</v>
      </c>
      <c r="O49" t="n">
        <v>20841.8</v>
      </c>
      <c r="P49" t="n">
        <v>182.77</v>
      </c>
      <c r="Q49" t="n">
        <v>444.55</v>
      </c>
      <c r="R49" t="n">
        <v>69.23</v>
      </c>
      <c r="S49" t="n">
        <v>48.21</v>
      </c>
      <c r="T49" t="n">
        <v>4559.36</v>
      </c>
      <c r="U49" t="n">
        <v>0.7</v>
      </c>
      <c r="V49" t="n">
        <v>0.78</v>
      </c>
      <c r="W49" t="n">
        <v>0.18</v>
      </c>
      <c r="X49" t="n">
        <v>0.27</v>
      </c>
      <c r="Y49" t="n">
        <v>1</v>
      </c>
      <c r="Z49" t="n">
        <v>10</v>
      </c>
      <c r="AA49" t="n">
        <v>377.4226738214637</v>
      </c>
      <c r="AB49" t="n">
        <v>516.4063530357481</v>
      </c>
      <c r="AC49" t="n">
        <v>467.1212554828841</v>
      </c>
      <c r="AD49" t="n">
        <v>377422.6738214637</v>
      </c>
      <c r="AE49" t="n">
        <v>516406.3530357481</v>
      </c>
      <c r="AF49" t="n">
        <v>7.543318754909267e-06</v>
      </c>
      <c r="AG49" t="n">
        <v>24</v>
      </c>
      <c r="AH49" t="n">
        <v>467121.2554828841</v>
      </c>
    </row>
    <row r="50">
      <c r="A50" t="n">
        <v>48</v>
      </c>
      <c r="B50" t="n">
        <v>75</v>
      </c>
      <c r="C50" t="inlineStr">
        <is>
          <t xml:space="preserve">CONCLUIDO	</t>
        </is>
      </c>
      <c r="D50" t="n">
        <v>4.9611</v>
      </c>
      <c r="E50" t="n">
        <v>20.16</v>
      </c>
      <c r="F50" t="n">
        <v>17.54</v>
      </c>
      <c r="G50" t="n">
        <v>95.7</v>
      </c>
      <c r="H50" t="n">
        <v>1.38</v>
      </c>
      <c r="I50" t="n">
        <v>11</v>
      </c>
      <c r="J50" t="n">
        <v>167.45</v>
      </c>
      <c r="K50" t="n">
        <v>49.1</v>
      </c>
      <c r="L50" t="n">
        <v>13</v>
      </c>
      <c r="M50" t="n">
        <v>9</v>
      </c>
      <c r="N50" t="n">
        <v>30.36</v>
      </c>
      <c r="O50" t="n">
        <v>20886.38</v>
      </c>
      <c r="P50" t="n">
        <v>181.04</v>
      </c>
      <c r="Q50" t="n">
        <v>444.55</v>
      </c>
      <c r="R50" t="n">
        <v>69.47</v>
      </c>
      <c r="S50" t="n">
        <v>48.21</v>
      </c>
      <c r="T50" t="n">
        <v>4687.33</v>
      </c>
      <c r="U50" t="n">
        <v>0.6899999999999999</v>
      </c>
      <c r="V50" t="n">
        <v>0.78</v>
      </c>
      <c r="W50" t="n">
        <v>0.18</v>
      </c>
      <c r="X50" t="n">
        <v>0.27</v>
      </c>
      <c r="Y50" t="n">
        <v>1</v>
      </c>
      <c r="Z50" t="n">
        <v>10</v>
      </c>
      <c r="AA50" t="n">
        <v>376.3220159158859</v>
      </c>
      <c r="AB50" t="n">
        <v>514.9003843317369</v>
      </c>
      <c r="AC50" t="n">
        <v>465.7590143183433</v>
      </c>
      <c r="AD50" t="n">
        <v>376322.0159158859</v>
      </c>
      <c r="AE50" t="n">
        <v>514900.3843317368</v>
      </c>
      <c r="AF50" t="n">
        <v>7.555349809210282e-06</v>
      </c>
      <c r="AG50" t="n">
        <v>24</v>
      </c>
      <c r="AH50" t="n">
        <v>465759.0143183433</v>
      </c>
    </row>
    <row r="51">
      <c r="A51" t="n">
        <v>49</v>
      </c>
      <c r="B51" t="n">
        <v>75</v>
      </c>
      <c r="C51" t="inlineStr">
        <is>
          <t xml:space="preserve">CONCLUIDO	</t>
        </is>
      </c>
      <c r="D51" t="n">
        <v>4.9579</v>
      </c>
      <c r="E51" t="n">
        <v>20.17</v>
      </c>
      <c r="F51" t="n">
        <v>17.56</v>
      </c>
      <c r="G51" t="n">
        <v>95.77</v>
      </c>
      <c r="H51" t="n">
        <v>1.4</v>
      </c>
      <c r="I51" t="n">
        <v>11</v>
      </c>
      <c r="J51" t="n">
        <v>167.81</v>
      </c>
      <c r="K51" t="n">
        <v>49.1</v>
      </c>
      <c r="L51" t="n">
        <v>13.25</v>
      </c>
      <c r="M51" t="n">
        <v>9</v>
      </c>
      <c r="N51" t="n">
        <v>30.47</v>
      </c>
      <c r="O51" t="n">
        <v>20930.99</v>
      </c>
      <c r="P51" t="n">
        <v>180.69</v>
      </c>
      <c r="Q51" t="n">
        <v>444.56</v>
      </c>
      <c r="R51" t="n">
        <v>69.8</v>
      </c>
      <c r="S51" t="n">
        <v>48.21</v>
      </c>
      <c r="T51" t="n">
        <v>4849.26</v>
      </c>
      <c r="U51" t="n">
        <v>0.6899999999999999</v>
      </c>
      <c r="V51" t="n">
        <v>0.78</v>
      </c>
      <c r="W51" t="n">
        <v>0.18</v>
      </c>
      <c r="X51" t="n">
        <v>0.28</v>
      </c>
      <c r="Y51" t="n">
        <v>1</v>
      </c>
      <c r="Z51" t="n">
        <v>10</v>
      </c>
      <c r="AA51" t="n">
        <v>376.3031941937485</v>
      </c>
      <c r="AB51" t="n">
        <v>514.8746316211528</v>
      </c>
      <c r="AC51" t="n">
        <v>465.7357194103132</v>
      </c>
      <c r="AD51" t="n">
        <v>376303.1941937485</v>
      </c>
      <c r="AE51" t="n">
        <v>514874.6316211528</v>
      </c>
      <c r="AF51" t="n">
        <v>7.550476470759239e-06</v>
      </c>
      <c r="AG51" t="n">
        <v>24</v>
      </c>
      <c r="AH51" t="n">
        <v>465735.7194103132</v>
      </c>
    </row>
    <row r="52">
      <c r="A52" t="n">
        <v>50</v>
      </c>
      <c r="B52" t="n">
        <v>75</v>
      </c>
      <c r="C52" t="inlineStr">
        <is>
          <t xml:space="preserve">CONCLUIDO	</t>
        </is>
      </c>
      <c r="D52" t="n">
        <v>4.9568</v>
      </c>
      <c r="E52" t="n">
        <v>20.17</v>
      </c>
      <c r="F52" t="n">
        <v>17.56</v>
      </c>
      <c r="G52" t="n">
        <v>95.79000000000001</v>
      </c>
      <c r="H52" t="n">
        <v>1.42</v>
      </c>
      <c r="I52" t="n">
        <v>11</v>
      </c>
      <c r="J52" t="n">
        <v>168.18</v>
      </c>
      <c r="K52" t="n">
        <v>49.1</v>
      </c>
      <c r="L52" t="n">
        <v>13.5</v>
      </c>
      <c r="M52" t="n">
        <v>9</v>
      </c>
      <c r="N52" t="n">
        <v>30.58</v>
      </c>
      <c r="O52" t="n">
        <v>20975.64</v>
      </c>
      <c r="P52" t="n">
        <v>180.98</v>
      </c>
      <c r="Q52" t="n">
        <v>444.56</v>
      </c>
      <c r="R52" t="n">
        <v>69.90000000000001</v>
      </c>
      <c r="S52" t="n">
        <v>48.21</v>
      </c>
      <c r="T52" t="n">
        <v>4902.05</v>
      </c>
      <c r="U52" t="n">
        <v>0.6899999999999999</v>
      </c>
      <c r="V52" t="n">
        <v>0.78</v>
      </c>
      <c r="W52" t="n">
        <v>0.18</v>
      </c>
      <c r="X52" t="n">
        <v>0.28</v>
      </c>
      <c r="Y52" t="n">
        <v>1</v>
      </c>
      <c r="Z52" t="n">
        <v>10</v>
      </c>
      <c r="AA52" t="n">
        <v>376.476076565389</v>
      </c>
      <c r="AB52" t="n">
        <v>515.1111769090633</v>
      </c>
      <c r="AC52" t="n">
        <v>465.9496891479388</v>
      </c>
      <c r="AD52" t="n">
        <v>376476.076565389</v>
      </c>
      <c r="AE52" t="n">
        <v>515111.1769090632</v>
      </c>
      <c r="AF52" t="n">
        <v>7.548801260666692e-06</v>
      </c>
      <c r="AG52" t="n">
        <v>24</v>
      </c>
      <c r="AH52" t="n">
        <v>465949.6891479389</v>
      </c>
    </row>
    <row r="53">
      <c r="A53" t="n">
        <v>51</v>
      </c>
      <c r="B53" t="n">
        <v>75</v>
      </c>
      <c r="C53" t="inlineStr">
        <is>
          <t xml:space="preserve">CONCLUIDO	</t>
        </is>
      </c>
      <c r="D53" t="n">
        <v>4.9556</v>
      </c>
      <c r="E53" t="n">
        <v>20.18</v>
      </c>
      <c r="F53" t="n">
        <v>17.57</v>
      </c>
      <c r="G53" t="n">
        <v>95.81999999999999</v>
      </c>
      <c r="H53" t="n">
        <v>1.45</v>
      </c>
      <c r="I53" t="n">
        <v>11</v>
      </c>
      <c r="J53" t="n">
        <v>168.54</v>
      </c>
      <c r="K53" t="n">
        <v>49.1</v>
      </c>
      <c r="L53" t="n">
        <v>13.75</v>
      </c>
      <c r="M53" t="n">
        <v>9</v>
      </c>
      <c r="N53" t="n">
        <v>30.69</v>
      </c>
      <c r="O53" t="n">
        <v>21020.34</v>
      </c>
      <c r="P53" t="n">
        <v>180.58</v>
      </c>
      <c r="Q53" t="n">
        <v>444.55</v>
      </c>
      <c r="R53" t="n">
        <v>70.12</v>
      </c>
      <c r="S53" t="n">
        <v>48.21</v>
      </c>
      <c r="T53" t="n">
        <v>5010.46</v>
      </c>
      <c r="U53" t="n">
        <v>0.6899999999999999</v>
      </c>
      <c r="V53" t="n">
        <v>0.78</v>
      </c>
      <c r="W53" t="n">
        <v>0.18</v>
      </c>
      <c r="X53" t="n">
        <v>0.29</v>
      </c>
      <c r="Y53" t="n">
        <v>1</v>
      </c>
      <c r="Z53" t="n">
        <v>10</v>
      </c>
      <c r="AA53" t="n">
        <v>376.3454697915215</v>
      </c>
      <c r="AB53" t="n">
        <v>514.9324749590933</v>
      </c>
      <c r="AC53" t="n">
        <v>465.7880422612644</v>
      </c>
      <c r="AD53" t="n">
        <v>376345.4697915214</v>
      </c>
      <c r="AE53" t="n">
        <v>514932.4749590933</v>
      </c>
      <c r="AF53" t="n">
        <v>7.54697375874755e-06</v>
      </c>
      <c r="AG53" t="n">
        <v>24</v>
      </c>
      <c r="AH53" t="n">
        <v>465788.0422612644</v>
      </c>
    </row>
    <row r="54">
      <c r="A54" t="n">
        <v>52</v>
      </c>
      <c r="B54" t="n">
        <v>75</v>
      </c>
      <c r="C54" t="inlineStr">
        <is>
          <t xml:space="preserve">CONCLUIDO	</t>
        </is>
      </c>
      <c r="D54" t="n">
        <v>4.9568</v>
      </c>
      <c r="E54" t="n">
        <v>20.17</v>
      </c>
      <c r="F54" t="n">
        <v>17.56</v>
      </c>
      <c r="G54" t="n">
        <v>95.79000000000001</v>
      </c>
      <c r="H54" t="n">
        <v>1.47</v>
      </c>
      <c r="I54" t="n">
        <v>11</v>
      </c>
      <c r="J54" t="n">
        <v>168.9</v>
      </c>
      <c r="K54" t="n">
        <v>49.1</v>
      </c>
      <c r="L54" t="n">
        <v>14</v>
      </c>
      <c r="M54" t="n">
        <v>9</v>
      </c>
      <c r="N54" t="n">
        <v>30.81</v>
      </c>
      <c r="O54" t="n">
        <v>21065.06</v>
      </c>
      <c r="P54" t="n">
        <v>179.67</v>
      </c>
      <c r="Q54" t="n">
        <v>444.63</v>
      </c>
      <c r="R54" t="n">
        <v>69.95</v>
      </c>
      <c r="S54" t="n">
        <v>48.21</v>
      </c>
      <c r="T54" t="n">
        <v>4924.3</v>
      </c>
      <c r="U54" t="n">
        <v>0.6899999999999999</v>
      </c>
      <c r="V54" t="n">
        <v>0.78</v>
      </c>
      <c r="W54" t="n">
        <v>0.18</v>
      </c>
      <c r="X54" t="n">
        <v>0.28</v>
      </c>
      <c r="Y54" t="n">
        <v>1</v>
      </c>
      <c r="Z54" t="n">
        <v>10</v>
      </c>
      <c r="AA54" t="n">
        <v>375.8368679610282</v>
      </c>
      <c r="AB54" t="n">
        <v>514.2365834966834</v>
      </c>
      <c r="AC54" t="n">
        <v>465.158565703337</v>
      </c>
      <c r="AD54" t="n">
        <v>375836.8679610282</v>
      </c>
      <c r="AE54" t="n">
        <v>514236.5834966833</v>
      </c>
      <c r="AF54" t="n">
        <v>7.548801260666692e-06</v>
      </c>
      <c r="AG54" t="n">
        <v>24</v>
      </c>
      <c r="AH54" t="n">
        <v>465158.565703337</v>
      </c>
    </row>
    <row r="55">
      <c r="A55" t="n">
        <v>53</v>
      </c>
      <c r="B55" t="n">
        <v>75</v>
      </c>
      <c r="C55" t="inlineStr">
        <is>
          <t xml:space="preserve">CONCLUIDO	</t>
        </is>
      </c>
      <c r="D55" t="n">
        <v>4.9748</v>
      </c>
      <c r="E55" t="n">
        <v>20.1</v>
      </c>
      <c r="F55" t="n">
        <v>17.52</v>
      </c>
      <c r="G55" t="n">
        <v>105.11</v>
      </c>
      <c r="H55" t="n">
        <v>1.49</v>
      </c>
      <c r="I55" t="n">
        <v>10</v>
      </c>
      <c r="J55" t="n">
        <v>169.26</v>
      </c>
      <c r="K55" t="n">
        <v>49.1</v>
      </c>
      <c r="L55" t="n">
        <v>14.25</v>
      </c>
      <c r="M55" t="n">
        <v>8</v>
      </c>
      <c r="N55" t="n">
        <v>30.92</v>
      </c>
      <c r="O55" t="n">
        <v>21109.83</v>
      </c>
      <c r="P55" t="n">
        <v>178.44</v>
      </c>
      <c r="Q55" t="n">
        <v>444.58</v>
      </c>
      <c r="R55" t="n">
        <v>68.43000000000001</v>
      </c>
      <c r="S55" t="n">
        <v>48.21</v>
      </c>
      <c r="T55" t="n">
        <v>4169.83</v>
      </c>
      <c r="U55" t="n">
        <v>0.7</v>
      </c>
      <c r="V55" t="n">
        <v>0.78</v>
      </c>
      <c r="W55" t="n">
        <v>0.18</v>
      </c>
      <c r="X55" t="n">
        <v>0.24</v>
      </c>
      <c r="Y55" t="n">
        <v>1</v>
      </c>
      <c r="Z55" t="n">
        <v>10</v>
      </c>
      <c r="AA55" t="n">
        <v>374.6080677497043</v>
      </c>
      <c r="AB55" t="n">
        <v>512.5552848367108</v>
      </c>
      <c r="AC55" t="n">
        <v>463.6377278277547</v>
      </c>
      <c r="AD55" t="n">
        <v>374608.0677497044</v>
      </c>
      <c r="AE55" t="n">
        <v>512555.2848367108</v>
      </c>
      <c r="AF55" t="n">
        <v>7.576213789453813e-06</v>
      </c>
      <c r="AG55" t="n">
        <v>24</v>
      </c>
      <c r="AH55" t="n">
        <v>463637.7278277547</v>
      </c>
    </row>
    <row r="56">
      <c r="A56" t="n">
        <v>54</v>
      </c>
      <c r="B56" t="n">
        <v>75</v>
      </c>
      <c r="C56" t="inlineStr">
        <is>
          <t xml:space="preserve">CONCLUIDO	</t>
        </is>
      </c>
      <c r="D56" t="n">
        <v>4.9727</v>
      </c>
      <c r="E56" t="n">
        <v>20.11</v>
      </c>
      <c r="F56" t="n">
        <v>17.53</v>
      </c>
      <c r="G56" t="n">
        <v>105.17</v>
      </c>
      <c r="H56" t="n">
        <v>1.52</v>
      </c>
      <c r="I56" t="n">
        <v>10</v>
      </c>
      <c r="J56" t="n">
        <v>169.63</v>
      </c>
      <c r="K56" t="n">
        <v>49.1</v>
      </c>
      <c r="L56" t="n">
        <v>14.5</v>
      </c>
      <c r="M56" t="n">
        <v>8</v>
      </c>
      <c r="N56" t="n">
        <v>31.03</v>
      </c>
      <c r="O56" t="n">
        <v>21154.64</v>
      </c>
      <c r="P56" t="n">
        <v>178.57</v>
      </c>
      <c r="Q56" t="n">
        <v>444.6</v>
      </c>
      <c r="R56" t="n">
        <v>68.75</v>
      </c>
      <c r="S56" t="n">
        <v>48.21</v>
      </c>
      <c r="T56" t="n">
        <v>4332.2</v>
      </c>
      <c r="U56" t="n">
        <v>0.7</v>
      </c>
      <c r="V56" t="n">
        <v>0.78</v>
      </c>
      <c r="W56" t="n">
        <v>0.18</v>
      </c>
      <c r="X56" t="n">
        <v>0.25</v>
      </c>
      <c r="Y56" t="n">
        <v>1</v>
      </c>
      <c r="Z56" t="n">
        <v>10</v>
      </c>
      <c r="AA56" t="n">
        <v>374.7605277037184</v>
      </c>
      <c r="AB56" t="n">
        <v>512.7638872718513</v>
      </c>
      <c r="AC56" t="n">
        <v>463.8264215392608</v>
      </c>
      <c r="AD56" t="n">
        <v>374760.5277037184</v>
      </c>
      <c r="AE56" t="n">
        <v>512763.8872718513</v>
      </c>
      <c r="AF56" t="n">
        <v>7.573015661095315e-06</v>
      </c>
      <c r="AG56" t="n">
        <v>24</v>
      </c>
      <c r="AH56" t="n">
        <v>463826.4215392608</v>
      </c>
    </row>
    <row r="57">
      <c r="A57" t="n">
        <v>55</v>
      </c>
      <c r="B57" t="n">
        <v>75</v>
      </c>
      <c r="C57" t="inlineStr">
        <is>
          <t xml:space="preserve">CONCLUIDO	</t>
        </is>
      </c>
      <c r="D57" t="n">
        <v>4.9791</v>
      </c>
      <c r="E57" t="n">
        <v>20.08</v>
      </c>
      <c r="F57" t="n">
        <v>17.5</v>
      </c>
      <c r="G57" t="n">
        <v>105.01</v>
      </c>
      <c r="H57" t="n">
        <v>1.54</v>
      </c>
      <c r="I57" t="n">
        <v>10</v>
      </c>
      <c r="J57" t="n">
        <v>169.99</v>
      </c>
      <c r="K57" t="n">
        <v>49.1</v>
      </c>
      <c r="L57" t="n">
        <v>14.75</v>
      </c>
      <c r="M57" t="n">
        <v>8</v>
      </c>
      <c r="N57" t="n">
        <v>31.15</v>
      </c>
      <c r="O57" t="n">
        <v>21199.48</v>
      </c>
      <c r="P57" t="n">
        <v>177.61</v>
      </c>
      <c r="Q57" t="n">
        <v>444.55</v>
      </c>
      <c r="R57" t="n">
        <v>67.77</v>
      </c>
      <c r="S57" t="n">
        <v>48.21</v>
      </c>
      <c r="T57" t="n">
        <v>3839.79</v>
      </c>
      <c r="U57" t="n">
        <v>0.71</v>
      </c>
      <c r="V57" t="n">
        <v>0.78</v>
      </c>
      <c r="W57" t="n">
        <v>0.18</v>
      </c>
      <c r="X57" t="n">
        <v>0.23</v>
      </c>
      <c r="Y57" t="n">
        <v>1</v>
      </c>
      <c r="Z57" t="n">
        <v>10</v>
      </c>
      <c r="AA57" t="n">
        <v>374.0238507637819</v>
      </c>
      <c r="AB57" t="n">
        <v>511.7559333827373</v>
      </c>
      <c r="AC57" t="n">
        <v>462.9146653546517</v>
      </c>
      <c r="AD57" t="n">
        <v>374023.8507637819</v>
      </c>
      <c r="AE57" t="n">
        <v>511755.9333827373</v>
      </c>
      <c r="AF57" t="n">
        <v>7.582762337997403e-06</v>
      </c>
      <c r="AG57" t="n">
        <v>24</v>
      </c>
      <c r="AH57" t="n">
        <v>462914.6653546517</v>
      </c>
    </row>
    <row r="58">
      <c r="A58" t="n">
        <v>56</v>
      </c>
      <c r="B58" t="n">
        <v>75</v>
      </c>
      <c r="C58" t="inlineStr">
        <is>
          <t xml:space="preserve">CONCLUIDO	</t>
        </is>
      </c>
      <c r="D58" t="n">
        <v>4.9852</v>
      </c>
      <c r="E58" t="n">
        <v>20.06</v>
      </c>
      <c r="F58" t="n">
        <v>17.48</v>
      </c>
      <c r="G58" t="n">
        <v>104.86</v>
      </c>
      <c r="H58" t="n">
        <v>1.56</v>
      </c>
      <c r="I58" t="n">
        <v>10</v>
      </c>
      <c r="J58" t="n">
        <v>170.35</v>
      </c>
      <c r="K58" t="n">
        <v>49.1</v>
      </c>
      <c r="L58" t="n">
        <v>15</v>
      </c>
      <c r="M58" t="n">
        <v>8</v>
      </c>
      <c r="N58" t="n">
        <v>31.26</v>
      </c>
      <c r="O58" t="n">
        <v>21244.37</v>
      </c>
      <c r="P58" t="n">
        <v>176.78</v>
      </c>
      <c r="Q58" t="n">
        <v>444.55</v>
      </c>
      <c r="R58" t="n">
        <v>67.06</v>
      </c>
      <c r="S58" t="n">
        <v>48.21</v>
      </c>
      <c r="T58" t="n">
        <v>3485.12</v>
      </c>
      <c r="U58" t="n">
        <v>0.72</v>
      </c>
      <c r="V58" t="n">
        <v>0.78</v>
      </c>
      <c r="W58" t="n">
        <v>0.18</v>
      </c>
      <c r="X58" t="n">
        <v>0.2</v>
      </c>
      <c r="Y58" t="n">
        <v>1</v>
      </c>
      <c r="Z58" t="n">
        <v>10</v>
      </c>
      <c r="AA58" t="n">
        <v>373.3906219607535</v>
      </c>
      <c r="AB58" t="n">
        <v>510.8895217983508</v>
      </c>
      <c r="AC58" t="n">
        <v>462.1309428758626</v>
      </c>
      <c r="AD58" t="n">
        <v>373390.6219607536</v>
      </c>
      <c r="AE58" t="n">
        <v>510889.5217983507</v>
      </c>
      <c r="AF58" t="n">
        <v>7.592052139419704e-06</v>
      </c>
      <c r="AG58" t="n">
        <v>24</v>
      </c>
      <c r="AH58" t="n">
        <v>462130.9428758626</v>
      </c>
    </row>
    <row r="59">
      <c r="A59" t="n">
        <v>57</v>
      </c>
      <c r="B59" t="n">
        <v>75</v>
      </c>
      <c r="C59" t="inlineStr">
        <is>
          <t xml:space="preserve">CONCLUIDO	</t>
        </is>
      </c>
      <c r="D59" t="n">
        <v>4.9591</v>
      </c>
      <c r="E59" t="n">
        <v>20.16</v>
      </c>
      <c r="F59" t="n">
        <v>17.58</v>
      </c>
      <c r="G59" t="n">
        <v>105.5</v>
      </c>
      <c r="H59" t="n">
        <v>1.58</v>
      </c>
      <c r="I59" t="n">
        <v>10</v>
      </c>
      <c r="J59" t="n">
        <v>170.72</v>
      </c>
      <c r="K59" t="n">
        <v>49.1</v>
      </c>
      <c r="L59" t="n">
        <v>15.25</v>
      </c>
      <c r="M59" t="n">
        <v>8</v>
      </c>
      <c r="N59" t="n">
        <v>31.37</v>
      </c>
      <c r="O59" t="n">
        <v>21289.29</v>
      </c>
      <c r="P59" t="n">
        <v>176.61</v>
      </c>
      <c r="Q59" t="n">
        <v>444.55</v>
      </c>
      <c r="R59" t="n">
        <v>70.79000000000001</v>
      </c>
      <c r="S59" t="n">
        <v>48.21</v>
      </c>
      <c r="T59" t="n">
        <v>5348.45</v>
      </c>
      <c r="U59" t="n">
        <v>0.68</v>
      </c>
      <c r="V59" t="n">
        <v>0.78</v>
      </c>
      <c r="W59" t="n">
        <v>0.18</v>
      </c>
      <c r="X59" t="n">
        <v>0.31</v>
      </c>
      <c r="Y59" t="n">
        <v>1</v>
      </c>
      <c r="Z59" t="n">
        <v>10</v>
      </c>
      <c r="AA59" t="n">
        <v>374.339717794346</v>
      </c>
      <c r="AB59" t="n">
        <v>512.188116589025</v>
      </c>
      <c r="AC59" t="n">
        <v>463.3056016023041</v>
      </c>
      <c r="AD59" t="n">
        <v>374339.717794346</v>
      </c>
      <c r="AE59" t="n">
        <v>512188.116589025</v>
      </c>
      <c r="AF59" t="n">
        <v>7.55230397267838e-06</v>
      </c>
      <c r="AG59" t="n">
        <v>24</v>
      </c>
      <c r="AH59" t="n">
        <v>463305.6016023041</v>
      </c>
    </row>
    <row r="60">
      <c r="A60" t="n">
        <v>58</v>
      </c>
      <c r="B60" t="n">
        <v>75</v>
      </c>
      <c r="C60" t="inlineStr">
        <is>
          <t xml:space="preserve">CONCLUIDO	</t>
        </is>
      </c>
      <c r="D60" t="n">
        <v>4.9698</v>
      </c>
      <c r="E60" t="n">
        <v>20.12</v>
      </c>
      <c r="F60" t="n">
        <v>17.54</v>
      </c>
      <c r="G60" t="n">
        <v>105.24</v>
      </c>
      <c r="H60" t="n">
        <v>1.61</v>
      </c>
      <c r="I60" t="n">
        <v>10</v>
      </c>
      <c r="J60" t="n">
        <v>171.08</v>
      </c>
      <c r="K60" t="n">
        <v>49.1</v>
      </c>
      <c r="L60" t="n">
        <v>15.5</v>
      </c>
      <c r="M60" t="n">
        <v>8</v>
      </c>
      <c r="N60" t="n">
        <v>31.49</v>
      </c>
      <c r="O60" t="n">
        <v>21334.25</v>
      </c>
      <c r="P60" t="n">
        <v>174.74</v>
      </c>
      <c r="Q60" t="n">
        <v>444.55</v>
      </c>
      <c r="R60" t="n">
        <v>69.17</v>
      </c>
      <c r="S60" t="n">
        <v>48.21</v>
      </c>
      <c r="T60" t="n">
        <v>4539.38</v>
      </c>
      <c r="U60" t="n">
        <v>0.7</v>
      </c>
      <c r="V60" t="n">
        <v>0.78</v>
      </c>
      <c r="W60" t="n">
        <v>0.18</v>
      </c>
      <c r="X60" t="n">
        <v>0.26</v>
      </c>
      <c r="Y60" t="n">
        <v>1</v>
      </c>
      <c r="Z60" t="n">
        <v>10</v>
      </c>
      <c r="AA60" t="n">
        <v>373.0084437534491</v>
      </c>
      <c r="AB60" t="n">
        <v>510.3666087146043</v>
      </c>
      <c r="AC60" t="n">
        <v>461.6579358829159</v>
      </c>
      <c r="AD60" t="n">
        <v>373008.4437534491</v>
      </c>
      <c r="AE60" t="n">
        <v>510366.6087146043</v>
      </c>
      <c r="AF60" t="n">
        <v>7.568599198124057e-06</v>
      </c>
      <c r="AG60" t="n">
        <v>24</v>
      </c>
      <c r="AH60" t="n">
        <v>461657.9358829159</v>
      </c>
    </row>
    <row r="61">
      <c r="A61" t="n">
        <v>59</v>
      </c>
      <c r="B61" t="n">
        <v>75</v>
      </c>
      <c r="C61" t="inlineStr">
        <is>
          <t xml:space="preserve">CONCLUIDO	</t>
        </is>
      </c>
      <c r="D61" t="n">
        <v>4.9866</v>
      </c>
      <c r="E61" t="n">
        <v>20.05</v>
      </c>
      <c r="F61" t="n">
        <v>17.5</v>
      </c>
      <c r="G61" t="n">
        <v>116.68</v>
      </c>
      <c r="H61" t="n">
        <v>1.63</v>
      </c>
      <c r="I61" t="n">
        <v>9</v>
      </c>
      <c r="J61" t="n">
        <v>171.45</v>
      </c>
      <c r="K61" t="n">
        <v>49.1</v>
      </c>
      <c r="L61" t="n">
        <v>15.75</v>
      </c>
      <c r="M61" t="n">
        <v>7</v>
      </c>
      <c r="N61" t="n">
        <v>31.6</v>
      </c>
      <c r="O61" t="n">
        <v>21379.25</v>
      </c>
      <c r="P61" t="n">
        <v>173.94</v>
      </c>
      <c r="Q61" t="n">
        <v>444.55</v>
      </c>
      <c r="R61" t="n">
        <v>67.97</v>
      </c>
      <c r="S61" t="n">
        <v>48.21</v>
      </c>
      <c r="T61" t="n">
        <v>3943.91</v>
      </c>
      <c r="U61" t="n">
        <v>0.71</v>
      </c>
      <c r="V61" t="n">
        <v>0.78</v>
      </c>
      <c r="W61" t="n">
        <v>0.18</v>
      </c>
      <c r="X61" t="n">
        <v>0.23</v>
      </c>
      <c r="Y61" t="n">
        <v>1</v>
      </c>
      <c r="Z61" t="n">
        <v>10</v>
      </c>
      <c r="AA61" t="n">
        <v>372.0345570001322</v>
      </c>
      <c r="AB61" t="n">
        <v>509.0340938938647</v>
      </c>
      <c r="AC61" t="n">
        <v>460.4525944064713</v>
      </c>
      <c r="AD61" t="n">
        <v>372034.5570001322</v>
      </c>
      <c r="AE61" t="n">
        <v>509034.0938938647</v>
      </c>
      <c r="AF61" t="n">
        <v>7.594184224992036e-06</v>
      </c>
      <c r="AG61" t="n">
        <v>24</v>
      </c>
      <c r="AH61" t="n">
        <v>460452.5944064714</v>
      </c>
    </row>
    <row r="62">
      <c r="A62" t="n">
        <v>60</v>
      </c>
      <c r="B62" t="n">
        <v>75</v>
      </c>
      <c r="C62" t="inlineStr">
        <is>
          <t xml:space="preserve">CONCLUIDO	</t>
        </is>
      </c>
      <c r="D62" t="n">
        <v>4.9832</v>
      </c>
      <c r="E62" t="n">
        <v>20.07</v>
      </c>
      <c r="F62" t="n">
        <v>17.52</v>
      </c>
      <c r="G62" t="n">
        <v>116.77</v>
      </c>
      <c r="H62" t="n">
        <v>1.65</v>
      </c>
      <c r="I62" t="n">
        <v>9</v>
      </c>
      <c r="J62" t="n">
        <v>171.81</v>
      </c>
      <c r="K62" t="n">
        <v>49.1</v>
      </c>
      <c r="L62" t="n">
        <v>16</v>
      </c>
      <c r="M62" t="n">
        <v>7</v>
      </c>
      <c r="N62" t="n">
        <v>31.72</v>
      </c>
      <c r="O62" t="n">
        <v>21424.29</v>
      </c>
      <c r="P62" t="n">
        <v>174.14</v>
      </c>
      <c r="Q62" t="n">
        <v>444.57</v>
      </c>
      <c r="R62" t="n">
        <v>68.44</v>
      </c>
      <c r="S62" t="n">
        <v>48.21</v>
      </c>
      <c r="T62" t="n">
        <v>4178.01</v>
      </c>
      <c r="U62" t="n">
        <v>0.7</v>
      </c>
      <c r="V62" t="n">
        <v>0.78</v>
      </c>
      <c r="W62" t="n">
        <v>0.18</v>
      </c>
      <c r="X62" t="n">
        <v>0.24</v>
      </c>
      <c r="Y62" t="n">
        <v>1</v>
      </c>
      <c r="Z62" t="n">
        <v>10</v>
      </c>
      <c r="AA62" t="n">
        <v>372.2855294436176</v>
      </c>
      <c r="AB62" t="n">
        <v>509.3774854631643</v>
      </c>
      <c r="AC62" t="n">
        <v>460.7632131663501</v>
      </c>
      <c r="AD62" t="n">
        <v>372285.5294436176</v>
      </c>
      <c r="AE62" t="n">
        <v>509377.4854631643</v>
      </c>
      <c r="AF62" t="n">
        <v>7.589006302887802e-06</v>
      </c>
      <c r="AG62" t="n">
        <v>24</v>
      </c>
      <c r="AH62" t="n">
        <v>460763.21316635</v>
      </c>
    </row>
    <row r="63">
      <c r="A63" t="n">
        <v>61</v>
      </c>
      <c r="B63" t="n">
        <v>75</v>
      </c>
      <c r="C63" t="inlineStr">
        <is>
          <t xml:space="preserve">CONCLUIDO	</t>
        </is>
      </c>
      <c r="D63" t="n">
        <v>4.9859</v>
      </c>
      <c r="E63" t="n">
        <v>20.06</v>
      </c>
      <c r="F63" t="n">
        <v>17.51</v>
      </c>
      <c r="G63" t="n">
        <v>116.7</v>
      </c>
      <c r="H63" t="n">
        <v>1.67</v>
      </c>
      <c r="I63" t="n">
        <v>9</v>
      </c>
      <c r="J63" t="n">
        <v>172.18</v>
      </c>
      <c r="K63" t="n">
        <v>49.1</v>
      </c>
      <c r="L63" t="n">
        <v>16.25</v>
      </c>
      <c r="M63" t="n">
        <v>7</v>
      </c>
      <c r="N63" t="n">
        <v>31.83</v>
      </c>
      <c r="O63" t="n">
        <v>21469.36</v>
      </c>
      <c r="P63" t="n">
        <v>173.75</v>
      </c>
      <c r="Q63" t="n">
        <v>444.56</v>
      </c>
      <c r="R63" t="n">
        <v>68.06999999999999</v>
      </c>
      <c r="S63" t="n">
        <v>48.21</v>
      </c>
      <c r="T63" t="n">
        <v>3996.42</v>
      </c>
      <c r="U63" t="n">
        <v>0.71</v>
      </c>
      <c r="V63" t="n">
        <v>0.78</v>
      </c>
      <c r="W63" t="n">
        <v>0.18</v>
      </c>
      <c r="X63" t="n">
        <v>0.23</v>
      </c>
      <c r="Y63" t="n">
        <v>1</v>
      </c>
      <c r="Z63" t="n">
        <v>10</v>
      </c>
      <c r="AA63" t="n">
        <v>371.9917939713118</v>
      </c>
      <c r="AB63" t="n">
        <v>508.9755836312611</v>
      </c>
      <c r="AC63" t="n">
        <v>460.3996682812109</v>
      </c>
      <c r="AD63" t="n">
        <v>371991.7939713118</v>
      </c>
      <c r="AE63" t="n">
        <v>508975.5836312611</v>
      </c>
      <c r="AF63" t="n">
        <v>7.593118182205871e-06</v>
      </c>
      <c r="AG63" t="n">
        <v>24</v>
      </c>
      <c r="AH63" t="n">
        <v>460399.6682812109</v>
      </c>
    </row>
    <row r="64">
      <c r="A64" t="n">
        <v>62</v>
      </c>
      <c r="B64" t="n">
        <v>75</v>
      </c>
      <c r="C64" t="inlineStr">
        <is>
          <t xml:space="preserve">CONCLUIDO	</t>
        </is>
      </c>
      <c r="D64" t="n">
        <v>4.9883</v>
      </c>
      <c r="E64" t="n">
        <v>20.05</v>
      </c>
      <c r="F64" t="n">
        <v>17.5</v>
      </c>
      <c r="G64" t="n">
        <v>116.64</v>
      </c>
      <c r="H64" t="n">
        <v>1.7</v>
      </c>
      <c r="I64" t="n">
        <v>9</v>
      </c>
      <c r="J64" t="n">
        <v>172.54</v>
      </c>
      <c r="K64" t="n">
        <v>49.1</v>
      </c>
      <c r="L64" t="n">
        <v>16.5</v>
      </c>
      <c r="M64" t="n">
        <v>7</v>
      </c>
      <c r="N64" t="n">
        <v>31.95</v>
      </c>
      <c r="O64" t="n">
        <v>21514.48</v>
      </c>
      <c r="P64" t="n">
        <v>174.01</v>
      </c>
      <c r="Q64" t="n">
        <v>444.55</v>
      </c>
      <c r="R64" t="n">
        <v>67.67</v>
      </c>
      <c r="S64" t="n">
        <v>48.21</v>
      </c>
      <c r="T64" t="n">
        <v>3794.95</v>
      </c>
      <c r="U64" t="n">
        <v>0.71</v>
      </c>
      <c r="V64" t="n">
        <v>0.78</v>
      </c>
      <c r="W64" t="n">
        <v>0.18</v>
      </c>
      <c r="X64" t="n">
        <v>0.22</v>
      </c>
      <c r="Y64" t="n">
        <v>1</v>
      </c>
      <c r="Z64" t="n">
        <v>10</v>
      </c>
      <c r="AA64" t="n">
        <v>372.0217649171326</v>
      </c>
      <c r="AB64" t="n">
        <v>509.0165912015579</v>
      </c>
      <c r="AC64" t="n">
        <v>460.4367621465531</v>
      </c>
      <c r="AD64" t="n">
        <v>372021.7649171326</v>
      </c>
      <c r="AE64" t="n">
        <v>509016.5912015579</v>
      </c>
      <c r="AF64" t="n">
        <v>7.596773186044153e-06</v>
      </c>
      <c r="AG64" t="n">
        <v>24</v>
      </c>
      <c r="AH64" t="n">
        <v>460436.7621465531</v>
      </c>
    </row>
    <row r="65">
      <c r="A65" t="n">
        <v>63</v>
      </c>
      <c r="B65" t="n">
        <v>75</v>
      </c>
      <c r="C65" t="inlineStr">
        <is>
          <t xml:space="preserve">CONCLUIDO	</t>
        </is>
      </c>
      <c r="D65" t="n">
        <v>4.9911</v>
      </c>
      <c r="E65" t="n">
        <v>20.04</v>
      </c>
      <c r="F65" t="n">
        <v>17.48</v>
      </c>
      <c r="G65" t="n">
        <v>116.56</v>
      </c>
      <c r="H65" t="n">
        <v>1.72</v>
      </c>
      <c r="I65" t="n">
        <v>9</v>
      </c>
      <c r="J65" t="n">
        <v>172.91</v>
      </c>
      <c r="K65" t="n">
        <v>49.1</v>
      </c>
      <c r="L65" t="n">
        <v>16.75</v>
      </c>
      <c r="M65" t="n">
        <v>7</v>
      </c>
      <c r="N65" t="n">
        <v>32.07</v>
      </c>
      <c r="O65" t="n">
        <v>21559.64</v>
      </c>
      <c r="P65" t="n">
        <v>172.1</v>
      </c>
      <c r="Q65" t="n">
        <v>444.55</v>
      </c>
      <c r="R65" t="n">
        <v>67.3</v>
      </c>
      <c r="S65" t="n">
        <v>48.21</v>
      </c>
      <c r="T65" t="n">
        <v>3609.96</v>
      </c>
      <c r="U65" t="n">
        <v>0.72</v>
      </c>
      <c r="V65" t="n">
        <v>0.78</v>
      </c>
      <c r="W65" t="n">
        <v>0.18</v>
      </c>
      <c r="X65" t="n">
        <v>0.21</v>
      </c>
      <c r="Y65" t="n">
        <v>1</v>
      </c>
      <c r="Z65" t="n">
        <v>10</v>
      </c>
      <c r="AA65" t="n">
        <v>370.9590287880373</v>
      </c>
      <c r="AB65" t="n">
        <v>507.5625087451206</v>
      </c>
      <c r="AC65" t="n">
        <v>459.1214552789406</v>
      </c>
      <c r="AD65" t="n">
        <v>370959.0287880373</v>
      </c>
      <c r="AE65" t="n">
        <v>507562.5087451206</v>
      </c>
      <c r="AF65" t="n">
        <v>7.601037357188817e-06</v>
      </c>
      <c r="AG65" t="n">
        <v>24</v>
      </c>
      <c r="AH65" t="n">
        <v>459121.4552789406</v>
      </c>
    </row>
    <row r="66">
      <c r="A66" t="n">
        <v>64</v>
      </c>
      <c r="B66" t="n">
        <v>75</v>
      </c>
      <c r="C66" t="inlineStr">
        <is>
          <t xml:space="preserve">CONCLUIDO	</t>
        </is>
      </c>
      <c r="D66" t="n">
        <v>4.9946</v>
      </c>
      <c r="E66" t="n">
        <v>20.02</v>
      </c>
      <c r="F66" t="n">
        <v>17.47</v>
      </c>
      <c r="G66" t="n">
        <v>116.47</v>
      </c>
      <c r="H66" t="n">
        <v>1.74</v>
      </c>
      <c r="I66" t="n">
        <v>9</v>
      </c>
      <c r="J66" t="n">
        <v>173.28</v>
      </c>
      <c r="K66" t="n">
        <v>49.1</v>
      </c>
      <c r="L66" t="n">
        <v>17</v>
      </c>
      <c r="M66" t="n">
        <v>7</v>
      </c>
      <c r="N66" t="n">
        <v>32.18</v>
      </c>
      <c r="O66" t="n">
        <v>21604.83</v>
      </c>
      <c r="P66" t="n">
        <v>172.08</v>
      </c>
      <c r="Q66" t="n">
        <v>444.58</v>
      </c>
      <c r="R66" t="n">
        <v>66.83</v>
      </c>
      <c r="S66" t="n">
        <v>48.21</v>
      </c>
      <c r="T66" t="n">
        <v>3376.56</v>
      </c>
      <c r="U66" t="n">
        <v>0.72</v>
      </c>
      <c r="V66" t="n">
        <v>0.78</v>
      </c>
      <c r="W66" t="n">
        <v>0.18</v>
      </c>
      <c r="X66" t="n">
        <v>0.19</v>
      </c>
      <c r="Y66" t="n">
        <v>1</v>
      </c>
      <c r="Z66" t="n">
        <v>10</v>
      </c>
      <c r="AA66" t="n">
        <v>370.8239037390236</v>
      </c>
      <c r="AB66" t="n">
        <v>507.3776246917637</v>
      </c>
      <c r="AC66" t="n">
        <v>458.9542163001498</v>
      </c>
      <c r="AD66" t="n">
        <v>370823.9037390237</v>
      </c>
      <c r="AE66" t="n">
        <v>507377.6246917637</v>
      </c>
      <c r="AF66" t="n">
        <v>7.606367571119646e-06</v>
      </c>
      <c r="AG66" t="n">
        <v>24</v>
      </c>
      <c r="AH66" t="n">
        <v>458954.2163001498</v>
      </c>
    </row>
    <row r="67">
      <c r="A67" t="n">
        <v>65</v>
      </c>
      <c r="B67" t="n">
        <v>75</v>
      </c>
      <c r="C67" t="inlineStr">
        <is>
          <t xml:space="preserve">CONCLUIDO	</t>
        </is>
      </c>
      <c r="D67" t="n">
        <v>4.9764</v>
      </c>
      <c r="E67" t="n">
        <v>20.09</v>
      </c>
      <c r="F67" t="n">
        <v>17.54</v>
      </c>
      <c r="G67" t="n">
        <v>116.96</v>
      </c>
      <c r="H67" t="n">
        <v>1.76</v>
      </c>
      <c r="I67" t="n">
        <v>9</v>
      </c>
      <c r="J67" t="n">
        <v>173.64</v>
      </c>
      <c r="K67" t="n">
        <v>49.1</v>
      </c>
      <c r="L67" t="n">
        <v>17.25</v>
      </c>
      <c r="M67" t="n">
        <v>7</v>
      </c>
      <c r="N67" t="n">
        <v>32.3</v>
      </c>
      <c r="O67" t="n">
        <v>21650.07</v>
      </c>
      <c r="P67" t="n">
        <v>171.91</v>
      </c>
      <c r="Q67" t="n">
        <v>444.55</v>
      </c>
      <c r="R67" t="n">
        <v>69.59999999999999</v>
      </c>
      <c r="S67" t="n">
        <v>48.21</v>
      </c>
      <c r="T67" t="n">
        <v>4760.47</v>
      </c>
      <c r="U67" t="n">
        <v>0.6899999999999999</v>
      </c>
      <c r="V67" t="n">
        <v>0.78</v>
      </c>
      <c r="W67" t="n">
        <v>0.17</v>
      </c>
      <c r="X67" t="n">
        <v>0.27</v>
      </c>
      <c r="Y67" t="n">
        <v>1</v>
      </c>
      <c r="Z67" t="n">
        <v>10</v>
      </c>
      <c r="AA67" t="n">
        <v>371.4498388824102</v>
      </c>
      <c r="AB67" t="n">
        <v>508.2340567692547</v>
      </c>
      <c r="AC67" t="n">
        <v>459.728911702175</v>
      </c>
      <c r="AD67" t="n">
        <v>371449.8388824102</v>
      </c>
      <c r="AE67" t="n">
        <v>508234.0567692547</v>
      </c>
      <c r="AF67" t="n">
        <v>7.578650458679334e-06</v>
      </c>
      <c r="AG67" t="n">
        <v>24</v>
      </c>
      <c r="AH67" t="n">
        <v>459728.911702175</v>
      </c>
    </row>
    <row r="68">
      <c r="A68" t="n">
        <v>66</v>
      </c>
      <c r="B68" t="n">
        <v>75</v>
      </c>
      <c r="C68" t="inlineStr">
        <is>
          <t xml:space="preserve">CONCLUIDO	</t>
        </is>
      </c>
      <c r="D68" t="n">
        <v>5.0062</v>
      </c>
      <c r="E68" t="n">
        <v>19.98</v>
      </c>
      <c r="F68" t="n">
        <v>17.45</v>
      </c>
      <c r="G68" t="n">
        <v>130.91</v>
      </c>
      <c r="H68" t="n">
        <v>1.78</v>
      </c>
      <c r="I68" t="n">
        <v>8</v>
      </c>
      <c r="J68" t="n">
        <v>174.01</v>
      </c>
      <c r="K68" t="n">
        <v>49.1</v>
      </c>
      <c r="L68" t="n">
        <v>17.5</v>
      </c>
      <c r="M68" t="n">
        <v>6</v>
      </c>
      <c r="N68" t="n">
        <v>32.42</v>
      </c>
      <c r="O68" t="n">
        <v>21695.35</v>
      </c>
      <c r="P68" t="n">
        <v>170.24</v>
      </c>
      <c r="Q68" t="n">
        <v>444.55</v>
      </c>
      <c r="R68" t="n">
        <v>66.39</v>
      </c>
      <c r="S68" t="n">
        <v>48.21</v>
      </c>
      <c r="T68" t="n">
        <v>3160.96</v>
      </c>
      <c r="U68" t="n">
        <v>0.73</v>
      </c>
      <c r="V68" t="n">
        <v>0.78</v>
      </c>
      <c r="W68" t="n">
        <v>0.17</v>
      </c>
      <c r="X68" t="n">
        <v>0.18</v>
      </c>
      <c r="Y68" t="n">
        <v>1</v>
      </c>
      <c r="Z68" t="n">
        <v>10</v>
      </c>
      <c r="AA68" t="n">
        <v>369.5599454628121</v>
      </c>
      <c r="AB68" t="n">
        <v>505.6482212163474</v>
      </c>
      <c r="AC68" t="n">
        <v>457.3898646651942</v>
      </c>
      <c r="AD68" t="n">
        <v>369559.9454628121</v>
      </c>
      <c r="AE68" t="n">
        <v>505648.2212163474</v>
      </c>
      <c r="AF68" t="n">
        <v>7.624033423004678e-06</v>
      </c>
      <c r="AG68" t="n">
        <v>24</v>
      </c>
      <c r="AH68" t="n">
        <v>457389.8646651942</v>
      </c>
    </row>
    <row r="69">
      <c r="A69" t="n">
        <v>67</v>
      </c>
      <c r="B69" t="n">
        <v>75</v>
      </c>
      <c r="C69" t="inlineStr">
        <is>
          <t xml:space="preserve">CONCLUIDO	</t>
        </is>
      </c>
      <c r="D69" t="n">
        <v>4.998</v>
      </c>
      <c r="E69" t="n">
        <v>20.01</v>
      </c>
      <c r="F69" t="n">
        <v>17.49</v>
      </c>
      <c r="G69" t="n">
        <v>131.15</v>
      </c>
      <c r="H69" t="n">
        <v>1.8</v>
      </c>
      <c r="I69" t="n">
        <v>8</v>
      </c>
      <c r="J69" t="n">
        <v>174.38</v>
      </c>
      <c r="K69" t="n">
        <v>49.1</v>
      </c>
      <c r="L69" t="n">
        <v>17.75</v>
      </c>
      <c r="M69" t="n">
        <v>6</v>
      </c>
      <c r="N69" t="n">
        <v>32.53</v>
      </c>
      <c r="O69" t="n">
        <v>21740.66</v>
      </c>
      <c r="P69" t="n">
        <v>170.09</v>
      </c>
      <c r="Q69" t="n">
        <v>444.56</v>
      </c>
      <c r="R69" t="n">
        <v>67.54000000000001</v>
      </c>
      <c r="S69" t="n">
        <v>48.21</v>
      </c>
      <c r="T69" t="n">
        <v>3736.18</v>
      </c>
      <c r="U69" t="n">
        <v>0.71</v>
      </c>
      <c r="V69" t="n">
        <v>0.78</v>
      </c>
      <c r="W69" t="n">
        <v>0.18</v>
      </c>
      <c r="X69" t="n">
        <v>0.21</v>
      </c>
      <c r="Y69" t="n">
        <v>1</v>
      </c>
      <c r="Z69" t="n">
        <v>10</v>
      </c>
      <c r="AA69" t="n">
        <v>369.8285972021218</v>
      </c>
      <c r="AB69" t="n">
        <v>506.0158023781493</v>
      </c>
      <c r="AC69" t="n">
        <v>457.722364396817</v>
      </c>
      <c r="AD69" t="n">
        <v>369828.5972021218</v>
      </c>
      <c r="AE69" t="n">
        <v>506015.8023781492</v>
      </c>
      <c r="AF69" t="n">
        <v>7.61154549322388e-06</v>
      </c>
      <c r="AG69" t="n">
        <v>24</v>
      </c>
      <c r="AH69" t="n">
        <v>457722.364396817</v>
      </c>
    </row>
    <row r="70">
      <c r="A70" t="n">
        <v>68</v>
      </c>
      <c r="B70" t="n">
        <v>75</v>
      </c>
      <c r="C70" t="inlineStr">
        <is>
          <t xml:space="preserve">CONCLUIDO	</t>
        </is>
      </c>
      <c r="D70" t="n">
        <v>5.0002</v>
      </c>
      <c r="E70" t="n">
        <v>20</v>
      </c>
      <c r="F70" t="n">
        <v>17.48</v>
      </c>
      <c r="G70" t="n">
        <v>131.09</v>
      </c>
      <c r="H70" t="n">
        <v>1.83</v>
      </c>
      <c r="I70" t="n">
        <v>8</v>
      </c>
      <c r="J70" t="n">
        <v>174.75</v>
      </c>
      <c r="K70" t="n">
        <v>49.1</v>
      </c>
      <c r="L70" t="n">
        <v>18</v>
      </c>
      <c r="M70" t="n">
        <v>6</v>
      </c>
      <c r="N70" t="n">
        <v>32.65</v>
      </c>
      <c r="O70" t="n">
        <v>21786.02</v>
      </c>
      <c r="P70" t="n">
        <v>169.1</v>
      </c>
      <c r="Q70" t="n">
        <v>444.55</v>
      </c>
      <c r="R70" t="n">
        <v>67.23</v>
      </c>
      <c r="S70" t="n">
        <v>48.21</v>
      </c>
      <c r="T70" t="n">
        <v>3582.18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369.2602938664251</v>
      </c>
      <c r="AB70" t="n">
        <v>505.2382246824753</v>
      </c>
      <c r="AC70" t="n">
        <v>457.0189976250811</v>
      </c>
      <c r="AD70" t="n">
        <v>369260.2938664251</v>
      </c>
      <c r="AE70" t="n">
        <v>505238.2246824753</v>
      </c>
      <c r="AF70" t="n">
        <v>7.614895913408973e-06</v>
      </c>
      <c r="AG70" t="n">
        <v>24</v>
      </c>
      <c r="AH70" t="n">
        <v>457018.997625081</v>
      </c>
    </row>
    <row r="71">
      <c r="A71" t="n">
        <v>69</v>
      </c>
      <c r="B71" t="n">
        <v>75</v>
      </c>
      <c r="C71" t="inlineStr">
        <is>
          <t xml:space="preserve">CONCLUIDO	</t>
        </is>
      </c>
      <c r="D71" t="n">
        <v>5.0008</v>
      </c>
      <c r="E71" t="n">
        <v>20</v>
      </c>
      <c r="F71" t="n">
        <v>17.48</v>
      </c>
      <c r="G71" t="n">
        <v>131.07</v>
      </c>
      <c r="H71" t="n">
        <v>1.85</v>
      </c>
      <c r="I71" t="n">
        <v>8</v>
      </c>
      <c r="J71" t="n">
        <v>175.11</v>
      </c>
      <c r="K71" t="n">
        <v>49.1</v>
      </c>
      <c r="L71" t="n">
        <v>18.25</v>
      </c>
      <c r="M71" t="n">
        <v>6</v>
      </c>
      <c r="N71" t="n">
        <v>32.77</v>
      </c>
      <c r="O71" t="n">
        <v>21831.41</v>
      </c>
      <c r="P71" t="n">
        <v>168.4</v>
      </c>
      <c r="Q71" t="n">
        <v>444.55</v>
      </c>
      <c r="R71" t="n">
        <v>67.14</v>
      </c>
      <c r="S71" t="n">
        <v>48.21</v>
      </c>
      <c r="T71" t="n">
        <v>3535.07</v>
      </c>
      <c r="U71" t="n">
        <v>0.72</v>
      </c>
      <c r="V71" t="n">
        <v>0.78</v>
      </c>
      <c r="W71" t="n">
        <v>0.18</v>
      </c>
      <c r="X71" t="n">
        <v>0.2</v>
      </c>
      <c r="Y71" t="n">
        <v>1</v>
      </c>
      <c r="Z71" t="n">
        <v>10</v>
      </c>
      <c r="AA71" t="n">
        <v>368.905617515039</v>
      </c>
      <c r="AB71" t="n">
        <v>504.7529408512924</v>
      </c>
      <c r="AC71" t="n">
        <v>456.5800286016461</v>
      </c>
      <c r="AD71" t="n">
        <v>368905.6175150389</v>
      </c>
      <c r="AE71" t="n">
        <v>504752.9408512924</v>
      </c>
      <c r="AF71" t="n">
        <v>7.615809664368543e-06</v>
      </c>
      <c r="AG71" t="n">
        <v>24</v>
      </c>
      <c r="AH71" t="n">
        <v>456580.0286016461</v>
      </c>
    </row>
    <row r="72">
      <c r="A72" t="n">
        <v>70</v>
      </c>
      <c r="B72" t="n">
        <v>75</v>
      </c>
      <c r="C72" t="inlineStr">
        <is>
          <t xml:space="preserve">CONCLUIDO	</t>
        </is>
      </c>
      <c r="D72" t="n">
        <v>5.0083</v>
      </c>
      <c r="E72" t="n">
        <v>19.97</v>
      </c>
      <c r="F72" t="n">
        <v>17.45</v>
      </c>
      <c r="G72" t="n">
        <v>130.85</v>
      </c>
      <c r="H72" t="n">
        <v>1.87</v>
      </c>
      <c r="I72" t="n">
        <v>8</v>
      </c>
      <c r="J72" t="n">
        <v>175.48</v>
      </c>
      <c r="K72" t="n">
        <v>49.1</v>
      </c>
      <c r="L72" t="n">
        <v>18.5</v>
      </c>
      <c r="M72" t="n">
        <v>6</v>
      </c>
      <c r="N72" t="n">
        <v>32.89</v>
      </c>
      <c r="O72" t="n">
        <v>21876.85</v>
      </c>
      <c r="P72" t="n">
        <v>167.33</v>
      </c>
      <c r="Q72" t="n">
        <v>444.55</v>
      </c>
      <c r="R72" t="n">
        <v>66.04000000000001</v>
      </c>
      <c r="S72" t="n">
        <v>48.21</v>
      </c>
      <c r="T72" t="n">
        <v>2985.63</v>
      </c>
      <c r="U72" t="n">
        <v>0.73</v>
      </c>
      <c r="V72" t="n">
        <v>0.78</v>
      </c>
      <c r="W72" t="n">
        <v>0.18</v>
      </c>
      <c r="X72" t="n">
        <v>0.17</v>
      </c>
      <c r="Y72" t="n">
        <v>1</v>
      </c>
      <c r="Z72" t="n">
        <v>10</v>
      </c>
      <c r="AA72" t="n">
        <v>368.0981646774545</v>
      </c>
      <c r="AB72" t="n">
        <v>503.6481482566043</v>
      </c>
      <c r="AC72" t="n">
        <v>455.5806758616089</v>
      </c>
      <c r="AD72" t="n">
        <v>368098.1646774544</v>
      </c>
      <c r="AE72" t="n">
        <v>503648.1482566043</v>
      </c>
      <c r="AF72" t="n">
        <v>7.627231551363177e-06</v>
      </c>
      <c r="AG72" t="n">
        <v>24</v>
      </c>
      <c r="AH72" t="n">
        <v>455580.6758616089</v>
      </c>
    </row>
    <row r="73">
      <c r="A73" t="n">
        <v>71</v>
      </c>
      <c r="B73" t="n">
        <v>75</v>
      </c>
      <c r="C73" t="inlineStr">
        <is>
          <t xml:space="preserve">CONCLUIDO	</t>
        </is>
      </c>
      <c r="D73" t="n">
        <v>5.0102</v>
      </c>
      <c r="E73" t="n">
        <v>19.96</v>
      </c>
      <c r="F73" t="n">
        <v>17.44</v>
      </c>
      <c r="G73" t="n">
        <v>130.79</v>
      </c>
      <c r="H73" t="n">
        <v>1.89</v>
      </c>
      <c r="I73" t="n">
        <v>8</v>
      </c>
      <c r="J73" t="n">
        <v>175.85</v>
      </c>
      <c r="K73" t="n">
        <v>49.1</v>
      </c>
      <c r="L73" t="n">
        <v>18.75</v>
      </c>
      <c r="M73" t="n">
        <v>5</v>
      </c>
      <c r="N73" t="n">
        <v>33.01</v>
      </c>
      <c r="O73" t="n">
        <v>21922.32</v>
      </c>
      <c r="P73" t="n">
        <v>165.7</v>
      </c>
      <c r="Q73" t="n">
        <v>444.55</v>
      </c>
      <c r="R73" t="n">
        <v>65.77</v>
      </c>
      <c r="S73" t="n">
        <v>48.21</v>
      </c>
      <c r="T73" t="n">
        <v>2849.37</v>
      </c>
      <c r="U73" t="n">
        <v>0.73</v>
      </c>
      <c r="V73" t="n">
        <v>0.78</v>
      </c>
      <c r="W73" t="n">
        <v>0.18</v>
      </c>
      <c r="X73" t="n">
        <v>0.16</v>
      </c>
      <c r="Y73" t="n">
        <v>1</v>
      </c>
      <c r="Z73" t="n">
        <v>10</v>
      </c>
      <c r="AA73" t="n">
        <v>367.2307739451865</v>
      </c>
      <c r="AB73" t="n">
        <v>502.4613459901368</v>
      </c>
      <c r="AC73" t="n">
        <v>454.5071403377656</v>
      </c>
      <c r="AD73" t="n">
        <v>367230.7739451865</v>
      </c>
      <c r="AE73" t="n">
        <v>502461.3459901368</v>
      </c>
      <c r="AF73" t="n">
        <v>7.630125096068483e-06</v>
      </c>
      <c r="AG73" t="n">
        <v>24</v>
      </c>
      <c r="AH73" t="n">
        <v>454507.1403377656</v>
      </c>
    </row>
    <row r="74">
      <c r="A74" t="n">
        <v>72</v>
      </c>
      <c r="B74" t="n">
        <v>75</v>
      </c>
      <c r="C74" t="inlineStr">
        <is>
          <t xml:space="preserve">CONCLUIDO	</t>
        </is>
      </c>
      <c r="D74" t="n">
        <v>4.9962</v>
      </c>
      <c r="E74" t="n">
        <v>20.02</v>
      </c>
      <c r="F74" t="n">
        <v>17.49</v>
      </c>
      <c r="G74" t="n">
        <v>131.21</v>
      </c>
      <c r="H74" t="n">
        <v>1.91</v>
      </c>
      <c r="I74" t="n">
        <v>8</v>
      </c>
      <c r="J74" t="n">
        <v>176.22</v>
      </c>
      <c r="K74" t="n">
        <v>49.1</v>
      </c>
      <c r="L74" t="n">
        <v>19</v>
      </c>
      <c r="M74" t="n">
        <v>6</v>
      </c>
      <c r="N74" t="n">
        <v>33.13</v>
      </c>
      <c r="O74" t="n">
        <v>21967.84</v>
      </c>
      <c r="P74" t="n">
        <v>166.5</v>
      </c>
      <c r="Q74" t="n">
        <v>444.57</v>
      </c>
      <c r="R74" t="n">
        <v>67.93000000000001</v>
      </c>
      <c r="S74" t="n">
        <v>48.21</v>
      </c>
      <c r="T74" t="n">
        <v>3928.57</v>
      </c>
      <c r="U74" t="n">
        <v>0.71</v>
      </c>
      <c r="V74" t="n">
        <v>0.78</v>
      </c>
      <c r="W74" t="n">
        <v>0.17</v>
      </c>
      <c r="X74" t="n">
        <v>0.22</v>
      </c>
      <c r="Y74" t="n">
        <v>1</v>
      </c>
      <c r="Z74" t="n">
        <v>10</v>
      </c>
      <c r="AA74" t="n">
        <v>368.139295510089</v>
      </c>
      <c r="AB74" t="n">
        <v>503.7044252763791</v>
      </c>
      <c r="AC74" t="n">
        <v>455.6315818816017</v>
      </c>
      <c r="AD74" t="n">
        <v>368139.295510089</v>
      </c>
      <c r="AE74" t="n">
        <v>503704.4252763791</v>
      </c>
      <c r="AF74" t="n">
        <v>7.608804240345168e-06</v>
      </c>
      <c r="AG74" t="n">
        <v>24</v>
      </c>
      <c r="AH74" t="n">
        <v>455631.5818816017</v>
      </c>
    </row>
    <row r="75">
      <c r="A75" t="n">
        <v>73</v>
      </c>
      <c r="B75" t="n">
        <v>75</v>
      </c>
      <c r="C75" t="inlineStr">
        <is>
          <t xml:space="preserve">CONCLUIDO	</t>
        </is>
      </c>
      <c r="D75" t="n">
        <v>5.0001</v>
      </c>
      <c r="E75" t="n">
        <v>20</v>
      </c>
      <c r="F75" t="n">
        <v>17.48</v>
      </c>
      <c r="G75" t="n">
        <v>131.09</v>
      </c>
      <c r="H75" t="n">
        <v>1.93</v>
      </c>
      <c r="I75" t="n">
        <v>8</v>
      </c>
      <c r="J75" t="n">
        <v>176.59</v>
      </c>
      <c r="K75" t="n">
        <v>49.1</v>
      </c>
      <c r="L75" t="n">
        <v>19.25</v>
      </c>
      <c r="M75" t="n">
        <v>4</v>
      </c>
      <c r="N75" t="n">
        <v>33.24</v>
      </c>
      <c r="O75" t="n">
        <v>22013.39</v>
      </c>
      <c r="P75" t="n">
        <v>164.25</v>
      </c>
      <c r="Q75" t="n">
        <v>444.55</v>
      </c>
      <c r="R75" t="n">
        <v>67.19</v>
      </c>
      <c r="S75" t="n">
        <v>48.21</v>
      </c>
      <c r="T75" t="n">
        <v>3560.31</v>
      </c>
      <c r="U75" t="n">
        <v>0.72</v>
      </c>
      <c r="V75" t="n">
        <v>0.78</v>
      </c>
      <c r="W75" t="n">
        <v>0.18</v>
      </c>
      <c r="X75" t="n">
        <v>0.2</v>
      </c>
      <c r="Y75" t="n">
        <v>1</v>
      </c>
      <c r="Z75" t="n">
        <v>10</v>
      </c>
      <c r="AA75" t="n">
        <v>366.916938986488</v>
      </c>
      <c r="AB75" t="n">
        <v>502.0319431542245</v>
      </c>
      <c r="AC75" t="n">
        <v>454.118719105842</v>
      </c>
      <c r="AD75" t="n">
        <v>366916.938986488</v>
      </c>
      <c r="AE75" t="n">
        <v>502031.9431542244</v>
      </c>
      <c r="AF75" t="n">
        <v>7.614743621582377e-06</v>
      </c>
      <c r="AG75" t="n">
        <v>24</v>
      </c>
      <c r="AH75" t="n">
        <v>454118.7191058421</v>
      </c>
    </row>
    <row r="76">
      <c r="A76" t="n">
        <v>74</v>
      </c>
      <c r="B76" t="n">
        <v>75</v>
      </c>
      <c r="C76" t="inlineStr">
        <is>
          <t xml:space="preserve">CONCLUIDO	</t>
        </is>
      </c>
      <c r="D76" t="n">
        <v>4.997</v>
      </c>
      <c r="E76" t="n">
        <v>20.01</v>
      </c>
      <c r="F76" t="n">
        <v>17.49</v>
      </c>
      <c r="G76" t="n">
        <v>131.18</v>
      </c>
      <c r="H76" t="n">
        <v>1.95</v>
      </c>
      <c r="I76" t="n">
        <v>8</v>
      </c>
      <c r="J76" t="n">
        <v>176.96</v>
      </c>
      <c r="K76" t="n">
        <v>49.1</v>
      </c>
      <c r="L76" t="n">
        <v>19.5</v>
      </c>
      <c r="M76" t="n">
        <v>3</v>
      </c>
      <c r="N76" t="n">
        <v>33.36</v>
      </c>
      <c r="O76" t="n">
        <v>22058.99</v>
      </c>
      <c r="P76" t="n">
        <v>163.31</v>
      </c>
      <c r="Q76" t="n">
        <v>444.57</v>
      </c>
      <c r="R76" t="n">
        <v>67.53</v>
      </c>
      <c r="S76" t="n">
        <v>48.21</v>
      </c>
      <c r="T76" t="n">
        <v>3728.79</v>
      </c>
      <c r="U76" t="n">
        <v>0.71</v>
      </c>
      <c r="V76" t="n">
        <v>0.78</v>
      </c>
      <c r="W76" t="n">
        <v>0.18</v>
      </c>
      <c r="X76" t="n">
        <v>0.21</v>
      </c>
      <c r="Y76" t="n">
        <v>1</v>
      </c>
      <c r="Z76" t="n">
        <v>10</v>
      </c>
      <c r="AA76" t="n">
        <v>366.5739416136238</v>
      </c>
      <c r="AB76" t="n">
        <v>501.5626390166955</v>
      </c>
      <c r="AC76" t="n">
        <v>453.6942046965264</v>
      </c>
      <c r="AD76" t="n">
        <v>366573.9416136239</v>
      </c>
      <c r="AE76" t="n">
        <v>501562.6390166956</v>
      </c>
      <c r="AF76" t="n">
        <v>7.610022574957928e-06</v>
      </c>
      <c r="AG76" t="n">
        <v>24</v>
      </c>
      <c r="AH76" t="n">
        <v>453694.2046965264</v>
      </c>
    </row>
    <row r="77">
      <c r="A77" t="n">
        <v>75</v>
      </c>
      <c r="B77" t="n">
        <v>75</v>
      </c>
      <c r="C77" t="inlineStr">
        <is>
          <t xml:space="preserve">CONCLUIDO	</t>
        </is>
      </c>
      <c r="D77" t="n">
        <v>5.0155</v>
      </c>
      <c r="E77" t="n">
        <v>19.94</v>
      </c>
      <c r="F77" t="n">
        <v>17.45</v>
      </c>
      <c r="G77" t="n">
        <v>149.55</v>
      </c>
      <c r="H77" t="n">
        <v>1.98</v>
      </c>
      <c r="I77" t="n">
        <v>7</v>
      </c>
      <c r="J77" t="n">
        <v>177.33</v>
      </c>
      <c r="K77" t="n">
        <v>49.1</v>
      </c>
      <c r="L77" t="n">
        <v>19.75</v>
      </c>
      <c r="M77" t="n">
        <v>2</v>
      </c>
      <c r="N77" t="n">
        <v>33.48</v>
      </c>
      <c r="O77" t="n">
        <v>22104.63</v>
      </c>
      <c r="P77" t="n">
        <v>163.32</v>
      </c>
      <c r="Q77" t="n">
        <v>444.55</v>
      </c>
      <c r="R77" t="n">
        <v>66.05</v>
      </c>
      <c r="S77" t="n">
        <v>48.21</v>
      </c>
      <c r="T77" t="n">
        <v>2994.66</v>
      </c>
      <c r="U77" t="n">
        <v>0.73</v>
      </c>
      <c r="V77" t="n">
        <v>0.78</v>
      </c>
      <c r="W77" t="n">
        <v>0.18</v>
      </c>
      <c r="X77" t="n">
        <v>0.17</v>
      </c>
      <c r="Y77" t="n">
        <v>1</v>
      </c>
      <c r="Z77" t="n">
        <v>10</v>
      </c>
      <c r="AA77" t="n">
        <v>365.9732014993492</v>
      </c>
      <c r="AB77" t="n">
        <v>500.7406798895615</v>
      </c>
      <c r="AC77" t="n">
        <v>452.9506921948592</v>
      </c>
      <c r="AD77" t="n">
        <v>365973.2014993492</v>
      </c>
      <c r="AE77" t="n">
        <v>500740.6798895616</v>
      </c>
      <c r="AF77" t="n">
        <v>7.638196562878025e-06</v>
      </c>
      <c r="AG77" t="n">
        <v>24</v>
      </c>
      <c r="AH77" t="n">
        <v>452950.6921948593</v>
      </c>
    </row>
    <row r="78">
      <c r="A78" t="n">
        <v>76</v>
      </c>
      <c r="B78" t="n">
        <v>75</v>
      </c>
      <c r="C78" t="inlineStr">
        <is>
          <t xml:space="preserve">CONCLUIDO	</t>
        </is>
      </c>
      <c r="D78" t="n">
        <v>5.0147</v>
      </c>
      <c r="E78" t="n">
        <v>19.94</v>
      </c>
      <c r="F78" t="n">
        <v>17.45</v>
      </c>
      <c r="G78" t="n">
        <v>149.58</v>
      </c>
      <c r="H78" t="n">
        <v>2</v>
      </c>
      <c r="I78" t="n">
        <v>7</v>
      </c>
      <c r="J78" t="n">
        <v>177.7</v>
      </c>
      <c r="K78" t="n">
        <v>49.1</v>
      </c>
      <c r="L78" t="n">
        <v>20</v>
      </c>
      <c r="M78" t="n">
        <v>1</v>
      </c>
      <c r="N78" t="n">
        <v>33.61</v>
      </c>
      <c r="O78" t="n">
        <v>22150.3</v>
      </c>
      <c r="P78" t="n">
        <v>163.74</v>
      </c>
      <c r="Q78" t="n">
        <v>444.55</v>
      </c>
      <c r="R78" t="n">
        <v>66.16</v>
      </c>
      <c r="S78" t="n">
        <v>48.21</v>
      </c>
      <c r="T78" t="n">
        <v>3052.07</v>
      </c>
      <c r="U78" t="n">
        <v>0.73</v>
      </c>
      <c r="V78" t="n">
        <v>0.78</v>
      </c>
      <c r="W78" t="n">
        <v>0.18</v>
      </c>
      <c r="X78" t="n">
        <v>0.17</v>
      </c>
      <c r="Y78" t="n">
        <v>1</v>
      </c>
      <c r="Z78" t="n">
        <v>10</v>
      </c>
      <c r="AA78" t="n">
        <v>366.1966814457944</v>
      </c>
      <c r="AB78" t="n">
        <v>501.0464550115273</v>
      </c>
      <c r="AC78" t="n">
        <v>453.2272845683426</v>
      </c>
      <c r="AD78" t="n">
        <v>366196.6814457944</v>
      </c>
      <c r="AE78" t="n">
        <v>501046.4550115273</v>
      </c>
      <c r="AF78" t="n">
        <v>7.636978228265264e-06</v>
      </c>
      <c r="AG78" t="n">
        <v>24</v>
      </c>
      <c r="AH78" t="n">
        <v>453227.2845683426</v>
      </c>
    </row>
    <row r="79">
      <c r="A79" t="n">
        <v>77</v>
      </c>
      <c r="B79" t="n">
        <v>75</v>
      </c>
      <c r="C79" t="inlineStr">
        <is>
          <t xml:space="preserve">CONCLUIDO	</t>
        </is>
      </c>
      <c r="D79" t="n">
        <v>5.0143</v>
      </c>
      <c r="E79" t="n">
        <v>19.94</v>
      </c>
      <c r="F79" t="n">
        <v>17.45</v>
      </c>
      <c r="G79" t="n">
        <v>149.59</v>
      </c>
      <c r="H79" t="n">
        <v>2.02</v>
      </c>
      <c r="I79" t="n">
        <v>7</v>
      </c>
      <c r="J79" t="n">
        <v>178.07</v>
      </c>
      <c r="K79" t="n">
        <v>49.1</v>
      </c>
      <c r="L79" t="n">
        <v>20.25</v>
      </c>
      <c r="M79" t="n">
        <v>0</v>
      </c>
      <c r="N79" t="n">
        <v>33.73</v>
      </c>
      <c r="O79" t="n">
        <v>22196.02</v>
      </c>
      <c r="P79" t="n">
        <v>164.17</v>
      </c>
      <c r="Q79" t="n">
        <v>444.55</v>
      </c>
      <c r="R79" t="n">
        <v>66.17</v>
      </c>
      <c r="S79" t="n">
        <v>48.21</v>
      </c>
      <c r="T79" t="n">
        <v>3057.44</v>
      </c>
      <c r="U79" t="n">
        <v>0.73</v>
      </c>
      <c r="V79" t="n">
        <v>0.78</v>
      </c>
      <c r="W79" t="n">
        <v>0.18</v>
      </c>
      <c r="X79" t="n">
        <v>0.18</v>
      </c>
      <c r="Y79" t="n">
        <v>1</v>
      </c>
      <c r="Z79" t="n">
        <v>10</v>
      </c>
      <c r="AA79" t="n">
        <v>366.414565188517</v>
      </c>
      <c r="AB79" t="n">
        <v>501.3445731606727</v>
      </c>
      <c r="AC79" t="n">
        <v>453.496950739745</v>
      </c>
      <c r="AD79" t="n">
        <v>366414.565188517</v>
      </c>
      <c r="AE79" t="n">
        <v>501344.5731606727</v>
      </c>
      <c r="AF79" t="n">
        <v>7.636369060958883e-06</v>
      </c>
      <c r="AG79" t="n">
        <v>24</v>
      </c>
      <c r="AH79" t="n">
        <v>453496.9507397451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1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2.804</v>
      </c>
      <c r="E2" t="n">
        <v>35.66</v>
      </c>
      <c r="F2" t="n">
        <v>24.34</v>
      </c>
      <c r="G2" t="n">
        <v>6.14</v>
      </c>
      <c r="H2" t="n">
        <v>0.1</v>
      </c>
      <c r="I2" t="n">
        <v>238</v>
      </c>
      <c r="J2" t="n">
        <v>185.69</v>
      </c>
      <c r="K2" t="n">
        <v>53.44</v>
      </c>
      <c r="L2" t="n">
        <v>1</v>
      </c>
      <c r="M2" t="n">
        <v>236</v>
      </c>
      <c r="N2" t="n">
        <v>36.26</v>
      </c>
      <c r="O2" t="n">
        <v>23136.14</v>
      </c>
      <c r="P2" t="n">
        <v>327.83</v>
      </c>
      <c r="Q2" t="n">
        <v>444.73</v>
      </c>
      <c r="R2" t="n">
        <v>291.37</v>
      </c>
      <c r="S2" t="n">
        <v>48.21</v>
      </c>
      <c r="T2" t="n">
        <v>114499.06</v>
      </c>
      <c r="U2" t="n">
        <v>0.17</v>
      </c>
      <c r="V2" t="n">
        <v>0.5600000000000001</v>
      </c>
      <c r="W2" t="n">
        <v>0.55</v>
      </c>
      <c r="X2" t="n">
        <v>7.05</v>
      </c>
      <c r="Y2" t="n">
        <v>1</v>
      </c>
      <c r="Z2" t="n">
        <v>10</v>
      </c>
      <c r="AA2" t="n">
        <v>841.4654497365198</v>
      </c>
      <c r="AB2" t="n">
        <v>1151.330151165151</v>
      </c>
      <c r="AC2" t="n">
        <v>1041.448817439964</v>
      </c>
      <c r="AD2" t="n">
        <v>841465.4497365197</v>
      </c>
      <c r="AE2" t="n">
        <v>1151330.151165151</v>
      </c>
      <c r="AF2" t="n">
        <v>3.88189603873909e-06</v>
      </c>
      <c r="AG2" t="n">
        <v>42</v>
      </c>
      <c r="AH2" t="n">
        <v>1041448.817439964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3.1885</v>
      </c>
      <c r="E3" t="n">
        <v>31.36</v>
      </c>
      <c r="F3" t="n">
        <v>22.38</v>
      </c>
      <c r="G3" t="n">
        <v>7.67</v>
      </c>
      <c r="H3" t="n">
        <v>0.12</v>
      </c>
      <c r="I3" t="n">
        <v>175</v>
      </c>
      <c r="J3" t="n">
        <v>186.07</v>
      </c>
      <c r="K3" t="n">
        <v>53.44</v>
      </c>
      <c r="L3" t="n">
        <v>1.25</v>
      </c>
      <c r="M3" t="n">
        <v>173</v>
      </c>
      <c r="N3" t="n">
        <v>36.39</v>
      </c>
      <c r="O3" t="n">
        <v>23182.76</v>
      </c>
      <c r="P3" t="n">
        <v>300.89</v>
      </c>
      <c r="Q3" t="n">
        <v>444.63</v>
      </c>
      <c r="R3" t="n">
        <v>227.15</v>
      </c>
      <c r="S3" t="n">
        <v>48.21</v>
      </c>
      <c r="T3" t="n">
        <v>82705.14</v>
      </c>
      <c r="U3" t="n">
        <v>0.21</v>
      </c>
      <c r="V3" t="n">
        <v>0.61</v>
      </c>
      <c r="W3" t="n">
        <v>0.44</v>
      </c>
      <c r="X3" t="n">
        <v>5.1</v>
      </c>
      <c r="Y3" t="n">
        <v>1</v>
      </c>
      <c r="Z3" t="n">
        <v>10</v>
      </c>
      <c r="AA3" t="n">
        <v>710.1354552005697</v>
      </c>
      <c r="AB3" t="n">
        <v>971.6386587706162</v>
      </c>
      <c r="AC3" t="n">
        <v>878.9068288809704</v>
      </c>
      <c r="AD3" t="n">
        <v>710135.4552005697</v>
      </c>
      <c r="AE3" t="n">
        <v>971638.6587706162</v>
      </c>
      <c r="AF3" t="n">
        <v>4.414203109671751e-06</v>
      </c>
      <c r="AG3" t="n">
        <v>37</v>
      </c>
      <c r="AH3" t="n">
        <v>878906.8288809704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3.4648</v>
      </c>
      <c r="E4" t="n">
        <v>28.86</v>
      </c>
      <c r="F4" t="n">
        <v>21.26</v>
      </c>
      <c r="G4" t="n">
        <v>9.24</v>
      </c>
      <c r="H4" t="n">
        <v>0.14</v>
      </c>
      <c r="I4" t="n">
        <v>138</v>
      </c>
      <c r="J4" t="n">
        <v>186.45</v>
      </c>
      <c r="K4" t="n">
        <v>53.44</v>
      </c>
      <c r="L4" t="n">
        <v>1.5</v>
      </c>
      <c r="M4" t="n">
        <v>136</v>
      </c>
      <c r="N4" t="n">
        <v>36.51</v>
      </c>
      <c r="O4" t="n">
        <v>23229.42</v>
      </c>
      <c r="P4" t="n">
        <v>285.28</v>
      </c>
      <c r="Q4" t="n">
        <v>444.68</v>
      </c>
      <c r="R4" t="n">
        <v>190.41</v>
      </c>
      <c r="S4" t="n">
        <v>48.21</v>
      </c>
      <c r="T4" t="n">
        <v>64517.51</v>
      </c>
      <c r="U4" t="n">
        <v>0.25</v>
      </c>
      <c r="V4" t="n">
        <v>0.64</v>
      </c>
      <c r="W4" t="n">
        <v>0.39</v>
      </c>
      <c r="X4" t="n">
        <v>3.98</v>
      </c>
      <c r="Y4" t="n">
        <v>1</v>
      </c>
      <c r="Z4" t="n">
        <v>10</v>
      </c>
      <c r="AA4" t="n">
        <v>636.8447411644721</v>
      </c>
      <c r="AB4" t="n">
        <v>871.3590704683231</v>
      </c>
      <c r="AC4" t="n">
        <v>788.197783742962</v>
      </c>
      <c r="AD4" t="n">
        <v>636844.7411644721</v>
      </c>
      <c r="AE4" t="n">
        <v>871359.0704683231</v>
      </c>
      <c r="AF4" t="n">
        <v>4.796716617340656e-06</v>
      </c>
      <c r="AG4" t="n">
        <v>34</v>
      </c>
      <c r="AH4" t="n">
        <v>788197.7837429619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3.6594</v>
      </c>
      <c r="E5" t="n">
        <v>27.33</v>
      </c>
      <c r="F5" t="n">
        <v>20.58</v>
      </c>
      <c r="G5" t="n">
        <v>10.74</v>
      </c>
      <c r="H5" t="n">
        <v>0.17</v>
      </c>
      <c r="I5" t="n">
        <v>115</v>
      </c>
      <c r="J5" t="n">
        <v>186.83</v>
      </c>
      <c r="K5" t="n">
        <v>53.44</v>
      </c>
      <c r="L5" t="n">
        <v>1.75</v>
      </c>
      <c r="M5" t="n">
        <v>113</v>
      </c>
      <c r="N5" t="n">
        <v>36.64</v>
      </c>
      <c r="O5" t="n">
        <v>23276.13</v>
      </c>
      <c r="P5" t="n">
        <v>275.74</v>
      </c>
      <c r="Q5" t="n">
        <v>444.61</v>
      </c>
      <c r="R5" t="n">
        <v>168.19</v>
      </c>
      <c r="S5" t="n">
        <v>48.21</v>
      </c>
      <c r="T5" t="n">
        <v>53526.16</v>
      </c>
      <c r="U5" t="n">
        <v>0.29</v>
      </c>
      <c r="V5" t="n">
        <v>0.66</v>
      </c>
      <c r="W5" t="n">
        <v>0.35</v>
      </c>
      <c r="X5" t="n">
        <v>3.3</v>
      </c>
      <c r="Y5" t="n">
        <v>1</v>
      </c>
      <c r="Z5" t="n">
        <v>10</v>
      </c>
      <c r="AA5" t="n">
        <v>591.7530186429906</v>
      </c>
      <c r="AB5" t="n">
        <v>809.6625864080328</v>
      </c>
      <c r="AC5" t="n">
        <v>732.3895255298268</v>
      </c>
      <c r="AD5" t="n">
        <v>591753.0186429906</v>
      </c>
      <c r="AE5" t="n">
        <v>809662.5864080328</v>
      </c>
      <c r="AF5" t="n">
        <v>5.06612352502205e-06</v>
      </c>
      <c r="AG5" t="n">
        <v>32</v>
      </c>
      <c r="AH5" t="n">
        <v>732389.5255298268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3.8142</v>
      </c>
      <c r="E6" t="n">
        <v>26.22</v>
      </c>
      <c r="F6" t="n">
        <v>20.1</v>
      </c>
      <c r="G6" t="n">
        <v>12.31</v>
      </c>
      <c r="H6" t="n">
        <v>0.19</v>
      </c>
      <c r="I6" t="n">
        <v>98</v>
      </c>
      <c r="J6" t="n">
        <v>187.21</v>
      </c>
      <c r="K6" t="n">
        <v>53.44</v>
      </c>
      <c r="L6" t="n">
        <v>2</v>
      </c>
      <c r="M6" t="n">
        <v>96</v>
      </c>
      <c r="N6" t="n">
        <v>36.77</v>
      </c>
      <c r="O6" t="n">
        <v>23322.88</v>
      </c>
      <c r="P6" t="n">
        <v>268.92</v>
      </c>
      <c r="Q6" t="n">
        <v>444.56</v>
      </c>
      <c r="R6" t="n">
        <v>152.9</v>
      </c>
      <c r="S6" t="n">
        <v>48.21</v>
      </c>
      <c r="T6" t="n">
        <v>45964.94</v>
      </c>
      <c r="U6" t="n">
        <v>0.32</v>
      </c>
      <c r="V6" t="n">
        <v>0.68</v>
      </c>
      <c r="W6" t="n">
        <v>0.32</v>
      </c>
      <c r="X6" t="n">
        <v>2.82</v>
      </c>
      <c r="Y6" t="n">
        <v>1</v>
      </c>
      <c r="Z6" t="n">
        <v>10</v>
      </c>
      <c r="AA6" t="n">
        <v>564.3123957287982</v>
      </c>
      <c r="AB6" t="n">
        <v>772.1171155419913</v>
      </c>
      <c r="AC6" t="n">
        <v>698.4273417078408</v>
      </c>
      <c r="AD6" t="n">
        <v>564312.3957287981</v>
      </c>
      <c r="AE6" t="n">
        <v>772117.1155419913</v>
      </c>
      <c r="AF6" t="n">
        <v>5.280430767103651e-06</v>
      </c>
      <c r="AG6" t="n">
        <v>31</v>
      </c>
      <c r="AH6" t="n">
        <v>698427.3417078408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3.9499</v>
      </c>
      <c r="E7" t="n">
        <v>25.32</v>
      </c>
      <c r="F7" t="n">
        <v>19.68</v>
      </c>
      <c r="G7" t="n">
        <v>13.9</v>
      </c>
      <c r="H7" t="n">
        <v>0.21</v>
      </c>
      <c r="I7" t="n">
        <v>85</v>
      </c>
      <c r="J7" t="n">
        <v>187.59</v>
      </c>
      <c r="K7" t="n">
        <v>53.44</v>
      </c>
      <c r="L7" t="n">
        <v>2.25</v>
      </c>
      <c r="M7" t="n">
        <v>83</v>
      </c>
      <c r="N7" t="n">
        <v>36.9</v>
      </c>
      <c r="O7" t="n">
        <v>23369.68</v>
      </c>
      <c r="P7" t="n">
        <v>262.93</v>
      </c>
      <c r="Q7" t="n">
        <v>444.65</v>
      </c>
      <c r="R7" t="n">
        <v>138.96</v>
      </c>
      <c r="S7" t="n">
        <v>48.21</v>
      </c>
      <c r="T7" t="n">
        <v>39058.65</v>
      </c>
      <c r="U7" t="n">
        <v>0.35</v>
      </c>
      <c r="V7" t="n">
        <v>0.6899999999999999</v>
      </c>
      <c r="W7" t="n">
        <v>0.3</v>
      </c>
      <c r="X7" t="n">
        <v>2.41</v>
      </c>
      <c r="Y7" t="n">
        <v>1</v>
      </c>
      <c r="Z7" t="n">
        <v>10</v>
      </c>
      <c r="AA7" t="n">
        <v>540.1700013291039</v>
      </c>
      <c r="AB7" t="n">
        <v>739.0844264370588</v>
      </c>
      <c r="AC7" t="n">
        <v>668.5472460894127</v>
      </c>
      <c r="AD7" t="n">
        <v>540170.001329104</v>
      </c>
      <c r="AE7" t="n">
        <v>739084.4264370588</v>
      </c>
      <c r="AF7" t="n">
        <v>5.468295707352187e-06</v>
      </c>
      <c r="AG7" t="n">
        <v>30</v>
      </c>
      <c r="AH7" t="n">
        <v>668547.2460894127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4.0469</v>
      </c>
      <c r="E8" t="n">
        <v>24.71</v>
      </c>
      <c r="F8" t="n">
        <v>19.41</v>
      </c>
      <c r="G8" t="n">
        <v>15.33</v>
      </c>
      <c r="H8" t="n">
        <v>0.24</v>
      </c>
      <c r="I8" t="n">
        <v>76</v>
      </c>
      <c r="J8" t="n">
        <v>187.97</v>
      </c>
      <c r="K8" t="n">
        <v>53.44</v>
      </c>
      <c r="L8" t="n">
        <v>2.5</v>
      </c>
      <c r="M8" t="n">
        <v>74</v>
      </c>
      <c r="N8" t="n">
        <v>37.03</v>
      </c>
      <c r="O8" t="n">
        <v>23416.52</v>
      </c>
      <c r="P8" t="n">
        <v>258.9</v>
      </c>
      <c r="Q8" t="n">
        <v>444.63</v>
      </c>
      <c r="R8" t="n">
        <v>129.89</v>
      </c>
      <c r="S8" t="n">
        <v>48.21</v>
      </c>
      <c r="T8" t="n">
        <v>34568.13</v>
      </c>
      <c r="U8" t="n">
        <v>0.37</v>
      </c>
      <c r="V8" t="n">
        <v>0.7</v>
      </c>
      <c r="W8" t="n">
        <v>0.29</v>
      </c>
      <c r="X8" t="n">
        <v>2.13</v>
      </c>
      <c r="Y8" t="n">
        <v>1</v>
      </c>
      <c r="Z8" t="n">
        <v>10</v>
      </c>
      <c r="AA8" t="n">
        <v>520.9606797667579</v>
      </c>
      <c r="AB8" t="n">
        <v>712.8013852200002</v>
      </c>
      <c r="AC8" t="n">
        <v>644.7726214376302</v>
      </c>
      <c r="AD8" t="n">
        <v>520960.679766758</v>
      </c>
      <c r="AE8" t="n">
        <v>712801.3852200002</v>
      </c>
      <c r="AF8" t="n">
        <v>5.602583837080323e-06</v>
      </c>
      <c r="AG8" t="n">
        <v>29</v>
      </c>
      <c r="AH8" t="n">
        <v>644772.6214376302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4.1371</v>
      </c>
      <c r="E9" t="n">
        <v>24.17</v>
      </c>
      <c r="F9" t="n">
        <v>19.17</v>
      </c>
      <c r="G9" t="n">
        <v>16.92</v>
      </c>
      <c r="H9" t="n">
        <v>0.26</v>
      </c>
      <c r="I9" t="n">
        <v>68</v>
      </c>
      <c r="J9" t="n">
        <v>188.35</v>
      </c>
      <c r="K9" t="n">
        <v>53.44</v>
      </c>
      <c r="L9" t="n">
        <v>2.75</v>
      </c>
      <c r="M9" t="n">
        <v>66</v>
      </c>
      <c r="N9" t="n">
        <v>37.16</v>
      </c>
      <c r="O9" t="n">
        <v>23463.4</v>
      </c>
      <c r="P9" t="n">
        <v>255.22</v>
      </c>
      <c r="Q9" t="n">
        <v>444.56</v>
      </c>
      <c r="R9" t="n">
        <v>122.27</v>
      </c>
      <c r="S9" t="n">
        <v>48.21</v>
      </c>
      <c r="T9" t="n">
        <v>30799.54</v>
      </c>
      <c r="U9" t="n">
        <v>0.39</v>
      </c>
      <c r="V9" t="n">
        <v>0.71</v>
      </c>
      <c r="W9" t="n">
        <v>0.27</v>
      </c>
      <c r="X9" t="n">
        <v>1.89</v>
      </c>
      <c r="Y9" t="n">
        <v>1</v>
      </c>
      <c r="Z9" t="n">
        <v>10</v>
      </c>
      <c r="AA9" t="n">
        <v>502.8835093425166</v>
      </c>
      <c r="AB9" t="n">
        <v>688.0674031370792</v>
      </c>
      <c r="AC9" t="n">
        <v>622.3992158903412</v>
      </c>
      <c r="AD9" t="n">
        <v>502883.5093425165</v>
      </c>
      <c r="AE9" t="n">
        <v>688067.4031370792</v>
      </c>
      <c r="AF9" t="n">
        <v>5.727457953590404e-06</v>
      </c>
      <c r="AG9" t="n">
        <v>28</v>
      </c>
      <c r="AH9" t="n">
        <v>622399.2158903412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4.2104</v>
      </c>
      <c r="E10" t="n">
        <v>23.75</v>
      </c>
      <c r="F10" t="n">
        <v>18.97</v>
      </c>
      <c r="G10" t="n">
        <v>18.36</v>
      </c>
      <c r="H10" t="n">
        <v>0.28</v>
      </c>
      <c r="I10" t="n">
        <v>62</v>
      </c>
      <c r="J10" t="n">
        <v>188.73</v>
      </c>
      <c r="K10" t="n">
        <v>53.44</v>
      </c>
      <c r="L10" t="n">
        <v>3</v>
      </c>
      <c r="M10" t="n">
        <v>60</v>
      </c>
      <c r="N10" t="n">
        <v>37.29</v>
      </c>
      <c r="O10" t="n">
        <v>23510.33</v>
      </c>
      <c r="P10" t="n">
        <v>252.23</v>
      </c>
      <c r="Q10" t="n">
        <v>444.59</v>
      </c>
      <c r="R10" t="n">
        <v>115.88</v>
      </c>
      <c r="S10" t="n">
        <v>48.21</v>
      </c>
      <c r="T10" t="n">
        <v>27632.77</v>
      </c>
      <c r="U10" t="n">
        <v>0.42</v>
      </c>
      <c r="V10" t="n">
        <v>0.72</v>
      </c>
      <c r="W10" t="n">
        <v>0.26</v>
      </c>
      <c r="X10" t="n">
        <v>1.69</v>
      </c>
      <c r="Y10" t="n">
        <v>1</v>
      </c>
      <c r="Z10" t="n">
        <v>10</v>
      </c>
      <c r="AA10" t="n">
        <v>496.4485950699953</v>
      </c>
      <c r="AB10" t="n">
        <v>679.2628695410339</v>
      </c>
      <c r="AC10" t="n">
        <v>614.4349746234619</v>
      </c>
      <c r="AD10" t="n">
        <v>496448.5950699953</v>
      </c>
      <c r="AE10" t="n">
        <v>679262.8695410339</v>
      </c>
      <c r="AF10" t="n">
        <v>5.8289354784262e-06</v>
      </c>
      <c r="AG10" t="n">
        <v>28</v>
      </c>
      <c r="AH10" t="n">
        <v>614434.974623462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4.292</v>
      </c>
      <c r="E11" t="n">
        <v>23.3</v>
      </c>
      <c r="F11" t="n">
        <v>18.75</v>
      </c>
      <c r="G11" t="n">
        <v>20.09</v>
      </c>
      <c r="H11" t="n">
        <v>0.3</v>
      </c>
      <c r="I11" t="n">
        <v>56</v>
      </c>
      <c r="J11" t="n">
        <v>189.11</v>
      </c>
      <c r="K11" t="n">
        <v>53.44</v>
      </c>
      <c r="L11" t="n">
        <v>3.25</v>
      </c>
      <c r="M11" t="n">
        <v>54</v>
      </c>
      <c r="N11" t="n">
        <v>37.42</v>
      </c>
      <c r="O11" t="n">
        <v>23557.3</v>
      </c>
      <c r="P11" t="n">
        <v>248.79</v>
      </c>
      <c r="Q11" t="n">
        <v>444.59</v>
      </c>
      <c r="R11" t="n">
        <v>107.91</v>
      </c>
      <c r="S11" t="n">
        <v>48.21</v>
      </c>
      <c r="T11" t="n">
        <v>23679.09</v>
      </c>
      <c r="U11" t="n">
        <v>0.45</v>
      </c>
      <c r="V11" t="n">
        <v>0.73</v>
      </c>
      <c r="W11" t="n">
        <v>0.26</v>
      </c>
      <c r="X11" t="n">
        <v>1.47</v>
      </c>
      <c r="Y11" t="n">
        <v>1</v>
      </c>
      <c r="Z11" t="n">
        <v>10</v>
      </c>
      <c r="AA11" t="n">
        <v>479.6276642774254</v>
      </c>
      <c r="AB11" t="n">
        <v>656.2477299435469</v>
      </c>
      <c r="AC11" t="n">
        <v>593.6163676472078</v>
      </c>
      <c r="AD11" t="n">
        <v>479627.6642774254</v>
      </c>
      <c r="AE11" t="n">
        <v>656247.7299435469</v>
      </c>
      <c r="AF11" t="n">
        <v>5.941903637042858e-06</v>
      </c>
      <c r="AG11" t="n">
        <v>27</v>
      </c>
      <c r="AH11" t="n">
        <v>593616.3676472078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4.3524</v>
      </c>
      <c r="E12" t="n">
        <v>22.98</v>
      </c>
      <c r="F12" t="n">
        <v>18.57</v>
      </c>
      <c r="G12" t="n">
        <v>21.43</v>
      </c>
      <c r="H12" t="n">
        <v>0.33</v>
      </c>
      <c r="I12" t="n">
        <v>52</v>
      </c>
      <c r="J12" t="n">
        <v>189.49</v>
      </c>
      <c r="K12" t="n">
        <v>53.44</v>
      </c>
      <c r="L12" t="n">
        <v>3.5</v>
      </c>
      <c r="M12" t="n">
        <v>50</v>
      </c>
      <c r="N12" t="n">
        <v>37.55</v>
      </c>
      <c r="O12" t="n">
        <v>23604.32</v>
      </c>
      <c r="P12" t="n">
        <v>246.07</v>
      </c>
      <c r="Q12" t="n">
        <v>444.56</v>
      </c>
      <c r="R12" t="n">
        <v>103.08</v>
      </c>
      <c r="S12" t="n">
        <v>48.21</v>
      </c>
      <c r="T12" t="n">
        <v>21286.71</v>
      </c>
      <c r="U12" t="n">
        <v>0.47</v>
      </c>
      <c r="V12" t="n">
        <v>0.73</v>
      </c>
      <c r="W12" t="n">
        <v>0.22</v>
      </c>
      <c r="X12" t="n">
        <v>1.29</v>
      </c>
      <c r="Y12" t="n">
        <v>1</v>
      </c>
      <c r="Z12" t="n">
        <v>10</v>
      </c>
      <c r="AA12" t="n">
        <v>474.483949516492</v>
      </c>
      <c r="AB12" t="n">
        <v>649.2098724829583</v>
      </c>
      <c r="AC12" t="n">
        <v>587.2501934249627</v>
      </c>
      <c r="AD12" t="n">
        <v>474483.949516492</v>
      </c>
      <c r="AE12" t="n">
        <v>649209.8724829582</v>
      </c>
      <c r="AF12" t="n">
        <v>6.025522225038523e-06</v>
      </c>
      <c r="AG12" t="n">
        <v>27</v>
      </c>
      <c r="AH12" t="n">
        <v>587250.1934249627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4.3328</v>
      </c>
      <c r="E13" t="n">
        <v>23.08</v>
      </c>
      <c r="F13" t="n">
        <v>18.79</v>
      </c>
      <c r="G13" t="n">
        <v>23.01</v>
      </c>
      <c r="H13" t="n">
        <v>0.35</v>
      </c>
      <c r="I13" t="n">
        <v>49</v>
      </c>
      <c r="J13" t="n">
        <v>189.87</v>
      </c>
      <c r="K13" t="n">
        <v>53.44</v>
      </c>
      <c r="L13" t="n">
        <v>3.75</v>
      </c>
      <c r="M13" t="n">
        <v>47</v>
      </c>
      <c r="N13" t="n">
        <v>37.69</v>
      </c>
      <c r="O13" t="n">
        <v>23651.38</v>
      </c>
      <c r="P13" t="n">
        <v>248.78</v>
      </c>
      <c r="Q13" t="n">
        <v>444.56</v>
      </c>
      <c r="R13" t="n">
        <v>110.59</v>
      </c>
      <c r="S13" t="n">
        <v>48.21</v>
      </c>
      <c r="T13" t="n">
        <v>25054.25</v>
      </c>
      <c r="U13" t="n">
        <v>0.44</v>
      </c>
      <c r="V13" t="n">
        <v>0.73</v>
      </c>
      <c r="W13" t="n">
        <v>0.24</v>
      </c>
      <c r="X13" t="n">
        <v>1.51</v>
      </c>
      <c r="Y13" t="n">
        <v>1</v>
      </c>
      <c r="Z13" t="n">
        <v>10</v>
      </c>
      <c r="AA13" t="n">
        <v>477.7742321402222</v>
      </c>
      <c r="AB13" t="n">
        <v>653.7117823257705</v>
      </c>
      <c r="AC13" t="n">
        <v>591.3224473108472</v>
      </c>
      <c r="AD13" t="n">
        <v>477774.2321402222</v>
      </c>
      <c r="AE13" t="n">
        <v>653711.7823257705</v>
      </c>
      <c r="AF13" t="n">
        <v>5.998387716351187e-06</v>
      </c>
      <c r="AG13" t="n">
        <v>27</v>
      </c>
      <c r="AH13" t="n">
        <v>591322.4473108472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4.3853</v>
      </c>
      <c r="E14" t="n">
        <v>22.8</v>
      </c>
      <c r="F14" t="n">
        <v>18.62</v>
      </c>
      <c r="G14" t="n">
        <v>24.29</v>
      </c>
      <c r="H14" t="n">
        <v>0.37</v>
      </c>
      <c r="I14" t="n">
        <v>46</v>
      </c>
      <c r="J14" t="n">
        <v>190.25</v>
      </c>
      <c r="K14" t="n">
        <v>53.44</v>
      </c>
      <c r="L14" t="n">
        <v>4</v>
      </c>
      <c r="M14" t="n">
        <v>44</v>
      </c>
      <c r="N14" t="n">
        <v>37.82</v>
      </c>
      <c r="O14" t="n">
        <v>23698.48</v>
      </c>
      <c r="P14" t="n">
        <v>246.2</v>
      </c>
      <c r="Q14" t="n">
        <v>444.56</v>
      </c>
      <c r="R14" t="n">
        <v>104.58</v>
      </c>
      <c r="S14" t="n">
        <v>48.21</v>
      </c>
      <c r="T14" t="n">
        <v>22067.5</v>
      </c>
      <c r="U14" t="n">
        <v>0.46</v>
      </c>
      <c r="V14" t="n">
        <v>0.73</v>
      </c>
      <c r="W14" t="n">
        <v>0.24</v>
      </c>
      <c r="X14" t="n">
        <v>1.35</v>
      </c>
      <c r="Y14" t="n">
        <v>1</v>
      </c>
      <c r="Z14" t="n">
        <v>10</v>
      </c>
      <c r="AA14" t="n">
        <v>473.1889443763275</v>
      </c>
      <c r="AB14" t="n">
        <v>647.4379893185904</v>
      </c>
      <c r="AC14" t="n">
        <v>585.6474163029486</v>
      </c>
      <c r="AD14" t="n">
        <v>473188.9443763274</v>
      </c>
      <c r="AE14" t="n">
        <v>647437.9893185905</v>
      </c>
      <c r="AF14" t="n">
        <v>6.071069436049406e-06</v>
      </c>
      <c r="AG14" t="n">
        <v>27</v>
      </c>
      <c r="AH14" t="n">
        <v>585647.4163029486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4.4282</v>
      </c>
      <c r="E15" t="n">
        <v>22.58</v>
      </c>
      <c r="F15" t="n">
        <v>18.51</v>
      </c>
      <c r="G15" t="n">
        <v>25.83</v>
      </c>
      <c r="H15" t="n">
        <v>0.4</v>
      </c>
      <c r="I15" t="n">
        <v>43</v>
      </c>
      <c r="J15" t="n">
        <v>190.63</v>
      </c>
      <c r="K15" t="n">
        <v>53.44</v>
      </c>
      <c r="L15" t="n">
        <v>4.25</v>
      </c>
      <c r="M15" t="n">
        <v>41</v>
      </c>
      <c r="N15" t="n">
        <v>37.95</v>
      </c>
      <c r="O15" t="n">
        <v>23745.63</v>
      </c>
      <c r="P15" t="n">
        <v>244.35</v>
      </c>
      <c r="Q15" t="n">
        <v>444.6</v>
      </c>
      <c r="R15" t="n">
        <v>100.95</v>
      </c>
      <c r="S15" t="n">
        <v>48.21</v>
      </c>
      <c r="T15" t="n">
        <v>20264.62</v>
      </c>
      <c r="U15" t="n">
        <v>0.48</v>
      </c>
      <c r="V15" t="n">
        <v>0.74</v>
      </c>
      <c r="W15" t="n">
        <v>0.23</v>
      </c>
      <c r="X15" t="n">
        <v>1.24</v>
      </c>
      <c r="Y15" t="n">
        <v>1</v>
      </c>
      <c r="Z15" t="n">
        <v>10</v>
      </c>
      <c r="AA15" t="n">
        <v>469.7718606961747</v>
      </c>
      <c r="AB15" t="n">
        <v>642.7625846763128</v>
      </c>
      <c r="AC15" t="n">
        <v>581.4182257177583</v>
      </c>
      <c r="AD15" t="n">
        <v>469771.8606961747</v>
      </c>
      <c r="AE15" t="n">
        <v>642762.5846763129</v>
      </c>
      <c r="AF15" t="n">
        <v>6.130460784145663e-06</v>
      </c>
      <c r="AG15" t="n">
        <v>27</v>
      </c>
      <c r="AH15" t="n">
        <v>581418.2257177583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4.4728</v>
      </c>
      <c r="E16" t="n">
        <v>22.36</v>
      </c>
      <c r="F16" t="n">
        <v>18.4</v>
      </c>
      <c r="G16" t="n">
        <v>27.6</v>
      </c>
      <c r="H16" t="n">
        <v>0.42</v>
      </c>
      <c r="I16" t="n">
        <v>40</v>
      </c>
      <c r="J16" t="n">
        <v>191.02</v>
      </c>
      <c r="K16" t="n">
        <v>53.44</v>
      </c>
      <c r="L16" t="n">
        <v>4.5</v>
      </c>
      <c r="M16" t="n">
        <v>38</v>
      </c>
      <c r="N16" t="n">
        <v>38.08</v>
      </c>
      <c r="O16" t="n">
        <v>23792.83</v>
      </c>
      <c r="P16" t="n">
        <v>242.58</v>
      </c>
      <c r="Q16" t="n">
        <v>444.59</v>
      </c>
      <c r="R16" t="n">
        <v>97.14</v>
      </c>
      <c r="S16" t="n">
        <v>48.21</v>
      </c>
      <c r="T16" t="n">
        <v>18373.61</v>
      </c>
      <c r="U16" t="n">
        <v>0.5</v>
      </c>
      <c r="V16" t="n">
        <v>0.74</v>
      </c>
      <c r="W16" t="n">
        <v>0.23</v>
      </c>
      <c r="X16" t="n">
        <v>1.12</v>
      </c>
      <c r="Y16" t="n">
        <v>1</v>
      </c>
      <c r="Z16" t="n">
        <v>10</v>
      </c>
      <c r="AA16" t="n">
        <v>456.5245744413473</v>
      </c>
      <c r="AB16" t="n">
        <v>624.6370631934354</v>
      </c>
      <c r="AC16" t="n">
        <v>565.0225785658776</v>
      </c>
      <c r="AD16" t="n">
        <v>456524.5744413473</v>
      </c>
      <c r="AE16" t="n">
        <v>624637.0631934354</v>
      </c>
      <c r="AF16" t="n">
        <v>6.192205635546435e-06</v>
      </c>
      <c r="AG16" t="n">
        <v>26</v>
      </c>
      <c r="AH16" t="n">
        <v>565022.5785658775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4.4981</v>
      </c>
      <c r="E17" t="n">
        <v>22.23</v>
      </c>
      <c r="F17" t="n">
        <v>18.35</v>
      </c>
      <c r="G17" t="n">
        <v>28.97</v>
      </c>
      <c r="H17" t="n">
        <v>0.44</v>
      </c>
      <c r="I17" t="n">
        <v>38</v>
      </c>
      <c r="J17" t="n">
        <v>191.4</v>
      </c>
      <c r="K17" t="n">
        <v>53.44</v>
      </c>
      <c r="L17" t="n">
        <v>4.75</v>
      </c>
      <c r="M17" t="n">
        <v>36</v>
      </c>
      <c r="N17" t="n">
        <v>38.22</v>
      </c>
      <c r="O17" t="n">
        <v>23840.07</v>
      </c>
      <c r="P17" t="n">
        <v>241.44</v>
      </c>
      <c r="Q17" t="n">
        <v>444.59</v>
      </c>
      <c r="R17" t="n">
        <v>95.65000000000001</v>
      </c>
      <c r="S17" t="n">
        <v>48.21</v>
      </c>
      <c r="T17" t="n">
        <v>17641.31</v>
      </c>
      <c r="U17" t="n">
        <v>0.5</v>
      </c>
      <c r="V17" t="n">
        <v>0.74</v>
      </c>
      <c r="W17" t="n">
        <v>0.22</v>
      </c>
      <c r="X17" t="n">
        <v>1.07</v>
      </c>
      <c r="Y17" t="n">
        <v>1</v>
      </c>
      <c r="Z17" t="n">
        <v>10</v>
      </c>
      <c r="AA17" t="n">
        <v>454.6072863813492</v>
      </c>
      <c r="AB17" t="n">
        <v>622.0137450849666</v>
      </c>
      <c r="AC17" t="n">
        <v>562.6496262558309</v>
      </c>
      <c r="AD17" t="n">
        <v>454607.2863813492</v>
      </c>
      <c r="AE17" t="n">
        <v>622013.7450849665</v>
      </c>
      <c r="AF17" t="n">
        <v>6.227231302372433e-06</v>
      </c>
      <c r="AG17" t="n">
        <v>26</v>
      </c>
      <c r="AH17" t="n">
        <v>562649.6262558309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4.526</v>
      </c>
      <c r="E18" t="n">
        <v>22.09</v>
      </c>
      <c r="F18" t="n">
        <v>18.29</v>
      </c>
      <c r="G18" t="n">
        <v>30.48</v>
      </c>
      <c r="H18" t="n">
        <v>0.46</v>
      </c>
      <c r="I18" t="n">
        <v>36</v>
      </c>
      <c r="J18" t="n">
        <v>191.78</v>
      </c>
      <c r="K18" t="n">
        <v>53.44</v>
      </c>
      <c r="L18" t="n">
        <v>5</v>
      </c>
      <c r="M18" t="n">
        <v>34</v>
      </c>
      <c r="N18" t="n">
        <v>38.35</v>
      </c>
      <c r="O18" t="n">
        <v>23887.36</v>
      </c>
      <c r="P18" t="n">
        <v>240.21</v>
      </c>
      <c r="Q18" t="n">
        <v>444.55</v>
      </c>
      <c r="R18" t="n">
        <v>93.51000000000001</v>
      </c>
      <c r="S18" t="n">
        <v>48.21</v>
      </c>
      <c r="T18" t="n">
        <v>16580.16</v>
      </c>
      <c r="U18" t="n">
        <v>0.52</v>
      </c>
      <c r="V18" t="n">
        <v>0.75</v>
      </c>
      <c r="W18" t="n">
        <v>0.22</v>
      </c>
      <c r="X18" t="n">
        <v>1.01</v>
      </c>
      <c r="Y18" t="n">
        <v>1</v>
      </c>
      <c r="Z18" t="n">
        <v>10</v>
      </c>
      <c r="AA18" t="n">
        <v>452.5145632258786</v>
      </c>
      <c r="AB18" t="n">
        <v>619.1503889392221</v>
      </c>
      <c r="AC18" t="n">
        <v>560.0595448018905</v>
      </c>
      <c r="AD18" t="n">
        <v>452514.5632258786</v>
      </c>
      <c r="AE18" t="n">
        <v>619150.3889392221</v>
      </c>
      <c r="AF18" t="n">
        <v>6.265856444840629e-06</v>
      </c>
      <c r="AG18" t="n">
        <v>26</v>
      </c>
      <c r="AH18" t="n">
        <v>560059.5448018905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4.5533</v>
      </c>
      <c r="E19" t="n">
        <v>21.96</v>
      </c>
      <c r="F19" t="n">
        <v>18.23</v>
      </c>
      <c r="G19" t="n">
        <v>32.17</v>
      </c>
      <c r="H19" t="n">
        <v>0.48</v>
      </c>
      <c r="I19" t="n">
        <v>34</v>
      </c>
      <c r="J19" t="n">
        <v>192.17</v>
      </c>
      <c r="K19" t="n">
        <v>53.44</v>
      </c>
      <c r="L19" t="n">
        <v>5.25</v>
      </c>
      <c r="M19" t="n">
        <v>32</v>
      </c>
      <c r="N19" t="n">
        <v>38.48</v>
      </c>
      <c r="O19" t="n">
        <v>23934.69</v>
      </c>
      <c r="P19" t="n">
        <v>239.18</v>
      </c>
      <c r="Q19" t="n">
        <v>444.59</v>
      </c>
      <c r="R19" t="n">
        <v>91.68000000000001</v>
      </c>
      <c r="S19" t="n">
        <v>48.21</v>
      </c>
      <c r="T19" t="n">
        <v>15676.5</v>
      </c>
      <c r="U19" t="n">
        <v>0.53</v>
      </c>
      <c r="V19" t="n">
        <v>0.75</v>
      </c>
      <c r="W19" t="n">
        <v>0.22</v>
      </c>
      <c r="X19" t="n">
        <v>0.95</v>
      </c>
      <c r="Y19" t="n">
        <v>1</v>
      </c>
      <c r="Z19" t="n">
        <v>10</v>
      </c>
      <c r="AA19" t="n">
        <v>450.579169295231</v>
      </c>
      <c r="AB19" t="n">
        <v>616.5022975797558</v>
      </c>
      <c r="AC19" t="n">
        <v>557.6641835651523</v>
      </c>
      <c r="AD19" t="n">
        <v>450579.169295231</v>
      </c>
      <c r="AE19" t="n">
        <v>616502.2975797558</v>
      </c>
      <c r="AF19" t="n">
        <v>6.303650939083702e-06</v>
      </c>
      <c r="AG19" t="n">
        <v>26</v>
      </c>
      <c r="AH19" t="n">
        <v>557664.1835651522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4.5828</v>
      </c>
      <c r="E20" t="n">
        <v>21.82</v>
      </c>
      <c r="F20" t="n">
        <v>18.16</v>
      </c>
      <c r="G20" t="n">
        <v>34.05</v>
      </c>
      <c r="H20" t="n">
        <v>0.51</v>
      </c>
      <c r="I20" t="n">
        <v>32</v>
      </c>
      <c r="J20" t="n">
        <v>192.55</v>
      </c>
      <c r="K20" t="n">
        <v>53.44</v>
      </c>
      <c r="L20" t="n">
        <v>5.5</v>
      </c>
      <c r="M20" t="n">
        <v>30</v>
      </c>
      <c r="N20" t="n">
        <v>38.62</v>
      </c>
      <c r="O20" t="n">
        <v>23982.06</v>
      </c>
      <c r="P20" t="n">
        <v>237.93</v>
      </c>
      <c r="Q20" t="n">
        <v>444.56</v>
      </c>
      <c r="R20" t="n">
        <v>89.26000000000001</v>
      </c>
      <c r="S20" t="n">
        <v>48.21</v>
      </c>
      <c r="T20" t="n">
        <v>14475.19</v>
      </c>
      <c r="U20" t="n">
        <v>0.54</v>
      </c>
      <c r="V20" t="n">
        <v>0.75</v>
      </c>
      <c r="W20" t="n">
        <v>0.22</v>
      </c>
      <c r="X20" t="n">
        <v>0.88</v>
      </c>
      <c r="Y20" t="n">
        <v>1</v>
      </c>
      <c r="Z20" t="n">
        <v>10</v>
      </c>
      <c r="AA20" t="n">
        <v>448.4227894046883</v>
      </c>
      <c r="AB20" t="n">
        <v>613.5518434807489</v>
      </c>
      <c r="AC20" t="n">
        <v>554.9953166643661</v>
      </c>
      <c r="AD20" t="n">
        <v>448422.7894046883</v>
      </c>
      <c r="AE20" t="n">
        <v>613551.8434807488</v>
      </c>
      <c r="AF20" t="n">
        <v>6.344491143485557e-06</v>
      </c>
      <c r="AG20" t="n">
        <v>26</v>
      </c>
      <c r="AH20" t="n">
        <v>554995.3166643661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4.5965</v>
      </c>
      <c r="E21" t="n">
        <v>21.76</v>
      </c>
      <c r="F21" t="n">
        <v>18.13</v>
      </c>
      <c r="G21" t="n">
        <v>35.1</v>
      </c>
      <c r="H21" t="n">
        <v>0.53</v>
      </c>
      <c r="I21" t="n">
        <v>31</v>
      </c>
      <c r="J21" t="n">
        <v>192.94</v>
      </c>
      <c r="K21" t="n">
        <v>53.44</v>
      </c>
      <c r="L21" t="n">
        <v>5.75</v>
      </c>
      <c r="M21" t="n">
        <v>29</v>
      </c>
      <c r="N21" t="n">
        <v>38.75</v>
      </c>
      <c r="O21" t="n">
        <v>24029.48</v>
      </c>
      <c r="P21" t="n">
        <v>237.18</v>
      </c>
      <c r="Q21" t="n">
        <v>444.55</v>
      </c>
      <c r="R21" t="n">
        <v>88.59</v>
      </c>
      <c r="S21" t="n">
        <v>48.21</v>
      </c>
      <c r="T21" t="n">
        <v>14146.01</v>
      </c>
      <c r="U21" t="n">
        <v>0.54</v>
      </c>
      <c r="V21" t="n">
        <v>0.75</v>
      </c>
      <c r="W21" t="n">
        <v>0.21</v>
      </c>
      <c r="X21" t="n">
        <v>0.86</v>
      </c>
      <c r="Y21" t="n">
        <v>1</v>
      </c>
      <c r="Z21" t="n">
        <v>10</v>
      </c>
      <c r="AA21" t="n">
        <v>447.3506041414138</v>
      </c>
      <c r="AB21" t="n">
        <v>612.0848323020612</v>
      </c>
      <c r="AC21" t="n">
        <v>553.6683149736093</v>
      </c>
      <c r="AD21" t="n">
        <v>447350.6041414138</v>
      </c>
      <c r="AE21" t="n">
        <v>612084.8323020611</v>
      </c>
      <c r="AF21" t="n">
        <v>6.363457611292521e-06</v>
      </c>
      <c r="AG21" t="n">
        <v>26</v>
      </c>
      <c r="AH21" t="n">
        <v>553668.3149736093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4.6138</v>
      </c>
      <c r="E22" t="n">
        <v>21.67</v>
      </c>
      <c r="F22" t="n">
        <v>18.09</v>
      </c>
      <c r="G22" t="n">
        <v>36.18</v>
      </c>
      <c r="H22" t="n">
        <v>0.55</v>
      </c>
      <c r="I22" t="n">
        <v>30</v>
      </c>
      <c r="J22" t="n">
        <v>193.32</v>
      </c>
      <c r="K22" t="n">
        <v>53.44</v>
      </c>
      <c r="L22" t="n">
        <v>6</v>
      </c>
      <c r="M22" t="n">
        <v>28</v>
      </c>
      <c r="N22" t="n">
        <v>38.89</v>
      </c>
      <c r="O22" t="n">
        <v>24076.95</v>
      </c>
      <c r="P22" t="n">
        <v>236.31</v>
      </c>
      <c r="Q22" t="n">
        <v>444.56</v>
      </c>
      <c r="R22" t="n">
        <v>87.13</v>
      </c>
      <c r="S22" t="n">
        <v>48.21</v>
      </c>
      <c r="T22" t="n">
        <v>13420.1</v>
      </c>
      <c r="U22" t="n">
        <v>0.55</v>
      </c>
      <c r="V22" t="n">
        <v>0.75</v>
      </c>
      <c r="W22" t="n">
        <v>0.21</v>
      </c>
      <c r="X22" t="n">
        <v>0.8100000000000001</v>
      </c>
      <c r="Y22" t="n">
        <v>1</v>
      </c>
      <c r="Z22" t="n">
        <v>10</v>
      </c>
      <c r="AA22" t="n">
        <v>446.0385931401926</v>
      </c>
      <c r="AB22" t="n">
        <v>610.28968096835</v>
      </c>
      <c r="AC22" t="n">
        <v>552.0444903636768</v>
      </c>
      <c r="AD22" t="n">
        <v>446038.5931401926</v>
      </c>
      <c r="AE22" t="n">
        <v>610289.68096835</v>
      </c>
      <c r="AF22" t="n">
        <v>6.387407968450219e-06</v>
      </c>
      <c r="AG22" t="n">
        <v>26</v>
      </c>
      <c r="AH22" t="n">
        <v>552044.4903636768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4.6455</v>
      </c>
      <c r="E23" t="n">
        <v>21.53</v>
      </c>
      <c r="F23" t="n">
        <v>18.02</v>
      </c>
      <c r="G23" t="n">
        <v>38.6</v>
      </c>
      <c r="H23" t="n">
        <v>0.57</v>
      </c>
      <c r="I23" t="n">
        <v>28</v>
      </c>
      <c r="J23" t="n">
        <v>193.71</v>
      </c>
      <c r="K23" t="n">
        <v>53.44</v>
      </c>
      <c r="L23" t="n">
        <v>6.25</v>
      </c>
      <c r="M23" t="n">
        <v>26</v>
      </c>
      <c r="N23" t="n">
        <v>39.02</v>
      </c>
      <c r="O23" t="n">
        <v>24124.47</v>
      </c>
      <c r="P23" t="n">
        <v>234.79</v>
      </c>
      <c r="Q23" t="n">
        <v>444.6</v>
      </c>
      <c r="R23" t="n">
        <v>84.5</v>
      </c>
      <c r="S23" t="n">
        <v>48.21</v>
      </c>
      <c r="T23" t="n">
        <v>12116.31</v>
      </c>
      <c r="U23" t="n">
        <v>0.57</v>
      </c>
      <c r="V23" t="n">
        <v>0.76</v>
      </c>
      <c r="W23" t="n">
        <v>0.21</v>
      </c>
      <c r="X23" t="n">
        <v>0.74</v>
      </c>
      <c r="Y23" t="n">
        <v>1</v>
      </c>
      <c r="Z23" t="n">
        <v>10</v>
      </c>
      <c r="AA23" t="n">
        <v>433.8468939780697</v>
      </c>
      <c r="AB23" t="n">
        <v>593.6084603149266</v>
      </c>
      <c r="AC23" t="n">
        <v>536.9553019971759</v>
      </c>
      <c r="AD23" t="n">
        <v>433846.8939780697</v>
      </c>
      <c r="AE23" t="n">
        <v>593608.4603149266</v>
      </c>
      <c r="AF23" t="n">
        <v>6.431293883010858e-06</v>
      </c>
      <c r="AG23" t="n">
        <v>25</v>
      </c>
      <c r="AH23" t="n">
        <v>536955.3019971759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4.6846</v>
      </c>
      <c r="E24" t="n">
        <v>21.35</v>
      </c>
      <c r="F24" t="n">
        <v>17.87</v>
      </c>
      <c r="G24" t="n">
        <v>39.72</v>
      </c>
      <c r="H24" t="n">
        <v>0.59</v>
      </c>
      <c r="I24" t="n">
        <v>27</v>
      </c>
      <c r="J24" t="n">
        <v>194.09</v>
      </c>
      <c r="K24" t="n">
        <v>53.44</v>
      </c>
      <c r="L24" t="n">
        <v>6.5</v>
      </c>
      <c r="M24" t="n">
        <v>25</v>
      </c>
      <c r="N24" t="n">
        <v>39.16</v>
      </c>
      <c r="O24" t="n">
        <v>24172.03</v>
      </c>
      <c r="P24" t="n">
        <v>232.72</v>
      </c>
      <c r="Q24" t="n">
        <v>444.55</v>
      </c>
      <c r="R24" t="n">
        <v>79.63</v>
      </c>
      <c r="S24" t="n">
        <v>48.21</v>
      </c>
      <c r="T24" t="n">
        <v>9684.6</v>
      </c>
      <c r="U24" t="n">
        <v>0.61</v>
      </c>
      <c r="V24" t="n">
        <v>0.76</v>
      </c>
      <c r="W24" t="n">
        <v>0.21</v>
      </c>
      <c r="X24" t="n">
        <v>0.6</v>
      </c>
      <c r="Y24" t="n">
        <v>1</v>
      </c>
      <c r="Z24" t="n">
        <v>10</v>
      </c>
      <c r="AA24" t="n">
        <v>430.6928649407771</v>
      </c>
      <c r="AB24" t="n">
        <v>589.2929786401621</v>
      </c>
      <c r="AC24" t="n">
        <v>533.0516838366343</v>
      </c>
      <c r="AD24" t="n">
        <v>430692.8649407771</v>
      </c>
      <c r="AE24" t="n">
        <v>589292.9786401622</v>
      </c>
      <c r="AF24" t="n">
        <v>6.485424459014672e-06</v>
      </c>
      <c r="AG24" t="n">
        <v>25</v>
      </c>
      <c r="AH24" t="n">
        <v>533051.6838366343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4.658</v>
      </c>
      <c r="E25" t="n">
        <v>21.47</v>
      </c>
      <c r="F25" t="n">
        <v>18.03</v>
      </c>
      <c r="G25" t="n">
        <v>41.61</v>
      </c>
      <c r="H25" t="n">
        <v>0.62</v>
      </c>
      <c r="I25" t="n">
        <v>26</v>
      </c>
      <c r="J25" t="n">
        <v>194.48</v>
      </c>
      <c r="K25" t="n">
        <v>53.44</v>
      </c>
      <c r="L25" t="n">
        <v>6.75</v>
      </c>
      <c r="M25" t="n">
        <v>24</v>
      </c>
      <c r="N25" t="n">
        <v>39.29</v>
      </c>
      <c r="O25" t="n">
        <v>24219.63</v>
      </c>
      <c r="P25" t="n">
        <v>234.53</v>
      </c>
      <c r="Q25" t="n">
        <v>444.56</v>
      </c>
      <c r="R25" t="n">
        <v>85.94</v>
      </c>
      <c r="S25" t="n">
        <v>48.21</v>
      </c>
      <c r="T25" t="n">
        <v>12843.3</v>
      </c>
      <c r="U25" t="n">
        <v>0.5600000000000001</v>
      </c>
      <c r="V25" t="n">
        <v>0.76</v>
      </c>
      <c r="W25" t="n">
        <v>0.19</v>
      </c>
      <c r="X25" t="n">
        <v>0.75</v>
      </c>
      <c r="Y25" t="n">
        <v>1</v>
      </c>
      <c r="Z25" t="n">
        <v>10</v>
      </c>
      <c r="AA25" t="n">
        <v>433.2471957951765</v>
      </c>
      <c r="AB25" t="n">
        <v>592.7879268042756</v>
      </c>
      <c r="AC25" t="n">
        <v>536.2130790531554</v>
      </c>
      <c r="AD25" t="n">
        <v>433247.1957951766</v>
      </c>
      <c r="AE25" t="n">
        <v>592787.9268042756</v>
      </c>
      <c r="AF25" t="n">
        <v>6.448599054367576e-06</v>
      </c>
      <c r="AG25" t="n">
        <v>25</v>
      </c>
      <c r="AH25" t="n">
        <v>536213.0790531554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4.6757</v>
      </c>
      <c r="E26" t="n">
        <v>21.39</v>
      </c>
      <c r="F26" t="n">
        <v>17.99</v>
      </c>
      <c r="G26" t="n">
        <v>43.17</v>
      </c>
      <c r="H26" t="n">
        <v>0.64</v>
      </c>
      <c r="I26" t="n">
        <v>25</v>
      </c>
      <c r="J26" t="n">
        <v>194.86</v>
      </c>
      <c r="K26" t="n">
        <v>53.44</v>
      </c>
      <c r="L26" t="n">
        <v>7</v>
      </c>
      <c r="M26" t="n">
        <v>23</v>
      </c>
      <c r="N26" t="n">
        <v>39.43</v>
      </c>
      <c r="O26" t="n">
        <v>24267.28</v>
      </c>
      <c r="P26" t="n">
        <v>233.38</v>
      </c>
      <c r="Q26" t="n">
        <v>444.57</v>
      </c>
      <c r="R26" t="n">
        <v>83.7</v>
      </c>
      <c r="S26" t="n">
        <v>48.21</v>
      </c>
      <c r="T26" t="n">
        <v>11730.66</v>
      </c>
      <c r="U26" t="n">
        <v>0.58</v>
      </c>
      <c r="V26" t="n">
        <v>0.76</v>
      </c>
      <c r="W26" t="n">
        <v>0.21</v>
      </c>
      <c r="X26" t="n">
        <v>0.71</v>
      </c>
      <c r="Y26" t="n">
        <v>1</v>
      </c>
      <c r="Z26" t="n">
        <v>10</v>
      </c>
      <c r="AA26" t="n">
        <v>431.8075093333558</v>
      </c>
      <c r="AB26" t="n">
        <v>590.8180842727284</v>
      </c>
      <c r="AC26" t="n">
        <v>534.4312355281277</v>
      </c>
      <c r="AD26" t="n">
        <v>431807.5093333558</v>
      </c>
      <c r="AE26" t="n">
        <v>590818.0842727283</v>
      </c>
      <c r="AF26" t="n">
        <v>6.47310317700869e-06</v>
      </c>
      <c r="AG26" t="n">
        <v>25</v>
      </c>
      <c r="AH26" t="n">
        <v>534431.2355281276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4.6945</v>
      </c>
      <c r="E27" t="n">
        <v>21.3</v>
      </c>
      <c r="F27" t="n">
        <v>17.94</v>
      </c>
      <c r="G27" t="n">
        <v>44.85</v>
      </c>
      <c r="H27" t="n">
        <v>0.66</v>
      </c>
      <c r="I27" t="n">
        <v>24</v>
      </c>
      <c r="J27" t="n">
        <v>195.25</v>
      </c>
      <c r="K27" t="n">
        <v>53.44</v>
      </c>
      <c r="L27" t="n">
        <v>7.25</v>
      </c>
      <c r="M27" t="n">
        <v>22</v>
      </c>
      <c r="N27" t="n">
        <v>39.57</v>
      </c>
      <c r="O27" t="n">
        <v>24314.98</v>
      </c>
      <c r="P27" t="n">
        <v>232.45</v>
      </c>
      <c r="Q27" t="n">
        <v>444.58</v>
      </c>
      <c r="R27" t="n">
        <v>82.33</v>
      </c>
      <c r="S27" t="n">
        <v>48.21</v>
      </c>
      <c r="T27" t="n">
        <v>11050.39</v>
      </c>
      <c r="U27" t="n">
        <v>0.59</v>
      </c>
      <c r="V27" t="n">
        <v>0.76</v>
      </c>
      <c r="W27" t="n">
        <v>0.2</v>
      </c>
      <c r="X27" t="n">
        <v>0.66</v>
      </c>
      <c r="Y27" t="n">
        <v>1</v>
      </c>
      <c r="Z27" t="n">
        <v>10</v>
      </c>
      <c r="AA27" t="n">
        <v>430.4139359237209</v>
      </c>
      <c r="AB27" t="n">
        <v>588.9113356535463</v>
      </c>
      <c r="AC27" t="n">
        <v>532.7064643210218</v>
      </c>
      <c r="AD27" t="n">
        <v>430413.9359237209</v>
      </c>
      <c r="AE27" t="n">
        <v>588911.3356535463</v>
      </c>
      <c r="AF27" t="n">
        <v>6.499130154729194e-06</v>
      </c>
      <c r="AG27" t="n">
        <v>25</v>
      </c>
      <c r="AH27" t="n">
        <v>532706.4643210218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4.6914</v>
      </c>
      <c r="E28" t="n">
        <v>21.32</v>
      </c>
      <c r="F28" t="n">
        <v>17.95</v>
      </c>
      <c r="G28" t="n">
        <v>44.88</v>
      </c>
      <c r="H28" t="n">
        <v>0.68</v>
      </c>
      <c r="I28" t="n">
        <v>24</v>
      </c>
      <c r="J28" t="n">
        <v>195.64</v>
      </c>
      <c r="K28" t="n">
        <v>53.44</v>
      </c>
      <c r="L28" t="n">
        <v>7.5</v>
      </c>
      <c r="M28" t="n">
        <v>22</v>
      </c>
      <c r="N28" t="n">
        <v>39.7</v>
      </c>
      <c r="O28" t="n">
        <v>24362.73</v>
      </c>
      <c r="P28" t="n">
        <v>232.32</v>
      </c>
      <c r="Q28" t="n">
        <v>444.57</v>
      </c>
      <c r="R28" t="n">
        <v>82.70999999999999</v>
      </c>
      <c r="S28" t="n">
        <v>48.21</v>
      </c>
      <c r="T28" t="n">
        <v>11242.21</v>
      </c>
      <c r="U28" t="n">
        <v>0.58</v>
      </c>
      <c r="V28" t="n">
        <v>0.76</v>
      </c>
      <c r="W28" t="n">
        <v>0.2</v>
      </c>
      <c r="X28" t="n">
        <v>0.68</v>
      </c>
      <c r="Y28" t="n">
        <v>1</v>
      </c>
      <c r="Z28" t="n">
        <v>10</v>
      </c>
      <c r="AA28" t="n">
        <v>430.5030647361725</v>
      </c>
      <c r="AB28" t="n">
        <v>589.0332856268282</v>
      </c>
      <c r="AC28" t="n">
        <v>532.8167755600114</v>
      </c>
      <c r="AD28" t="n">
        <v>430503.0647361725</v>
      </c>
      <c r="AE28" t="n">
        <v>589033.2856268282</v>
      </c>
      <c r="AF28" t="n">
        <v>6.494838472232728e-06</v>
      </c>
      <c r="AG28" t="n">
        <v>25</v>
      </c>
      <c r="AH28" t="n">
        <v>532816.7755600114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4.7092</v>
      </c>
      <c r="E29" t="n">
        <v>21.24</v>
      </c>
      <c r="F29" t="n">
        <v>17.91</v>
      </c>
      <c r="G29" t="n">
        <v>46.72</v>
      </c>
      <c r="H29" t="n">
        <v>0.7</v>
      </c>
      <c r="I29" t="n">
        <v>23</v>
      </c>
      <c r="J29" t="n">
        <v>196.03</v>
      </c>
      <c r="K29" t="n">
        <v>53.44</v>
      </c>
      <c r="L29" t="n">
        <v>7.75</v>
      </c>
      <c r="M29" t="n">
        <v>21</v>
      </c>
      <c r="N29" t="n">
        <v>39.84</v>
      </c>
      <c r="O29" t="n">
        <v>24410.52</v>
      </c>
      <c r="P29" t="n">
        <v>231.41</v>
      </c>
      <c r="Q29" t="n">
        <v>444.56</v>
      </c>
      <c r="R29" t="n">
        <v>81.23999999999999</v>
      </c>
      <c r="S29" t="n">
        <v>48.21</v>
      </c>
      <c r="T29" t="n">
        <v>10508.24</v>
      </c>
      <c r="U29" t="n">
        <v>0.59</v>
      </c>
      <c r="V29" t="n">
        <v>0.76</v>
      </c>
      <c r="W29" t="n">
        <v>0.2</v>
      </c>
      <c r="X29" t="n">
        <v>0.63</v>
      </c>
      <c r="Y29" t="n">
        <v>1</v>
      </c>
      <c r="Z29" t="n">
        <v>10</v>
      </c>
      <c r="AA29" t="n">
        <v>429.203310991265</v>
      </c>
      <c r="AB29" t="n">
        <v>587.2549052119574</v>
      </c>
      <c r="AC29" t="n">
        <v>531.2081212759635</v>
      </c>
      <c r="AD29" t="n">
        <v>429203.310991265</v>
      </c>
      <c r="AE29" t="n">
        <v>587254.9052119574</v>
      </c>
      <c r="AF29" t="n">
        <v>6.519481036244695e-06</v>
      </c>
      <c r="AG29" t="n">
        <v>25</v>
      </c>
      <c r="AH29" t="n">
        <v>531208.1212759635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4.7235</v>
      </c>
      <c r="E30" t="n">
        <v>21.17</v>
      </c>
      <c r="F30" t="n">
        <v>17.88</v>
      </c>
      <c r="G30" t="n">
        <v>48.77</v>
      </c>
      <c r="H30" t="n">
        <v>0.72</v>
      </c>
      <c r="I30" t="n">
        <v>22</v>
      </c>
      <c r="J30" t="n">
        <v>196.41</v>
      </c>
      <c r="K30" t="n">
        <v>53.44</v>
      </c>
      <c r="L30" t="n">
        <v>8</v>
      </c>
      <c r="M30" t="n">
        <v>20</v>
      </c>
      <c r="N30" t="n">
        <v>39.98</v>
      </c>
      <c r="O30" t="n">
        <v>24458.36</v>
      </c>
      <c r="P30" t="n">
        <v>230.96</v>
      </c>
      <c r="Q30" t="n">
        <v>444.55</v>
      </c>
      <c r="R30" t="n">
        <v>80.51000000000001</v>
      </c>
      <c r="S30" t="n">
        <v>48.21</v>
      </c>
      <c r="T30" t="n">
        <v>10147.74</v>
      </c>
      <c r="U30" t="n">
        <v>0.6</v>
      </c>
      <c r="V30" t="n">
        <v>0.76</v>
      </c>
      <c r="W30" t="n">
        <v>0.2</v>
      </c>
      <c r="X30" t="n">
        <v>0.61</v>
      </c>
      <c r="Y30" t="n">
        <v>1</v>
      </c>
      <c r="Z30" t="n">
        <v>10</v>
      </c>
      <c r="AA30" t="n">
        <v>428.3176169098782</v>
      </c>
      <c r="AB30" t="n">
        <v>586.0430594957387</v>
      </c>
      <c r="AC30" t="n">
        <v>530.1119324140647</v>
      </c>
      <c r="AD30" t="n">
        <v>428317.6169098782</v>
      </c>
      <c r="AE30" t="n">
        <v>586043.0594957387</v>
      </c>
      <c r="AF30" t="n">
        <v>6.53927815227678e-06</v>
      </c>
      <c r="AG30" t="n">
        <v>25</v>
      </c>
      <c r="AH30" t="n">
        <v>530111.9324140646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4.7429</v>
      </c>
      <c r="E31" t="n">
        <v>21.08</v>
      </c>
      <c r="F31" t="n">
        <v>17.83</v>
      </c>
      <c r="G31" t="n">
        <v>50.95</v>
      </c>
      <c r="H31" t="n">
        <v>0.74</v>
      </c>
      <c r="I31" t="n">
        <v>21</v>
      </c>
      <c r="J31" t="n">
        <v>196.8</v>
      </c>
      <c r="K31" t="n">
        <v>53.44</v>
      </c>
      <c r="L31" t="n">
        <v>8.25</v>
      </c>
      <c r="M31" t="n">
        <v>19</v>
      </c>
      <c r="N31" t="n">
        <v>40.12</v>
      </c>
      <c r="O31" t="n">
        <v>24506.24</v>
      </c>
      <c r="P31" t="n">
        <v>229.43</v>
      </c>
      <c r="Q31" t="n">
        <v>444.59</v>
      </c>
      <c r="R31" t="n">
        <v>78.73999999999999</v>
      </c>
      <c r="S31" t="n">
        <v>48.21</v>
      </c>
      <c r="T31" t="n">
        <v>9267.879999999999</v>
      </c>
      <c r="U31" t="n">
        <v>0.61</v>
      </c>
      <c r="V31" t="n">
        <v>0.77</v>
      </c>
      <c r="W31" t="n">
        <v>0.2</v>
      </c>
      <c r="X31" t="n">
        <v>0.5600000000000001</v>
      </c>
      <c r="Y31" t="n">
        <v>1</v>
      </c>
      <c r="Z31" t="n">
        <v>10</v>
      </c>
      <c r="AA31" t="n">
        <v>426.6232467241941</v>
      </c>
      <c r="AB31" t="n">
        <v>583.7247474573488</v>
      </c>
      <c r="AC31" t="n">
        <v>528.0148768228472</v>
      </c>
      <c r="AD31" t="n">
        <v>426623.2467241941</v>
      </c>
      <c r="AE31" t="n">
        <v>583724.7474573489</v>
      </c>
      <c r="AF31" t="n">
        <v>6.566135778222407e-06</v>
      </c>
      <c r="AG31" t="n">
        <v>25</v>
      </c>
      <c r="AH31" t="n">
        <v>528014.8768228472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4.7396</v>
      </c>
      <c r="E32" t="n">
        <v>21.1</v>
      </c>
      <c r="F32" t="n">
        <v>17.85</v>
      </c>
      <c r="G32" t="n">
        <v>51</v>
      </c>
      <c r="H32" t="n">
        <v>0.77</v>
      </c>
      <c r="I32" t="n">
        <v>21</v>
      </c>
      <c r="J32" t="n">
        <v>197.19</v>
      </c>
      <c r="K32" t="n">
        <v>53.44</v>
      </c>
      <c r="L32" t="n">
        <v>8.5</v>
      </c>
      <c r="M32" t="n">
        <v>19</v>
      </c>
      <c r="N32" t="n">
        <v>40.26</v>
      </c>
      <c r="O32" t="n">
        <v>24554.18</v>
      </c>
      <c r="P32" t="n">
        <v>229.72</v>
      </c>
      <c r="Q32" t="n">
        <v>444.55</v>
      </c>
      <c r="R32" t="n">
        <v>79.23</v>
      </c>
      <c r="S32" t="n">
        <v>48.21</v>
      </c>
      <c r="T32" t="n">
        <v>9515.33</v>
      </c>
      <c r="U32" t="n">
        <v>0.61</v>
      </c>
      <c r="V32" t="n">
        <v>0.76</v>
      </c>
      <c r="W32" t="n">
        <v>0.2</v>
      </c>
      <c r="X32" t="n">
        <v>0.57</v>
      </c>
      <c r="Y32" t="n">
        <v>1</v>
      </c>
      <c r="Z32" t="n">
        <v>10</v>
      </c>
      <c r="AA32" t="n">
        <v>426.9657729330234</v>
      </c>
      <c r="AB32" t="n">
        <v>584.1934069274589</v>
      </c>
      <c r="AC32" t="n">
        <v>528.4388080908976</v>
      </c>
      <c r="AD32" t="n">
        <v>426965.7729330234</v>
      </c>
      <c r="AE32" t="n">
        <v>584193.4069274589</v>
      </c>
      <c r="AF32" t="n">
        <v>6.561567212984235e-06</v>
      </c>
      <c r="AG32" t="n">
        <v>25</v>
      </c>
      <c r="AH32" t="n">
        <v>528438.8080908976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4.7546</v>
      </c>
      <c r="E33" t="n">
        <v>21.03</v>
      </c>
      <c r="F33" t="n">
        <v>17.82</v>
      </c>
      <c r="G33" t="n">
        <v>53.46</v>
      </c>
      <c r="H33" t="n">
        <v>0.79</v>
      </c>
      <c r="I33" t="n">
        <v>20</v>
      </c>
      <c r="J33" t="n">
        <v>197.58</v>
      </c>
      <c r="K33" t="n">
        <v>53.44</v>
      </c>
      <c r="L33" t="n">
        <v>8.75</v>
      </c>
      <c r="M33" t="n">
        <v>18</v>
      </c>
      <c r="N33" t="n">
        <v>40.39</v>
      </c>
      <c r="O33" t="n">
        <v>24602.15</v>
      </c>
      <c r="P33" t="n">
        <v>229.1</v>
      </c>
      <c r="Q33" t="n">
        <v>444.56</v>
      </c>
      <c r="R33" t="n">
        <v>78.27</v>
      </c>
      <c r="S33" t="n">
        <v>48.21</v>
      </c>
      <c r="T33" t="n">
        <v>9041.68</v>
      </c>
      <c r="U33" t="n">
        <v>0.62</v>
      </c>
      <c r="V33" t="n">
        <v>0.77</v>
      </c>
      <c r="W33" t="n">
        <v>0.2</v>
      </c>
      <c r="X33" t="n">
        <v>0.54</v>
      </c>
      <c r="Y33" t="n">
        <v>1</v>
      </c>
      <c r="Z33" t="n">
        <v>10</v>
      </c>
      <c r="AA33" t="n">
        <v>425.9796944782229</v>
      </c>
      <c r="AB33" t="n">
        <v>582.8442108828898</v>
      </c>
      <c r="AC33" t="n">
        <v>527.2183774232136</v>
      </c>
      <c r="AD33" t="n">
        <v>425979.6944782229</v>
      </c>
      <c r="AE33" t="n">
        <v>582844.2108828898</v>
      </c>
      <c r="AF33" t="n">
        <v>6.582333418612296e-06</v>
      </c>
      <c r="AG33" t="n">
        <v>25</v>
      </c>
      <c r="AH33" t="n">
        <v>527218.3774232136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4.7546</v>
      </c>
      <c r="E34" t="n">
        <v>21.03</v>
      </c>
      <c r="F34" t="n">
        <v>17.82</v>
      </c>
      <c r="G34" t="n">
        <v>53.46</v>
      </c>
      <c r="H34" t="n">
        <v>0.8100000000000001</v>
      </c>
      <c r="I34" t="n">
        <v>20</v>
      </c>
      <c r="J34" t="n">
        <v>197.97</v>
      </c>
      <c r="K34" t="n">
        <v>53.44</v>
      </c>
      <c r="L34" t="n">
        <v>9</v>
      </c>
      <c r="M34" t="n">
        <v>18</v>
      </c>
      <c r="N34" t="n">
        <v>40.53</v>
      </c>
      <c r="O34" t="n">
        <v>24650.18</v>
      </c>
      <c r="P34" t="n">
        <v>228.7</v>
      </c>
      <c r="Q34" t="n">
        <v>444.55</v>
      </c>
      <c r="R34" t="n">
        <v>78.25</v>
      </c>
      <c r="S34" t="n">
        <v>48.21</v>
      </c>
      <c r="T34" t="n">
        <v>9032.389999999999</v>
      </c>
      <c r="U34" t="n">
        <v>0.62</v>
      </c>
      <c r="V34" t="n">
        <v>0.77</v>
      </c>
      <c r="W34" t="n">
        <v>0.2</v>
      </c>
      <c r="X34" t="n">
        <v>0.54</v>
      </c>
      <c r="Y34" t="n">
        <v>1</v>
      </c>
      <c r="Z34" t="n">
        <v>10</v>
      </c>
      <c r="AA34" t="n">
        <v>425.7762158889004</v>
      </c>
      <c r="AB34" t="n">
        <v>582.5658025001369</v>
      </c>
      <c r="AC34" t="n">
        <v>526.9665399457622</v>
      </c>
      <c r="AD34" t="n">
        <v>425776.2158889004</v>
      </c>
      <c r="AE34" t="n">
        <v>582565.8025001369</v>
      </c>
      <c r="AF34" t="n">
        <v>6.582333418612296e-06</v>
      </c>
      <c r="AG34" t="n">
        <v>25</v>
      </c>
      <c r="AH34" t="n">
        <v>526966.5399457621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4.7727</v>
      </c>
      <c r="E35" t="n">
        <v>20.95</v>
      </c>
      <c r="F35" t="n">
        <v>17.78</v>
      </c>
      <c r="G35" t="n">
        <v>56.14</v>
      </c>
      <c r="H35" t="n">
        <v>0.83</v>
      </c>
      <c r="I35" t="n">
        <v>19</v>
      </c>
      <c r="J35" t="n">
        <v>198.36</v>
      </c>
      <c r="K35" t="n">
        <v>53.44</v>
      </c>
      <c r="L35" t="n">
        <v>9.25</v>
      </c>
      <c r="M35" t="n">
        <v>17</v>
      </c>
      <c r="N35" t="n">
        <v>40.67</v>
      </c>
      <c r="O35" t="n">
        <v>24698.26</v>
      </c>
      <c r="P35" t="n">
        <v>227.77</v>
      </c>
      <c r="Q35" t="n">
        <v>444.55</v>
      </c>
      <c r="R35" t="n">
        <v>76.8</v>
      </c>
      <c r="S35" t="n">
        <v>48.21</v>
      </c>
      <c r="T35" t="n">
        <v>8311.76</v>
      </c>
      <c r="U35" t="n">
        <v>0.63</v>
      </c>
      <c r="V35" t="n">
        <v>0.77</v>
      </c>
      <c r="W35" t="n">
        <v>0.2</v>
      </c>
      <c r="X35" t="n">
        <v>0.5</v>
      </c>
      <c r="Y35" t="n">
        <v>1</v>
      </c>
      <c r="Z35" t="n">
        <v>10</v>
      </c>
      <c r="AA35" t="n">
        <v>424.4900398302687</v>
      </c>
      <c r="AB35" t="n">
        <v>580.805999674634</v>
      </c>
      <c r="AC35" t="n">
        <v>525.3746902320264</v>
      </c>
      <c r="AD35" t="n">
        <v>424490.0398302687</v>
      </c>
      <c r="AE35" t="n">
        <v>580805.999674634</v>
      </c>
      <c r="AF35" t="n">
        <v>6.607391306736825e-06</v>
      </c>
      <c r="AG35" t="n">
        <v>25</v>
      </c>
      <c r="AH35" t="n">
        <v>525374.6902320264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4.8054</v>
      </c>
      <c r="E36" t="n">
        <v>20.81</v>
      </c>
      <c r="F36" t="n">
        <v>17.67</v>
      </c>
      <c r="G36" t="n">
        <v>58.9</v>
      </c>
      <c r="H36" t="n">
        <v>0.85</v>
      </c>
      <c r="I36" t="n">
        <v>18</v>
      </c>
      <c r="J36" t="n">
        <v>198.75</v>
      </c>
      <c r="K36" t="n">
        <v>53.44</v>
      </c>
      <c r="L36" t="n">
        <v>9.5</v>
      </c>
      <c r="M36" t="n">
        <v>16</v>
      </c>
      <c r="N36" t="n">
        <v>40.81</v>
      </c>
      <c r="O36" t="n">
        <v>24746.38</v>
      </c>
      <c r="P36" t="n">
        <v>225.7</v>
      </c>
      <c r="Q36" t="n">
        <v>444.59</v>
      </c>
      <c r="R36" t="n">
        <v>73.13</v>
      </c>
      <c r="S36" t="n">
        <v>48.21</v>
      </c>
      <c r="T36" t="n">
        <v>6479.48</v>
      </c>
      <c r="U36" t="n">
        <v>0.66</v>
      </c>
      <c r="V36" t="n">
        <v>0.77</v>
      </c>
      <c r="W36" t="n">
        <v>0.19</v>
      </c>
      <c r="X36" t="n">
        <v>0.39</v>
      </c>
      <c r="Y36" t="n">
        <v>1</v>
      </c>
      <c r="Z36" t="n">
        <v>10</v>
      </c>
      <c r="AA36" t="n">
        <v>421.8648807110983</v>
      </c>
      <c r="AB36" t="n">
        <v>577.2141411539384</v>
      </c>
      <c r="AC36" t="n">
        <v>522.1256336473408</v>
      </c>
      <c r="AD36" t="n">
        <v>421864.8807110983</v>
      </c>
      <c r="AE36" t="n">
        <v>577214.1411539384</v>
      </c>
      <c r="AF36" t="n">
        <v>6.652661635006e-06</v>
      </c>
      <c r="AG36" t="n">
        <v>25</v>
      </c>
      <c r="AH36" t="n">
        <v>522125.6336473408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4.7879</v>
      </c>
      <c r="E37" t="n">
        <v>20.89</v>
      </c>
      <c r="F37" t="n">
        <v>17.75</v>
      </c>
      <c r="G37" t="n">
        <v>59.16</v>
      </c>
      <c r="H37" t="n">
        <v>0.87</v>
      </c>
      <c r="I37" t="n">
        <v>18</v>
      </c>
      <c r="J37" t="n">
        <v>199.14</v>
      </c>
      <c r="K37" t="n">
        <v>53.44</v>
      </c>
      <c r="L37" t="n">
        <v>9.75</v>
      </c>
      <c r="M37" t="n">
        <v>16</v>
      </c>
      <c r="N37" t="n">
        <v>40.95</v>
      </c>
      <c r="O37" t="n">
        <v>24794.55</v>
      </c>
      <c r="P37" t="n">
        <v>226.5</v>
      </c>
      <c r="Q37" t="n">
        <v>444.56</v>
      </c>
      <c r="R37" t="n">
        <v>76.23</v>
      </c>
      <c r="S37" t="n">
        <v>48.21</v>
      </c>
      <c r="T37" t="n">
        <v>8029.74</v>
      </c>
      <c r="U37" t="n">
        <v>0.63</v>
      </c>
      <c r="V37" t="n">
        <v>0.77</v>
      </c>
      <c r="W37" t="n">
        <v>0.18</v>
      </c>
      <c r="X37" t="n">
        <v>0.47</v>
      </c>
      <c r="Y37" t="n">
        <v>1</v>
      </c>
      <c r="Z37" t="n">
        <v>10</v>
      </c>
      <c r="AA37" t="n">
        <v>423.1828275919457</v>
      </c>
      <c r="AB37" t="n">
        <v>579.0174142200267</v>
      </c>
      <c r="AC37" t="n">
        <v>523.7568048629114</v>
      </c>
      <c r="AD37" t="n">
        <v>423182.8275919458</v>
      </c>
      <c r="AE37" t="n">
        <v>579017.4142200267</v>
      </c>
      <c r="AF37" t="n">
        <v>6.628434395106593e-06</v>
      </c>
      <c r="AG37" t="n">
        <v>25</v>
      </c>
      <c r="AH37" t="n">
        <v>523756.8048629114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4.778</v>
      </c>
      <c r="E38" t="n">
        <v>20.93</v>
      </c>
      <c r="F38" t="n">
        <v>17.79</v>
      </c>
      <c r="G38" t="n">
        <v>59.3</v>
      </c>
      <c r="H38" t="n">
        <v>0.89</v>
      </c>
      <c r="I38" t="n">
        <v>18</v>
      </c>
      <c r="J38" t="n">
        <v>199.53</v>
      </c>
      <c r="K38" t="n">
        <v>53.44</v>
      </c>
      <c r="L38" t="n">
        <v>10</v>
      </c>
      <c r="M38" t="n">
        <v>16</v>
      </c>
      <c r="N38" t="n">
        <v>41.1</v>
      </c>
      <c r="O38" t="n">
        <v>24842.77</v>
      </c>
      <c r="P38" t="n">
        <v>226.55</v>
      </c>
      <c r="Q38" t="n">
        <v>444.6</v>
      </c>
      <c r="R38" t="n">
        <v>77.61</v>
      </c>
      <c r="S38" t="n">
        <v>48.21</v>
      </c>
      <c r="T38" t="n">
        <v>8719.129999999999</v>
      </c>
      <c r="U38" t="n">
        <v>0.62</v>
      </c>
      <c r="V38" t="n">
        <v>0.77</v>
      </c>
      <c r="W38" t="n">
        <v>0.19</v>
      </c>
      <c r="X38" t="n">
        <v>0.51</v>
      </c>
      <c r="Y38" t="n">
        <v>1</v>
      </c>
      <c r="Z38" t="n">
        <v>10</v>
      </c>
      <c r="AA38" t="n">
        <v>423.7107040760478</v>
      </c>
      <c r="AB38" t="n">
        <v>579.7396781138419</v>
      </c>
      <c r="AC38" t="n">
        <v>524.4101369044045</v>
      </c>
      <c r="AD38" t="n">
        <v>423710.7040760478</v>
      </c>
      <c r="AE38" t="n">
        <v>579739.6781138419</v>
      </c>
      <c r="AF38" t="n">
        <v>6.614728699392073e-06</v>
      </c>
      <c r="AG38" t="n">
        <v>25</v>
      </c>
      <c r="AH38" t="n">
        <v>524410.1369044045</v>
      </c>
    </row>
    <row r="39">
      <c r="A39" t="n">
        <v>37</v>
      </c>
      <c r="B39" t="n">
        <v>95</v>
      </c>
      <c r="C39" t="inlineStr">
        <is>
          <t xml:space="preserve">CONCLUIDO	</t>
        </is>
      </c>
      <c r="D39" t="n">
        <v>4.796</v>
      </c>
      <c r="E39" t="n">
        <v>20.85</v>
      </c>
      <c r="F39" t="n">
        <v>17.75</v>
      </c>
      <c r="G39" t="n">
        <v>62.65</v>
      </c>
      <c r="H39" t="n">
        <v>0.91</v>
      </c>
      <c r="I39" t="n">
        <v>17</v>
      </c>
      <c r="J39" t="n">
        <v>199.92</v>
      </c>
      <c r="K39" t="n">
        <v>53.44</v>
      </c>
      <c r="L39" t="n">
        <v>10.25</v>
      </c>
      <c r="M39" t="n">
        <v>15</v>
      </c>
      <c r="N39" t="n">
        <v>41.24</v>
      </c>
      <c r="O39" t="n">
        <v>24891.03</v>
      </c>
      <c r="P39" t="n">
        <v>225.88</v>
      </c>
      <c r="Q39" t="n">
        <v>444.55</v>
      </c>
      <c r="R39" t="n">
        <v>76.09</v>
      </c>
      <c r="S39" t="n">
        <v>48.21</v>
      </c>
      <c r="T39" t="n">
        <v>7964.32</v>
      </c>
      <c r="U39" t="n">
        <v>0.63</v>
      </c>
      <c r="V39" t="n">
        <v>0.77</v>
      </c>
      <c r="W39" t="n">
        <v>0.19</v>
      </c>
      <c r="X39" t="n">
        <v>0.47</v>
      </c>
      <c r="Y39" t="n">
        <v>1</v>
      </c>
      <c r="Z39" t="n">
        <v>10</v>
      </c>
      <c r="AA39" t="n">
        <v>422.5733662204249</v>
      </c>
      <c r="AB39" t="n">
        <v>578.1835222839738</v>
      </c>
      <c r="AC39" t="n">
        <v>523.0024984028607</v>
      </c>
      <c r="AD39" t="n">
        <v>422573.3662204249</v>
      </c>
      <c r="AE39" t="n">
        <v>578183.5222839739</v>
      </c>
      <c r="AF39" t="n">
        <v>6.639648146145749e-06</v>
      </c>
      <c r="AG39" t="n">
        <v>25</v>
      </c>
      <c r="AH39" t="n">
        <v>523002.4984028607</v>
      </c>
    </row>
    <row r="40">
      <c r="A40" t="n">
        <v>38</v>
      </c>
      <c r="B40" t="n">
        <v>95</v>
      </c>
      <c r="C40" t="inlineStr">
        <is>
          <t xml:space="preserve">CONCLUIDO	</t>
        </is>
      </c>
      <c r="D40" t="n">
        <v>4.7974</v>
      </c>
      <c r="E40" t="n">
        <v>20.84</v>
      </c>
      <c r="F40" t="n">
        <v>17.74</v>
      </c>
      <c r="G40" t="n">
        <v>62.62</v>
      </c>
      <c r="H40" t="n">
        <v>0.93</v>
      </c>
      <c r="I40" t="n">
        <v>17</v>
      </c>
      <c r="J40" t="n">
        <v>200.31</v>
      </c>
      <c r="K40" t="n">
        <v>53.44</v>
      </c>
      <c r="L40" t="n">
        <v>10.5</v>
      </c>
      <c r="M40" t="n">
        <v>15</v>
      </c>
      <c r="N40" t="n">
        <v>41.38</v>
      </c>
      <c r="O40" t="n">
        <v>24939.35</v>
      </c>
      <c r="P40" t="n">
        <v>225.54</v>
      </c>
      <c r="Q40" t="n">
        <v>444.57</v>
      </c>
      <c r="R40" t="n">
        <v>75.86</v>
      </c>
      <c r="S40" t="n">
        <v>48.21</v>
      </c>
      <c r="T40" t="n">
        <v>7852.06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  <c r="AA40" t="n">
        <v>422.3163744071282</v>
      </c>
      <c r="AB40" t="n">
        <v>577.8318947473424</v>
      </c>
      <c r="AC40" t="n">
        <v>522.6844297048132</v>
      </c>
      <c r="AD40" t="n">
        <v>422316.3744071282</v>
      </c>
      <c r="AE40" t="n">
        <v>577831.8947473424</v>
      </c>
      <c r="AF40" t="n">
        <v>6.6415863253377e-06</v>
      </c>
      <c r="AG40" t="n">
        <v>25</v>
      </c>
      <c r="AH40" t="n">
        <v>522684.4297048132</v>
      </c>
    </row>
    <row r="41">
      <c r="A41" t="n">
        <v>39</v>
      </c>
      <c r="B41" t="n">
        <v>95</v>
      </c>
      <c r="C41" t="inlineStr">
        <is>
          <t xml:space="preserve">CONCLUIDO	</t>
        </is>
      </c>
      <c r="D41" t="n">
        <v>4.8162</v>
      </c>
      <c r="E41" t="n">
        <v>20.76</v>
      </c>
      <c r="F41" t="n">
        <v>17.7</v>
      </c>
      <c r="G41" t="n">
        <v>66.37</v>
      </c>
      <c r="H41" t="n">
        <v>0.95</v>
      </c>
      <c r="I41" t="n">
        <v>16</v>
      </c>
      <c r="J41" t="n">
        <v>200.71</v>
      </c>
      <c r="K41" t="n">
        <v>53.44</v>
      </c>
      <c r="L41" t="n">
        <v>10.75</v>
      </c>
      <c r="M41" t="n">
        <v>14</v>
      </c>
      <c r="N41" t="n">
        <v>41.52</v>
      </c>
      <c r="O41" t="n">
        <v>24987.71</v>
      </c>
      <c r="P41" t="n">
        <v>224.36</v>
      </c>
      <c r="Q41" t="n">
        <v>444.55</v>
      </c>
      <c r="R41" t="n">
        <v>74.3</v>
      </c>
      <c r="S41" t="n">
        <v>48.21</v>
      </c>
      <c r="T41" t="n">
        <v>7074.65</v>
      </c>
      <c r="U41" t="n">
        <v>0.65</v>
      </c>
      <c r="V41" t="n">
        <v>0.77</v>
      </c>
      <c r="W41" t="n">
        <v>0.19</v>
      </c>
      <c r="X41" t="n">
        <v>0.42</v>
      </c>
      <c r="Y41" t="n">
        <v>1</v>
      </c>
      <c r="Z41" t="n">
        <v>10</v>
      </c>
      <c r="AA41" t="n">
        <v>420.9038549836411</v>
      </c>
      <c r="AB41" t="n">
        <v>575.8992233561685</v>
      </c>
      <c r="AC41" t="n">
        <v>520.9362097586915</v>
      </c>
      <c r="AD41" t="n">
        <v>420903.8549836411</v>
      </c>
      <c r="AE41" t="n">
        <v>575899.2233561685</v>
      </c>
      <c r="AF41" t="n">
        <v>6.667613303058206e-06</v>
      </c>
      <c r="AG41" t="n">
        <v>25</v>
      </c>
      <c r="AH41" t="n">
        <v>520936.2097586915</v>
      </c>
    </row>
    <row r="42">
      <c r="A42" t="n">
        <v>40</v>
      </c>
      <c r="B42" t="n">
        <v>95</v>
      </c>
      <c r="C42" t="inlineStr">
        <is>
          <t xml:space="preserve">CONCLUIDO	</t>
        </is>
      </c>
      <c r="D42" t="n">
        <v>4.8152</v>
      </c>
      <c r="E42" t="n">
        <v>20.77</v>
      </c>
      <c r="F42" t="n">
        <v>17.7</v>
      </c>
      <c r="G42" t="n">
        <v>66.39</v>
      </c>
      <c r="H42" t="n">
        <v>0.97</v>
      </c>
      <c r="I42" t="n">
        <v>16</v>
      </c>
      <c r="J42" t="n">
        <v>201.1</v>
      </c>
      <c r="K42" t="n">
        <v>53.44</v>
      </c>
      <c r="L42" t="n">
        <v>11</v>
      </c>
      <c r="M42" t="n">
        <v>14</v>
      </c>
      <c r="N42" t="n">
        <v>41.66</v>
      </c>
      <c r="O42" t="n">
        <v>25036.12</v>
      </c>
      <c r="P42" t="n">
        <v>224.25</v>
      </c>
      <c r="Q42" t="n">
        <v>444.57</v>
      </c>
      <c r="R42" t="n">
        <v>74.48</v>
      </c>
      <c r="S42" t="n">
        <v>48.21</v>
      </c>
      <c r="T42" t="n">
        <v>7163.19</v>
      </c>
      <c r="U42" t="n">
        <v>0.65</v>
      </c>
      <c r="V42" t="n">
        <v>0.77</v>
      </c>
      <c r="W42" t="n">
        <v>0.19</v>
      </c>
      <c r="X42" t="n">
        <v>0.43</v>
      </c>
      <c r="Y42" t="n">
        <v>1</v>
      </c>
      <c r="Z42" t="n">
        <v>10</v>
      </c>
      <c r="AA42" t="n">
        <v>420.8846242028969</v>
      </c>
      <c r="AB42" t="n">
        <v>575.8729109535523</v>
      </c>
      <c r="AC42" t="n">
        <v>520.9124085748513</v>
      </c>
      <c r="AD42" t="n">
        <v>420884.6242028969</v>
      </c>
      <c r="AE42" t="n">
        <v>575872.9109535522</v>
      </c>
      <c r="AF42" t="n">
        <v>6.666228889349668e-06</v>
      </c>
      <c r="AG42" t="n">
        <v>25</v>
      </c>
      <c r="AH42" t="n">
        <v>520912.4085748512</v>
      </c>
    </row>
    <row r="43">
      <c r="A43" t="n">
        <v>41</v>
      </c>
      <c r="B43" t="n">
        <v>95</v>
      </c>
      <c r="C43" t="inlineStr">
        <is>
          <t xml:space="preserve">CONCLUIDO	</t>
        </is>
      </c>
      <c r="D43" t="n">
        <v>4.8149</v>
      </c>
      <c r="E43" t="n">
        <v>20.77</v>
      </c>
      <c r="F43" t="n">
        <v>17.7</v>
      </c>
      <c r="G43" t="n">
        <v>66.39</v>
      </c>
      <c r="H43" t="n">
        <v>0.99</v>
      </c>
      <c r="I43" t="n">
        <v>16</v>
      </c>
      <c r="J43" t="n">
        <v>201.49</v>
      </c>
      <c r="K43" t="n">
        <v>53.44</v>
      </c>
      <c r="L43" t="n">
        <v>11.25</v>
      </c>
      <c r="M43" t="n">
        <v>14</v>
      </c>
      <c r="N43" t="n">
        <v>41.81</v>
      </c>
      <c r="O43" t="n">
        <v>25084.58</v>
      </c>
      <c r="P43" t="n">
        <v>223.9</v>
      </c>
      <c r="Q43" t="n">
        <v>444.55</v>
      </c>
      <c r="R43" t="n">
        <v>74.55</v>
      </c>
      <c r="S43" t="n">
        <v>48.21</v>
      </c>
      <c r="T43" t="n">
        <v>7202.19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  <c r="AA43" t="n">
        <v>420.7196161483695</v>
      </c>
      <c r="AB43" t="n">
        <v>575.6471396537062</v>
      </c>
      <c r="AC43" t="n">
        <v>520.7081845709904</v>
      </c>
      <c r="AD43" t="n">
        <v>420719.6161483695</v>
      </c>
      <c r="AE43" t="n">
        <v>575647.1396537062</v>
      </c>
      <c r="AF43" t="n">
        <v>6.665813565237106e-06</v>
      </c>
      <c r="AG43" t="n">
        <v>25</v>
      </c>
      <c r="AH43" t="n">
        <v>520708.1845709904</v>
      </c>
    </row>
    <row r="44">
      <c r="A44" t="n">
        <v>42</v>
      </c>
      <c r="B44" t="n">
        <v>95</v>
      </c>
      <c r="C44" t="inlineStr">
        <is>
          <t xml:space="preserve">CONCLUIDO	</t>
        </is>
      </c>
      <c r="D44" t="n">
        <v>4.8325</v>
      </c>
      <c r="E44" t="n">
        <v>20.69</v>
      </c>
      <c r="F44" t="n">
        <v>17.67</v>
      </c>
      <c r="G44" t="n">
        <v>70.66</v>
      </c>
      <c r="H44" t="n">
        <v>1.01</v>
      </c>
      <c r="I44" t="n">
        <v>15</v>
      </c>
      <c r="J44" t="n">
        <v>201.88</v>
      </c>
      <c r="K44" t="n">
        <v>53.44</v>
      </c>
      <c r="L44" t="n">
        <v>11.5</v>
      </c>
      <c r="M44" t="n">
        <v>13</v>
      </c>
      <c r="N44" t="n">
        <v>41.95</v>
      </c>
      <c r="O44" t="n">
        <v>25133.09</v>
      </c>
      <c r="P44" t="n">
        <v>223.04</v>
      </c>
      <c r="Q44" t="n">
        <v>444.56</v>
      </c>
      <c r="R44" t="n">
        <v>73.23</v>
      </c>
      <c r="S44" t="n">
        <v>48.21</v>
      </c>
      <c r="T44" t="n">
        <v>6543.82</v>
      </c>
      <c r="U44" t="n">
        <v>0.66</v>
      </c>
      <c r="V44" t="n">
        <v>0.77</v>
      </c>
      <c r="W44" t="n">
        <v>0.19</v>
      </c>
      <c r="X44" t="n">
        <v>0.39</v>
      </c>
      <c r="Y44" t="n">
        <v>1</v>
      </c>
      <c r="Z44" t="n">
        <v>10</v>
      </c>
      <c r="AA44" t="n">
        <v>409.6921712098687</v>
      </c>
      <c r="AB44" t="n">
        <v>560.558902992314</v>
      </c>
      <c r="AC44" t="n">
        <v>507.0599480400884</v>
      </c>
      <c r="AD44" t="n">
        <v>409692.1712098687</v>
      </c>
      <c r="AE44" t="n">
        <v>560558.902992314</v>
      </c>
      <c r="AF44" t="n">
        <v>6.690179246507365e-06</v>
      </c>
      <c r="AG44" t="n">
        <v>24</v>
      </c>
      <c r="AH44" t="n">
        <v>507059.9480400884</v>
      </c>
    </row>
    <row r="45">
      <c r="A45" t="n">
        <v>43</v>
      </c>
      <c r="B45" t="n">
        <v>95</v>
      </c>
      <c r="C45" t="inlineStr">
        <is>
          <t xml:space="preserve">CONCLUIDO	</t>
        </is>
      </c>
      <c r="D45" t="n">
        <v>4.8308</v>
      </c>
      <c r="E45" t="n">
        <v>20.7</v>
      </c>
      <c r="F45" t="n">
        <v>17.67</v>
      </c>
      <c r="G45" t="n">
        <v>70.69</v>
      </c>
      <c r="H45" t="n">
        <v>1.03</v>
      </c>
      <c r="I45" t="n">
        <v>15</v>
      </c>
      <c r="J45" t="n">
        <v>202.28</v>
      </c>
      <c r="K45" t="n">
        <v>53.44</v>
      </c>
      <c r="L45" t="n">
        <v>11.75</v>
      </c>
      <c r="M45" t="n">
        <v>13</v>
      </c>
      <c r="N45" t="n">
        <v>42.09</v>
      </c>
      <c r="O45" t="n">
        <v>25181.64</v>
      </c>
      <c r="P45" t="n">
        <v>222.91</v>
      </c>
      <c r="Q45" t="n">
        <v>444.55</v>
      </c>
      <c r="R45" t="n">
        <v>73.53</v>
      </c>
      <c r="S45" t="n">
        <v>48.21</v>
      </c>
      <c r="T45" t="n">
        <v>6695.42</v>
      </c>
      <c r="U45" t="n">
        <v>0.66</v>
      </c>
      <c r="V45" t="n">
        <v>0.77</v>
      </c>
      <c r="W45" t="n">
        <v>0.19</v>
      </c>
      <c r="X45" t="n">
        <v>0.4</v>
      </c>
      <c r="Y45" t="n">
        <v>1</v>
      </c>
      <c r="Z45" t="n">
        <v>10</v>
      </c>
      <c r="AA45" t="n">
        <v>409.6876482777033</v>
      </c>
      <c r="AB45" t="n">
        <v>560.5527145169875</v>
      </c>
      <c r="AC45" t="n">
        <v>507.0543501841616</v>
      </c>
      <c r="AD45" t="n">
        <v>409687.6482777033</v>
      </c>
      <c r="AE45" t="n">
        <v>560552.7145169876</v>
      </c>
      <c r="AF45" t="n">
        <v>6.687825743202852e-06</v>
      </c>
      <c r="AG45" t="n">
        <v>24</v>
      </c>
      <c r="AH45" t="n">
        <v>507054.3501841616</v>
      </c>
    </row>
    <row r="46">
      <c r="A46" t="n">
        <v>44</v>
      </c>
      <c r="B46" t="n">
        <v>95</v>
      </c>
      <c r="C46" t="inlineStr">
        <is>
          <t xml:space="preserve">CONCLUIDO	</t>
        </is>
      </c>
      <c r="D46" t="n">
        <v>4.8299</v>
      </c>
      <c r="E46" t="n">
        <v>20.7</v>
      </c>
      <c r="F46" t="n">
        <v>17.68</v>
      </c>
      <c r="G46" t="n">
        <v>70.70999999999999</v>
      </c>
      <c r="H46" t="n">
        <v>1.05</v>
      </c>
      <c r="I46" t="n">
        <v>15</v>
      </c>
      <c r="J46" t="n">
        <v>202.67</v>
      </c>
      <c r="K46" t="n">
        <v>53.44</v>
      </c>
      <c r="L46" t="n">
        <v>12</v>
      </c>
      <c r="M46" t="n">
        <v>13</v>
      </c>
      <c r="N46" t="n">
        <v>42.24</v>
      </c>
      <c r="O46" t="n">
        <v>25230.25</v>
      </c>
      <c r="P46" t="n">
        <v>222.64</v>
      </c>
      <c r="Q46" t="n">
        <v>444.57</v>
      </c>
      <c r="R46" t="n">
        <v>73.68000000000001</v>
      </c>
      <c r="S46" t="n">
        <v>48.21</v>
      </c>
      <c r="T46" t="n">
        <v>6769.29</v>
      </c>
      <c r="U46" t="n">
        <v>0.65</v>
      </c>
      <c r="V46" t="n">
        <v>0.77</v>
      </c>
      <c r="W46" t="n">
        <v>0.19</v>
      </c>
      <c r="X46" t="n">
        <v>0.4</v>
      </c>
      <c r="Y46" t="n">
        <v>1</v>
      </c>
      <c r="Z46" t="n">
        <v>10</v>
      </c>
      <c r="AA46" t="n">
        <v>409.6187517253422</v>
      </c>
      <c r="AB46" t="n">
        <v>560.4584472145457</v>
      </c>
      <c r="AC46" t="n">
        <v>506.9690796207598</v>
      </c>
      <c r="AD46" t="n">
        <v>409618.7517253422</v>
      </c>
      <c r="AE46" t="n">
        <v>560458.4472145457</v>
      </c>
      <c r="AF46" t="n">
        <v>6.686579770865169e-06</v>
      </c>
      <c r="AG46" t="n">
        <v>24</v>
      </c>
      <c r="AH46" t="n">
        <v>506969.0796207598</v>
      </c>
    </row>
    <row r="47">
      <c r="A47" t="n">
        <v>45</v>
      </c>
      <c r="B47" t="n">
        <v>95</v>
      </c>
      <c r="C47" t="inlineStr">
        <is>
          <t xml:space="preserve">CONCLUIDO	</t>
        </is>
      </c>
      <c r="D47" t="n">
        <v>4.8509</v>
      </c>
      <c r="E47" t="n">
        <v>20.61</v>
      </c>
      <c r="F47" t="n">
        <v>17.62</v>
      </c>
      <c r="G47" t="n">
        <v>75.54000000000001</v>
      </c>
      <c r="H47" t="n">
        <v>1.07</v>
      </c>
      <c r="I47" t="n">
        <v>14</v>
      </c>
      <c r="J47" t="n">
        <v>203.07</v>
      </c>
      <c r="K47" t="n">
        <v>53.44</v>
      </c>
      <c r="L47" t="n">
        <v>12.25</v>
      </c>
      <c r="M47" t="n">
        <v>12</v>
      </c>
      <c r="N47" t="n">
        <v>42.38</v>
      </c>
      <c r="O47" t="n">
        <v>25279.03</v>
      </c>
      <c r="P47" t="n">
        <v>221.43</v>
      </c>
      <c r="Q47" t="n">
        <v>444.55</v>
      </c>
      <c r="R47" t="n">
        <v>71.8</v>
      </c>
      <c r="S47" t="n">
        <v>48.21</v>
      </c>
      <c r="T47" t="n">
        <v>5837.3</v>
      </c>
      <c r="U47" t="n">
        <v>0.67</v>
      </c>
      <c r="V47" t="n">
        <v>0.77</v>
      </c>
      <c r="W47" t="n">
        <v>0.19</v>
      </c>
      <c r="X47" t="n">
        <v>0.35</v>
      </c>
      <c r="Y47" t="n">
        <v>1</v>
      </c>
      <c r="Z47" t="n">
        <v>10</v>
      </c>
      <c r="AA47" t="n">
        <v>408.0661570913453</v>
      </c>
      <c r="AB47" t="n">
        <v>558.3341187406701</v>
      </c>
      <c r="AC47" t="n">
        <v>505.047494074917</v>
      </c>
      <c r="AD47" t="n">
        <v>408066.1570913453</v>
      </c>
      <c r="AE47" t="n">
        <v>558334.11874067</v>
      </c>
      <c r="AF47" t="n">
        <v>6.715652458744456e-06</v>
      </c>
      <c r="AG47" t="n">
        <v>24</v>
      </c>
      <c r="AH47" t="n">
        <v>505047.494074917</v>
      </c>
    </row>
    <row r="48">
      <c r="A48" t="n">
        <v>46</v>
      </c>
      <c r="B48" t="n">
        <v>95</v>
      </c>
      <c r="C48" t="inlineStr">
        <is>
          <t xml:space="preserve">CONCLUIDO	</t>
        </is>
      </c>
      <c r="D48" t="n">
        <v>4.8678</v>
      </c>
      <c r="E48" t="n">
        <v>20.54</v>
      </c>
      <c r="F48" t="n">
        <v>17.55</v>
      </c>
      <c r="G48" t="n">
        <v>75.23</v>
      </c>
      <c r="H48" t="n">
        <v>1.09</v>
      </c>
      <c r="I48" t="n">
        <v>14</v>
      </c>
      <c r="J48" t="n">
        <v>203.46</v>
      </c>
      <c r="K48" t="n">
        <v>53.44</v>
      </c>
      <c r="L48" t="n">
        <v>12.5</v>
      </c>
      <c r="M48" t="n">
        <v>12</v>
      </c>
      <c r="N48" t="n">
        <v>42.53</v>
      </c>
      <c r="O48" t="n">
        <v>25327.74</v>
      </c>
      <c r="P48" t="n">
        <v>220.42</v>
      </c>
      <c r="Q48" t="n">
        <v>444.55</v>
      </c>
      <c r="R48" t="n">
        <v>69.29000000000001</v>
      </c>
      <c r="S48" t="n">
        <v>48.21</v>
      </c>
      <c r="T48" t="n">
        <v>4581.15</v>
      </c>
      <c r="U48" t="n">
        <v>0.7</v>
      </c>
      <c r="V48" t="n">
        <v>0.78</v>
      </c>
      <c r="W48" t="n">
        <v>0.19</v>
      </c>
      <c r="X48" t="n">
        <v>0.28</v>
      </c>
      <c r="Y48" t="n">
        <v>1</v>
      </c>
      <c r="Z48" t="n">
        <v>10</v>
      </c>
      <c r="AA48" t="n">
        <v>406.7346366750865</v>
      </c>
      <c r="AB48" t="n">
        <v>556.5122737646099</v>
      </c>
      <c r="AC48" t="n">
        <v>503.3995234263967</v>
      </c>
      <c r="AD48" t="n">
        <v>406734.6366750865</v>
      </c>
      <c r="AE48" t="n">
        <v>556512.2737646098</v>
      </c>
      <c r="AF48" t="n">
        <v>6.739049050418739e-06</v>
      </c>
      <c r="AG48" t="n">
        <v>24</v>
      </c>
      <c r="AH48" t="n">
        <v>503399.5234263967</v>
      </c>
    </row>
    <row r="49">
      <c r="A49" t="n">
        <v>47</v>
      </c>
      <c r="B49" t="n">
        <v>95</v>
      </c>
      <c r="C49" t="inlineStr">
        <is>
          <t xml:space="preserve">CONCLUIDO	</t>
        </is>
      </c>
      <c r="D49" t="n">
        <v>4.8389</v>
      </c>
      <c r="E49" t="n">
        <v>20.67</v>
      </c>
      <c r="F49" t="n">
        <v>17.68</v>
      </c>
      <c r="G49" t="n">
        <v>75.75</v>
      </c>
      <c r="H49" t="n">
        <v>1.11</v>
      </c>
      <c r="I49" t="n">
        <v>14</v>
      </c>
      <c r="J49" t="n">
        <v>203.86</v>
      </c>
      <c r="K49" t="n">
        <v>53.44</v>
      </c>
      <c r="L49" t="n">
        <v>12.75</v>
      </c>
      <c r="M49" t="n">
        <v>12</v>
      </c>
      <c r="N49" t="n">
        <v>42.67</v>
      </c>
      <c r="O49" t="n">
        <v>25376.49</v>
      </c>
      <c r="P49" t="n">
        <v>221.96</v>
      </c>
      <c r="Q49" t="n">
        <v>444.57</v>
      </c>
      <c r="R49" t="n">
        <v>74.01000000000001</v>
      </c>
      <c r="S49" t="n">
        <v>48.21</v>
      </c>
      <c r="T49" t="n">
        <v>6939.43</v>
      </c>
      <c r="U49" t="n">
        <v>0.65</v>
      </c>
      <c r="V49" t="n">
        <v>0.77</v>
      </c>
      <c r="W49" t="n">
        <v>0.18</v>
      </c>
      <c r="X49" t="n">
        <v>0.4</v>
      </c>
      <c r="Y49" t="n">
        <v>1</v>
      </c>
      <c r="Z49" t="n">
        <v>10</v>
      </c>
      <c r="AA49" t="n">
        <v>408.9589021861716</v>
      </c>
      <c r="AB49" t="n">
        <v>559.5556119645454</v>
      </c>
      <c r="AC49" t="n">
        <v>506.1524096998822</v>
      </c>
      <c r="AD49" t="n">
        <v>408958.9021861716</v>
      </c>
      <c r="AE49" t="n">
        <v>559555.6119645454</v>
      </c>
      <c r="AF49" t="n">
        <v>6.699039494242006e-06</v>
      </c>
      <c r="AG49" t="n">
        <v>24</v>
      </c>
      <c r="AH49" t="n">
        <v>506152.4096998823</v>
      </c>
    </row>
    <row r="50">
      <c r="A50" t="n">
        <v>48</v>
      </c>
      <c r="B50" t="n">
        <v>95</v>
      </c>
      <c r="C50" t="inlineStr">
        <is>
          <t xml:space="preserve">CONCLUIDO	</t>
        </is>
      </c>
      <c r="D50" t="n">
        <v>4.8403</v>
      </c>
      <c r="E50" t="n">
        <v>20.66</v>
      </c>
      <c r="F50" t="n">
        <v>17.67</v>
      </c>
      <c r="G50" t="n">
        <v>75.73</v>
      </c>
      <c r="H50" t="n">
        <v>1.13</v>
      </c>
      <c r="I50" t="n">
        <v>14</v>
      </c>
      <c r="J50" t="n">
        <v>204.25</v>
      </c>
      <c r="K50" t="n">
        <v>53.44</v>
      </c>
      <c r="L50" t="n">
        <v>13</v>
      </c>
      <c r="M50" t="n">
        <v>12</v>
      </c>
      <c r="N50" t="n">
        <v>42.82</v>
      </c>
      <c r="O50" t="n">
        <v>25425.3</v>
      </c>
      <c r="P50" t="n">
        <v>220.57</v>
      </c>
      <c r="Q50" t="n">
        <v>444.59</v>
      </c>
      <c r="R50" t="n">
        <v>73.54000000000001</v>
      </c>
      <c r="S50" t="n">
        <v>48.21</v>
      </c>
      <c r="T50" t="n">
        <v>6706.36</v>
      </c>
      <c r="U50" t="n">
        <v>0.66</v>
      </c>
      <c r="V50" t="n">
        <v>0.77</v>
      </c>
      <c r="W50" t="n">
        <v>0.19</v>
      </c>
      <c r="X50" t="n">
        <v>0.39</v>
      </c>
      <c r="Y50" t="n">
        <v>1</v>
      </c>
      <c r="Z50" t="n">
        <v>10</v>
      </c>
      <c r="AA50" t="n">
        <v>408.1805988634674</v>
      </c>
      <c r="AB50" t="n">
        <v>558.4907030221021</v>
      </c>
      <c r="AC50" t="n">
        <v>505.1891341722967</v>
      </c>
      <c r="AD50" t="n">
        <v>408180.5988634674</v>
      </c>
      <c r="AE50" t="n">
        <v>558490.7030221021</v>
      </c>
      <c r="AF50" t="n">
        <v>6.700977673433958e-06</v>
      </c>
      <c r="AG50" t="n">
        <v>24</v>
      </c>
      <c r="AH50" t="n">
        <v>505189.1341722967</v>
      </c>
    </row>
    <row r="51">
      <c r="A51" t="n">
        <v>49</v>
      </c>
      <c r="B51" t="n">
        <v>95</v>
      </c>
      <c r="C51" t="inlineStr">
        <is>
          <t xml:space="preserve">CONCLUIDO	</t>
        </is>
      </c>
      <c r="D51" t="n">
        <v>4.8599</v>
      </c>
      <c r="E51" t="n">
        <v>20.58</v>
      </c>
      <c r="F51" t="n">
        <v>17.62</v>
      </c>
      <c r="G51" t="n">
        <v>81.34</v>
      </c>
      <c r="H51" t="n">
        <v>1.15</v>
      </c>
      <c r="I51" t="n">
        <v>13</v>
      </c>
      <c r="J51" t="n">
        <v>204.65</v>
      </c>
      <c r="K51" t="n">
        <v>53.44</v>
      </c>
      <c r="L51" t="n">
        <v>13.25</v>
      </c>
      <c r="M51" t="n">
        <v>11</v>
      </c>
      <c r="N51" t="n">
        <v>42.96</v>
      </c>
      <c r="O51" t="n">
        <v>25474.16</v>
      </c>
      <c r="P51" t="n">
        <v>219.82</v>
      </c>
      <c r="Q51" t="n">
        <v>444.55</v>
      </c>
      <c r="R51" t="n">
        <v>72.04000000000001</v>
      </c>
      <c r="S51" t="n">
        <v>48.21</v>
      </c>
      <c r="T51" t="n">
        <v>5960.91</v>
      </c>
      <c r="U51" t="n">
        <v>0.67</v>
      </c>
      <c r="V51" t="n">
        <v>0.77</v>
      </c>
      <c r="W51" t="n">
        <v>0.18</v>
      </c>
      <c r="X51" t="n">
        <v>0.35</v>
      </c>
      <c r="Y51" t="n">
        <v>1</v>
      </c>
      <c r="Z51" t="n">
        <v>10</v>
      </c>
      <c r="AA51" t="n">
        <v>406.9491967716413</v>
      </c>
      <c r="AB51" t="n">
        <v>556.8058443544395</v>
      </c>
      <c r="AC51" t="n">
        <v>503.6650760511618</v>
      </c>
      <c r="AD51" t="n">
        <v>406949.1967716413</v>
      </c>
      <c r="AE51" t="n">
        <v>556805.8443544395</v>
      </c>
      <c r="AF51" t="n">
        <v>6.728112182121293e-06</v>
      </c>
      <c r="AG51" t="n">
        <v>24</v>
      </c>
      <c r="AH51" t="n">
        <v>503665.0760511618</v>
      </c>
    </row>
    <row r="52">
      <c r="A52" t="n">
        <v>50</v>
      </c>
      <c r="B52" t="n">
        <v>95</v>
      </c>
      <c r="C52" t="inlineStr">
        <is>
          <t xml:space="preserve">CONCLUIDO	</t>
        </is>
      </c>
      <c r="D52" t="n">
        <v>4.8614</v>
      </c>
      <c r="E52" t="n">
        <v>20.57</v>
      </c>
      <c r="F52" t="n">
        <v>17.62</v>
      </c>
      <c r="G52" t="n">
        <v>81.31</v>
      </c>
      <c r="H52" t="n">
        <v>1.17</v>
      </c>
      <c r="I52" t="n">
        <v>13</v>
      </c>
      <c r="J52" t="n">
        <v>205.05</v>
      </c>
      <c r="K52" t="n">
        <v>53.44</v>
      </c>
      <c r="L52" t="n">
        <v>13.5</v>
      </c>
      <c r="M52" t="n">
        <v>11</v>
      </c>
      <c r="N52" t="n">
        <v>43.11</v>
      </c>
      <c r="O52" t="n">
        <v>25523.06</v>
      </c>
      <c r="P52" t="n">
        <v>219.87</v>
      </c>
      <c r="Q52" t="n">
        <v>444.55</v>
      </c>
      <c r="R52" t="n">
        <v>71.73999999999999</v>
      </c>
      <c r="S52" t="n">
        <v>48.21</v>
      </c>
      <c r="T52" t="n">
        <v>5808.4</v>
      </c>
      <c r="U52" t="n">
        <v>0.67</v>
      </c>
      <c r="V52" t="n">
        <v>0.77</v>
      </c>
      <c r="W52" t="n">
        <v>0.18</v>
      </c>
      <c r="X52" t="n">
        <v>0.34</v>
      </c>
      <c r="Y52" t="n">
        <v>1</v>
      </c>
      <c r="Z52" t="n">
        <v>10</v>
      </c>
      <c r="AA52" t="n">
        <v>406.9218162964158</v>
      </c>
      <c r="AB52" t="n">
        <v>556.7683811802948</v>
      </c>
      <c r="AC52" t="n">
        <v>503.6311883097775</v>
      </c>
      <c r="AD52" t="n">
        <v>406921.8162964159</v>
      </c>
      <c r="AE52" t="n">
        <v>556768.3811802948</v>
      </c>
      <c r="AF52" t="n">
        <v>6.730188802684099e-06</v>
      </c>
      <c r="AG52" t="n">
        <v>24</v>
      </c>
      <c r="AH52" t="n">
        <v>503631.1883097775</v>
      </c>
    </row>
    <row r="53">
      <c r="A53" t="n">
        <v>51</v>
      </c>
      <c r="B53" t="n">
        <v>95</v>
      </c>
      <c r="C53" t="inlineStr">
        <is>
          <t xml:space="preserve">CONCLUIDO	</t>
        </is>
      </c>
      <c r="D53" t="n">
        <v>4.8579</v>
      </c>
      <c r="E53" t="n">
        <v>20.58</v>
      </c>
      <c r="F53" t="n">
        <v>17.63</v>
      </c>
      <c r="G53" t="n">
        <v>81.38</v>
      </c>
      <c r="H53" t="n">
        <v>1.19</v>
      </c>
      <c r="I53" t="n">
        <v>13</v>
      </c>
      <c r="J53" t="n">
        <v>205.44</v>
      </c>
      <c r="K53" t="n">
        <v>53.44</v>
      </c>
      <c r="L53" t="n">
        <v>13.75</v>
      </c>
      <c r="M53" t="n">
        <v>11</v>
      </c>
      <c r="N53" t="n">
        <v>43.26</v>
      </c>
      <c r="O53" t="n">
        <v>25572.02</v>
      </c>
      <c r="P53" t="n">
        <v>219.57</v>
      </c>
      <c r="Q53" t="n">
        <v>444.55</v>
      </c>
      <c r="R53" t="n">
        <v>72.27</v>
      </c>
      <c r="S53" t="n">
        <v>48.21</v>
      </c>
      <c r="T53" t="n">
        <v>6075.12</v>
      </c>
      <c r="U53" t="n">
        <v>0.67</v>
      </c>
      <c r="V53" t="n">
        <v>0.77</v>
      </c>
      <c r="W53" t="n">
        <v>0.18</v>
      </c>
      <c r="X53" t="n">
        <v>0.36</v>
      </c>
      <c r="Y53" t="n">
        <v>1</v>
      </c>
      <c r="Z53" t="n">
        <v>10</v>
      </c>
      <c r="AA53" t="n">
        <v>406.9284966324864</v>
      </c>
      <c r="AB53" t="n">
        <v>556.7775215108221</v>
      </c>
      <c r="AC53" t="n">
        <v>503.639456299988</v>
      </c>
      <c r="AD53" t="n">
        <v>406928.4966324863</v>
      </c>
      <c r="AE53" t="n">
        <v>556777.5215108221</v>
      </c>
      <c r="AF53" t="n">
        <v>6.725343354704217e-06</v>
      </c>
      <c r="AG53" t="n">
        <v>24</v>
      </c>
      <c r="AH53" t="n">
        <v>503639.456299988</v>
      </c>
    </row>
    <row r="54">
      <c r="A54" t="n">
        <v>52</v>
      </c>
      <c r="B54" t="n">
        <v>95</v>
      </c>
      <c r="C54" t="inlineStr">
        <is>
          <t xml:space="preserve">CONCLUIDO	</t>
        </is>
      </c>
      <c r="D54" t="n">
        <v>4.8592</v>
      </c>
      <c r="E54" t="n">
        <v>20.58</v>
      </c>
      <c r="F54" t="n">
        <v>17.63</v>
      </c>
      <c r="G54" t="n">
        <v>81.36</v>
      </c>
      <c r="H54" t="n">
        <v>1.21</v>
      </c>
      <c r="I54" t="n">
        <v>13</v>
      </c>
      <c r="J54" t="n">
        <v>205.84</v>
      </c>
      <c r="K54" t="n">
        <v>53.44</v>
      </c>
      <c r="L54" t="n">
        <v>14</v>
      </c>
      <c r="M54" t="n">
        <v>11</v>
      </c>
      <c r="N54" t="n">
        <v>43.4</v>
      </c>
      <c r="O54" t="n">
        <v>25621.03</v>
      </c>
      <c r="P54" t="n">
        <v>219.24</v>
      </c>
      <c r="Q54" t="n">
        <v>444.55</v>
      </c>
      <c r="R54" t="n">
        <v>72.03</v>
      </c>
      <c r="S54" t="n">
        <v>48.21</v>
      </c>
      <c r="T54" t="n">
        <v>5956.23</v>
      </c>
      <c r="U54" t="n">
        <v>0.67</v>
      </c>
      <c r="V54" t="n">
        <v>0.77</v>
      </c>
      <c r="W54" t="n">
        <v>0.19</v>
      </c>
      <c r="X54" t="n">
        <v>0.35</v>
      </c>
      <c r="Y54" t="n">
        <v>1</v>
      </c>
      <c r="Z54" t="n">
        <v>10</v>
      </c>
      <c r="AA54" t="n">
        <v>406.7189364400298</v>
      </c>
      <c r="AB54" t="n">
        <v>556.4907920103597</v>
      </c>
      <c r="AC54" t="n">
        <v>503.3800918606223</v>
      </c>
      <c r="AD54" t="n">
        <v>406718.9364400298</v>
      </c>
      <c r="AE54" t="n">
        <v>556490.7920103597</v>
      </c>
      <c r="AF54" t="n">
        <v>6.727143092525317e-06</v>
      </c>
      <c r="AG54" t="n">
        <v>24</v>
      </c>
      <c r="AH54" t="n">
        <v>503380.0918606223</v>
      </c>
    </row>
    <row r="55">
      <c r="A55" t="n">
        <v>53</v>
      </c>
      <c r="B55" t="n">
        <v>95</v>
      </c>
      <c r="C55" t="inlineStr">
        <is>
          <t xml:space="preserve">CONCLUIDO	</t>
        </is>
      </c>
      <c r="D55" t="n">
        <v>4.8788</v>
      </c>
      <c r="E55" t="n">
        <v>20.5</v>
      </c>
      <c r="F55" t="n">
        <v>17.58</v>
      </c>
      <c r="G55" t="n">
        <v>87.91</v>
      </c>
      <c r="H55" t="n">
        <v>1.23</v>
      </c>
      <c r="I55" t="n">
        <v>12</v>
      </c>
      <c r="J55" t="n">
        <v>206.24</v>
      </c>
      <c r="K55" t="n">
        <v>53.44</v>
      </c>
      <c r="L55" t="n">
        <v>14.25</v>
      </c>
      <c r="M55" t="n">
        <v>10</v>
      </c>
      <c r="N55" t="n">
        <v>43.55</v>
      </c>
      <c r="O55" t="n">
        <v>25670.09</v>
      </c>
      <c r="P55" t="n">
        <v>217.41</v>
      </c>
      <c r="Q55" t="n">
        <v>444.55</v>
      </c>
      <c r="R55" t="n">
        <v>70.54000000000001</v>
      </c>
      <c r="S55" t="n">
        <v>48.21</v>
      </c>
      <c r="T55" t="n">
        <v>5214.22</v>
      </c>
      <c r="U55" t="n">
        <v>0.68</v>
      </c>
      <c r="V55" t="n">
        <v>0.78</v>
      </c>
      <c r="W55" t="n">
        <v>0.18</v>
      </c>
      <c r="X55" t="n">
        <v>0.3</v>
      </c>
      <c r="Y55" t="n">
        <v>1</v>
      </c>
      <c r="Z55" t="n">
        <v>10</v>
      </c>
      <c r="AA55" t="n">
        <v>404.9627704658749</v>
      </c>
      <c r="AB55" t="n">
        <v>554.0879282479464</v>
      </c>
      <c r="AC55" t="n">
        <v>501.2065540432532</v>
      </c>
      <c r="AD55" t="n">
        <v>404962.7704658749</v>
      </c>
      <c r="AE55" t="n">
        <v>554087.9282479463</v>
      </c>
      <c r="AF55" t="n">
        <v>6.754277601212651e-06</v>
      </c>
      <c r="AG55" t="n">
        <v>24</v>
      </c>
      <c r="AH55" t="n">
        <v>501206.5540432532</v>
      </c>
    </row>
    <row r="56">
      <c r="A56" t="n">
        <v>54</v>
      </c>
      <c r="B56" t="n">
        <v>95</v>
      </c>
      <c r="C56" t="inlineStr">
        <is>
          <t xml:space="preserve">CONCLUIDO	</t>
        </is>
      </c>
      <c r="D56" t="n">
        <v>4.8782</v>
      </c>
      <c r="E56" t="n">
        <v>20.5</v>
      </c>
      <c r="F56" t="n">
        <v>17.58</v>
      </c>
      <c r="G56" t="n">
        <v>87.92</v>
      </c>
      <c r="H56" t="n">
        <v>1.25</v>
      </c>
      <c r="I56" t="n">
        <v>12</v>
      </c>
      <c r="J56" t="n">
        <v>206.64</v>
      </c>
      <c r="K56" t="n">
        <v>53.44</v>
      </c>
      <c r="L56" t="n">
        <v>14.5</v>
      </c>
      <c r="M56" t="n">
        <v>10</v>
      </c>
      <c r="N56" t="n">
        <v>43.7</v>
      </c>
      <c r="O56" t="n">
        <v>25719.19</v>
      </c>
      <c r="P56" t="n">
        <v>217.8</v>
      </c>
      <c r="Q56" t="n">
        <v>444.55</v>
      </c>
      <c r="R56" t="n">
        <v>70.67</v>
      </c>
      <c r="S56" t="n">
        <v>48.21</v>
      </c>
      <c r="T56" t="n">
        <v>5279.83</v>
      </c>
      <c r="U56" t="n">
        <v>0.68</v>
      </c>
      <c r="V56" t="n">
        <v>0.78</v>
      </c>
      <c r="W56" t="n">
        <v>0.18</v>
      </c>
      <c r="X56" t="n">
        <v>0.31</v>
      </c>
      <c r="Y56" t="n">
        <v>1</v>
      </c>
      <c r="Z56" t="n">
        <v>10</v>
      </c>
      <c r="AA56" t="n">
        <v>405.1767216987957</v>
      </c>
      <c r="AB56" t="n">
        <v>554.3806657636906</v>
      </c>
      <c r="AC56" t="n">
        <v>501.4713531013546</v>
      </c>
      <c r="AD56" t="n">
        <v>405176.7216987957</v>
      </c>
      <c r="AE56" t="n">
        <v>554380.6657636906</v>
      </c>
      <c r="AF56" t="n">
        <v>6.753446952987528e-06</v>
      </c>
      <c r="AG56" t="n">
        <v>24</v>
      </c>
      <c r="AH56" t="n">
        <v>501471.3531013546</v>
      </c>
    </row>
    <row r="57">
      <c r="A57" t="n">
        <v>55</v>
      </c>
      <c r="B57" t="n">
        <v>95</v>
      </c>
      <c r="C57" t="inlineStr">
        <is>
          <t xml:space="preserve">CONCLUIDO	</t>
        </is>
      </c>
      <c r="D57" t="n">
        <v>4.8771</v>
      </c>
      <c r="E57" t="n">
        <v>20.5</v>
      </c>
      <c r="F57" t="n">
        <v>17.59</v>
      </c>
      <c r="G57" t="n">
        <v>87.94</v>
      </c>
      <c r="H57" t="n">
        <v>1.27</v>
      </c>
      <c r="I57" t="n">
        <v>12</v>
      </c>
      <c r="J57" t="n">
        <v>207.03</v>
      </c>
      <c r="K57" t="n">
        <v>53.44</v>
      </c>
      <c r="L57" t="n">
        <v>14.75</v>
      </c>
      <c r="M57" t="n">
        <v>10</v>
      </c>
      <c r="N57" t="n">
        <v>43.85</v>
      </c>
      <c r="O57" t="n">
        <v>25768.35</v>
      </c>
      <c r="P57" t="n">
        <v>217.9</v>
      </c>
      <c r="Q57" t="n">
        <v>444.6</v>
      </c>
      <c r="R57" t="n">
        <v>70.70999999999999</v>
      </c>
      <c r="S57" t="n">
        <v>48.21</v>
      </c>
      <c r="T57" t="n">
        <v>5298.57</v>
      </c>
      <c r="U57" t="n">
        <v>0.68</v>
      </c>
      <c r="V57" t="n">
        <v>0.78</v>
      </c>
      <c r="W57" t="n">
        <v>0.18</v>
      </c>
      <c r="X57" t="n">
        <v>0.31</v>
      </c>
      <c r="Y57" t="n">
        <v>1</v>
      </c>
      <c r="Z57" t="n">
        <v>10</v>
      </c>
      <c r="AA57" t="n">
        <v>405.2980220712909</v>
      </c>
      <c r="AB57" t="n">
        <v>554.5466342847333</v>
      </c>
      <c r="AC57" t="n">
        <v>501.6214818196872</v>
      </c>
      <c r="AD57" t="n">
        <v>405298.0220712909</v>
      </c>
      <c r="AE57" t="n">
        <v>554546.6342847333</v>
      </c>
      <c r="AF57" t="n">
        <v>6.751924097908138e-06</v>
      </c>
      <c r="AG57" t="n">
        <v>24</v>
      </c>
      <c r="AH57" t="n">
        <v>501621.4818196872</v>
      </c>
    </row>
    <row r="58">
      <c r="A58" t="n">
        <v>56</v>
      </c>
      <c r="B58" t="n">
        <v>95</v>
      </c>
      <c r="C58" t="inlineStr">
        <is>
          <t xml:space="preserve">CONCLUIDO	</t>
        </is>
      </c>
      <c r="D58" t="n">
        <v>4.8797</v>
      </c>
      <c r="E58" t="n">
        <v>20.49</v>
      </c>
      <c r="F58" t="n">
        <v>17.58</v>
      </c>
      <c r="G58" t="n">
        <v>87.89</v>
      </c>
      <c r="H58" t="n">
        <v>1.28</v>
      </c>
      <c r="I58" t="n">
        <v>12</v>
      </c>
      <c r="J58" t="n">
        <v>207.43</v>
      </c>
      <c r="K58" t="n">
        <v>53.44</v>
      </c>
      <c r="L58" t="n">
        <v>15</v>
      </c>
      <c r="M58" t="n">
        <v>10</v>
      </c>
      <c r="N58" t="n">
        <v>44</v>
      </c>
      <c r="O58" t="n">
        <v>25817.56</v>
      </c>
      <c r="P58" t="n">
        <v>217.77</v>
      </c>
      <c r="Q58" t="n">
        <v>444.55</v>
      </c>
      <c r="R58" t="n">
        <v>70.34</v>
      </c>
      <c r="S58" t="n">
        <v>48.21</v>
      </c>
      <c r="T58" t="n">
        <v>5113.53</v>
      </c>
      <c r="U58" t="n">
        <v>0.6899999999999999</v>
      </c>
      <c r="V58" t="n">
        <v>0.78</v>
      </c>
      <c r="W58" t="n">
        <v>0.19</v>
      </c>
      <c r="X58" t="n">
        <v>0.3</v>
      </c>
      <c r="Y58" t="n">
        <v>1</v>
      </c>
      <c r="Z58" t="n">
        <v>10</v>
      </c>
      <c r="AA58" t="n">
        <v>405.1103363493253</v>
      </c>
      <c r="AB58" t="n">
        <v>554.2898343998303</v>
      </c>
      <c r="AC58" t="n">
        <v>501.3891905553784</v>
      </c>
      <c r="AD58" t="n">
        <v>405110.3363493253</v>
      </c>
      <c r="AE58" t="n">
        <v>554289.8343998303</v>
      </c>
      <c r="AF58" t="n">
        <v>6.755523573550335e-06</v>
      </c>
      <c r="AG58" t="n">
        <v>24</v>
      </c>
      <c r="AH58" t="n">
        <v>501389.1905553784</v>
      </c>
    </row>
    <row r="59">
      <c r="A59" t="n">
        <v>57</v>
      </c>
      <c r="B59" t="n">
        <v>95</v>
      </c>
      <c r="C59" t="inlineStr">
        <is>
          <t xml:space="preserve">CONCLUIDO	</t>
        </is>
      </c>
      <c r="D59" t="n">
        <v>4.8898</v>
      </c>
      <c r="E59" t="n">
        <v>20.45</v>
      </c>
      <c r="F59" t="n">
        <v>17.54</v>
      </c>
      <c r="G59" t="n">
        <v>87.68000000000001</v>
      </c>
      <c r="H59" t="n">
        <v>1.3</v>
      </c>
      <c r="I59" t="n">
        <v>12</v>
      </c>
      <c r="J59" t="n">
        <v>207.83</v>
      </c>
      <c r="K59" t="n">
        <v>53.44</v>
      </c>
      <c r="L59" t="n">
        <v>15.25</v>
      </c>
      <c r="M59" t="n">
        <v>10</v>
      </c>
      <c r="N59" t="n">
        <v>44.15</v>
      </c>
      <c r="O59" t="n">
        <v>25866.82</v>
      </c>
      <c r="P59" t="n">
        <v>215.89</v>
      </c>
      <c r="Q59" t="n">
        <v>444.55</v>
      </c>
      <c r="R59" t="n">
        <v>68.78</v>
      </c>
      <c r="S59" t="n">
        <v>48.21</v>
      </c>
      <c r="T59" t="n">
        <v>4337.36</v>
      </c>
      <c r="U59" t="n">
        <v>0.7</v>
      </c>
      <c r="V59" t="n">
        <v>0.78</v>
      </c>
      <c r="W59" t="n">
        <v>0.18</v>
      </c>
      <c r="X59" t="n">
        <v>0.26</v>
      </c>
      <c r="Y59" t="n">
        <v>1</v>
      </c>
      <c r="Z59" t="n">
        <v>10</v>
      </c>
      <c r="AA59" t="n">
        <v>403.6991225065825</v>
      </c>
      <c r="AB59" t="n">
        <v>552.3589493618289</v>
      </c>
      <c r="AC59" t="n">
        <v>499.6425864753896</v>
      </c>
      <c r="AD59" t="n">
        <v>403699.1225065825</v>
      </c>
      <c r="AE59" t="n">
        <v>552358.9493618289</v>
      </c>
      <c r="AF59" t="n">
        <v>6.769506152006563e-06</v>
      </c>
      <c r="AG59" t="n">
        <v>24</v>
      </c>
      <c r="AH59" t="n">
        <v>499642.5864753897</v>
      </c>
    </row>
    <row r="60">
      <c r="A60" t="n">
        <v>58</v>
      </c>
      <c r="B60" t="n">
        <v>95</v>
      </c>
      <c r="C60" t="inlineStr">
        <is>
          <t xml:space="preserve">CONCLUIDO	</t>
        </is>
      </c>
      <c r="D60" t="n">
        <v>4.8947</v>
      </c>
      <c r="E60" t="n">
        <v>20.43</v>
      </c>
      <c r="F60" t="n">
        <v>17.55</v>
      </c>
      <c r="G60" t="n">
        <v>95.73999999999999</v>
      </c>
      <c r="H60" t="n">
        <v>1.32</v>
      </c>
      <c r="I60" t="n">
        <v>11</v>
      </c>
      <c r="J60" t="n">
        <v>208.23</v>
      </c>
      <c r="K60" t="n">
        <v>53.44</v>
      </c>
      <c r="L60" t="n">
        <v>15.5</v>
      </c>
      <c r="M60" t="n">
        <v>9</v>
      </c>
      <c r="N60" t="n">
        <v>44.3</v>
      </c>
      <c r="O60" t="n">
        <v>25916.13</v>
      </c>
      <c r="P60" t="n">
        <v>215.56</v>
      </c>
      <c r="Q60" t="n">
        <v>444.56</v>
      </c>
      <c r="R60" t="n">
        <v>69.77</v>
      </c>
      <c r="S60" t="n">
        <v>48.21</v>
      </c>
      <c r="T60" t="n">
        <v>4834.67</v>
      </c>
      <c r="U60" t="n">
        <v>0.6899999999999999</v>
      </c>
      <c r="V60" t="n">
        <v>0.78</v>
      </c>
      <c r="W60" t="n">
        <v>0.18</v>
      </c>
      <c r="X60" t="n">
        <v>0.28</v>
      </c>
      <c r="Y60" t="n">
        <v>1</v>
      </c>
      <c r="Z60" t="n">
        <v>10</v>
      </c>
      <c r="AA60" t="n">
        <v>403.4035560705154</v>
      </c>
      <c r="AB60" t="n">
        <v>551.9545423245311</v>
      </c>
      <c r="AC60" t="n">
        <v>499.2767754781427</v>
      </c>
      <c r="AD60" t="n">
        <v>403403.5560705154</v>
      </c>
      <c r="AE60" t="n">
        <v>551954.5423245311</v>
      </c>
      <c r="AF60" t="n">
        <v>6.776289779178397e-06</v>
      </c>
      <c r="AG60" t="n">
        <v>24</v>
      </c>
      <c r="AH60" t="n">
        <v>499276.7754781427</v>
      </c>
    </row>
    <row r="61">
      <c r="A61" t="n">
        <v>59</v>
      </c>
      <c r="B61" t="n">
        <v>95</v>
      </c>
      <c r="C61" t="inlineStr">
        <is>
          <t xml:space="preserve">CONCLUIDO	</t>
        </is>
      </c>
      <c r="D61" t="n">
        <v>4.893</v>
      </c>
      <c r="E61" t="n">
        <v>20.44</v>
      </c>
      <c r="F61" t="n">
        <v>17.56</v>
      </c>
      <c r="G61" t="n">
        <v>95.78</v>
      </c>
      <c r="H61" t="n">
        <v>1.34</v>
      </c>
      <c r="I61" t="n">
        <v>11</v>
      </c>
      <c r="J61" t="n">
        <v>208.63</v>
      </c>
      <c r="K61" t="n">
        <v>53.44</v>
      </c>
      <c r="L61" t="n">
        <v>15.75</v>
      </c>
      <c r="M61" t="n">
        <v>9</v>
      </c>
      <c r="N61" t="n">
        <v>44.45</v>
      </c>
      <c r="O61" t="n">
        <v>25965.5</v>
      </c>
      <c r="P61" t="n">
        <v>215.29</v>
      </c>
      <c r="Q61" t="n">
        <v>444.55</v>
      </c>
      <c r="R61" t="n">
        <v>69.83</v>
      </c>
      <c r="S61" t="n">
        <v>48.21</v>
      </c>
      <c r="T61" t="n">
        <v>4864.03</v>
      </c>
      <c r="U61" t="n">
        <v>0.6899999999999999</v>
      </c>
      <c r="V61" t="n">
        <v>0.78</v>
      </c>
      <c r="W61" t="n">
        <v>0.18</v>
      </c>
      <c r="X61" t="n">
        <v>0.28</v>
      </c>
      <c r="Y61" t="n">
        <v>1</v>
      </c>
      <c r="Z61" t="n">
        <v>10</v>
      </c>
      <c r="AA61" t="n">
        <v>403.3615025795683</v>
      </c>
      <c r="AB61" t="n">
        <v>551.8970028829482</v>
      </c>
      <c r="AC61" t="n">
        <v>499.2247275201074</v>
      </c>
      <c r="AD61" t="n">
        <v>403361.5025795683</v>
      </c>
      <c r="AE61" t="n">
        <v>551897.0028829481</v>
      </c>
      <c r="AF61" t="n">
        <v>6.773936275873883e-06</v>
      </c>
      <c r="AG61" t="n">
        <v>24</v>
      </c>
      <c r="AH61" t="n">
        <v>499224.7275201073</v>
      </c>
    </row>
    <row r="62">
      <c r="A62" t="n">
        <v>60</v>
      </c>
      <c r="B62" t="n">
        <v>95</v>
      </c>
      <c r="C62" t="inlineStr">
        <is>
          <t xml:space="preserve">CONCLUIDO	</t>
        </is>
      </c>
      <c r="D62" t="n">
        <v>4.8902</v>
      </c>
      <c r="E62" t="n">
        <v>20.45</v>
      </c>
      <c r="F62" t="n">
        <v>17.57</v>
      </c>
      <c r="G62" t="n">
        <v>95.84</v>
      </c>
      <c r="H62" t="n">
        <v>1.36</v>
      </c>
      <c r="I62" t="n">
        <v>11</v>
      </c>
      <c r="J62" t="n">
        <v>209.03</v>
      </c>
      <c r="K62" t="n">
        <v>53.44</v>
      </c>
      <c r="L62" t="n">
        <v>16</v>
      </c>
      <c r="M62" t="n">
        <v>9</v>
      </c>
      <c r="N62" t="n">
        <v>44.6</v>
      </c>
      <c r="O62" t="n">
        <v>26014.91</v>
      </c>
      <c r="P62" t="n">
        <v>215.55</v>
      </c>
      <c r="Q62" t="n">
        <v>444.56</v>
      </c>
      <c r="R62" t="n">
        <v>70.15000000000001</v>
      </c>
      <c r="S62" t="n">
        <v>48.21</v>
      </c>
      <c r="T62" t="n">
        <v>5025.74</v>
      </c>
      <c r="U62" t="n">
        <v>0.6899999999999999</v>
      </c>
      <c r="V62" t="n">
        <v>0.78</v>
      </c>
      <c r="W62" t="n">
        <v>0.18</v>
      </c>
      <c r="X62" t="n">
        <v>0.29</v>
      </c>
      <c r="Y62" t="n">
        <v>1</v>
      </c>
      <c r="Z62" t="n">
        <v>10</v>
      </c>
      <c r="AA62" t="n">
        <v>403.6188322964232</v>
      </c>
      <c r="AB62" t="n">
        <v>552.2490927541352</v>
      </c>
      <c r="AC62" t="n">
        <v>499.5432144281494</v>
      </c>
      <c r="AD62" t="n">
        <v>403618.8322964233</v>
      </c>
      <c r="AE62" t="n">
        <v>552249.0927541351</v>
      </c>
      <c r="AF62" t="n">
        <v>6.770059917489979e-06</v>
      </c>
      <c r="AG62" t="n">
        <v>24</v>
      </c>
      <c r="AH62" t="n">
        <v>499543.2144281494</v>
      </c>
    </row>
    <row r="63">
      <c r="A63" t="n">
        <v>61</v>
      </c>
      <c r="B63" t="n">
        <v>95</v>
      </c>
      <c r="C63" t="inlineStr">
        <is>
          <t xml:space="preserve">CONCLUIDO	</t>
        </is>
      </c>
      <c r="D63" t="n">
        <v>4.8901</v>
      </c>
      <c r="E63" t="n">
        <v>20.45</v>
      </c>
      <c r="F63" t="n">
        <v>17.57</v>
      </c>
      <c r="G63" t="n">
        <v>95.84</v>
      </c>
      <c r="H63" t="n">
        <v>1.38</v>
      </c>
      <c r="I63" t="n">
        <v>11</v>
      </c>
      <c r="J63" t="n">
        <v>209.43</v>
      </c>
      <c r="K63" t="n">
        <v>53.44</v>
      </c>
      <c r="L63" t="n">
        <v>16.25</v>
      </c>
      <c r="M63" t="n">
        <v>9</v>
      </c>
      <c r="N63" t="n">
        <v>44.75</v>
      </c>
      <c r="O63" t="n">
        <v>26064.38</v>
      </c>
      <c r="P63" t="n">
        <v>215.31</v>
      </c>
      <c r="Q63" t="n">
        <v>444.55</v>
      </c>
      <c r="R63" t="n">
        <v>70.26000000000001</v>
      </c>
      <c r="S63" t="n">
        <v>48.21</v>
      </c>
      <c r="T63" t="n">
        <v>5082.3</v>
      </c>
      <c r="U63" t="n">
        <v>0.6899999999999999</v>
      </c>
      <c r="V63" t="n">
        <v>0.78</v>
      </c>
      <c r="W63" t="n">
        <v>0.18</v>
      </c>
      <c r="X63" t="n">
        <v>0.29</v>
      </c>
      <c r="Y63" t="n">
        <v>1</v>
      </c>
      <c r="Z63" t="n">
        <v>10</v>
      </c>
      <c r="AA63" t="n">
        <v>403.5035232788983</v>
      </c>
      <c r="AB63" t="n">
        <v>552.0913218692825</v>
      </c>
      <c r="AC63" t="n">
        <v>499.4005009751144</v>
      </c>
      <c r="AD63" t="n">
        <v>403503.5232788983</v>
      </c>
      <c r="AE63" t="n">
        <v>552091.3218692825</v>
      </c>
      <c r="AF63" t="n">
        <v>6.769921476119126e-06</v>
      </c>
      <c r="AG63" t="n">
        <v>24</v>
      </c>
      <c r="AH63" t="n">
        <v>499400.5009751144</v>
      </c>
    </row>
    <row r="64">
      <c r="A64" t="n">
        <v>62</v>
      </c>
      <c r="B64" t="n">
        <v>95</v>
      </c>
      <c r="C64" t="inlineStr">
        <is>
          <t xml:space="preserve">CONCLUIDO	</t>
        </is>
      </c>
      <c r="D64" t="n">
        <v>4.8892</v>
      </c>
      <c r="E64" t="n">
        <v>20.45</v>
      </c>
      <c r="F64" t="n">
        <v>17.57</v>
      </c>
      <c r="G64" t="n">
        <v>95.86</v>
      </c>
      <c r="H64" t="n">
        <v>1.4</v>
      </c>
      <c r="I64" t="n">
        <v>11</v>
      </c>
      <c r="J64" t="n">
        <v>209.84</v>
      </c>
      <c r="K64" t="n">
        <v>53.44</v>
      </c>
      <c r="L64" t="n">
        <v>16.5</v>
      </c>
      <c r="M64" t="n">
        <v>9</v>
      </c>
      <c r="N64" t="n">
        <v>44.9</v>
      </c>
      <c r="O64" t="n">
        <v>26113.9</v>
      </c>
      <c r="P64" t="n">
        <v>215.33</v>
      </c>
      <c r="Q64" t="n">
        <v>444.55</v>
      </c>
      <c r="R64" t="n">
        <v>70.33</v>
      </c>
      <c r="S64" t="n">
        <v>48.21</v>
      </c>
      <c r="T64" t="n">
        <v>5112.72</v>
      </c>
      <c r="U64" t="n">
        <v>0.6899999999999999</v>
      </c>
      <c r="V64" t="n">
        <v>0.78</v>
      </c>
      <c r="W64" t="n">
        <v>0.18</v>
      </c>
      <c r="X64" t="n">
        <v>0.3</v>
      </c>
      <c r="Y64" t="n">
        <v>1</v>
      </c>
      <c r="Z64" t="n">
        <v>10</v>
      </c>
      <c r="AA64" t="n">
        <v>403.5439584772564</v>
      </c>
      <c r="AB64" t="n">
        <v>552.1466470915511</v>
      </c>
      <c r="AC64" t="n">
        <v>499.4505460358191</v>
      </c>
      <c r="AD64" t="n">
        <v>403543.9584772564</v>
      </c>
      <c r="AE64" t="n">
        <v>552146.6470915511</v>
      </c>
      <c r="AF64" t="n">
        <v>6.768675503781441e-06</v>
      </c>
      <c r="AG64" t="n">
        <v>24</v>
      </c>
      <c r="AH64" t="n">
        <v>499450.5460358191</v>
      </c>
    </row>
    <row r="65">
      <c r="A65" t="n">
        <v>63</v>
      </c>
      <c r="B65" t="n">
        <v>95</v>
      </c>
      <c r="C65" t="inlineStr">
        <is>
          <t xml:space="preserve">CONCLUIDO	</t>
        </is>
      </c>
      <c r="D65" t="n">
        <v>4.8896</v>
      </c>
      <c r="E65" t="n">
        <v>20.45</v>
      </c>
      <c r="F65" t="n">
        <v>17.57</v>
      </c>
      <c r="G65" t="n">
        <v>95.84999999999999</v>
      </c>
      <c r="H65" t="n">
        <v>1.42</v>
      </c>
      <c r="I65" t="n">
        <v>11</v>
      </c>
      <c r="J65" t="n">
        <v>210.24</v>
      </c>
      <c r="K65" t="n">
        <v>53.44</v>
      </c>
      <c r="L65" t="n">
        <v>16.75</v>
      </c>
      <c r="M65" t="n">
        <v>9</v>
      </c>
      <c r="N65" t="n">
        <v>45.05</v>
      </c>
      <c r="O65" t="n">
        <v>26163.47</v>
      </c>
      <c r="P65" t="n">
        <v>214.39</v>
      </c>
      <c r="Q65" t="n">
        <v>444.55</v>
      </c>
      <c r="R65" t="n">
        <v>70.34</v>
      </c>
      <c r="S65" t="n">
        <v>48.21</v>
      </c>
      <c r="T65" t="n">
        <v>5121.56</v>
      </c>
      <c r="U65" t="n">
        <v>0.6899999999999999</v>
      </c>
      <c r="V65" t="n">
        <v>0.78</v>
      </c>
      <c r="W65" t="n">
        <v>0.18</v>
      </c>
      <c r="X65" t="n">
        <v>0.3</v>
      </c>
      <c r="Y65" t="n">
        <v>1</v>
      </c>
      <c r="Z65" t="n">
        <v>10</v>
      </c>
      <c r="AA65" t="n">
        <v>403.0654098796531</v>
      </c>
      <c r="AB65" t="n">
        <v>551.4918757882363</v>
      </c>
      <c r="AC65" t="n">
        <v>498.8582651867153</v>
      </c>
      <c r="AD65" t="n">
        <v>403065.4098796531</v>
      </c>
      <c r="AE65" t="n">
        <v>551491.8757882363</v>
      </c>
      <c r="AF65" t="n">
        <v>6.769229269264856e-06</v>
      </c>
      <c r="AG65" t="n">
        <v>24</v>
      </c>
      <c r="AH65" t="n">
        <v>498858.2651867153</v>
      </c>
    </row>
    <row r="66">
      <c r="A66" t="n">
        <v>64</v>
      </c>
      <c r="B66" t="n">
        <v>95</v>
      </c>
      <c r="C66" t="inlineStr">
        <is>
          <t xml:space="preserve">CONCLUIDO	</t>
        </is>
      </c>
      <c r="D66" t="n">
        <v>4.908</v>
      </c>
      <c r="E66" t="n">
        <v>20.37</v>
      </c>
      <c r="F66" t="n">
        <v>17.53</v>
      </c>
      <c r="G66" t="n">
        <v>105.2</v>
      </c>
      <c r="H66" t="n">
        <v>1.43</v>
      </c>
      <c r="I66" t="n">
        <v>10</v>
      </c>
      <c r="J66" t="n">
        <v>210.64</v>
      </c>
      <c r="K66" t="n">
        <v>53.44</v>
      </c>
      <c r="L66" t="n">
        <v>17</v>
      </c>
      <c r="M66" t="n">
        <v>8</v>
      </c>
      <c r="N66" t="n">
        <v>45.21</v>
      </c>
      <c r="O66" t="n">
        <v>26213.09</v>
      </c>
      <c r="P66" t="n">
        <v>213.31</v>
      </c>
      <c r="Q66" t="n">
        <v>444.55</v>
      </c>
      <c r="R66" t="n">
        <v>68.92</v>
      </c>
      <c r="S66" t="n">
        <v>48.21</v>
      </c>
      <c r="T66" t="n">
        <v>4416.34</v>
      </c>
      <c r="U66" t="n">
        <v>0.7</v>
      </c>
      <c r="V66" t="n">
        <v>0.78</v>
      </c>
      <c r="W66" t="n">
        <v>0.18</v>
      </c>
      <c r="X66" t="n">
        <v>0.26</v>
      </c>
      <c r="Y66" t="n">
        <v>1</v>
      </c>
      <c r="Z66" t="n">
        <v>10</v>
      </c>
      <c r="AA66" t="n">
        <v>401.7780356223172</v>
      </c>
      <c r="AB66" t="n">
        <v>549.7304335344054</v>
      </c>
      <c r="AC66" t="n">
        <v>497.2649325093903</v>
      </c>
      <c r="AD66" t="n">
        <v>401778.0356223172</v>
      </c>
      <c r="AE66" t="n">
        <v>549730.4335344054</v>
      </c>
      <c r="AF66" t="n">
        <v>6.794702481501946e-06</v>
      </c>
      <c r="AG66" t="n">
        <v>24</v>
      </c>
      <c r="AH66" t="n">
        <v>497264.9325093903</v>
      </c>
    </row>
    <row r="67">
      <c r="A67" t="n">
        <v>65</v>
      </c>
      <c r="B67" t="n">
        <v>95</v>
      </c>
      <c r="C67" t="inlineStr">
        <is>
          <t xml:space="preserve">CONCLUIDO	</t>
        </is>
      </c>
      <c r="D67" t="n">
        <v>4.9088</v>
      </c>
      <c r="E67" t="n">
        <v>20.37</v>
      </c>
      <c r="F67" t="n">
        <v>17.53</v>
      </c>
      <c r="G67" t="n">
        <v>105.19</v>
      </c>
      <c r="H67" t="n">
        <v>1.45</v>
      </c>
      <c r="I67" t="n">
        <v>10</v>
      </c>
      <c r="J67" t="n">
        <v>211.04</v>
      </c>
      <c r="K67" t="n">
        <v>53.44</v>
      </c>
      <c r="L67" t="n">
        <v>17.25</v>
      </c>
      <c r="M67" t="n">
        <v>8</v>
      </c>
      <c r="N67" t="n">
        <v>45.36</v>
      </c>
      <c r="O67" t="n">
        <v>26262.77</v>
      </c>
      <c r="P67" t="n">
        <v>213.48</v>
      </c>
      <c r="Q67" t="n">
        <v>444.55</v>
      </c>
      <c r="R67" t="n">
        <v>68.92</v>
      </c>
      <c r="S67" t="n">
        <v>48.21</v>
      </c>
      <c r="T67" t="n">
        <v>4416.94</v>
      </c>
      <c r="U67" t="n">
        <v>0.7</v>
      </c>
      <c r="V67" t="n">
        <v>0.78</v>
      </c>
      <c r="W67" t="n">
        <v>0.18</v>
      </c>
      <c r="X67" t="n">
        <v>0.25</v>
      </c>
      <c r="Y67" t="n">
        <v>1</v>
      </c>
      <c r="Z67" t="n">
        <v>10</v>
      </c>
      <c r="AA67" t="n">
        <v>401.8350392095817</v>
      </c>
      <c r="AB67" t="n">
        <v>549.8084283573214</v>
      </c>
      <c r="AC67" t="n">
        <v>497.3354836158737</v>
      </c>
      <c r="AD67" t="n">
        <v>401835.0392095817</v>
      </c>
      <c r="AE67" t="n">
        <v>549808.4283573214</v>
      </c>
      <c r="AF67" t="n">
        <v>6.795810012468776e-06</v>
      </c>
      <c r="AG67" t="n">
        <v>24</v>
      </c>
      <c r="AH67" t="n">
        <v>497335.4836158737</v>
      </c>
    </row>
    <row r="68">
      <c r="A68" t="n">
        <v>66</v>
      </c>
      <c r="B68" t="n">
        <v>95</v>
      </c>
      <c r="C68" t="inlineStr">
        <is>
          <t xml:space="preserve">CONCLUIDO	</t>
        </is>
      </c>
      <c r="D68" t="n">
        <v>4.9111</v>
      </c>
      <c r="E68" t="n">
        <v>20.36</v>
      </c>
      <c r="F68" t="n">
        <v>17.52</v>
      </c>
      <c r="G68" t="n">
        <v>105.13</v>
      </c>
      <c r="H68" t="n">
        <v>1.47</v>
      </c>
      <c r="I68" t="n">
        <v>10</v>
      </c>
      <c r="J68" t="n">
        <v>211.45</v>
      </c>
      <c r="K68" t="n">
        <v>53.44</v>
      </c>
      <c r="L68" t="n">
        <v>17.5</v>
      </c>
      <c r="M68" t="n">
        <v>8</v>
      </c>
      <c r="N68" t="n">
        <v>45.51</v>
      </c>
      <c r="O68" t="n">
        <v>26312.5</v>
      </c>
      <c r="P68" t="n">
        <v>213.74</v>
      </c>
      <c r="Q68" t="n">
        <v>444.55</v>
      </c>
      <c r="R68" t="n">
        <v>68.56</v>
      </c>
      <c r="S68" t="n">
        <v>48.21</v>
      </c>
      <c r="T68" t="n">
        <v>4236.75</v>
      </c>
      <c r="U68" t="n">
        <v>0.7</v>
      </c>
      <c r="V68" t="n">
        <v>0.78</v>
      </c>
      <c r="W68" t="n">
        <v>0.18</v>
      </c>
      <c r="X68" t="n">
        <v>0.24</v>
      </c>
      <c r="Y68" t="n">
        <v>1</v>
      </c>
      <c r="Z68" t="n">
        <v>10</v>
      </c>
      <c r="AA68" t="n">
        <v>401.852489532308</v>
      </c>
      <c r="AB68" t="n">
        <v>549.8323046587294</v>
      </c>
      <c r="AC68" t="n">
        <v>497.3570811965859</v>
      </c>
      <c r="AD68" t="n">
        <v>401852.489532308</v>
      </c>
      <c r="AE68" t="n">
        <v>549832.3046587295</v>
      </c>
      <c r="AF68" t="n">
        <v>6.798994163998413e-06</v>
      </c>
      <c r="AG68" t="n">
        <v>24</v>
      </c>
      <c r="AH68" t="n">
        <v>497357.0811965859</v>
      </c>
    </row>
    <row r="69">
      <c r="A69" t="n">
        <v>67</v>
      </c>
      <c r="B69" t="n">
        <v>95</v>
      </c>
      <c r="C69" t="inlineStr">
        <is>
          <t xml:space="preserve">CONCLUIDO	</t>
        </is>
      </c>
      <c r="D69" t="n">
        <v>4.9163</v>
      </c>
      <c r="E69" t="n">
        <v>20.34</v>
      </c>
      <c r="F69" t="n">
        <v>17.5</v>
      </c>
      <c r="G69" t="n">
        <v>105</v>
      </c>
      <c r="H69" t="n">
        <v>1.49</v>
      </c>
      <c r="I69" t="n">
        <v>10</v>
      </c>
      <c r="J69" t="n">
        <v>211.85</v>
      </c>
      <c r="K69" t="n">
        <v>53.44</v>
      </c>
      <c r="L69" t="n">
        <v>17.75</v>
      </c>
      <c r="M69" t="n">
        <v>8</v>
      </c>
      <c r="N69" t="n">
        <v>45.67</v>
      </c>
      <c r="O69" t="n">
        <v>26362.28</v>
      </c>
      <c r="P69" t="n">
        <v>212.53</v>
      </c>
      <c r="Q69" t="n">
        <v>444.55</v>
      </c>
      <c r="R69" t="n">
        <v>67.73</v>
      </c>
      <c r="S69" t="n">
        <v>48.21</v>
      </c>
      <c r="T69" t="n">
        <v>3818.31</v>
      </c>
      <c r="U69" t="n">
        <v>0.71</v>
      </c>
      <c r="V69" t="n">
        <v>0.78</v>
      </c>
      <c r="W69" t="n">
        <v>0.18</v>
      </c>
      <c r="X69" t="n">
        <v>0.22</v>
      </c>
      <c r="Y69" t="n">
        <v>1</v>
      </c>
      <c r="Z69" t="n">
        <v>10</v>
      </c>
      <c r="AA69" t="n">
        <v>401.0161900580833</v>
      </c>
      <c r="AB69" t="n">
        <v>548.6880428231664</v>
      </c>
      <c r="AC69" t="n">
        <v>496.3220261046274</v>
      </c>
      <c r="AD69" t="n">
        <v>401016.1900580833</v>
      </c>
      <c r="AE69" t="n">
        <v>548688.0428231664</v>
      </c>
      <c r="AF69" t="n">
        <v>6.806193115282806e-06</v>
      </c>
      <c r="AG69" t="n">
        <v>24</v>
      </c>
      <c r="AH69" t="n">
        <v>496322.0261046274</v>
      </c>
    </row>
    <row r="70">
      <c r="A70" t="n">
        <v>68</v>
      </c>
      <c r="B70" t="n">
        <v>95</v>
      </c>
      <c r="C70" t="inlineStr">
        <is>
          <t xml:space="preserve">CONCLUIDO	</t>
        </is>
      </c>
      <c r="D70" t="n">
        <v>4.9227</v>
      </c>
      <c r="E70" t="n">
        <v>20.31</v>
      </c>
      <c r="F70" t="n">
        <v>17.47</v>
      </c>
      <c r="G70" t="n">
        <v>104.84</v>
      </c>
      <c r="H70" t="n">
        <v>1.51</v>
      </c>
      <c r="I70" t="n">
        <v>10</v>
      </c>
      <c r="J70" t="n">
        <v>212.25</v>
      </c>
      <c r="K70" t="n">
        <v>53.44</v>
      </c>
      <c r="L70" t="n">
        <v>18</v>
      </c>
      <c r="M70" t="n">
        <v>8</v>
      </c>
      <c r="N70" t="n">
        <v>45.82</v>
      </c>
      <c r="O70" t="n">
        <v>26412.11</v>
      </c>
      <c r="P70" t="n">
        <v>211.76</v>
      </c>
      <c r="Q70" t="n">
        <v>444.55</v>
      </c>
      <c r="R70" t="n">
        <v>66.91</v>
      </c>
      <c r="S70" t="n">
        <v>48.21</v>
      </c>
      <c r="T70" t="n">
        <v>3412.13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400.3246101439428</v>
      </c>
      <c r="AB70" t="n">
        <v>547.7417926742868</v>
      </c>
      <c r="AC70" t="n">
        <v>495.4660847418864</v>
      </c>
      <c r="AD70" t="n">
        <v>400324.6101439428</v>
      </c>
      <c r="AE70" t="n">
        <v>547741.7926742868</v>
      </c>
      <c r="AF70" t="n">
        <v>6.815053363017446e-06</v>
      </c>
      <c r="AG70" t="n">
        <v>24</v>
      </c>
      <c r="AH70" t="n">
        <v>495466.0847418865</v>
      </c>
    </row>
    <row r="71">
      <c r="A71" t="n">
        <v>69</v>
      </c>
      <c r="B71" t="n">
        <v>95</v>
      </c>
      <c r="C71" t="inlineStr">
        <is>
          <t xml:space="preserve">CONCLUIDO	</t>
        </is>
      </c>
      <c r="D71" t="n">
        <v>4.902</v>
      </c>
      <c r="E71" t="n">
        <v>20.4</v>
      </c>
      <c r="F71" t="n">
        <v>17.56</v>
      </c>
      <c r="G71" t="n">
        <v>105.36</v>
      </c>
      <c r="H71" t="n">
        <v>1.52</v>
      </c>
      <c r="I71" t="n">
        <v>10</v>
      </c>
      <c r="J71" t="n">
        <v>212.66</v>
      </c>
      <c r="K71" t="n">
        <v>53.44</v>
      </c>
      <c r="L71" t="n">
        <v>18.25</v>
      </c>
      <c r="M71" t="n">
        <v>8</v>
      </c>
      <c r="N71" t="n">
        <v>45.97</v>
      </c>
      <c r="O71" t="n">
        <v>26462</v>
      </c>
      <c r="P71" t="n">
        <v>212.18</v>
      </c>
      <c r="Q71" t="n">
        <v>444.55</v>
      </c>
      <c r="R71" t="n">
        <v>70.06999999999999</v>
      </c>
      <c r="S71" t="n">
        <v>48.21</v>
      </c>
      <c r="T71" t="n">
        <v>4990.97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401.5226723174109</v>
      </c>
      <c r="AB71" t="n">
        <v>549.3810341947986</v>
      </c>
      <c r="AC71" t="n">
        <v>496.9488793523706</v>
      </c>
      <c r="AD71" t="n">
        <v>401522.6723174109</v>
      </c>
      <c r="AE71" t="n">
        <v>549381.0341947987</v>
      </c>
      <c r="AF71" t="n">
        <v>6.786395999250721e-06</v>
      </c>
      <c r="AG71" t="n">
        <v>24</v>
      </c>
      <c r="AH71" t="n">
        <v>496948.8793523706</v>
      </c>
    </row>
    <row r="72">
      <c r="A72" t="n">
        <v>70</v>
      </c>
      <c r="B72" t="n">
        <v>95</v>
      </c>
      <c r="C72" t="inlineStr">
        <is>
          <t xml:space="preserve">CONCLUIDO	</t>
        </is>
      </c>
      <c r="D72" t="n">
        <v>4.906</v>
      </c>
      <c r="E72" t="n">
        <v>20.38</v>
      </c>
      <c r="F72" t="n">
        <v>17.54</v>
      </c>
      <c r="G72" t="n">
        <v>105.26</v>
      </c>
      <c r="H72" t="n">
        <v>1.54</v>
      </c>
      <c r="I72" t="n">
        <v>10</v>
      </c>
      <c r="J72" t="n">
        <v>213.06</v>
      </c>
      <c r="K72" t="n">
        <v>53.44</v>
      </c>
      <c r="L72" t="n">
        <v>18.5</v>
      </c>
      <c r="M72" t="n">
        <v>8</v>
      </c>
      <c r="N72" t="n">
        <v>46.13</v>
      </c>
      <c r="O72" t="n">
        <v>26511.94</v>
      </c>
      <c r="P72" t="n">
        <v>211.01</v>
      </c>
      <c r="Q72" t="n">
        <v>444.56</v>
      </c>
      <c r="R72" t="n">
        <v>69.33</v>
      </c>
      <c r="S72" t="n">
        <v>48.21</v>
      </c>
      <c r="T72" t="n">
        <v>4619.54</v>
      </c>
      <c r="U72" t="n">
        <v>0.7</v>
      </c>
      <c r="V72" t="n">
        <v>0.78</v>
      </c>
      <c r="W72" t="n">
        <v>0.18</v>
      </c>
      <c r="X72" t="n">
        <v>0.27</v>
      </c>
      <c r="Y72" t="n">
        <v>1</v>
      </c>
      <c r="Z72" t="n">
        <v>10</v>
      </c>
      <c r="AA72" t="n">
        <v>400.744784410564</v>
      </c>
      <c r="AB72" t="n">
        <v>548.3166936426582</v>
      </c>
      <c r="AC72" t="n">
        <v>495.9861179687151</v>
      </c>
      <c r="AD72" t="n">
        <v>400744.7844105639</v>
      </c>
      <c r="AE72" t="n">
        <v>548316.6936426582</v>
      </c>
      <c r="AF72" t="n">
        <v>6.79193365408487e-06</v>
      </c>
      <c r="AG72" t="n">
        <v>24</v>
      </c>
      <c r="AH72" t="n">
        <v>495986.1179687151</v>
      </c>
    </row>
    <row r="73">
      <c r="A73" t="n">
        <v>71</v>
      </c>
      <c r="B73" t="n">
        <v>95</v>
      </c>
      <c r="C73" t="inlineStr">
        <is>
          <t xml:space="preserve">CONCLUIDO	</t>
        </is>
      </c>
      <c r="D73" t="n">
        <v>4.924</v>
      </c>
      <c r="E73" t="n">
        <v>20.31</v>
      </c>
      <c r="F73" t="n">
        <v>17.5</v>
      </c>
      <c r="G73" t="n">
        <v>116.7</v>
      </c>
      <c r="H73" t="n">
        <v>1.56</v>
      </c>
      <c r="I73" t="n">
        <v>9</v>
      </c>
      <c r="J73" t="n">
        <v>213.47</v>
      </c>
      <c r="K73" t="n">
        <v>53.44</v>
      </c>
      <c r="L73" t="n">
        <v>18.75</v>
      </c>
      <c r="M73" t="n">
        <v>7</v>
      </c>
      <c r="N73" t="n">
        <v>46.28</v>
      </c>
      <c r="O73" t="n">
        <v>26561.93</v>
      </c>
      <c r="P73" t="n">
        <v>209.3</v>
      </c>
      <c r="Q73" t="n">
        <v>444.55</v>
      </c>
      <c r="R73" t="n">
        <v>68.02</v>
      </c>
      <c r="S73" t="n">
        <v>48.21</v>
      </c>
      <c r="T73" t="n">
        <v>3972.09</v>
      </c>
      <c r="U73" t="n">
        <v>0.71</v>
      </c>
      <c r="V73" t="n">
        <v>0.78</v>
      </c>
      <c r="W73" t="n">
        <v>0.18</v>
      </c>
      <c r="X73" t="n">
        <v>0.23</v>
      </c>
      <c r="Y73" t="n">
        <v>1</v>
      </c>
      <c r="Z73" t="n">
        <v>10</v>
      </c>
      <c r="AA73" t="n">
        <v>399.1740655745018</v>
      </c>
      <c r="AB73" t="n">
        <v>546.1675668359335</v>
      </c>
      <c r="AC73" t="n">
        <v>494.0421008081058</v>
      </c>
      <c r="AD73" t="n">
        <v>399174.0655745018</v>
      </c>
      <c r="AE73" t="n">
        <v>546167.5668359335</v>
      </c>
      <c r="AF73" t="n">
        <v>6.816853100838545e-06</v>
      </c>
      <c r="AG73" t="n">
        <v>24</v>
      </c>
      <c r="AH73" t="n">
        <v>494042.1008081058</v>
      </c>
    </row>
    <row r="74">
      <c r="A74" t="n">
        <v>72</v>
      </c>
      <c r="B74" t="n">
        <v>95</v>
      </c>
      <c r="C74" t="inlineStr">
        <is>
          <t xml:space="preserve">CONCLUIDO	</t>
        </is>
      </c>
      <c r="D74" t="n">
        <v>4.9243</v>
      </c>
      <c r="E74" t="n">
        <v>20.31</v>
      </c>
      <c r="F74" t="n">
        <v>17.5</v>
      </c>
      <c r="G74" t="n">
        <v>116.69</v>
      </c>
      <c r="H74" t="n">
        <v>1.58</v>
      </c>
      <c r="I74" t="n">
        <v>9</v>
      </c>
      <c r="J74" t="n">
        <v>213.87</v>
      </c>
      <c r="K74" t="n">
        <v>53.44</v>
      </c>
      <c r="L74" t="n">
        <v>19</v>
      </c>
      <c r="M74" t="n">
        <v>7</v>
      </c>
      <c r="N74" t="n">
        <v>46.44</v>
      </c>
      <c r="O74" t="n">
        <v>26611.98</v>
      </c>
      <c r="P74" t="n">
        <v>209.52</v>
      </c>
      <c r="Q74" t="n">
        <v>444.55</v>
      </c>
      <c r="R74" t="n">
        <v>67.98999999999999</v>
      </c>
      <c r="S74" t="n">
        <v>48.21</v>
      </c>
      <c r="T74" t="n">
        <v>3956.26</v>
      </c>
      <c r="U74" t="n">
        <v>0.71</v>
      </c>
      <c r="V74" t="n">
        <v>0.78</v>
      </c>
      <c r="W74" t="n">
        <v>0.18</v>
      </c>
      <c r="X74" t="n">
        <v>0.23</v>
      </c>
      <c r="Y74" t="n">
        <v>1</v>
      </c>
      <c r="Z74" t="n">
        <v>10</v>
      </c>
      <c r="AA74" t="n">
        <v>399.2722779465796</v>
      </c>
      <c r="AB74" t="n">
        <v>546.3019453362346</v>
      </c>
      <c r="AC74" t="n">
        <v>494.1636544129395</v>
      </c>
      <c r="AD74" t="n">
        <v>399272.2779465796</v>
      </c>
      <c r="AE74" t="n">
        <v>546301.9453362345</v>
      </c>
      <c r="AF74" t="n">
        <v>6.817268424951106e-06</v>
      </c>
      <c r="AG74" t="n">
        <v>24</v>
      </c>
      <c r="AH74" t="n">
        <v>494163.6544129395</v>
      </c>
    </row>
    <row r="75">
      <c r="A75" t="n">
        <v>73</v>
      </c>
      <c r="B75" t="n">
        <v>95</v>
      </c>
      <c r="C75" t="inlineStr">
        <is>
          <t xml:space="preserve">CONCLUIDO	</t>
        </is>
      </c>
      <c r="D75" t="n">
        <v>4.9221</v>
      </c>
      <c r="E75" t="n">
        <v>20.32</v>
      </c>
      <c r="F75" t="n">
        <v>17.51</v>
      </c>
      <c r="G75" t="n">
        <v>116.75</v>
      </c>
      <c r="H75" t="n">
        <v>1.6</v>
      </c>
      <c r="I75" t="n">
        <v>9</v>
      </c>
      <c r="J75" t="n">
        <v>214.28</v>
      </c>
      <c r="K75" t="n">
        <v>53.44</v>
      </c>
      <c r="L75" t="n">
        <v>19.25</v>
      </c>
      <c r="M75" t="n">
        <v>7</v>
      </c>
      <c r="N75" t="n">
        <v>46.6</v>
      </c>
      <c r="O75" t="n">
        <v>26662.08</v>
      </c>
      <c r="P75" t="n">
        <v>209.7</v>
      </c>
      <c r="Q75" t="n">
        <v>444.56</v>
      </c>
      <c r="R75" t="n">
        <v>68.31999999999999</v>
      </c>
      <c r="S75" t="n">
        <v>48.21</v>
      </c>
      <c r="T75" t="n">
        <v>4119.85</v>
      </c>
      <c r="U75" t="n">
        <v>0.71</v>
      </c>
      <c r="V75" t="n">
        <v>0.78</v>
      </c>
      <c r="W75" t="n">
        <v>0.18</v>
      </c>
      <c r="X75" t="n">
        <v>0.24</v>
      </c>
      <c r="Y75" t="n">
        <v>1</v>
      </c>
      <c r="Z75" t="n">
        <v>10</v>
      </c>
      <c r="AA75" t="n">
        <v>399.4665938486507</v>
      </c>
      <c r="AB75" t="n">
        <v>546.5678169260608</v>
      </c>
      <c r="AC75" t="n">
        <v>494.4041515913858</v>
      </c>
      <c r="AD75" t="n">
        <v>399466.5938486508</v>
      </c>
      <c r="AE75" t="n">
        <v>546567.8169260608</v>
      </c>
      <c r="AF75" t="n">
        <v>6.814222714792325e-06</v>
      </c>
      <c r="AG75" t="n">
        <v>24</v>
      </c>
      <c r="AH75" t="n">
        <v>494404.1515913858</v>
      </c>
    </row>
    <row r="76">
      <c r="A76" t="n">
        <v>74</v>
      </c>
      <c r="B76" t="n">
        <v>95</v>
      </c>
      <c r="C76" t="inlineStr">
        <is>
          <t xml:space="preserve">CONCLUIDO	</t>
        </is>
      </c>
      <c r="D76" t="n">
        <v>4.9279</v>
      </c>
      <c r="E76" t="n">
        <v>20.29</v>
      </c>
      <c r="F76" t="n">
        <v>17.49</v>
      </c>
      <c r="G76" t="n">
        <v>116.59</v>
      </c>
      <c r="H76" t="n">
        <v>1.61</v>
      </c>
      <c r="I76" t="n">
        <v>9</v>
      </c>
      <c r="J76" t="n">
        <v>214.69</v>
      </c>
      <c r="K76" t="n">
        <v>53.44</v>
      </c>
      <c r="L76" t="n">
        <v>19.5</v>
      </c>
      <c r="M76" t="n">
        <v>7</v>
      </c>
      <c r="N76" t="n">
        <v>46.75</v>
      </c>
      <c r="O76" t="n">
        <v>26712.23</v>
      </c>
      <c r="P76" t="n">
        <v>209.55</v>
      </c>
      <c r="Q76" t="n">
        <v>444.58</v>
      </c>
      <c r="R76" t="n">
        <v>67.44</v>
      </c>
      <c r="S76" t="n">
        <v>48.21</v>
      </c>
      <c r="T76" t="n">
        <v>3677.83</v>
      </c>
      <c r="U76" t="n">
        <v>0.71</v>
      </c>
      <c r="V76" t="n">
        <v>0.78</v>
      </c>
      <c r="W76" t="n">
        <v>0.18</v>
      </c>
      <c r="X76" t="n">
        <v>0.21</v>
      </c>
      <c r="Y76" t="n">
        <v>1</v>
      </c>
      <c r="Z76" t="n">
        <v>10</v>
      </c>
      <c r="AA76" t="n">
        <v>399.1353266393596</v>
      </c>
      <c r="AB76" t="n">
        <v>546.1145625158308</v>
      </c>
      <c r="AC76" t="n">
        <v>493.9941551459217</v>
      </c>
      <c r="AD76" t="n">
        <v>399135.3266393596</v>
      </c>
      <c r="AE76" t="n">
        <v>546114.5625158309</v>
      </c>
      <c r="AF76" t="n">
        <v>6.822252314301841e-06</v>
      </c>
      <c r="AG76" t="n">
        <v>24</v>
      </c>
      <c r="AH76" t="n">
        <v>493994.1551459217</v>
      </c>
    </row>
    <row r="77">
      <c r="A77" t="n">
        <v>75</v>
      </c>
      <c r="B77" t="n">
        <v>95</v>
      </c>
      <c r="C77" t="inlineStr">
        <is>
          <t xml:space="preserve">CONCLUIDO	</t>
        </is>
      </c>
      <c r="D77" t="n">
        <v>4.9217</v>
      </c>
      <c r="E77" t="n">
        <v>20.32</v>
      </c>
      <c r="F77" t="n">
        <v>17.51</v>
      </c>
      <c r="G77" t="n">
        <v>116.76</v>
      </c>
      <c r="H77" t="n">
        <v>1.63</v>
      </c>
      <c r="I77" t="n">
        <v>9</v>
      </c>
      <c r="J77" t="n">
        <v>215.09</v>
      </c>
      <c r="K77" t="n">
        <v>53.44</v>
      </c>
      <c r="L77" t="n">
        <v>19.75</v>
      </c>
      <c r="M77" t="n">
        <v>7</v>
      </c>
      <c r="N77" t="n">
        <v>46.91</v>
      </c>
      <c r="O77" t="n">
        <v>26762.44</v>
      </c>
      <c r="P77" t="n">
        <v>209.68</v>
      </c>
      <c r="Q77" t="n">
        <v>444.56</v>
      </c>
      <c r="R77" t="n">
        <v>68.37</v>
      </c>
      <c r="S77" t="n">
        <v>48.21</v>
      </c>
      <c r="T77" t="n">
        <v>4147.46</v>
      </c>
      <c r="U77" t="n">
        <v>0.71</v>
      </c>
      <c r="V77" t="n">
        <v>0.78</v>
      </c>
      <c r="W77" t="n">
        <v>0.18</v>
      </c>
      <c r="X77" t="n">
        <v>0.24</v>
      </c>
      <c r="Y77" t="n">
        <v>1</v>
      </c>
      <c r="Z77" t="n">
        <v>10</v>
      </c>
      <c r="AA77" t="n">
        <v>399.4699215514947</v>
      </c>
      <c r="AB77" t="n">
        <v>546.5723700358998</v>
      </c>
      <c r="AC77" t="n">
        <v>494.4082701588122</v>
      </c>
      <c r="AD77" t="n">
        <v>399469.9215514947</v>
      </c>
      <c r="AE77" t="n">
        <v>546572.3700358998</v>
      </c>
      <c r="AF77" t="n">
        <v>6.81366894930891e-06</v>
      </c>
      <c r="AG77" t="n">
        <v>24</v>
      </c>
      <c r="AH77" t="n">
        <v>494408.2701588122</v>
      </c>
    </row>
    <row r="78">
      <c r="A78" t="n">
        <v>76</v>
      </c>
      <c r="B78" t="n">
        <v>95</v>
      </c>
      <c r="C78" t="inlineStr">
        <is>
          <t xml:space="preserve">CONCLUIDO	</t>
        </is>
      </c>
      <c r="D78" t="n">
        <v>4.9273</v>
      </c>
      <c r="E78" t="n">
        <v>20.3</v>
      </c>
      <c r="F78" t="n">
        <v>17.49</v>
      </c>
      <c r="G78" t="n">
        <v>116.61</v>
      </c>
      <c r="H78" t="n">
        <v>1.65</v>
      </c>
      <c r="I78" t="n">
        <v>9</v>
      </c>
      <c r="J78" t="n">
        <v>215.5</v>
      </c>
      <c r="K78" t="n">
        <v>53.44</v>
      </c>
      <c r="L78" t="n">
        <v>20</v>
      </c>
      <c r="M78" t="n">
        <v>7</v>
      </c>
      <c r="N78" t="n">
        <v>47.07</v>
      </c>
      <c r="O78" t="n">
        <v>26812.71</v>
      </c>
      <c r="P78" t="n">
        <v>209.71</v>
      </c>
      <c r="Q78" t="n">
        <v>444.55</v>
      </c>
      <c r="R78" t="n">
        <v>67.59</v>
      </c>
      <c r="S78" t="n">
        <v>48.21</v>
      </c>
      <c r="T78" t="n">
        <v>3755.86</v>
      </c>
      <c r="U78" t="n">
        <v>0.71</v>
      </c>
      <c r="V78" t="n">
        <v>0.78</v>
      </c>
      <c r="W78" t="n">
        <v>0.18</v>
      </c>
      <c r="X78" t="n">
        <v>0.21</v>
      </c>
      <c r="Y78" t="n">
        <v>1</v>
      </c>
      <c r="Z78" t="n">
        <v>10</v>
      </c>
      <c r="AA78" t="n">
        <v>399.2335368843583</v>
      </c>
      <c r="AB78" t="n">
        <v>546.2489381057682</v>
      </c>
      <c r="AC78" t="n">
        <v>494.1157061181527</v>
      </c>
      <c r="AD78" t="n">
        <v>399233.5368843583</v>
      </c>
      <c r="AE78" t="n">
        <v>546248.9381057682</v>
      </c>
      <c r="AF78" t="n">
        <v>6.821421666076719e-06</v>
      </c>
      <c r="AG78" t="n">
        <v>24</v>
      </c>
      <c r="AH78" t="n">
        <v>494115.7061181527</v>
      </c>
    </row>
    <row r="79">
      <c r="A79" t="n">
        <v>77</v>
      </c>
      <c r="B79" t="n">
        <v>95</v>
      </c>
      <c r="C79" t="inlineStr">
        <is>
          <t xml:space="preserve">CONCLUIDO	</t>
        </is>
      </c>
      <c r="D79" t="n">
        <v>4.9291</v>
      </c>
      <c r="E79" t="n">
        <v>20.29</v>
      </c>
      <c r="F79" t="n">
        <v>17.48</v>
      </c>
      <c r="G79" t="n">
        <v>116.56</v>
      </c>
      <c r="H79" t="n">
        <v>1.67</v>
      </c>
      <c r="I79" t="n">
        <v>9</v>
      </c>
      <c r="J79" t="n">
        <v>215.91</v>
      </c>
      <c r="K79" t="n">
        <v>53.44</v>
      </c>
      <c r="L79" t="n">
        <v>20.25</v>
      </c>
      <c r="M79" t="n">
        <v>7</v>
      </c>
      <c r="N79" t="n">
        <v>47.23</v>
      </c>
      <c r="O79" t="n">
        <v>26863.02</v>
      </c>
      <c r="P79" t="n">
        <v>208.48</v>
      </c>
      <c r="Q79" t="n">
        <v>444.55</v>
      </c>
      <c r="R79" t="n">
        <v>67.25</v>
      </c>
      <c r="S79" t="n">
        <v>48.21</v>
      </c>
      <c r="T79" t="n">
        <v>3585.17</v>
      </c>
      <c r="U79" t="n">
        <v>0.72</v>
      </c>
      <c r="V79" t="n">
        <v>0.78</v>
      </c>
      <c r="W79" t="n">
        <v>0.18</v>
      </c>
      <c r="X79" t="n">
        <v>0.21</v>
      </c>
      <c r="Y79" t="n">
        <v>1</v>
      </c>
      <c r="Z79" t="n">
        <v>10</v>
      </c>
      <c r="AA79" t="n">
        <v>398.537409794527</v>
      </c>
      <c r="AB79" t="n">
        <v>545.2964663105015</v>
      </c>
      <c r="AC79" t="n">
        <v>493.2541368942237</v>
      </c>
      <c r="AD79" t="n">
        <v>398537.409794527</v>
      </c>
      <c r="AE79" t="n">
        <v>545296.4663105014</v>
      </c>
      <c r="AF79" t="n">
        <v>6.823913610752087e-06</v>
      </c>
      <c r="AG79" t="n">
        <v>24</v>
      </c>
      <c r="AH79" t="n">
        <v>493254.1368942237</v>
      </c>
    </row>
    <row r="80">
      <c r="A80" t="n">
        <v>78</v>
      </c>
      <c r="B80" t="n">
        <v>95</v>
      </c>
      <c r="C80" t="inlineStr">
        <is>
          <t xml:space="preserve">CONCLUIDO	</t>
        </is>
      </c>
      <c r="D80" t="n">
        <v>4.9308</v>
      </c>
      <c r="E80" t="n">
        <v>20.28</v>
      </c>
      <c r="F80" t="n">
        <v>17.48</v>
      </c>
      <c r="G80" t="n">
        <v>116.51</v>
      </c>
      <c r="H80" t="n">
        <v>1.68</v>
      </c>
      <c r="I80" t="n">
        <v>9</v>
      </c>
      <c r="J80" t="n">
        <v>216.32</v>
      </c>
      <c r="K80" t="n">
        <v>53.44</v>
      </c>
      <c r="L80" t="n">
        <v>20.5</v>
      </c>
      <c r="M80" t="n">
        <v>7</v>
      </c>
      <c r="N80" t="n">
        <v>47.38</v>
      </c>
      <c r="O80" t="n">
        <v>26913.4</v>
      </c>
      <c r="P80" t="n">
        <v>208.28</v>
      </c>
      <c r="Q80" t="n">
        <v>444.55</v>
      </c>
      <c r="R80" t="n">
        <v>67.06999999999999</v>
      </c>
      <c r="S80" t="n">
        <v>48.21</v>
      </c>
      <c r="T80" t="n">
        <v>3497.11</v>
      </c>
      <c r="U80" t="n">
        <v>0.72</v>
      </c>
      <c r="V80" t="n">
        <v>0.78</v>
      </c>
      <c r="W80" t="n">
        <v>0.18</v>
      </c>
      <c r="X80" t="n">
        <v>0.2</v>
      </c>
      <c r="Y80" t="n">
        <v>1</v>
      </c>
      <c r="Z80" t="n">
        <v>10</v>
      </c>
      <c r="AA80" t="n">
        <v>398.3838157635294</v>
      </c>
      <c r="AB80" t="n">
        <v>545.0863121812</v>
      </c>
      <c r="AC80" t="n">
        <v>493.0640395800696</v>
      </c>
      <c r="AD80" t="n">
        <v>398383.8157635294</v>
      </c>
      <c r="AE80" t="n">
        <v>545086.3121812</v>
      </c>
      <c r="AF80" t="n">
        <v>6.8262671140566e-06</v>
      </c>
      <c r="AG80" t="n">
        <v>24</v>
      </c>
      <c r="AH80" t="n">
        <v>493064.0395800696</v>
      </c>
    </row>
    <row r="81">
      <c r="A81" t="n">
        <v>79</v>
      </c>
      <c r="B81" t="n">
        <v>95</v>
      </c>
      <c r="C81" t="inlineStr">
        <is>
          <t xml:space="preserve">CONCLUIDO	</t>
        </is>
      </c>
      <c r="D81" t="n">
        <v>4.9287</v>
      </c>
      <c r="E81" t="n">
        <v>20.29</v>
      </c>
      <c r="F81" t="n">
        <v>17.49</v>
      </c>
      <c r="G81" t="n">
        <v>116.57</v>
      </c>
      <c r="H81" t="n">
        <v>1.7</v>
      </c>
      <c r="I81" t="n">
        <v>9</v>
      </c>
      <c r="J81" t="n">
        <v>216.73</v>
      </c>
      <c r="K81" t="n">
        <v>53.44</v>
      </c>
      <c r="L81" t="n">
        <v>20.75</v>
      </c>
      <c r="M81" t="n">
        <v>7</v>
      </c>
      <c r="N81" t="n">
        <v>47.54</v>
      </c>
      <c r="O81" t="n">
        <v>26963.82</v>
      </c>
      <c r="P81" t="n">
        <v>207.7</v>
      </c>
      <c r="Q81" t="n">
        <v>444.55</v>
      </c>
      <c r="R81" t="n">
        <v>67.56</v>
      </c>
      <c r="S81" t="n">
        <v>48.21</v>
      </c>
      <c r="T81" t="n">
        <v>3738.59</v>
      </c>
      <c r="U81" t="n">
        <v>0.71</v>
      </c>
      <c r="V81" t="n">
        <v>0.78</v>
      </c>
      <c r="W81" t="n">
        <v>0.17</v>
      </c>
      <c r="X81" t="n">
        <v>0.21</v>
      </c>
      <c r="Y81" t="n">
        <v>1</v>
      </c>
      <c r="Z81" t="n">
        <v>10</v>
      </c>
      <c r="AA81" t="n">
        <v>398.2012596252074</v>
      </c>
      <c r="AB81" t="n">
        <v>544.8365308189394</v>
      </c>
      <c r="AC81" t="n">
        <v>492.8380970004528</v>
      </c>
      <c r="AD81" t="n">
        <v>398201.2596252074</v>
      </c>
      <c r="AE81" t="n">
        <v>544836.5308189394</v>
      </c>
      <c r="AF81" t="n">
        <v>6.823359845268672e-06</v>
      </c>
      <c r="AG81" t="n">
        <v>24</v>
      </c>
      <c r="AH81" t="n">
        <v>492838.0970004528</v>
      </c>
    </row>
    <row r="82">
      <c r="A82" t="n">
        <v>80</v>
      </c>
      <c r="B82" t="n">
        <v>95</v>
      </c>
      <c r="C82" t="inlineStr">
        <is>
          <t xml:space="preserve">CONCLUIDO	</t>
        </is>
      </c>
      <c r="D82" t="n">
        <v>4.9111</v>
      </c>
      <c r="E82" t="n">
        <v>20.36</v>
      </c>
      <c r="F82" t="n">
        <v>17.56</v>
      </c>
      <c r="G82" t="n">
        <v>117.06</v>
      </c>
      <c r="H82" t="n">
        <v>1.72</v>
      </c>
      <c r="I82" t="n">
        <v>9</v>
      </c>
      <c r="J82" t="n">
        <v>217.14</v>
      </c>
      <c r="K82" t="n">
        <v>53.44</v>
      </c>
      <c r="L82" t="n">
        <v>21</v>
      </c>
      <c r="M82" t="n">
        <v>7</v>
      </c>
      <c r="N82" t="n">
        <v>47.7</v>
      </c>
      <c r="O82" t="n">
        <v>27014.3</v>
      </c>
      <c r="P82" t="n">
        <v>208.05</v>
      </c>
      <c r="Q82" t="n">
        <v>444.55</v>
      </c>
      <c r="R82" t="n">
        <v>69.93000000000001</v>
      </c>
      <c r="S82" t="n">
        <v>48.21</v>
      </c>
      <c r="T82" t="n">
        <v>4925.77</v>
      </c>
      <c r="U82" t="n">
        <v>0.6899999999999999</v>
      </c>
      <c r="V82" t="n">
        <v>0.78</v>
      </c>
      <c r="W82" t="n">
        <v>0.18</v>
      </c>
      <c r="X82" t="n">
        <v>0.28</v>
      </c>
      <c r="Y82" t="n">
        <v>1</v>
      </c>
      <c r="Z82" t="n">
        <v>10</v>
      </c>
      <c r="AA82" t="n">
        <v>399.1849453259759</v>
      </c>
      <c r="AB82" t="n">
        <v>546.1824529918812</v>
      </c>
      <c r="AC82" t="n">
        <v>494.0555662502227</v>
      </c>
      <c r="AD82" t="n">
        <v>399184.9453259759</v>
      </c>
      <c r="AE82" t="n">
        <v>546182.4529918812</v>
      </c>
      <c r="AF82" t="n">
        <v>6.798994163998413e-06</v>
      </c>
      <c r="AG82" t="n">
        <v>24</v>
      </c>
      <c r="AH82" t="n">
        <v>494055.5662502227</v>
      </c>
    </row>
    <row r="83">
      <c r="A83" t="n">
        <v>81</v>
      </c>
      <c r="B83" t="n">
        <v>95</v>
      </c>
      <c r="C83" t="inlineStr">
        <is>
          <t xml:space="preserve">CONCLUIDO	</t>
        </is>
      </c>
      <c r="D83" t="n">
        <v>4.9439</v>
      </c>
      <c r="E83" t="n">
        <v>20.23</v>
      </c>
      <c r="F83" t="n">
        <v>17.46</v>
      </c>
      <c r="G83" t="n">
        <v>130.95</v>
      </c>
      <c r="H83" t="n">
        <v>1.74</v>
      </c>
      <c r="I83" t="n">
        <v>8</v>
      </c>
      <c r="J83" t="n">
        <v>217.55</v>
      </c>
      <c r="K83" t="n">
        <v>53.44</v>
      </c>
      <c r="L83" t="n">
        <v>21.25</v>
      </c>
      <c r="M83" t="n">
        <v>6</v>
      </c>
      <c r="N83" t="n">
        <v>47.86</v>
      </c>
      <c r="O83" t="n">
        <v>27064.84</v>
      </c>
      <c r="P83" t="n">
        <v>206.42</v>
      </c>
      <c r="Q83" t="n">
        <v>444.55</v>
      </c>
      <c r="R83" t="n">
        <v>66.63</v>
      </c>
      <c r="S83" t="n">
        <v>48.21</v>
      </c>
      <c r="T83" t="n">
        <v>3280.06</v>
      </c>
      <c r="U83" t="n">
        <v>0.72</v>
      </c>
      <c r="V83" t="n">
        <v>0.78</v>
      </c>
      <c r="W83" t="n">
        <v>0.18</v>
      </c>
      <c r="X83" t="n">
        <v>0.18</v>
      </c>
      <c r="Y83" t="n">
        <v>1</v>
      </c>
      <c r="Z83" t="n">
        <v>10</v>
      </c>
      <c r="AA83" t="n">
        <v>396.9809030648593</v>
      </c>
      <c r="AB83" t="n">
        <v>543.1667851347395</v>
      </c>
      <c r="AC83" t="n">
        <v>491.3277095008502</v>
      </c>
      <c r="AD83" t="n">
        <v>396980.9030648593</v>
      </c>
      <c r="AE83" t="n">
        <v>543166.7851347395</v>
      </c>
      <c r="AF83" t="n">
        <v>6.844402933638441e-06</v>
      </c>
      <c r="AG83" t="n">
        <v>24</v>
      </c>
      <c r="AH83" t="n">
        <v>491327.7095008502</v>
      </c>
    </row>
    <row r="84">
      <c r="A84" t="n">
        <v>82</v>
      </c>
      <c r="B84" t="n">
        <v>95</v>
      </c>
      <c r="C84" t="inlineStr">
        <is>
          <t xml:space="preserve">CONCLUIDO	</t>
        </is>
      </c>
      <c r="D84" t="n">
        <v>4.9402</v>
      </c>
      <c r="E84" t="n">
        <v>20.24</v>
      </c>
      <c r="F84" t="n">
        <v>17.48</v>
      </c>
      <c r="G84" t="n">
        <v>131.07</v>
      </c>
      <c r="H84" t="n">
        <v>1.75</v>
      </c>
      <c r="I84" t="n">
        <v>8</v>
      </c>
      <c r="J84" t="n">
        <v>217.96</v>
      </c>
      <c r="K84" t="n">
        <v>53.44</v>
      </c>
      <c r="L84" t="n">
        <v>21.5</v>
      </c>
      <c r="M84" t="n">
        <v>6</v>
      </c>
      <c r="N84" t="n">
        <v>48.02</v>
      </c>
      <c r="O84" t="n">
        <v>27115.43</v>
      </c>
      <c r="P84" t="n">
        <v>206.49</v>
      </c>
      <c r="Q84" t="n">
        <v>444.61</v>
      </c>
      <c r="R84" t="n">
        <v>67.11</v>
      </c>
      <c r="S84" t="n">
        <v>48.21</v>
      </c>
      <c r="T84" t="n">
        <v>3519.71</v>
      </c>
      <c r="U84" t="n">
        <v>0.72</v>
      </c>
      <c r="V84" t="n">
        <v>0.78</v>
      </c>
      <c r="W84" t="n">
        <v>0.18</v>
      </c>
      <c r="X84" t="n">
        <v>0.2</v>
      </c>
      <c r="Y84" t="n">
        <v>1</v>
      </c>
      <c r="Z84" t="n">
        <v>10</v>
      </c>
      <c r="AA84" t="n">
        <v>397.2015055574591</v>
      </c>
      <c r="AB84" t="n">
        <v>543.4686231974096</v>
      </c>
      <c r="AC84" t="n">
        <v>491.6007405624513</v>
      </c>
      <c r="AD84" t="n">
        <v>397201.5055574591</v>
      </c>
      <c r="AE84" t="n">
        <v>543468.6231974096</v>
      </c>
      <c r="AF84" t="n">
        <v>6.839280602916852e-06</v>
      </c>
      <c r="AG84" t="n">
        <v>24</v>
      </c>
      <c r="AH84" t="n">
        <v>491600.7405624514</v>
      </c>
    </row>
    <row r="85">
      <c r="A85" t="n">
        <v>83</v>
      </c>
      <c r="B85" t="n">
        <v>95</v>
      </c>
      <c r="C85" t="inlineStr">
        <is>
          <t xml:space="preserve">CONCLUIDO	</t>
        </is>
      </c>
      <c r="D85" t="n">
        <v>4.9392</v>
      </c>
      <c r="E85" t="n">
        <v>20.25</v>
      </c>
      <c r="F85" t="n">
        <v>17.48</v>
      </c>
      <c r="G85" t="n">
        <v>131.1</v>
      </c>
      <c r="H85" t="n">
        <v>1.77</v>
      </c>
      <c r="I85" t="n">
        <v>8</v>
      </c>
      <c r="J85" t="n">
        <v>218.37</v>
      </c>
      <c r="K85" t="n">
        <v>53.44</v>
      </c>
      <c r="L85" t="n">
        <v>21.75</v>
      </c>
      <c r="M85" t="n">
        <v>6</v>
      </c>
      <c r="N85" t="n">
        <v>48.18</v>
      </c>
      <c r="O85" t="n">
        <v>27166.08</v>
      </c>
      <c r="P85" t="n">
        <v>206.24</v>
      </c>
      <c r="Q85" t="n">
        <v>444.55</v>
      </c>
      <c r="R85" t="n">
        <v>67.31999999999999</v>
      </c>
      <c r="S85" t="n">
        <v>48.21</v>
      </c>
      <c r="T85" t="n">
        <v>3626.01</v>
      </c>
      <c r="U85" t="n">
        <v>0.72</v>
      </c>
      <c r="V85" t="n">
        <v>0.78</v>
      </c>
      <c r="W85" t="n">
        <v>0.18</v>
      </c>
      <c r="X85" t="n">
        <v>0.2</v>
      </c>
      <c r="Y85" t="n">
        <v>1</v>
      </c>
      <c r="Z85" t="n">
        <v>10</v>
      </c>
      <c r="AA85" t="n">
        <v>397.1113999025009</v>
      </c>
      <c r="AB85" t="n">
        <v>543.3453366651148</v>
      </c>
      <c r="AC85" t="n">
        <v>491.4892203237652</v>
      </c>
      <c r="AD85" t="n">
        <v>397111.3999025009</v>
      </c>
      <c r="AE85" t="n">
        <v>543345.3366651149</v>
      </c>
      <c r="AF85" t="n">
        <v>6.837896189208314e-06</v>
      </c>
      <c r="AG85" t="n">
        <v>24</v>
      </c>
      <c r="AH85" t="n">
        <v>491489.2203237651</v>
      </c>
    </row>
    <row r="86">
      <c r="A86" t="n">
        <v>84</v>
      </c>
      <c r="B86" t="n">
        <v>95</v>
      </c>
      <c r="C86" t="inlineStr">
        <is>
          <t xml:space="preserve">CONCLUIDO	</t>
        </is>
      </c>
      <c r="D86" t="n">
        <v>4.9402</v>
      </c>
      <c r="E86" t="n">
        <v>20.24</v>
      </c>
      <c r="F86" t="n">
        <v>17.48</v>
      </c>
      <c r="G86" t="n">
        <v>131.07</v>
      </c>
      <c r="H86" t="n">
        <v>1.79</v>
      </c>
      <c r="I86" t="n">
        <v>8</v>
      </c>
      <c r="J86" t="n">
        <v>218.78</v>
      </c>
      <c r="K86" t="n">
        <v>53.44</v>
      </c>
      <c r="L86" t="n">
        <v>22</v>
      </c>
      <c r="M86" t="n">
        <v>6</v>
      </c>
      <c r="N86" t="n">
        <v>48.34</v>
      </c>
      <c r="O86" t="n">
        <v>27216.79</v>
      </c>
      <c r="P86" t="n">
        <v>205.69</v>
      </c>
      <c r="Q86" t="n">
        <v>444.55</v>
      </c>
      <c r="R86" t="n">
        <v>67.13</v>
      </c>
      <c r="S86" t="n">
        <v>48.21</v>
      </c>
      <c r="T86" t="n">
        <v>3530.25</v>
      </c>
      <c r="U86" t="n">
        <v>0.72</v>
      </c>
      <c r="V86" t="n">
        <v>0.78</v>
      </c>
      <c r="W86" t="n">
        <v>0.18</v>
      </c>
      <c r="X86" t="n">
        <v>0.2</v>
      </c>
      <c r="Y86" t="n">
        <v>1</v>
      </c>
      <c r="Z86" t="n">
        <v>10</v>
      </c>
      <c r="AA86" t="n">
        <v>396.8098374870195</v>
      </c>
      <c r="AB86" t="n">
        <v>542.9327256642584</v>
      </c>
      <c r="AC86" t="n">
        <v>491.1159883377273</v>
      </c>
      <c r="AD86" t="n">
        <v>396809.8374870195</v>
      </c>
      <c r="AE86" t="n">
        <v>542932.7256642585</v>
      </c>
      <c r="AF86" t="n">
        <v>6.839280602916852e-06</v>
      </c>
      <c r="AG86" t="n">
        <v>24</v>
      </c>
      <c r="AH86" t="n">
        <v>491115.9883377273</v>
      </c>
    </row>
    <row r="87">
      <c r="A87" t="n">
        <v>85</v>
      </c>
      <c r="B87" t="n">
        <v>95</v>
      </c>
      <c r="C87" t="inlineStr">
        <is>
          <t xml:space="preserve">CONCLUIDO	</t>
        </is>
      </c>
      <c r="D87" t="n">
        <v>4.9402</v>
      </c>
      <c r="E87" t="n">
        <v>20.24</v>
      </c>
      <c r="F87" t="n">
        <v>17.48</v>
      </c>
      <c r="G87" t="n">
        <v>131.07</v>
      </c>
      <c r="H87" t="n">
        <v>1.8</v>
      </c>
      <c r="I87" t="n">
        <v>8</v>
      </c>
      <c r="J87" t="n">
        <v>219.19</v>
      </c>
      <c r="K87" t="n">
        <v>53.44</v>
      </c>
      <c r="L87" t="n">
        <v>22.25</v>
      </c>
      <c r="M87" t="n">
        <v>6</v>
      </c>
      <c r="N87" t="n">
        <v>48.51</v>
      </c>
      <c r="O87" t="n">
        <v>27267.55</v>
      </c>
      <c r="P87" t="n">
        <v>205.16</v>
      </c>
      <c r="Q87" t="n">
        <v>444.55</v>
      </c>
      <c r="R87" t="n">
        <v>67.19</v>
      </c>
      <c r="S87" t="n">
        <v>48.21</v>
      </c>
      <c r="T87" t="n">
        <v>3561.16</v>
      </c>
      <c r="U87" t="n">
        <v>0.72</v>
      </c>
      <c r="V87" t="n">
        <v>0.78</v>
      </c>
      <c r="W87" t="n">
        <v>0.18</v>
      </c>
      <c r="X87" t="n">
        <v>0.2</v>
      </c>
      <c r="Y87" t="n">
        <v>1</v>
      </c>
      <c r="Z87" t="n">
        <v>10</v>
      </c>
      <c r="AA87" t="n">
        <v>396.5503573903533</v>
      </c>
      <c r="AB87" t="n">
        <v>542.5776935485458</v>
      </c>
      <c r="AC87" t="n">
        <v>490.7948399888476</v>
      </c>
      <c r="AD87" t="n">
        <v>396550.3573903533</v>
      </c>
      <c r="AE87" t="n">
        <v>542577.6935485458</v>
      </c>
      <c r="AF87" t="n">
        <v>6.839280602916852e-06</v>
      </c>
      <c r="AG87" t="n">
        <v>24</v>
      </c>
      <c r="AH87" t="n">
        <v>490794.8399888476</v>
      </c>
    </row>
    <row r="88">
      <c r="A88" t="n">
        <v>86</v>
      </c>
      <c r="B88" t="n">
        <v>95</v>
      </c>
      <c r="C88" t="inlineStr">
        <is>
          <t xml:space="preserve">CONCLUIDO	</t>
        </is>
      </c>
      <c r="D88" t="n">
        <v>4.9427</v>
      </c>
      <c r="E88" t="n">
        <v>20.23</v>
      </c>
      <c r="F88" t="n">
        <v>17.47</v>
      </c>
      <c r="G88" t="n">
        <v>130.99</v>
      </c>
      <c r="H88" t="n">
        <v>1.82</v>
      </c>
      <c r="I88" t="n">
        <v>8</v>
      </c>
      <c r="J88" t="n">
        <v>219.6</v>
      </c>
      <c r="K88" t="n">
        <v>53.44</v>
      </c>
      <c r="L88" t="n">
        <v>22.5</v>
      </c>
      <c r="M88" t="n">
        <v>6</v>
      </c>
      <c r="N88" t="n">
        <v>48.67</v>
      </c>
      <c r="O88" t="n">
        <v>27318.36</v>
      </c>
      <c r="P88" t="n">
        <v>204.58</v>
      </c>
      <c r="Q88" t="n">
        <v>444.55</v>
      </c>
      <c r="R88" t="n">
        <v>66.67</v>
      </c>
      <c r="S88" t="n">
        <v>48.21</v>
      </c>
      <c r="T88" t="n">
        <v>3298.21</v>
      </c>
      <c r="U88" t="n">
        <v>0.72</v>
      </c>
      <c r="V88" t="n">
        <v>0.78</v>
      </c>
      <c r="W88" t="n">
        <v>0.18</v>
      </c>
      <c r="X88" t="n">
        <v>0.19</v>
      </c>
      <c r="Y88" t="n">
        <v>1</v>
      </c>
      <c r="Z88" t="n">
        <v>10</v>
      </c>
      <c r="AA88" t="n">
        <v>396.1526796643512</v>
      </c>
      <c r="AB88" t="n">
        <v>542.0335733395267</v>
      </c>
      <c r="AC88" t="n">
        <v>490.3026498488997</v>
      </c>
      <c r="AD88" t="n">
        <v>396152.6796643512</v>
      </c>
      <c r="AE88" t="n">
        <v>542033.5733395267</v>
      </c>
      <c r="AF88" t="n">
        <v>6.842741637188196e-06</v>
      </c>
      <c r="AG88" t="n">
        <v>24</v>
      </c>
      <c r="AH88" t="n">
        <v>490302.6498488997</v>
      </c>
    </row>
    <row r="89">
      <c r="A89" t="n">
        <v>87</v>
      </c>
      <c r="B89" t="n">
        <v>95</v>
      </c>
      <c r="C89" t="inlineStr">
        <is>
          <t xml:space="preserve">CONCLUIDO	</t>
        </is>
      </c>
      <c r="D89" t="n">
        <v>4.9458</v>
      </c>
      <c r="E89" t="n">
        <v>20.22</v>
      </c>
      <c r="F89" t="n">
        <v>17.45</v>
      </c>
      <c r="G89" t="n">
        <v>130.9</v>
      </c>
      <c r="H89" t="n">
        <v>1.84</v>
      </c>
      <c r="I89" t="n">
        <v>8</v>
      </c>
      <c r="J89" t="n">
        <v>220.01</v>
      </c>
      <c r="K89" t="n">
        <v>53.44</v>
      </c>
      <c r="L89" t="n">
        <v>22.75</v>
      </c>
      <c r="M89" t="n">
        <v>6</v>
      </c>
      <c r="N89" t="n">
        <v>48.83</v>
      </c>
      <c r="O89" t="n">
        <v>27369.23</v>
      </c>
      <c r="P89" t="n">
        <v>204.36</v>
      </c>
      <c r="Q89" t="n">
        <v>444.55</v>
      </c>
      <c r="R89" t="n">
        <v>66.23999999999999</v>
      </c>
      <c r="S89" t="n">
        <v>48.21</v>
      </c>
      <c r="T89" t="n">
        <v>3087.32</v>
      </c>
      <c r="U89" t="n">
        <v>0.73</v>
      </c>
      <c r="V89" t="n">
        <v>0.78</v>
      </c>
      <c r="W89" t="n">
        <v>0.18</v>
      </c>
      <c r="X89" t="n">
        <v>0.18</v>
      </c>
      <c r="Y89" t="n">
        <v>1</v>
      </c>
      <c r="Z89" t="n">
        <v>10</v>
      </c>
      <c r="AA89" t="n">
        <v>395.8788280703771</v>
      </c>
      <c r="AB89" t="n">
        <v>541.6588775071717</v>
      </c>
      <c r="AC89" t="n">
        <v>489.9637144608957</v>
      </c>
      <c r="AD89" t="n">
        <v>395878.8280703771</v>
      </c>
      <c r="AE89" t="n">
        <v>541658.8775071717</v>
      </c>
      <c r="AF89" t="n">
        <v>6.847033319684663e-06</v>
      </c>
      <c r="AG89" t="n">
        <v>24</v>
      </c>
      <c r="AH89" t="n">
        <v>489963.7144608957</v>
      </c>
    </row>
    <row r="90">
      <c r="A90" t="n">
        <v>88</v>
      </c>
      <c r="B90" t="n">
        <v>95</v>
      </c>
      <c r="C90" t="inlineStr">
        <is>
          <t xml:space="preserve">CONCLUIDO	</t>
        </is>
      </c>
      <c r="D90" t="n">
        <v>4.9504</v>
      </c>
      <c r="E90" t="n">
        <v>20.2</v>
      </c>
      <c r="F90" t="n">
        <v>17.43</v>
      </c>
      <c r="G90" t="n">
        <v>130.76</v>
      </c>
      <c r="H90" t="n">
        <v>1.85</v>
      </c>
      <c r="I90" t="n">
        <v>8</v>
      </c>
      <c r="J90" t="n">
        <v>220.43</v>
      </c>
      <c r="K90" t="n">
        <v>53.44</v>
      </c>
      <c r="L90" t="n">
        <v>23</v>
      </c>
      <c r="M90" t="n">
        <v>6</v>
      </c>
      <c r="N90" t="n">
        <v>48.99</v>
      </c>
      <c r="O90" t="n">
        <v>27420.16</v>
      </c>
      <c r="P90" t="n">
        <v>202.81</v>
      </c>
      <c r="Q90" t="n">
        <v>444.55</v>
      </c>
      <c r="R90" t="n">
        <v>65.68000000000001</v>
      </c>
      <c r="S90" t="n">
        <v>48.21</v>
      </c>
      <c r="T90" t="n">
        <v>2805.66</v>
      </c>
      <c r="U90" t="n">
        <v>0.73</v>
      </c>
      <c r="V90" t="n">
        <v>0.78</v>
      </c>
      <c r="W90" t="n">
        <v>0.17</v>
      </c>
      <c r="X90" t="n">
        <v>0.16</v>
      </c>
      <c r="Y90" t="n">
        <v>1</v>
      </c>
      <c r="Z90" t="n">
        <v>10</v>
      </c>
      <c r="AA90" t="n">
        <v>394.9076332678401</v>
      </c>
      <c r="AB90" t="n">
        <v>540.3300459322497</v>
      </c>
      <c r="AC90" t="n">
        <v>488.7617047064576</v>
      </c>
      <c r="AD90" t="n">
        <v>394907.6332678401</v>
      </c>
      <c r="AE90" t="n">
        <v>540330.0459322497</v>
      </c>
      <c r="AF90" t="n">
        <v>6.853401622743935e-06</v>
      </c>
      <c r="AG90" t="n">
        <v>24</v>
      </c>
      <c r="AH90" t="n">
        <v>488761.7047064576</v>
      </c>
    </row>
    <row r="91">
      <c r="A91" t="n">
        <v>89</v>
      </c>
      <c r="B91" t="n">
        <v>95</v>
      </c>
      <c r="C91" t="inlineStr">
        <is>
          <t xml:space="preserve">CONCLUIDO	</t>
        </is>
      </c>
      <c r="D91" t="n">
        <v>4.94</v>
      </c>
      <c r="E91" t="n">
        <v>20.24</v>
      </c>
      <c r="F91" t="n">
        <v>17.48</v>
      </c>
      <c r="G91" t="n">
        <v>131.07</v>
      </c>
      <c r="H91" t="n">
        <v>1.87</v>
      </c>
      <c r="I91" t="n">
        <v>8</v>
      </c>
      <c r="J91" t="n">
        <v>220.84</v>
      </c>
      <c r="K91" t="n">
        <v>53.44</v>
      </c>
      <c r="L91" t="n">
        <v>23.25</v>
      </c>
      <c r="M91" t="n">
        <v>6</v>
      </c>
      <c r="N91" t="n">
        <v>49.16</v>
      </c>
      <c r="O91" t="n">
        <v>27471.15</v>
      </c>
      <c r="P91" t="n">
        <v>203.57</v>
      </c>
      <c r="Q91" t="n">
        <v>444.55</v>
      </c>
      <c r="R91" t="n">
        <v>67.28</v>
      </c>
      <c r="S91" t="n">
        <v>48.21</v>
      </c>
      <c r="T91" t="n">
        <v>3607.14</v>
      </c>
      <c r="U91" t="n">
        <v>0.72</v>
      </c>
      <c r="V91" t="n">
        <v>0.78</v>
      </c>
      <c r="W91" t="n">
        <v>0.17</v>
      </c>
      <c r="X91" t="n">
        <v>0.2</v>
      </c>
      <c r="Y91" t="n">
        <v>1</v>
      </c>
      <c r="Z91" t="n">
        <v>10</v>
      </c>
      <c r="AA91" t="n">
        <v>395.7783212551552</v>
      </c>
      <c r="AB91" t="n">
        <v>541.5213596485372</v>
      </c>
      <c r="AC91" t="n">
        <v>489.8393211136818</v>
      </c>
      <c r="AD91" t="n">
        <v>395778.3212551551</v>
      </c>
      <c r="AE91" t="n">
        <v>541521.3596485372</v>
      </c>
      <c r="AF91" t="n">
        <v>6.839003720175145e-06</v>
      </c>
      <c r="AG91" t="n">
        <v>24</v>
      </c>
      <c r="AH91" t="n">
        <v>489839.3211136818</v>
      </c>
    </row>
    <row r="92">
      <c r="A92" t="n">
        <v>90</v>
      </c>
      <c r="B92" t="n">
        <v>95</v>
      </c>
      <c r="C92" t="inlineStr">
        <is>
          <t xml:space="preserve">CONCLUIDO	</t>
        </is>
      </c>
      <c r="D92" t="n">
        <v>4.9389</v>
      </c>
      <c r="E92" t="n">
        <v>20.25</v>
      </c>
      <c r="F92" t="n">
        <v>17.48</v>
      </c>
      <c r="G92" t="n">
        <v>131.11</v>
      </c>
      <c r="H92" t="n">
        <v>1.89</v>
      </c>
      <c r="I92" t="n">
        <v>8</v>
      </c>
      <c r="J92" t="n">
        <v>221.25</v>
      </c>
      <c r="K92" t="n">
        <v>53.44</v>
      </c>
      <c r="L92" t="n">
        <v>23.5</v>
      </c>
      <c r="M92" t="n">
        <v>6</v>
      </c>
      <c r="N92" t="n">
        <v>49.32</v>
      </c>
      <c r="O92" t="n">
        <v>27522.19</v>
      </c>
      <c r="P92" t="n">
        <v>202.04</v>
      </c>
      <c r="Q92" t="n">
        <v>444.55</v>
      </c>
      <c r="R92" t="n">
        <v>67.3</v>
      </c>
      <c r="S92" t="n">
        <v>48.21</v>
      </c>
      <c r="T92" t="n">
        <v>3616.01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  <c r="AA92" t="n">
        <v>395.064291026757</v>
      </c>
      <c r="AB92" t="n">
        <v>540.5443919892524</v>
      </c>
      <c r="AC92" t="n">
        <v>488.9555938766164</v>
      </c>
      <c r="AD92" t="n">
        <v>395064.291026757</v>
      </c>
      <c r="AE92" t="n">
        <v>540544.3919892524</v>
      </c>
      <c r="AF92" t="n">
        <v>6.837480865095754e-06</v>
      </c>
      <c r="AG92" t="n">
        <v>24</v>
      </c>
      <c r="AH92" t="n">
        <v>488955.5938766164</v>
      </c>
    </row>
    <row r="93">
      <c r="A93" t="n">
        <v>91</v>
      </c>
      <c r="B93" t="n">
        <v>95</v>
      </c>
      <c r="C93" t="inlineStr">
        <is>
          <t xml:space="preserve">CONCLUIDO	</t>
        </is>
      </c>
      <c r="D93" t="n">
        <v>4.9379</v>
      </c>
      <c r="E93" t="n">
        <v>20.25</v>
      </c>
      <c r="F93" t="n">
        <v>17.49</v>
      </c>
      <c r="G93" t="n">
        <v>131.14</v>
      </c>
      <c r="H93" t="n">
        <v>1.9</v>
      </c>
      <c r="I93" t="n">
        <v>8</v>
      </c>
      <c r="J93" t="n">
        <v>221.67</v>
      </c>
      <c r="K93" t="n">
        <v>53.44</v>
      </c>
      <c r="L93" t="n">
        <v>23.75</v>
      </c>
      <c r="M93" t="n">
        <v>6</v>
      </c>
      <c r="N93" t="n">
        <v>49.48</v>
      </c>
      <c r="O93" t="n">
        <v>27573.29</v>
      </c>
      <c r="P93" t="n">
        <v>200.85</v>
      </c>
      <c r="Q93" t="n">
        <v>444.56</v>
      </c>
      <c r="R93" t="n">
        <v>67.51000000000001</v>
      </c>
      <c r="S93" t="n">
        <v>48.21</v>
      </c>
      <c r="T93" t="n">
        <v>3722.46</v>
      </c>
      <c r="U93" t="n">
        <v>0.71</v>
      </c>
      <c r="V93" t="n">
        <v>0.78</v>
      </c>
      <c r="W93" t="n">
        <v>0.18</v>
      </c>
      <c r="X93" t="n">
        <v>0.21</v>
      </c>
      <c r="Y93" t="n">
        <v>1</v>
      </c>
      <c r="Z93" t="n">
        <v>10</v>
      </c>
      <c r="AA93" t="n">
        <v>394.546797077538</v>
      </c>
      <c r="AB93" t="n">
        <v>539.8363339377092</v>
      </c>
      <c r="AC93" t="n">
        <v>488.3151118917469</v>
      </c>
      <c r="AD93" t="n">
        <v>394546.797077538</v>
      </c>
      <c r="AE93" t="n">
        <v>539836.3339377092</v>
      </c>
      <c r="AF93" t="n">
        <v>6.836096451387216e-06</v>
      </c>
      <c r="AG93" t="n">
        <v>24</v>
      </c>
      <c r="AH93" t="n">
        <v>488315.1118917469</v>
      </c>
    </row>
    <row r="94">
      <c r="A94" t="n">
        <v>92</v>
      </c>
      <c r="B94" t="n">
        <v>95</v>
      </c>
      <c r="C94" t="inlineStr">
        <is>
          <t xml:space="preserve">CONCLUIDO	</t>
        </is>
      </c>
      <c r="D94" t="n">
        <v>4.9581</v>
      </c>
      <c r="E94" t="n">
        <v>20.17</v>
      </c>
      <c r="F94" t="n">
        <v>17.44</v>
      </c>
      <c r="G94" t="n">
        <v>149.48</v>
      </c>
      <c r="H94" t="n">
        <v>1.92</v>
      </c>
      <c r="I94" t="n">
        <v>7</v>
      </c>
      <c r="J94" t="n">
        <v>222.08</v>
      </c>
      <c r="K94" t="n">
        <v>53.44</v>
      </c>
      <c r="L94" t="n">
        <v>24</v>
      </c>
      <c r="M94" t="n">
        <v>5</v>
      </c>
      <c r="N94" t="n">
        <v>49.65</v>
      </c>
      <c r="O94" t="n">
        <v>27624.44</v>
      </c>
      <c r="P94" t="n">
        <v>200.67</v>
      </c>
      <c r="Q94" t="n">
        <v>444.56</v>
      </c>
      <c r="R94" t="n">
        <v>65.89</v>
      </c>
      <c r="S94" t="n">
        <v>48.21</v>
      </c>
      <c r="T94" t="n">
        <v>2914.97</v>
      </c>
      <c r="U94" t="n">
        <v>0.73</v>
      </c>
      <c r="V94" t="n">
        <v>0.78</v>
      </c>
      <c r="W94" t="n">
        <v>0.18</v>
      </c>
      <c r="X94" t="n">
        <v>0.16</v>
      </c>
      <c r="Y94" t="n">
        <v>1</v>
      </c>
      <c r="Z94" t="n">
        <v>10</v>
      </c>
      <c r="AA94" t="n">
        <v>393.6527421957165</v>
      </c>
      <c r="AB94" t="n">
        <v>538.6130486054833</v>
      </c>
      <c r="AC94" t="n">
        <v>487.2085751947369</v>
      </c>
      <c r="AD94" t="n">
        <v>393652.7421957165</v>
      </c>
      <c r="AE94" t="n">
        <v>538613.0486054833</v>
      </c>
      <c r="AF94" t="n">
        <v>6.864061608299673e-06</v>
      </c>
      <c r="AG94" t="n">
        <v>24</v>
      </c>
      <c r="AH94" t="n">
        <v>487208.5751947368</v>
      </c>
    </row>
    <row r="95">
      <c r="A95" t="n">
        <v>93</v>
      </c>
      <c r="B95" t="n">
        <v>95</v>
      </c>
      <c r="C95" t="inlineStr">
        <is>
          <t xml:space="preserve">CONCLUIDO	</t>
        </is>
      </c>
      <c r="D95" t="n">
        <v>4.9544</v>
      </c>
      <c r="E95" t="n">
        <v>20.18</v>
      </c>
      <c r="F95" t="n">
        <v>17.45</v>
      </c>
      <c r="G95" t="n">
        <v>149.61</v>
      </c>
      <c r="H95" t="n">
        <v>1.94</v>
      </c>
      <c r="I95" t="n">
        <v>7</v>
      </c>
      <c r="J95" t="n">
        <v>222.5</v>
      </c>
      <c r="K95" t="n">
        <v>53.44</v>
      </c>
      <c r="L95" t="n">
        <v>24.25</v>
      </c>
      <c r="M95" t="n">
        <v>5</v>
      </c>
      <c r="N95" t="n">
        <v>49.81</v>
      </c>
      <c r="O95" t="n">
        <v>27675.78</v>
      </c>
      <c r="P95" t="n">
        <v>200.7</v>
      </c>
      <c r="Q95" t="n">
        <v>444.55</v>
      </c>
      <c r="R95" t="n">
        <v>66.40000000000001</v>
      </c>
      <c r="S95" t="n">
        <v>48.21</v>
      </c>
      <c r="T95" t="n">
        <v>3171.45</v>
      </c>
      <c r="U95" t="n">
        <v>0.73</v>
      </c>
      <c r="V95" t="n">
        <v>0.78</v>
      </c>
      <c r="W95" t="n">
        <v>0.18</v>
      </c>
      <c r="X95" t="n">
        <v>0.18</v>
      </c>
      <c r="Y95" t="n">
        <v>1</v>
      </c>
      <c r="Z95" t="n">
        <v>10</v>
      </c>
      <c r="AA95" t="n">
        <v>393.8173185840039</v>
      </c>
      <c r="AB95" t="n">
        <v>538.8382292805361</v>
      </c>
      <c r="AC95" t="n">
        <v>487.4122649422056</v>
      </c>
      <c r="AD95" t="n">
        <v>393817.318584004</v>
      </c>
      <c r="AE95" t="n">
        <v>538838.2292805361</v>
      </c>
      <c r="AF95" t="n">
        <v>6.858939277578084e-06</v>
      </c>
      <c r="AG95" t="n">
        <v>24</v>
      </c>
      <c r="AH95" t="n">
        <v>487412.2649422056</v>
      </c>
    </row>
    <row r="96">
      <c r="A96" t="n">
        <v>94</v>
      </c>
      <c r="B96" t="n">
        <v>95</v>
      </c>
      <c r="C96" t="inlineStr">
        <is>
          <t xml:space="preserve">CONCLUIDO	</t>
        </is>
      </c>
      <c r="D96" t="n">
        <v>4.9588</v>
      </c>
      <c r="E96" t="n">
        <v>20.17</v>
      </c>
      <c r="F96" t="n">
        <v>17.44</v>
      </c>
      <c r="G96" t="n">
        <v>149.46</v>
      </c>
      <c r="H96" t="n">
        <v>1.95</v>
      </c>
      <c r="I96" t="n">
        <v>7</v>
      </c>
      <c r="J96" t="n">
        <v>222.92</v>
      </c>
      <c r="K96" t="n">
        <v>53.44</v>
      </c>
      <c r="L96" t="n">
        <v>24.5</v>
      </c>
      <c r="M96" t="n">
        <v>5</v>
      </c>
      <c r="N96" t="n">
        <v>49.98</v>
      </c>
      <c r="O96" t="n">
        <v>27727.05</v>
      </c>
      <c r="P96" t="n">
        <v>200.93</v>
      </c>
      <c r="Q96" t="n">
        <v>444.55</v>
      </c>
      <c r="R96" t="n">
        <v>65.75</v>
      </c>
      <c r="S96" t="n">
        <v>48.21</v>
      </c>
      <c r="T96" t="n">
        <v>2846.84</v>
      </c>
      <c r="U96" t="n">
        <v>0.73</v>
      </c>
      <c r="V96" t="n">
        <v>0.78</v>
      </c>
      <c r="W96" t="n">
        <v>0.18</v>
      </c>
      <c r="X96" t="n">
        <v>0.16</v>
      </c>
      <c r="Y96" t="n">
        <v>1</v>
      </c>
      <c r="Z96" t="n">
        <v>10</v>
      </c>
      <c r="AA96" t="n">
        <v>393.7575264442141</v>
      </c>
      <c r="AB96" t="n">
        <v>538.7564190370326</v>
      </c>
      <c r="AC96" t="n">
        <v>487.3382625535207</v>
      </c>
      <c r="AD96" t="n">
        <v>393757.5264442142</v>
      </c>
      <c r="AE96" t="n">
        <v>538756.4190370326</v>
      </c>
      <c r="AF96" t="n">
        <v>6.865030697895649e-06</v>
      </c>
      <c r="AG96" t="n">
        <v>24</v>
      </c>
      <c r="AH96" t="n">
        <v>487338.2625535207</v>
      </c>
    </row>
    <row r="97">
      <c r="A97" t="n">
        <v>95</v>
      </c>
      <c r="B97" t="n">
        <v>95</v>
      </c>
      <c r="C97" t="inlineStr">
        <is>
          <t xml:space="preserve">CONCLUIDO	</t>
        </is>
      </c>
      <c r="D97" t="n">
        <v>4.9568</v>
      </c>
      <c r="E97" t="n">
        <v>20.17</v>
      </c>
      <c r="F97" t="n">
        <v>17.45</v>
      </c>
      <c r="G97" t="n">
        <v>149.53</v>
      </c>
      <c r="H97" t="n">
        <v>1.97</v>
      </c>
      <c r="I97" t="n">
        <v>7</v>
      </c>
      <c r="J97" t="n">
        <v>223.33</v>
      </c>
      <c r="K97" t="n">
        <v>53.44</v>
      </c>
      <c r="L97" t="n">
        <v>24.75</v>
      </c>
      <c r="M97" t="n">
        <v>5</v>
      </c>
      <c r="N97" t="n">
        <v>50.15</v>
      </c>
      <c r="O97" t="n">
        <v>27778.39</v>
      </c>
      <c r="P97" t="n">
        <v>201.02</v>
      </c>
      <c r="Q97" t="n">
        <v>444.55</v>
      </c>
      <c r="R97" t="n">
        <v>66.06999999999999</v>
      </c>
      <c r="S97" t="n">
        <v>48.21</v>
      </c>
      <c r="T97" t="n">
        <v>3005.15</v>
      </c>
      <c r="U97" t="n">
        <v>0.73</v>
      </c>
      <c r="V97" t="n">
        <v>0.78</v>
      </c>
      <c r="W97" t="n">
        <v>0.18</v>
      </c>
      <c r="X97" t="n">
        <v>0.17</v>
      </c>
      <c r="Y97" t="n">
        <v>1</v>
      </c>
      <c r="Z97" t="n">
        <v>10</v>
      </c>
      <c r="AA97" t="n">
        <v>393.8978181362369</v>
      </c>
      <c r="AB97" t="n">
        <v>538.9483723192908</v>
      </c>
      <c r="AC97" t="n">
        <v>487.5118960839283</v>
      </c>
      <c r="AD97" t="n">
        <v>393897.8181362369</v>
      </c>
      <c r="AE97" t="n">
        <v>538948.3723192908</v>
      </c>
      <c r="AF97" t="n">
        <v>6.862261870478575e-06</v>
      </c>
      <c r="AG97" t="n">
        <v>24</v>
      </c>
      <c r="AH97" t="n">
        <v>487511.8960839282</v>
      </c>
    </row>
    <row r="98">
      <c r="A98" t="n">
        <v>96</v>
      </c>
      <c r="B98" t="n">
        <v>95</v>
      </c>
      <c r="C98" t="inlineStr">
        <is>
          <t xml:space="preserve">CONCLUIDO	</t>
        </is>
      </c>
      <c r="D98" t="n">
        <v>4.9596</v>
      </c>
      <c r="E98" t="n">
        <v>20.16</v>
      </c>
      <c r="F98" t="n">
        <v>17.43</v>
      </c>
      <c r="G98" t="n">
        <v>149.43</v>
      </c>
      <c r="H98" t="n">
        <v>1.99</v>
      </c>
      <c r="I98" t="n">
        <v>7</v>
      </c>
      <c r="J98" t="n">
        <v>223.75</v>
      </c>
      <c r="K98" t="n">
        <v>53.44</v>
      </c>
      <c r="L98" t="n">
        <v>25</v>
      </c>
      <c r="M98" t="n">
        <v>5</v>
      </c>
      <c r="N98" t="n">
        <v>50.31</v>
      </c>
      <c r="O98" t="n">
        <v>27829.77</v>
      </c>
      <c r="P98" t="n">
        <v>200.96</v>
      </c>
      <c r="Q98" t="n">
        <v>444.55</v>
      </c>
      <c r="R98" t="n">
        <v>65.62</v>
      </c>
      <c r="S98" t="n">
        <v>48.21</v>
      </c>
      <c r="T98" t="n">
        <v>2778.56</v>
      </c>
      <c r="U98" t="n">
        <v>0.73</v>
      </c>
      <c r="V98" t="n">
        <v>0.78</v>
      </c>
      <c r="W98" t="n">
        <v>0.18</v>
      </c>
      <c r="X98" t="n">
        <v>0.16</v>
      </c>
      <c r="Y98" t="n">
        <v>1</v>
      </c>
      <c r="Z98" t="n">
        <v>10</v>
      </c>
      <c r="AA98" t="n">
        <v>393.7136200426323</v>
      </c>
      <c r="AB98" t="n">
        <v>538.6963443613746</v>
      </c>
      <c r="AC98" t="n">
        <v>487.2839213205922</v>
      </c>
      <c r="AD98" t="n">
        <v>393713.6200426323</v>
      </c>
      <c r="AE98" t="n">
        <v>538696.3443613746</v>
      </c>
      <c r="AF98" t="n">
        <v>6.86613822886248e-06</v>
      </c>
      <c r="AG98" t="n">
        <v>24</v>
      </c>
      <c r="AH98" t="n">
        <v>487283.9213205922</v>
      </c>
    </row>
    <row r="99">
      <c r="A99" t="n">
        <v>97</v>
      </c>
      <c r="B99" t="n">
        <v>95</v>
      </c>
      <c r="C99" t="inlineStr">
        <is>
          <t xml:space="preserve">CONCLUIDO	</t>
        </is>
      </c>
      <c r="D99" t="n">
        <v>4.9676</v>
      </c>
      <c r="E99" t="n">
        <v>20.13</v>
      </c>
      <c r="F99" t="n">
        <v>17.4</v>
      </c>
      <c r="G99" t="n">
        <v>149.15</v>
      </c>
      <c r="H99" t="n">
        <v>2</v>
      </c>
      <c r="I99" t="n">
        <v>7</v>
      </c>
      <c r="J99" t="n">
        <v>224.17</v>
      </c>
      <c r="K99" t="n">
        <v>53.44</v>
      </c>
      <c r="L99" t="n">
        <v>25.25</v>
      </c>
      <c r="M99" t="n">
        <v>5</v>
      </c>
      <c r="N99" t="n">
        <v>50.48</v>
      </c>
      <c r="O99" t="n">
        <v>27881.22</v>
      </c>
      <c r="P99" t="n">
        <v>199.93</v>
      </c>
      <c r="Q99" t="n">
        <v>444.55</v>
      </c>
      <c r="R99" t="n">
        <v>64.56999999999999</v>
      </c>
      <c r="S99" t="n">
        <v>48.21</v>
      </c>
      <c r="T99" t="n">
        <v>2255.88</v>
      </c>
      <c r="U99" t="n">
        <v>0.75</v>
      </c>
      <c r="V99" t="n">
        <v>0.78</v>
      </c>
      <c r="W99" t="n">
        <v>0.17</v>
      </c>
      <c r="X99" t="n">
        <v>0.12</v>
      </c>
      <c r="Y99" t="n">
        <v>1</v>
      </c>
      <c r="Z99" t="n">
        <v>10</v>
      </c>
      <c r="AA99" t="n">
        <v>392.8608236292388</v>
      </c>
      <c r="AB99" t="n">
        <v>537.5295106858472</v>
      </c>
      <c r="AC99" t="n">
        <v>486.2284486133957</v>
      </c>
      <c r="AD99" t="n">
        <v>392860.8236292388</v>
      </c>
      <c r="AE99" t="n">
        <v>537529.5106858471</v>
      </c>
      <c r="AF99" t="n">
        <v>6.877213538530779e-06</v>
      </c>
      <c r="AG99" t="n">
        <v>24</v>
      </c>
      <c r="AH99" t="n">
        <v>486228.4486133957</v>
      </c>
    </row>
    <row r="100">
      <c r="A100" t="n">
        <v>98</v>
      </c>
      <c r="B100" t="n">
        <v>95</v>
      </c>
      <c r="C100" t="inlineStr">
        <is>
          <t xml:space="preserve">CONCLUIDO	</t>
        </is>
      </c>
      <c r="D100" t="n">
        <v>4.9552</v>
      </c>
      <c r="E100" t="n">
        <v>20.18</v>
      </c>
      <c r="F100" t="n">
        <v>17.45</v>
      </c>
      <c r="G100" t="n">
        <v>149.59</v>
      </c>
      <c r="H100" t="n">
        <v>2.02</v>
      </c>
      <c r="I100" t="n">
        <v>7</v>
      </c>
      <c r="J100" t="n">
        <v>224.58</v>
      </c>
      <c r="K100" t="n">
        <v>53.44</v>
      </c>
      <c r="L100" t="n">
        <v>25.5</v>
      </c>
      <c r="M100" t="n">
        <v>5</v>
      </c>
      <c r="N100" t="n">
        <v>50.65</v>
      </c>
      <c r="O100" t="n">
        <v>27932.73</v>
      </c>
      <c r="P100" t="n">
        <v>199.5</v>
      </c>
      <c r="Q100" t="n">
        <v>444.55</v>
      </c>
      <c r="R100" t="n">
        <v>66.44</v>
      </c>
      <c r="S100" t="n">
        <v>48.21</v>
      </c>
      <c r="T100" t="n">
        <v>3190.46</v>
      </c>
      <c r="U100" t="n">
        <v>0.73</v>
      </c>
      <c r="V100" t="n">
        <v>0.78</v>
      </c>
      <c r="W100" t="n">
        <v>0.17</v>
      </c>
      <c r="X100" t="n">
        <v>0.17</v>
      </c>
      <c r="Y100" t="n">
        <v>1</v>
      </c>
      <c r="Z100" t="n">
        <v>10</v>
      </c>
      <c r="AA100" t="n">
        <v>393.2063724420884</v>
      </c>
      <c r="AB100" t="n">
        <v>538.0023058161256</v>
      </c>
      <c r="AC100" t="n">
        <v>486.6561208400125</v>
      </c>
      <c r="AD100" t="n">
        <v>393206.3724420884</v>
      </c>
      <c r="AE100" t="n">
        <v>538002.3058161256</v>
      </c>
      <c r="AF100" t="n">
        <v>6.860046808544915e-06</v>
      </c>
      <c r="AG100" t="n">
        <v>24</v>
      </c>
      <c r="AH100" t="n">
        <v>486656.1208400126</v>
      </c>
    </row>
    <row r="101">
      <c r="A101" t="n">
        <v>99</v>
      </c>
      <c r="B101" t="n">
        <v>95</v>
      </c>
      <c r="C101" t="inlineStr">
        <is>
          <t xml:space="preserve">CONCLUIDO	</t>
        </is>
      </c>
      <c r="D101" t="n">
        <v>4.954</v>
      </c>
      <c r="E101" t="n">
        <v>20.19</v>
      </c>
      <c r="F101" t="n">
        <v>17.46</v>
      </c>
      <c r="G101" t="n">
        <v>149.63</v>
      </c>
      <c r="H101" t="n">
        <v>2.03</v>
      </c>
      <c r="I101" t="n">
        <v>7</v>
      </c>
      <c r="J101" t="n">
        <v>225</v>
      </c>
      <c r="K101" t="n">
        <v>53.44</v>
      </c>
      <c r="L101" t="n">
        <v>25.75</v>
      </c>
      <c r="M101" t="n">
        <v>5</v>
      </c>
      <c r="N101" t="n">
        <v>50.82</v>
      </c>
      <c r="O101" t="n">
        <v>27984.29</v>
      </c>
      <c r="P101" t="n">
        <v>198.69</v>
      </c>
      <c r="Q101" t="n">
        <v>444.55</v>
      </c>
      <c r="R101" t="n">
        <v>66.52</v>
      </c>
      <c r="S101" t="n">
        <v>48.21</v>
      </c>
      <c r="T101" t="n">
        <v>3227.57</v>
      </c>
      <c r="U101" t="n">
        <v>0.72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392.8819918327024</v>
      </c>
      <c r="AB101" t="n">
        <v>537.5584739557013</v>
      </c>
      <c r="AC101" t="n">
        <v>486.2546476694253</v>
      </c>
      <c r="AD101" t="n">
        <v>392881.9918327024</v>
      </c>
      <c r="AE101" t="n">
        <v>537558.4739557013</v>
      </c>
      <c r="AF101" t="n">
        <v>6.85838551209467e-06</v>
      </c>
      <c r="AG101" t="n">
        <v>24</v>
      </c>
      <c r="AH101" t="n">
        <v>486254.6476694252</v>
      </c>
    </row>
    <row r="102">
      <c r="A102" t="n">
        <v>100</v>
      </c>
      <c r="B102" t="n">
        <v>95</v>
      </c>
      <c r="C102" t="inlineStr">
        <is>
          <t xml:space="preserve">CONCLUIDO	</t>
        </is>
      </c>
      <c r="D102" t="n">
        <v>4.9584</v>
      </c>
      <c r="E102" t="n">
        <v>20.17</v>
      </c>
      <c r="F102" t="n">
        <v>17.44</v>
      </c>
      <c r="G102" t="n">
        <v>149.47</v>
      </c>
      <c r="H102" t="n">
        <v>2.05</v>
      </c>
      <c r="I102" t="n">
        <v>7</v>
      </c>
      <c r="J102" t="n">
        <v>225.42</v>
      </c>
      <c r="K102" t="n">
        <v>53.44</v>
      </c>
      <c r="L102" t="n">
        <v>26</v>
      </c>
      <c r="M102" t="n">
        <v>5</v>
      </c>
      <c r="N102" t="n">
        <v>50.98</v>
      </c>
      <c r="O102" t="n">
        <v>28035.92</v>
      </c>
      <c r="P102" t="n">
        <v>198.11</v>
      </c>
      <c r="Q102" t="n">
        <v>444.55</v>
      </c>
      <c r="R102" t="n">
        <v>65.84999999999999</v>
      </c>
      <c r="S102" t="n">
        <v>48.21</v>
      </c>
      <c r="T102" t="n">
        <v>2892.95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392.3945624281156</v>
      </c>
      <c r="AB102" t="n">
        <v>536.8915515404778</v>
      </c>
      <c r="AC102" t="n">
        <v>485.6513753934793</v>
      </c>
      <c r="AD102" t="n">
        <v>392394.5624281156</v>
      </c>
      <c r="AE102" t="n">
        <v>536891.5515404779</v>
      </c>
      <c r="AF102" t="n">
        <v>6.864476932412235e-06</v>
      </c>
      <c r="AG102" t="n">
        <v>24</v>
      </c>
      <c r="AH102" t="n">
        <v>485651.3753934792</v>
      </c>
    </row>
    <row r="103">
      <c r="A103" t="n">
        <v>101</v>
      </c>
      <c r="B103" t="n">
        <v>95</v>
      </c>
      <c r="C103" t="inlineStr">
        <is>
          <t xml:space="preserve">CONCLUIDO	</t>
        </is>
      </c>
      <c r="D103" t="n">
        <v>4.9559</v>
      </c>
      <c r="E103" t="n">
        <v>20.18</v>
      </c>
      <c r="F103" t="n">
        <v>17.45</v>
      </c>
      <c r="G103" t="n">
        <v>149.56</v>
      </c>
      <c r="H103" t="n">
        <v>2.07</v>
      </c>
      <c r="I103" t="n">
        <v>7</v>
      </c>
      <c r="J103" t="n">
        <v>225.84</v>
      </c>
      <c r="K103" t="n">
        <v>53.44</v>
      </c>
      <c r="L103" t="n">
        <v>26.25</v>
      </c>
      <c r="M103" t="n">
        <v>5</v>
      </c>
      <c r="N103" t="n">
        <v>51.15</v>
      </c>
      <c r="O103" t="n">
        <v>28087.6</v>
      </c>
      <c r="P103" t="n">
        <v>197.57</v>
      </c>
      <c r="Q103" t="n">
        <v>444.55</v>
      </c>
      <c r="R103" t="n">
        <v>66.27</v>
      </c>
      <c r="S103" t="n">
        <v>48.21</v>
      </c>
      <c r="T103" t="n">
        <v>3103.52</v>
      </c>
      <c r="U103" t="n">
        <v>0.73</v>
      </c>
      <c r="V103" t="n">
        <v>0.78</v>
      </c>
      <c r="W103" t="n">
        <v>0.17</v>
      </c>
      <c r="X103" t="n">
        <v>0.17</v>
      </c>
      <c r="Y103" t="n">
        <v>1</v>
      </c>
      <c r="Z103" t="n">
        <v>10</v>
      </c>
      <c r="AA103" t="n">
        <v>392.2424863504477</v>
      </c>
      <c r="AB103" t="n">
        <v>536.6834743418898</v>
      </c>
      <c r="AC103" t="n">
        <v>485.4631567906862</v>
      </c>
      <c r="AD103" t="n">
        <v>392242.4863504478</v>
      </c>
      <c r="AE103" t="n">
        <v>536683.4743418898</v>
      </c>
      <c r="AF103" t="n">
        <v>6.86101589814089e-06</v>
      </c>
      <c r="AG103" t="n">
        <v>24</v>
      </c>
      <c r="AH103" t="n">
        <v>485463.1567906862</v>
      </c>
    </row>
    <row r="104">
      <c r="A104" t="n">
        <v>102</v>
      </c>
      <c r="B104" t="n">
        <v>95</v>
      </c>
      <c r="C104" t="inlineStr">
        <is>
          <t xml:space="preserve">CONCLUIDO	</t>
        </is>
      </c>
      <c r="D104" t="n">
        <v>4.951</v>
      </c>
      <c r="E104" t="n">
        <v>20.2</v>
      </c>
      <c r="F104" t="n">
        <v>17.47</v>
      </c>
      <c r="G104" t="n">
        <v>149.73</v>
      </c>
      <c r="H104" t="n">
        <v>2.08</v>
      </c>
      <c r="I104" t="n">
        <v>7</v>
      </c>
      <c r="J104" t="n">
        <v>226.26</v>
      </c>
      <c r="K104" t="n">
        <v>53.44</v>
      </c>
      <c r="L104" t="n">
        <v>26.5</v>
      </c>
      <c r="M104" t="n">
        <v>5</v>
      </c>
      <c r="N104" t="n">
        <v>51.32</v>
      </c>
      <c r="O104" t="n">
        <v>28139.34</v>
      </c>
      <c r="P104" t="n">
        <v>197.78</v>
      </c>
      <c r="Q104" t="n">
        <v>444.55</v>
      </c>
      <c r="R104" t="n">
        <v>66.93000000000001</v>
      </c>
      <c r="S104" t="n">
        <v>48.21</v>
      </c>
      <c r="T104" t="n">
        <v>3434.41</v>
      </c>
      <c r="U104" t="n">
        <v>0.72</v>
      </c>
      <c r="V104" t="n">
        <v>0.78</v>
      </c>
      <c r="W104" t="n">
        <v>0.18</v>
      </c>
      <c r="X104" t="n">
        <v>0.19</v>
      </c>
      <c r="Y104" t="n">
        <v>1</v>
      </c>
      <c r="Z104" t="n">
        <v>10</v>
      </c>
      <c r="AA104" t="n">
        <v>392.5649430013784</v>
      </c>
      <c r="AB104" t="n">
        <v>537.1246737574767</v>
      </c>
      <c r="AC104" t="n">
        <v>485.8622487532767</v>
      </c>
      <c r="AD104" t="n">
        <v>392564.9430013784</v>
      </c>
      <c r="AE104" t="n">
        <v>537124.6737574766</v>
      </c>
      <c r="AF104" t="n">
        <v>6.854232270969056e-06</v>
      </c>
      <c r="AG104" t="n">
        <v>24</v>
      </c>
      <c r="AH104" t="n">
        <v>485862.2487532767</v>
      </c>
    </row>
    <row r="105">
      <c r="A105" t="n">
        <v>103</v>
      </c>
      <c r="B105" t="n">
        <v>95</v>
      </c>
      <c r="C105" t="inlineStr">
        <is>
          <t xml:space="preserve">CONCLUIDO	</t>
        </is>
      </c>
      <c r="D105" t="n">
        <v>4.9563</v>
      </c>
      <c r="E105" t="n">
        <v>20.18</v>
      </c>
      <c r="F105" t="n">
        <v>17.45</v>
      </c>
      <c r="G105" t="n">
        <v>149.55</v>
      </c>
      <c r="H105" t="n">
        <v>2.1</v>
      </c>
      <c r="I105" t="n">
        <v>7</v>
      </c>
      <c r="J105" t="n">
        <v>226.68</v>
      </c>
      <c r="K105" t="n">
        <v>53.44</v>
      </c>
      <c r="L105" t="n">
        <v>26.75</v>
      </c>
      <c r="M105" t="n">
        <v>5</v>
      </c>
      <c r="N105" t="n">
        <v>51.49</v>
      </c>
      <c r="O105" t="n">
        <v>28191.14</v>
      </c>
      <c r="P105" t="n">
        <v>197.42</v>
      </c>
      <c r="Q105" t="n">
        <v>444.55</v>
      </c>
      <c r="R105" t="n">
        <v>66.22</v>
      </c>
      <c r="S105" t="n">
        <v>48.21</v>
      </c>
      <c r="T105" t="n">
        <v>3082.45</v>
      </c>
      <c r="U105" t="n">
        <v>0.73</v>
      </c>
      <c r="V105" t="n">
        <v>0.78</v>
      </c>
      <c r="W105" t="n">
        <v>0.17</v>
      </c>
      <c r="X105" t="n">
        <v>0.17</v>
      </c>
      <c r="Y105" t="n">
        <v>1</v>
      </c>
      <c r="Z105" t="n">
        <v>10</v>
      </c>
      <c r="AA105" t="n">
        <v>392.1568057994471</v>
      </c>
      <c r="AB105" t="n">
        <v>536.5662424320515</v>
      </c>
      <c r="AC105" t="n">
        <v>485.3571133297868</v>
      </c>
      <c r="AD105" t="n">
        <v>392156.8057994471</v>
      </c>
      <c r="AE105" t="n">
        <v>536566.2424320515</v>
      </c>
      <c r="AF105" t="n">
        <v>6.861569663624305e-06</v>
      </c>
      <c r="AG105" t="n">
        <v>24</v>
      </c>
      <c r="AH105" t="n">
        <v>485357.1133297868</v>
      </c>
    </row>
    <row r="106">
      <c r="A106" t="n">
        <v>104</v>
      </c>
      <c r="B106" t="n">
        <v>95</v>
      </c>
      <c r="C106" t="inlineStr">
        <is>
          <t xml:space="preserve">CONCLUIDO	</t>
        </is>
      </c>
      <c r="D106" t="n">
        <v>4.9538</v>
      </c>
      <c r="E106" t="n">
        <v>20.19</v>
      </c>
      <c r="F106" t="n">
        <v>17.46</v>
      </c>
      <c r="G106" t="n">
        <v>149.63</v>
      </c>
      <c r="H106" t="n">
        <v>2.11</v>
      </c>
      <c r="I106" t="n">
        <v>7</v>
      </c>
      <c r="J106" t="n">
        <v>227.1</v>
      </c>
      <c r="K106" t="n">
        <v>53.44</v>
      </c>
      <c r="L106" t="n">
        <v>27</v>
      </c>
      <c r="M106" t="n">
        <v>5</v>
      </c>
      <c r="N106" t="n">
        <v>51.66</v>
      </c>
      <c r="O106" t="n">
        <v>28243</v>
      </c>
      <c r="P106" t="n">
        <v>197.25</v>
      </c>
      <c r="Q106" t="n">
        <v>444.58</v>
      </c>
      <c r="R106" t="n">
        <v>66.45999999999999</v>
      </c>
      <c r="S106" t="n">
        <v>48.21</v>
      </c>
      <c r="T106" t="n">
        <v>3202.35</v>
      </c>
      <c r="U106" t="n">
        <v>0.73</v>
      </c>
      <c r="V106" t="n">
        <v>0.78</v>
      </c>
      <c r="W106" t="n">
        <v>0.18</v>
      </c>
      <c r="X106" t="n">
        <v>0.18</v>
      </c>
      <c r="Y106" t="n">
        <v>1</v>
      </c>
      <c r="Z106" t="n">
        <v>10</v>
      </c>
      <c r="AA106" t="n">
        <v>392.1851944361194</v>
      </c>
      <c r="AB106" t="n">
        <v>536.6050850171648</v>
      </c>
      <c r="AC106" t="n">
        <v>485.3922488330929</v>
      </c>
      <c r="AD106" t="n">
        <v>392185.1944361194</v>
      </c>
      <c r="AE106" t="n">
        <v>536605.0850171648</v>
      </c>
      <c r="AF106" t="n">
        <v>6.858108629352962e-06</v>
      </c>
      <c r="AG106" t="n">
        <v>24</v>
      </c>
      <c r="AH106" t="n">
        <v>485392.2488330929</v>
      </c>
    </row>
    <row r="107">
      <c r="A107" t="n">
        <v>105</v>
      </c>
      <c r="B107" t="n">
        <v>95</v>
      </c>
      <c r="C107" t="inlineStr">
        <is>
          <t xml:space="preserve">CONCLUIDO	</t>
        </is>
      </c>
      <c r="D107" t="n">
        <v>4.9602</v>
      </c>
      <c r="E107" t="n">
        <v>20.16</v>
      </c>
      <c r="F107" t="n">
        <v>17.43</v>
      </c>
      <c r="G107" t="n">
        <v>149.41</v>
      </c>
      <c r="H107" t="n">
        <v>2.13</v>
      </c>
      <c r="I107" t="n">
        <v>7</v>
      </c>
      <c r="J107" t="n">
        <v>227.52</v>
      </c>
      <c r="K107" t="n">
        <v>53.44</v>
      </c>
      <c r="L107" t="n">
        <v>27.25</v>
      </c>
      <c r="M107" t="n">
        <v>5</v>
      </c>
      <c r="N107" t="n">
        <v>51.83</v>
      </c>
      <c r="O107" t="n">
        <v>28294.92</v>
      </c>
      <c r="P107" t="n">
        <v>195.5</v>
      </c>
      <c r="Q107" t="n">
        <v>444.55</v>
      </c>
      <c r="R107" t="n">
        <v>65.59</v>
      </c>
      <c r="S107" t="n">
        <v>48.21</v>
      </c>
      <c r="T107" t="n">
        <v>2766.25</v>
      </c>
      <c r="U107" t="n">
        <v>0.73</v>
      </c>
      <c r="V107" t="n">
        <v>0.78</v>
      </c>
      <c r="W107" t="n">
        <v>0.18</v>
      </c>
      <c r="X107" t="n">
        <v>0.15</v>
      </c>
      <c r="Y107" t="n">
        <v>1</v>
      </c>
      <c r="Z107" t="n">
        <v>10</v>
      </c>
      <c r="AA107" t="n">
        <v>391.0323785500057</v>
      </c>
      <c r="AB107" t="n">
        <v>535.0277514631366</v>
      </c>
      <c r="AC107" t="n">
        <v>483.9654537796596</v>
      </c>
      <c r="AD107" t="n">
        <v>391032.3785500057</v>
      </c>
      <c r="AE107" t="n">
        <v>535027.7514631366</v>
      </c>
      <c r="AF107" t="n">
        <v>6.866968877087603e-06</v>
      </c>
      <c r="AG107" t="n">
        <v>24</v>
      </c>
      <c r="AH107" t="n">
        <v>483965.4537796596</v>
      </c>
    </row>
    <row r="108">
      <c r="A108" t="n">
        <v>106</v>
      </c>
      <c r="B108" t="n">
        <v>95</v>
      </c>
      <c r="C108" t="inlineStr">
        <is>
          <t xml:space="preserve">CONCLUIDO	</t>
        </is>
      </c>
      <c r="D108" t="n">
        <v>4.9607</v>
      </c>
      <c r="E108" t="n">
        <v>20.16</v>
      </c>
      <c r="F108" t="n">
        <v>17.43</v>
      </c>
      <c r="G108" t="n">
        <v>149.4</v>
      </c>
      <c r="H108" t="n">
        <v>2.14</v>
      </c>
      <c r="I108" t="n">
        <v>7</v>
      </c>
      <c r="J108" t="n">
        <v>227.94</v>
      </c>
      <c r="K108" t="n">
        <v>53.44</v>
      </c>
      <c r="L108" t="n">
        <v>27.5</v>
      </c>
      <c r="M108" t="n">
        <v>5</v>
      </c>
      <c r="N108" t="n">
        <v>52.01</v>
      </c>
      <c r="O108" t="n">
        <v>28346.9</v>
      </c>
      <c r="P108" t="n">
        <v>193.8</v>
      </c>
      <c r="Q108" t="n">
        <v>444.55</v>
      </c>
      <c r="R108" t="n">
        <v>65.48999999999999</v>
      </c>
      <c r="S108" t="n">
        <v>48.21</v>
      </c>
      <c r="T108" t="n">
        <v>2716</v>
      </c>
      <c r="U108" t="n">
        <v>0.74</v>
      </c>
      <c r="V108" t="n">
        <v>0.78</v>
      </c>
      <c r="W108" t="n">
        <v>0.18</v>
      </c>
      <c r="X108" t="n">
        <v>0.15</v>
      </c>
      <c r="Y108" t="n">
        <v>1</v>
      </c>
      <c r="Z108" t="n">
        <v>10</v>
      </c>
      <c r="AA108" t="n">
        <v>390.1880574721583</v>
      </c>
      <c r="AB108" t="n">
        <v>533.8725141156087</v>
      </c>
      <c r="AC108" t="n">
        <v>482.9204706631939</v>
      </c>
      <c r="AD108" t="n">
        <v>390188.0574721583</v>
      </c>
      <c r="AE108" t="n">
        <v>533872.5141156088</v>
      </c>
      <c r="AF108" t="n">
        <v>6.867661083941871e-06</v>
      </c>
      <c r="AG108" t="n">
        <v>24</v>
      </c>
      <c r="AH108" t="n">
        <v>482920.4706631939</v>
      </c>
    </row>
    <row r="109">
      <c r="A109" t="n">
        <v>107</v>
      </c>
      <c r="B109" t="n">
        <v>95</v>
      </c>
      <c r="C109" t="inlineStr">
        <is>
          <t xml:space="preserve">CONCLUIDO	</t>
        </is>
      </c>
      <c r="D109" t="n">
        <v>4.9777</v>
      </c>
      <c r="E109" t="n">
        <v>20.09</v>
      </c>
      <c r="F109" t="n">
        <v>17.4</v>
      </c>
      <c r="G109" t="n">
        <v>173.97</v>
      </c>
      <c r="H109" t="n">
        <v>2.16</v>
      </c>
      <c r="I109" t="n">
        <v>6</v>
      </c>
      <c r="J109" t="n">
        <v>228.36</v>
      </c>
      <c r="K109" t="n">
        <v>53.44</v>
      </c>
      <c r="L109" t="n">
        <v>27.75</v>
      </c>
      <c r="M109" t="n">
        <v>4</v>
      </c>
      <c r="N109" t="n">
        <v>52.18</v>
      </c>
      <c r="O109" t="n">
        <v>28398.94</v>
      </c>
      <c r="P109" t="n">
        <v>193.27</v>
      </c>
      <c r="Q109" t="n">
        <v>444.55</v>
      </c>
      <c r="R109" t="n">
        <v>64.59999999999999</v>
      </c>
      <c r="S109" t="n">
        <v>48.21</v>
      </c>
      <c r="T109" t="n">
        <v>2275.64</v>
      </c>
      <c r="U109" t="n">
        <v>0.75</v>
      </c>
      <c r="V109" t="n">
        <v>0.78</v>
      </c>
      <c r="W109" t="n">
        <v>0.17</v>
      </c>
      <c r="X109" t="n">
        <v>0.12</v>
      </c>
      <c r="Y109" t="n">
        <v>1</v>
      </c>
      <c r="Z109" t="n">
        <v>10</v>
      </c>
      <c r="AA109" t="n">
        <v>389.3096976449117</v>
      </c>
      <c r="AB109" t="n">
        <v>532.6707034494692</v>
      </c>
      <c r="AC109" t="n">
        <v>481.8333591202788</v>
      </c>
      <c r="AD109" t="n">
        <v>389309.6976449117</v>
      </c>
      <c r="AE109" t="n">
        <v>532670.7034494692</v>
      </c>
      <c r="AF109" t="n">
        <v>6.891196116987007e-06</v>
      </c>
      <c r="AG109" t="n">
        <v>24</v>
      </c>
      <c r="AH109" t="n">
        <v>481833.3591202789</v>
      </c>
    </row>
    <row r="110">
      <c r="A110" t="n">
        <v>108</v>
      </c>
      <c r="B110" t="n">
        <v>95</v>
      </c>
      <c r="C110" t="inlineStr">
        <is>
          <t xml:space="preserve">CONCLUIDO	</t>
        </is>
      </c>
      <c r="D110" t="n">
        <v>4.9694</v>
      </c>
      <c r="E110" t="n">
        <v>20.12</v>
      </c>
      <c r="F110" t="n">
        <v>17.43</v>
      </c>
      <c r="G110" t="n">
        <v>174.31</v>
      </c>
      <c r="H110" t="n">
        <v>2.18</v>
      </c>
      <c r="I110" t="n">
        <v>6</v>
      </c>
      <c r="J110" t="n">
        <v>228.79</v>
      </c>
      <c r="K110" t="n">
        <v>53.44</v>
      </c>
      <c r="L110" t="n">
        <v>28</v>
      </c>
      <c r="M110" t="n">
        <v>4</v>
      </c>
      <c r="N110" t="n">
        <v>52.35</v>
      </c>
      <c r="O110" t="n">
        <v>28451.04</v>
      </c>
      <c r="P110" t="n">
        <v>194.07</v>
      </c>
      <c r="Q110" t="n">
        <v>444.56</v>
      </c>
      <c r="R110" t="n">
        <v>65.76000000000001</v>
      </c>
      <c r="S110" t="n">
        <v>48.21</v>
      </c>
      <c r="T110" t="n">
        <v>2854.29</v>
      </c>
      <c r="U110" t="n">
        <v>0.73</v>
      </c>
      <c r="V110" t="n">
        <v>0.78</v>
      </c>
      <c r="W110" t="n">
        <v>0.17</v>
      </c>
      <c r="X110" t="n">
        <v>0.15</v>
      </c>
      <c r="Y110" t="n">
        <v>1</v>
      </c>
      <c r="Z110" t="n">
        <v>10</v>
      </c>
      <c r="AA110" t="n">
        <v>390.052311865395</v>
      </c>
      <c r="AB110" t="n">
        <v>533.6867809877617</v>
      </c>
      <c r="AC110" t="n">
        <v>482.7524636443906</v>
      </c>
      <c r="AD110" t="n">
        <v>390052.3118653951</v>
      </c>
      <c r="AE110" t="n">
        <v>533686.7809877617</v>
      </c>
      <c r="AF110" t="n">
        <v>6.879705483206148e-06</v>
      </c>
      <c r="AG110" t="n">
        <v>24</v>
      </c>
      <c r="AH110" t="n">
        <v>482752.4636443906</v>
      </c>
    </row>
    <row r="111">
      <c r="A111" t="n">
        <v>109</v>
      </c>
      <c r="B111" t="n">
        <v>95</v>
      </c>
      <c r="C111" t="inlineStr">
        <is>
          <t xml:space="preserve">CONCLUIDO	</t>
        </is>
      </c>
      <c r="D111" t="n">
        <v>4.9757</v>
      </c>
      <c r="E111" t="n">
        <v>20.1</v>
      </c>
      <c r="F111" t="n">
        <v>17.41</v>
      </c>
      <c r="G111" t="n">
        <v>174.06</v>
      </c>
      <c r="H111" t="n">
        <v>2.19</v>
      </c>
      <c r="I111" t="n">
        <v>6</v>
      </c>
      <c r="J111" t="n">
        <v>229.21</v>
      </c>
      <c r="K111" t="n">
        <v>53.44</v>
      </c>
      <c r="L111" t="n">
        <v>28.25</v>
      </c>
      <c r="M111" t="n">
        <v>4</v>
      </c>
      <c r="N111" t="n">
        <v>52.52</v>
      </c>
      <c r="O111" t="n">
        <v>28503.21</v>
      </c>
      <c r="P111" t="n">
        <v>194.03</v>
      </c>
      <c r="Q111" t="n">
        <v>444.55</v>
      </c>
      <c r="R111" t="n">
        <v>64.70999999999999</v>
      </c>
      <c r="S111" t="n">
        <v>48.21</v>
      </c>
      <c r="T111" t="n">
        <v>2332.38</v>
      </c>
      <c r="U111" t="n">
        <v>0.74</v>
      </c>
      <c r="V111" t="n">
        <v>0.78</v>
      </c>
      <c r="W111" t="n">
        <v>0.18</v>
      </c>
      <c r="X111" t="n">
        <v>0.13</v>
      </c>
      <c r="Y111" t="n">
        <v>1</v>
      </c>
      <c r="Z111" t="n">
        <v>10</v>
      </c>
      <c r="AA111" t="n">
        <v>389.7733503028789</v>
      </c>
      <c r="AB111" t="n">
        <v>533.3050934710114</v>
      </c>
      <c r="AC111" t="n">
        <v>482.4072038485372</v>
      </c>
      <c r="AD111" t="n">
        <v>389773.3503028789</v>
      </c>
      <c r="AE111" t="n">
        <v>533305.0934710115</v>
      </c>
      <c r="AF111" t="n">
        <v>6.888427289569932e-06</v>
      </c>
      <c r="AG111" t="n">
        <v>24</v>
      </c>
      <c r="AH111" t="n">
        <v>482407.2038485372</v>
      </c>
    </row>
    <row r="112">
      <c r="A112" t="n">
        <v>110</v>
      </c>
      <c r="B112" t="n">
        <v>95</v>
      </c>
      <c r="C112" t="inlineStr">
        <is>
          <t xml:space="preserve">CONCLUIDO	</t>
        </is>
      </c>
      <c r="D112" t="n">
        <v>4.9749</v>
      </c>
      <c r="E112" t="n">
        <v>20.1</v>
      </c>
      <c r="F112" t="n">
        <v>17.41</v>
      </c>
      <c r="G112" t="n">
        <v>174.09</v>
      </c>
      <c r="H112" t="n">
        <v>2.21</v>
      </c>
      <c r="I112" t="n">
        <v>6</v>
      </c>
      <c r="J112" t="n">
        <v>229.63</v>
      </c>
      <c r="K112" t="n">
        <v>53.44</v>
      </c>
      <c r="L112" t="n">
        <v>28.5</v>
      </c>
      <c r="M112" t="n">
        <v>3</v>
      </c>
      <c r="N112" t="n">
        <v>52.7</v>
      </c>
      <c r="O112" t="n">
        <v>28555.43</v>
      </c>
      <c r="P112" t="n">
        <v>194.6</v>
      </c>
      <c r="Q112" t="n">
        <v>444.55</v>
      </c>
      <c r="R112" t="n">
        <v>64.89</v>
      </c>
      <c r="S112" t="n">
        <v>48.21</v>
      </c>
      <c r="T112" t="n">
        <v>2420.05</v>
      </c>
      <c r="U112" t="n">
        <v>0.74</v>
      </c>
      <c r="V112" t="n">
        <v>0.78</v>
      </c>
      <c r="W112" t="n">
        <v>0.17</v>
      </c>
      <c r="X112" t="n">
        <v>0.13</v>
      </c>
      <c r="Y112" t="n">
        <v>1</v>
      </c>
      <c r="Z112" t="n">
        <v>10</v>
      </c>
      <c r="AA112" t="n">
        <v>390.0749396311159</v>
      </c>
      <c r="AB112" t="n">
        <v>533.7177412950876</v>
      </c>
      <c r="AC112" t="n">
        <v>482.7804691434383</v>
      </c>
      <c r="AD112" t="n">
        <v>390074.9396311159</v>
      </c>
      <c r="AE112" t="n">
        <v>533717.7412950876</v>
      </c>
      <c r="AF112" t="n">
        <v>6.887319758603104e-06</v>
      </c>
      <c r="AG112" t="n">
        <v>24</v>
      </c>
      <c r="AH112" t="n">
        <v>482780.4691434383</v>
      </c>
    </row>
    <row r="113">
      <c r="A113" t="n">
        <v>111</v>
      </c>
      <c r="B113" t="n">
        <v>95</v>
      </c>
      <c r="C113" t="inlineStr">
        <is>
          <t xml:space="preserve">CONCLUIDO	</t>
        </is>
      </c>
      <c r="D113" t="n">
        <v>4.972</v>
      </c>
      <c r="E113" t="n">
        <v>20.11</v>
      </c>
      <c r="F113" t="n">
        <v>17.42</v>
      </c>
      <c r="G113" t="n">
        <v>174.21</v>
      </c>
      <c r="H113" t="n">
        <v>2.22</v>
      </c>
      <c r="I113" t="n">
        <v>6</v>
      </c>
      <c r="J113" t="n">
        <v>230.06</v>
      </c>
      <c r="K113" t="n">
        <v>53.44</v>
      </c>
      <c r="L113" t="n">
        <v>28.75</v>
      </c>
      <c r="M113" t="n">
        <v>3</v>
      </c>
      <c r="N113" t="n">
        <v>52.87</v>
      </c>
      <c r="O113" t="n">
        <v>28607.71</v>
      </c>
      <c r="P113" t="n">
        <v>194.98</v>
      </c>
      <c r="Q113" t="n">
        <v>444.55</v>
      </c>
      <c r="R113" t="n">
        <v>65.25</v>
      </c>
      <c r="S113" t="n">
        <v>48.21</v>
      </c>
      <c r="T113" t="n">
        <v>2601.99</v>
      </c>
      <c r="U113" t="n">
        <v>0.74</v>
      </c>
      <c r="V113" t="n">
        <v>0.78</v>
      </c>
      <c r="W113" t="n">
        <v>0.17</v>
      </c>
      <c r="X113" t="n">
        <v>0.14</v>
      </c>
      <c r="Y113" t="n">
        <v>1</v>
      </c>
      <c r="Z113" t="n">
        <v>10</v>
      </c>
      <c r="AA113" t="n">
        <v>390.381994691445</v>
      </c>
      <c r="AB113" t="n">
        <v>534.1378675749431</v>
      </c>
      <c r="AC113" t="n">
        <v>483.1604991607954</v>
      </c>
      <c r="AD113" t="n">
        <v>390381.994691445</v>
      </c>
      <c r="AE113" t="n">
        <v>534137.8675749431</v>
      </c>
      <c r="AF113" t="n">
        <v>6.883304958848345e-06</v>
      </c>
      <c r="AG113" t="n">
        <v>24</v>
      </c>
      <c r="AH113" t="n">
        <v>483160.4991607954</v>
      </c>
    </row>
    <row r="114">
      <c r="A114" t="n">
        <v>112</v>
      </c>
      <c r="B114" t="n">
        <v>95</v>
      </c>
      <c r="C114" t="inlineStr">
        <is>
          <t xml:space="preserve">CONCLUIDO	</t>
        </is>
      </c>
      <c r="D114" t="n">
        <v>4.9724</v>
      </c>
      <c r="E114" t="n">
        <v>20.11</v>
      </c>
      <c r="F114" t="n">
        <v>17.42</v>
      </c>
      <c r="G114" t="n">
        <v>174.19</v>
      </c>
      <c r="H114" t="n">
        <v>2.24</v>
      </c>
      <c r="I114" t="n">
        <v>6</v>
      </c>
      <c r="J114" t="n">
        <v>230.48</v>
      </c>
      <c r="K114" t="n">
        <v>53.44</v>
      </c>
      <c r="L114" t="n">
        <v>29</v>
      </c>
      <c r="M114" t="n">
        <v>2</v>
      </c>
      <c r="N114" t="n">
        <v>53.05</v>
      </c>
      <c r="O114" t="n">
        <v>28660.06</v>
      </c>
      <c r="P114" t="n">
        <v>195.56</v>
      </c>
      <c r="Q114" t="n">
        <v>444.55</v>
      </c>
      <c r="R114" t="n">
        <v>65.2</v>
      </c>
      <c r="S114" t="n">
        <v>48.21</v>
      </c>
      <c r="T114" t="n">
        <v>2575.36</v>
      </c>
      <c r="U114" t="n">
        <v>0.74</v>
      </c>
      <c r="V114" t="n">
        <v>0.78</v>
      </c>
      <c r="W114" t="n">
        <v>0.18</v>
      </c>
      <c r="X114" t="n">
        <v>0.14</v>
      </c>
      <c r="Y114" t="n">
        <v>1</v>
      </c>
      <c r="Z114" t="n">
        <v>10</v>
      </c>
      <c r="AA114" t="n">
        <v>390.6518239299788</v>
      </c>
      <c r="AB114" t="n">
        <v>534.5070598431308</v>
      </c>
      <c r="AC114" t="n">
        <v>483.4944562370719</v>
      </c>
      <c r="AD114" t="n">
        <v>390651.8239299788</v>
      </c>
      <c r="AE114" t="n">
        <v>534507.0598431309</v>
      </c>
      <c r="AF114" t="n">
        <v>6.88385872433176e-06</v>
      </c>
      <c r="AG114" t="n">
        <v>24</v>
      </c>
      <c r="AH114" t="n">
        <v>483494.4562370719</v>
      </c>
    </row>
    <row r="115">
      <c r="A115" t="n">
        <v>113</v>
      </c>
      <c r="B115" t="n">
        <v>95</v>
      </c>
      <c r="C115" t="inlineStr">
        <is>
          <t xml:space="preserve">CONCLUIDO	</t>
        </is>
      </c>
      <c r="D115" t="n">
        <v>4.9718</v>
      </c>
      <c r="E115" t="n">
        <v>20.11</v>
      </c>
      <c r="F115" t="n">
        <v>17.42</v>
      </c>
      <c r="G115" t="n">
        <v>174.22</v>
      </c>
      <c r="H115" t="n">
        <v>2.25</v>
      </c>
      <c r="I115" t="n">
        <v>6</v>
      </c>
      <c r="J115" t="n">
        <v>230.91</v>
      </c>
      <c r="K115" t="n">
        <v>53.44</v>
      </c>
      <c r="L115" t="n">
        <v>29.25</v>
      </c>
      <c r="M115" t="n">
        <v>2</v>
      </c>
      <c r="N115" t="n">
        <v>53.22</v>
      </c>
      <c r="O115" t="n">
        <v>28712.46</v>
      </c>
      <c r="P115" t="n">
        <v>195.89</v>
      </c>
      <c r="Q115" t="n">
        <v>444.55</v>
      </c>
      <c r="R115" t="n">
        <v>65.28</v>
      </c>
      <c r="S115" t="n">
        <v>48.21</v>
      </c>
      <c r="T115" t="n">
        <v>2615.07</v>
      </c>
      <c r="U115" t="n">
        <v>0.74</v>
      </c>
      <c r="V115" t="n">
        <v>0.78</v>
      </c>
      <c r="W115" t="n">
        <v>0.18</v>
      </c>
      <c r="X115" t="n">
        <v>0.14</v>
      </c>
      <c r="Y115" t="n">
        <v>1</v>
      </c>
      <c r="Z115" t="n">
        <v>10</v>
      </c>
      <c r="AA115" t="n">
        <v>390.8308318227728</v>
      </c>
      <c r="AB115" t="n">
        <v>534.7519863393226</v>
      </c>
      <c r="AC115" t="n">
        <v>483.7160072922235</v>
      </c>
      <c r="AD115" t="n">
        <v>390830.8318227729</v>
      </c>
      <c r="AE115" t="n">
        <v>534751.9863393225</v>
      </c>
      <c r="AF115" t="n">
        <v>6.883028076106636e-06</v>
      </c>
      <c r="AG115" t="n">
        <v>24</v>
      </c>
      <c r="AH115" t="n">
        <v>483716.0072922235</v>
      </c>
    </row>
    <row r="116">
      <c r="A116" t="n">
        <v>114</v>
      </c>
      <c r="B116" t="n">
        <v>95</v>
      </c>
      <c r="C116" t="inlineStr">
        <is>
          <t xml:space="preserve">CONCLUIDO	</t>
        </is>
      </c>
      <c r="D116" t="n">
        <v>4.972</v>
      </c>
      <c r="E116" t="n">
        <v>20.11</v>
      </c>
      <c r="F116" t="n">
        <v>17.42</v>
      </c>
      <c r="G116" t="n">
        <v>174.21</v>
      </c>
      <c r="H116" t="n">
        <v>2.27</v>
      </c>
      <c r="I116" t="n">
        <v>6</v>
      </c>
      <c r="J116" t="n">
        <v>231.33</v>
      </c>
      <c r="K116" t="n">
        <v>53.44</v>
      </c>
      <c r="L116" t="n">
        <v>29.5</v>
      </c>
      <c r="M116" t="n">
        <v>1</v>
      </c>
      <c r="N116" t="n">
        <v>53.4</v>
      </c>
      <c r="O116" t="n">
        <v>28764.93</v>
      </c>
      <c r="P116" t="n">
        <v>195.99</v>
      </c>
      <c r="Q116" t="n">
        <v>444.55</v>
      </c>
      <c r="R116" t="n">
        <v>65.23</v>
      </c>
      <c r="S116" t="n">
        <v>48.21</v>
      </c>
      <c r="T116" t="n">
        <v>2590.59</v>
      </c>
      <c r="U116" t="n">
        <v>0.74</v>
      </c>
      <c r="V116" t="n">
        <v>0.78</v>
      </c>
      <c r="W116" t="n">
        <v>0.18</v>
      </c>
      <c r="X116" t="n">
        <v>0.14</v>
      </c>
      <c r="Y116" t="n">
        <v>1</v>
      </c>
      <c r="Z116" t="n">
        <v>10</v>
      </c>
      <c r="AA116" t="n">
        <v>390.8733130209908</v>
      </c>
      <c r="AB116" t="n">
        <v>534.8101109888626</v>
      </c>
      <c r="AC116" t="n">
        <v>483.7685846067899</v>
      </c>
      <c r="AD116" t="n">
        <v>390873.3130209908</v>
      </c>
      <c r="AE116" t="n">
        <v>534810.1109888626</v>
      </c>
      <c r="AF116" t="n">
        <v>6.883304958848345e-06</v>
      </c>
      <c r="AG116" t="n">
        <v>24</v>
      </c>
      <c r="AH116" t="n">
        <v>483768.5846067899</v>
      </c>
    </row>
    <row r="117">
      <c r="A117" t="n">
        <v>115</v>
      </c>
      <c r="B117" t="n">
        <v>95</v>
      </c>
      <c r="C117" t="inlineStr">
        <is>
          <t xml:space="preserve">CONCLUIDO	</t>
        </is>
      </c>
      <c r="D117" t="n">
        <v>4.9716</v>
      </c>
      <c r="E117" t="n">
        <v>20.11</v>
      </c>
      <c r="F117" t="n">
        <v>17.42</v>
      </c>
      <c r="G117" t="n">
        <v>174.22</v>
      </c>
      <c r="H117" t="n">
        <v>2.28</v>
      </c>
      <c r="I117" t="n">
        <v>6</v>
      </c>
      <c r="J117" t="n">
        <v>231.76</v>
      </c>
      <c r="K117" t="n">
        <v>53.44</v>
      </c>
      <c r="L117" t="n">
        <v>29.75</v>
      </c>
      <c r="M117" t="n">
        <v>1</v>
      </c>
      <c r="N117" t="n">
        <v>53.57</v>
      </c>
      <c r="O117" t="n">
        <v>28817.46</v>
      </c>
      <c r="P117" t="n">
        <v>196.1</v>
      </c>
      <c r="Q117" t="n">
        <v>444.55</v>
      </c>
      <c r="R117" t="n">
        <v>65.25</v>
      </c>
      <c r="S117" t="n">
        <v>48.21</v>
      </c>
      <c r="T117" t="n">
        <v>2598.25</v>
      </c>
      <c r="U117" t="n">
        <v>0.74</v>
      </c>
      <c r="V117" t="n">
        <v>0.78</v>
      </c>
      <c r="W117" t="n">
        <v>0.18</v>
      </c>
      <c r="X117" t="n">
        <v>0.15</v>
      </c>
      <c r="Y117" t="n">
        <v>1</v>
      </c>
      <c r="Z117" t="n">
        <v>10</v>
      </c>
      <c r="AA117" t="n">
        <v>390.9391600150197</v>
      </c>
      <c r="AB117" t="n">
        <v>534.9002057510572</v>
      </c>
      <c r="AC117" t="n">
        <v>483.8500808513295</v>
      </c>
      <c r="AD117" t="n">
        <v>390939.1600150197</v>
      </c>
      <c r="AE117" t="n">
        <v>534900.2057510572</v>
      </c>
      <c r="AF117" t="n">
        <v>6.882751193364929e-06</v>
      </c>
      <c r="AG117" t="n">
        <v>24</v>
      </c>
      <c r="AH117" t="n">
        <v>483850.0808513295</v>
      </c>
    </row>
    <row r="118">
      <c r="A118" t="n">
        <v>116</v>
      </c>
      <c r="B118" t="n">
        <v>95</v>
      </c>
      <c r="C118" t="inlineStr">
        <is>
          <t xml:space="preserve">CONCLUIDO	</t>
        </is>
      </c>
      <c r="D118" t="n">
        <v>4.9716</v>
      </c>
      <c r="E118" t="n">
        <v>20.11</v>
      </c>
      <c r="F118" t="n">
        <v>17.42</v>
      </c>
      <c r="G118" t="n">
        <v>174.22</v>
      </c>
      <c r="H118" t="n">
        <v>2.3</v>
      </c>
      <c r="I118" t="n">
        <v>6</v>
      </c>
      <c r="J118" t="n">
        <v>232.18</v>
      </c>
      <c r="K118" t="n">
        <v>53.44</v>
      </c>
      <c r="L118" t="n">
        <v>30</v>
      </c>
      <c r="M118" t="n">
        <v>1</v>
      </c>
      <c r="N118" t="n">
        <v>53.75</v>
      </c>
      <c r="O118" t="n">
        <v>28870.05</v>
      </c>
      <c r="P118" t="n">
        <v>196.3</v>
      </c>
      <c r="Q118" t="n">
        <v>444.55</v>
      </c>
      <c r="R118" t="n">
        <v>65.23999999999999</v>
      </c>
      <c r="S118" t="n">
        <v>48.21</v>
      </c>
      <c r="T118" t="n">
        <v>2593.61</v>
      </c>
      <c r="U118" t="n">
        <v>0.74</v>
      </c>
      <c r="V118" t="n">
        <v>0.78</v>
      </c>
      <c r="W118" t="n">
        <v>0.18</v>
      </c>
      <c r="X118" t="n">
        <v>0.15</v>
      </c>
      <c r="Y118" t="n">
        <v>1</v>
      </c>
      <c r="Z118" t="n">
        <v>10</v>
      </c>
      <c r="AA118" t="n">
        <v>391.0364586010676</v>
      </c>
      <c r="AB118" t="n">
        <v>535.0333339689987</v>
      </c>
      <c r="AC118" t="n">
        <v>483.9705034989973</v>
      </c>
      <c r="AD118" t="n">
        <v>391036.4586010677</v>
      </c>
      <c r="AE118" t="n">
        <v>535033.3339689987</v>
      </c>
      <c r="AF118" t="n">
        <v>6.882751193364929e-06</v>
      </c>
      <c r="AG118" t="n">
        <v>24</v>
      </c>
      <c r="AH118" t="n">
        <v>483970.5034989973</v>
      </c>
    </row>
    <row r="119">
      <c r="A119" t="n">
        <v>117</v>
      </c>
      <c r="B119" t="n">
        <v>95</v>
      </c>
      <c r="C119" t="inlineStr">
        <is>
          <t xml:space="preserve">CONCLUIDO	</t>
        </is>
      </c>
      <c r="D119" t="n">
        <v>4.9722</v>
      </c>
      <c r="E119" t="n">
        <v>20.11</v>
      </c>
      <c r="F119" t="n">
        <v>17.42</v>
      </c>
      <c r="G119" t="n">
        <v>174.2</v>
      </c>
      <c r="H119" t="n">
        <v>2.31</v>
      </c>
      <c r="I119" t="n">
        <v>6</v>
      </c>
      <c r="J119" t="n">
        <v>232.61</v>
      </c>
      <c r="K119" t="n">
        <v>53.44</v>
      </c>
      <c r="L119" t="n">
        <v>30.25</v>
      </c>
      <c r="M119" t="n">
        <v>1</v>
      </c>
      <c r="N119" t="n">
        <v>53.93</v>
      </c>
      <c r="O119" t="n">
        <v>28922.71</v>
      </c>
      <c r="P119" t="n">
        <v>196.52</v>
      </c>
      <c r="Q119" t="n">
        <v>444.55</v>
      </c>
      <c r="R119" t="n">
        <v>65.18000000000001</v>
      </c>
      <c r="S119" t="n">
        <v>48.21</v>
      </c>
      <c r="T119" t="n">
        <v>2564.99</v>
      </c>
      <c r="U119" t="n">
        <v>0.74</v>
      </c>
      <c r="V119" t="n">
        <v>0.78</v>
      </c>
      <c r="W119" t="n">
        <v>0.18</v>
      </c>
      <c r="X119" t="n">
        <v>0.14</v>
      </c>
      <c r="Y119" t="n">
        <v>1</v>
      </c>
      <c r="Z119" t="n">
        <v>10</v>
      </c>
      <c r="AA119" t="n">
        <v>391.1249575183265</v>
      </c>
      <c r="AB119" t="n">
        <v>535.1544220918889</v>
      </c>
      <c r="AC119" t="n">
        <v>484.080035141387</v>
      </c>
      <c r="AD119" t="n">
        <v>391124.9575183265</v>
      </c>
      <c r="AE119" t="n">
        <v>535154.422091889</v>
      </c>
      <c r="AF119" t="n">
        <v>6.883581841590052e-06</v>
      </c>
      <c r="AG119" t="n">
        <v>24</v>
      </c>
      <c r="AH119" t="n">
        <v>484080.035141387</v>
      </c>
    </row>
    <row r="120">
      <c r="A120" t="n">
        <v>118</v>
      </c>
      <c r="B120" t="n">
        <v>95</v>
      </c>
      <c r="C120" t="inlineStr">
        <is>
          <t xml:space="preserve">CONCLUIDO	</t>
        </is>
      </c>
      <c r="D120" t="n">
        <v>4.9733</v>
      </c>
      <c r="E120" t="n">
        <v>20.11</v>
      </c>
      <c r="F120" t="n">
        <v>17.42</v>
      </c>
      <c r="G120" t="n">
        <v>174.15</v>
      </c>
      <c r="H120" t="n">
        <v>2.33</v>
      </c>
      <c r="I120" t="n">
        <v>6</v>
      </c>
      <c r="J120" t="n">
        <v>233.04</v>
      </c>
      <c r="K120" t="n">
        <v>53.44</v>
      </c>
      <c r="L120" t="n">
        <v>30.5</v>
      </c>
      <c r="M120" t="n">
        <v>1</v>
      </c>
      <c r="N120" t="n">
        <v>54.1</v>
      </c>
      <c r="O120" t="n">
        <v>28975.43</v>
      </c>
      <c r="P120" t="n">
        <v>196.67</v>
      </c>
      <c r="Q120" t="n">
        <v>444.55</v>
      </c>
      <c r="R120" t="n">
        <v>65.03</v>
      </c>
      <c r="S120" t="n">
        <v>48.21</v>
      </c>
      <c r="T120" t="n">
        <v>2487.55</v>
      </c>
      <c r="U120" t="n">
        <v>0.74</v>
      </c>
      <c r="V120" t="n">
        <v>0.78</v>
      </c>
      <c r="W120" t="n">
        <v>0.18</v>
      </c>
      <c r="X120" t="n">
        <v>0.14</v>
      </c>
      <c r="Y120" t="n">
        <v>1</v>
      </c>
      <c r="Z120" t="n">
        <v>10</v>
      </c>
      <c r="AA120" t="n">
        <v>391.1639473253784</v>
      </c>
      <c r="AB120" t="n">
        <v>535.2077696660064</v>
      </c>
      <c r="AC120" t="n">
        <v>484.1282912979045</v>
      </c>
      <c r="AD120" t="n">
        <v>391163.9473253784</v>
      </c>
      <c r="AE120" t="n">
        <v>535207.7696660063</v>
      </c>
      <c r="AF120" t="n">
        <v>6.885104696669443e-06</v>
      </c>
      <c r="AG120" t="n">
        <v>24</v>
      </c>
      <c r="AH120" t="n">
        <v>484128.2912979045</v>
      </c>
    </row>
    <row r="121">
      <c r="A121" t="n">
        <v>119</v>
      </c>
      <c r="B121" t="n">
        <v>95</v>
      </c>
      <c r="C121" t="inlineStr">
        <is>
          <t xml:space="preserve">CONCLUIDO	</t>
        </is>
      </c>
      <c r="D121" t="n">
        <v>4.9732</v>
      </c>
      <c r="E121" t="n">
        <v>20.11</v>
      </c>
      <c r="F121" t="n">
        <v>17.42</v>
      </c>
      <c r="G121" t="n">
        <v>174.16</v>
      </c>
      <c r="H121" t="n">
        <v>2.34</v>
      </c>
      <c r="I121" t="n">
        <v>6</v>
      </c>
      <c r="J121" t="n">
        <v>233.47</v>
      </c>
      <c r="K121" t="n">
        <v>53.44</v>
      </c>
      <c r="L121" t="n">
        <v>30.75</v>
      </c>
      <c r="M121" t="n">
        <v>0</v>
      </c>
      <c r="N121" t="n">
        <v>54.28</v>
      </c>
      <c r="O121" t="n">
        <v>29028.21</v>
      </c>
      <c r="P121" t="n">
        <v>197.02</v>
      </c>
      <c r="Q121" t="n">
        <v>444.55</v>
      </c>
      <c r="R121" t="n">
        <v>65.01000000000001</v>
      </c>
      <c r="S121" t="n">
        <v>48.21</v>
      </c>
      <c r="T121" t="n">
        <v>2478.6</v>
      </c>
      <c r="U121" t="n">
        <v>0.74</v>
      </c>
      <c r="V121" t="n">
        <v>0.78</v>
      </c>
      <c r="W121" t="n">
        <v>0.18</v>
      </c>
      <c r="X121" t="n">
        <v>0.14</v>
      </c>
      <c r="Y121" t="n">
        <v>1</v>
      </c>
      <c r="Z121" t="n">
        <v>10</v>
      </c>
      <c r="AA121" t="n">
        <v>391.3372531151261</v>
      </c>
      <c r="AB121" t="n">
        <v>535.4448942932509</v>
      </c>
      <c r="AC121" t="n">
        <v>484.3427850835314</v>
      </c>
      <c r="AD121" t="n">
        <v>391337.2531151261</v>
      </c>
      <c r="AE121" t="n">
        <v>535444.8942932509</v>
      </c>
      <c r="AF121" t="n">
        <v>6.88496625529859e-06</v>
      </c>
      <c r="AG121" t="n">
        <v>24</v>
      </c>
      <c r="AH121" t="n">
        <v>484342.7850835314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3.6222</v>
      </c>
      <c r="E2" t="n">
        <v>27.61</v>
      </c>
      <c r="F2" t="n">
        <v>21.8</v>
      </c>
      <c r="G2" t="n">
        <v>8.380000000000001</v>
      </c>
      <c r="H2" t="n">
        <v>0.15</v>
      </c>
      <c r="I2" t="n">
        <v>156</v>
      </c>
      <c r="J2" t="n">
        <v>116.05</v>
      </c>
      <c r="K2" t="n">
        <v>43.4</v>
      </c>
      <c r="L2" t="n">
        <v>1</v>
      </c>
      <c r="M2" t="n">
        <v>154</v>
      </c>
      <c r="N2" t="n">
        <v>16.65</v>
      </c>
      <c r="O2" t="n">
        <v>14546.17</v>
      </c>
      <c r="P2" t="n">
        <v>214.9</v>
      </c>
      <c r="Q2" t="n">
        <v>444.58</v>
      </c>
      <c r="R2" t="n">
        <v>208.21</v>
      </c>
      <c r="S2" t="n">
        <v>48.21</v>
      </c>
      <c r="T2" t="n">
        <v>73327.95</v>
      </c>
      <c r="U2" t="n">
        <v>0.23</v>
      </c>
      <c r="V2" t="n">
        <v>0.63</v>
      </c>
      <c r="W2" t="n">
        <v>0.41</v>
      </c>
      <c r="X2" t="n">
        <v>4.52</v>
      </c>
      <c r="Y2" t="n">
        <v>1</v>
      </c>
      <c r="Z2" t="n">
        <v>10</v>
      </c>
      <c r="AA2" t="n">
        <v>532.053743225741</v>
      </c>
      <c r="AB2" t="n">
        <v>727.979404036001</v>
      </c>
      <c r="AC2" t="n">
        <v>658.5020714403151</v>
      </c>
      <c r="AD2" t="n">
        <v>532053.743225741</v>
      </c>
      <c r="AE2" t="n">
        <v>727979.4040360011</v>
      </c>
      <c r="AF2" t="n">
        <v>6.251469514416578e-06</v>
      </c>
      <c r="AG2" t="n">
        <v>32</v>
      </c>
      <c r="AH2" t="n">
        <v>658502.0714403151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3.9121</v>
      </c>
      <c r="E3" t="n">
        <v>25.56</v>
      </c>
      <c r="F3" t="n">
        <v>20.66</v>
      </c>
      <c r="G3" t="n">
        <v>10.5</v>
      </c>
      <c r="H3" t="n">
        <v>0.19</v>
      </c>
      <c r="I3" t="n">
        <v>118</v>
      </c>
      <c r="J3" t="n">
        <v>116.37</v>
      </c>
      <c r="K3" t="n">
        <v>43.4</v>
      </c>
      <c r="L3" t="n">
        <v>1.25</v>
      </c>
      <c r="M3" t="n">
        <v>116</v>
      </c>
      <c r="N3" t="n">
        <v>16.72</v>
      </c>
      <c r="O3" t="n">
        <v>14585.96</v>
      </c>
      <c r="P3" t="n">
        <v>202.87</v>
      </c>
      <c r="Q3" t="n">
        <v>444.57</v>
      </c>
      <c r="R3" t="n">
        <v>171</v>
      </c>
      <c r="S3" t="n">
        <v>48.21</v>
      </c>
      <c r="T3" t="n">
        <v>54914.72</v>
      </c>
      <c r="U3" t="n">
        <v>0.28</v>
      </c>
      <c r="V3" t="n">
        <v>0.66</v>
      </c>
      <c r="W3" t="n">
        <v>0.35</v>
      </c>
      <c r="X3" t="n">
        <v>3.38</v>
      </c>
      <c r="Y3" t="n">
        <v>1</v>
      </c>
      <c r="Z3" t="n">
        <v>10</v>
      </c>
      <c r="AA3" t="n">
        <v>484.9599298753681</v>
      </c>
      <c r="AB3" t="n">
        <v>663.5435709776077</v>
      </c>
      <c r="AC3" t="n">
        <v>600.215903852755</v>
      </c>
      <c r="AD3" t="n">
        <v>484959.9298753681</v>
      </c>
      <c r="AE3" t="n">
        <v>663543.5709776077</v>
      </c>
      <c r="AF3" t="n">
        <v>6.751801084244132e-06</v>
      </c>
      <c r="AG3" t="n">
        <v>30</v>
      </c>
      <c r="AH3" t="n">
        <v>600215.903852755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4.1101</v>
      </c>
      <c r="E4" t="n">
        <v>24.33</v>
      </c>
      <c r="F4" t="n">
        <v>19.98</v>
      </c>
      <c r="G4" t="n">
        <v>12.62</v>
      </c>
      <c r="H4" t="n">
        <v>0.23</v>
      </c>
      <c r="I4" t="n">
        <v>95</v>
      </c>
      <c r="J4" t="n">
        <v>116.69</v>
      </c>
      <c r="K4" t="n">
        <v>43.4</v>
      </c>
      <c r="L4" t="n">
        <v>1.5</v>
      </c>
      <c r="M4" t="n">
        <v>93</v>
      </c>
      <c r="N4" t="n">
        <v>16.79</v>
      </c>
      <c r="O4" t="n">
        <v>14625.77</v>
      </c>
      <c r="P4" t="n">
        <v>195.42</v>
      </c>
      <c r="Q4" t="n">
        <v>444.65</v>
      </c>
      <c r="R4" t="n">
        <v>148.52</v>
      </c>
      <c r="S4" t="n">
        <v>48.21</v>
      </c>
      <c r="T4" t="n">
        <v>43790.67</v>
      </c>
      <c r="U4" t="n">
        <v>0.32</v>
      </c>
      <c r="V4" t="n">
        <v>0.68</v>
      </c>
      <c r="W4" t="n">
        <v>0.32</v>
      </c>
      <c r="X4" t="n">
        <v>2.7</v>
      </c>
      <c r="Y4" t="n">
        <v>1</v>
      </c>
      <c r="Z4" t="n">
        <v>10</v>
      </c>
      <c r="AA4" t="n">
        <v>459.3435807050943</v>
      </c>
      <c r="AB4" t="n">
        <v>628.4941519292731</v>
      </c>
      <c r="AC4" t="n">
        <v>568.5115521662249</v>
      </c>
      <c r="AD4" t="n">
        <v>459343.5807050943</v>
      </c>
      <c r="AE4" t="n">
        <v>628494.1519292732</v>
      </c>
      <c r="AF4" t="n">
        <v>7.093524612446463e-06</v>
      </c>
      <c r="AG4" t="n">
        <v>29</v>
      </c>
      <c r="AH4" t="n">
        <v>568511.5521662249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4.2628</v>
      </c>
      <c r="E5" t="n">
        <v>23.46</v>
      </c>
      <c r="F5" t="n">
        <v>19.49</v>
      </c>
      <c r="G5" t="n">
        <v>14.8</v>
      </c>
      <c r="H5" t="n">
        <v>0.26</v>
      </c>
      <c r="I5" t="n">
        <v>79</v>
      </c>
      <c r="J5" t="n">
        <v>117.01</v>
      </c>
      <c r="K5" t="n">
        <v>43.4</v>
      </c>
      <c r="L5" t="n">
        <v>1.75</v>
      </c>
      <c r="M5" t="n">
        <v>77</v>
      </c>
      <c r="N5" t="n">
        <v>16.86</v>
      </c>
      <c r="O5" t="n">
        <v>14665.62</v>
      </c>
      <c r="P5" t="n">
        <v>189.79</v>
      </c>
      <c r="Q5" t="n">
        <v>444.6</v>
      </c>
      <c r="R5" t="n">
        <v>132.74</v>
      </c>
      <c r="S5" t="n">
        <v>48.21</v>
      </c>
      <c r="T5" t="n">
        <v>35978.13</v>
      </c>
      <c r="U5" t="n">
        <v>0.36</v>
      </c>
      <c r="V5" t="n">
        <v>0.7</v>
      </c>
      <c r="W5" t="n">
        <v>0.28</v>
      </c>
      <c r="X5" t="n">
        <v>2.21</v>
      </c>
      <c r="Y5" t="n">
        <v>1</v>
      </c>
      <c r="Z5" t="n">
        <v>10</v>
      </c>
      <c r="AA5" t="n">
        <v>438.5745493567612</v>
      </c>
      <c r="AB5" t="n">
        <v>600.0770469734875</v>
      </c>
      <c r="AC5" t="n">
        <v>542.8065358237621</v>
      </c>
      <c r="AD5" t="n">
        <v>438574.5493567612</v>
      </c>
      <c r="AE5" t="n">
        <v>600077.0469734876</v>
      </c>
      <c r="AF5" t="n">
        <v>7.357065939499473e-06</v>
      </c>
      <c r="AG5" t="n">
        <v>28</v>
      </c>
      <c r="AH5" t="n">
        <v>542806.5358237622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4.3715</v>
      </c>
      <c r="E6" t="n">
        <v>22.88</v>
      </c>
      <c r="F6" t="n">
        <v>19.17</v>
      </c>
      <c r="G6" t="n">
        <v>16.91</v>
      </c>
      <c r="H6" t="n">
        <v>0.3</v>
      </c>
      <c r="I6" t="n">
        <v>68</v>
      </c>
      <c r="J6" t="n">
        <v>117.34</v>
      </c>
      <c r="K6" t="n">
        <v>43.4</v>
      </c>
      <c r="L6" t="n">
        <v>2</v>
      </c>
      <c r="M6" t="n">
        <v>66</v>
      </c>
      <c r="N6" t="n">
        <v>16.94</v>
      </c>
      <c r="O6" t="n">
        <v>14705.49</v>
      </c>
      <c r="P6" t="n">
        <v>185.9</v>
      </c>
      <c r="Q6" t="n">
        <v>444.62</v>
      </c>
      <c r="R6" t="n">
        <v>122.09</v>
      </c>
      <c r="S6" t="n">
        <v>48.21</v>
      </c>
      <c r="T6" t="n">
        <v>30711.01</v>
      </c>
      <c r="U6" t="n">
        <v>0.39</v>
      </c>
      <c r="V6" t="n">
        <v>0.71</v>
      </c>
      <c r="W6" t="n">
        <v>0.27</v>
      </c>
      <c r="X6" t="n">
        <v>1.89</v>
      </c>
      <c r="Y6" t="n">
        <v>1</v>
      </c>
      <c r="Z6" t="n">
        <v>10</v>
      </c>
      <c r="AA6" t="n">
        <v>421.645139433308</v>
      </c>
      <c r="AB6" t="n">
        <v>576.9134814433647</v>
      </c>
      <c r="AC6" t="n">
        <v>521.853668477566</v>
      </c>
      <c r="AD6" t="n">
        <v>421645.139433308</v>
      </c>
      <c r="AE6" t="n">
        <v>576913.4814433648</v>
      </c>
      <c r="AF6" t="n">
        <v>7.544668704729743e-06</v>
      </c>
      <c r="AG6" t="n">
        <v>27</v>
      </c>
      <c r="AH6" t="n">
        <v>521853.6684775659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4.4592</v>
      </c>
      <c r="E7" t="n">
        <v>22.43</v>
      </c>
      <c r="F7" t="n">
        <v>18.91</v>
      </c>
      <c r="G7" t="n">
        <v>18.91</v>
      </c>
      <c r="H7" t="n">
        <v>0.34</v>
      </c>
      <c r="I7" t="n">
        <v>60</v>
      </c>
      <c r="J7" t="n">
        <v>117.66</v>
      </c>
      <c r="K7" t="n">
        <v>43.4</v>
      </c>
      <c r="L7" t="n">
        <v>2.25</v>
      </c>
      <c r="M7" t="n">
        <v>58</v>
      </c>
      <c r="N7" t="n">
        <v>17.01</v>
      </c>
      <c r="O7" t="n">
        <v>14745.39</v>
      </c>
      <c r="P7" t="n">
        <v>182.71</v>
      </c>
      <c r="Q7" t="n">
        <v>444.59</v>
      </c>
      <c r="R7" t="n">
        <v>113.6</v>
      </c>
      <c r="S7" t="n">
        <v>48.21</v>
      </c>
      <c r="T7" t="n">
        <v>26502.63</v>
      </c>
      <c r="U7" t="n">
        <v>0.42</v>
      </c>
      <c r="V7" t="n">
        <v>0.72</v>
      </c>
      <c r="W7" t="n">
        <v>0.26</v>
      </c>
      <c r="X7" t="n">
        <v>1.63</v>
      </c>
      <c r="Y7" t="n">
        <v>1</v>
      </c>
      <c r="Z7" t="n">
        <v>10</v>
      </c>
      <c r="AA7" t="n">
        <v>406.3541782543661</v>
      </c>
      <c r="AB7" t="n">
        <v>555.9917137687393</v>
      </c>
      <c r="AC7" t="n">
        <v>502.9286449459213</v>
      </c>
      <c r="AD7" t="n">
        <v>406354.1782543661</v>
      </c>
      <c r="AE7" t="n">
        <v>555991.7137687393</v>
      </c>
      <c r="AF7" t="n">
        <v>7.696028065453704e-06</v>
      </c>
      <c r="AG7" t="n">
        <v>26</v>
      </c>
      <c r="AH7" t="n">
        <v>502928.6449459213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4.566</v>
      </c>
      <c r="E8" t="n">
        <v>21.9</v>
      </c>
      <c r="F8" t="n">
        <v>18.55</v>
      </c>
      <c r="G8" t="n">
        <v>21</v>
      </c>
      <c r="H8" t="n">
        <v>0.37</v>
      </c>
      <c r="I8" t="n">
        <v>53</v>
      </c>
      <c r="J8" t="n">
        <v>117.98</v>
      </c>
      <c r="K8" t="n">
        <v>43.4</v>
      </c>
      <c r="L8" t="n">
        <v>2.5</v>
      </c>
      <c r="M8" t="n">
        <v>51</v>
      </c>
      <c r="N8" t="n">
        <v>17.08</v>
      </c>
      <c r="O8" t="n">
        <v>14785.31</v>
      </c>
      <c r="P8" t="n">
        <v>178.35</v>
      </c>
      <c r="Q8" t="n">
        <v>444.56</v>
      </c>
      <c r="R8" t="n">
        <v>101.96</v>
      </c>
      <c r="S8" t="n">
        <v>48.21</v>
      </c>
      <c r="T8" t="n">
        <v>20720.68</v>
      </c>
      <c r="U8" t="n">
        <v>0.47</v>
      </c>
      <c r="V8" t="n">
        <v>0.74</v>
      </c>
      <c r="W8" t="n">
        <v>0.23</v>
      </c>
      <c r="X8" t="n">
        <v>1.27</v>
      </c>
      <c r="Y8" t="n">
        <v>1</v>
      </c>
      <c r="Z8" t="n">
        <v>10</v>
      </c>
      <c r="AA8" t="n">
        <v>399.3648105219733</v>
      </c>
      <c r="AB8" t="n">
        <v>546.4285524881373</v>
      </c>
      <c r="AC8" t="n">
        <v>494.2781783559589</v>
      </c>
      <c r="AD8" t="n">
        <v>399364.8105219733</v>
      </c>
      <c r="AE8" t="n">
        <v>546428.5524881373</v>
      </c>
      <c r="AF8" t="n">
        <v>7.880351665514355e-06</v>
      </c>
      <c r="AG8" t="n">
        <v>26</v>
      </c>
      <c r="AH8" t="n">
        <v>494278.1783559589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4.5593</v>
      </c>
      <c r="E9" t="n">
        <v>21.93</v>
      </c>
      <c r="F9" t="n">
        <v>18.7</v>
      </c>
      <c r="G9" t="n">
        <v>23.38</v>
      </c>
      <c r="H9" t="n">
        <v>0.41</v>
      </c>
      <c r="I9" t="n">
        <v>48</v>
      </c>
      <c r="J9" t="n">
        <v>118.31</v>
      </c>
      <c r="K9" t="n">
        <v>43.4</v>
      </c>
      <c r="L9" t="n">
        <v>2.75</v>
      </c>
      <c r="M9" t="n">
        <v>46</v>
      </c>
      <c r="N9" t="n">
        <v>17.16</v>
      </c>
      <c r="O9" t="n">
        <v>14825.26</v>
      </c>
      <c r="P9" t="n">
        <v>179.29</v>
      </c>
      <c r="Q9" t="n">
        <v>444.58</v>
      </c>
      <c r="R9" t="n">
        <v>107.38</v>
      </c>
      <c r="S9" t="n">
        <v>48.21</v>
      </c>
      <c r="T9" t="n">
        <v>23453</v>
      </c>
      <c r="U9" t="n">
        <v>0.45</v>
      </c>
      <c r="V9" t="n">
        <v>0.73</v>
      </c>
      <c r="W9" t="n">
        <v>0.24</v>
      </c>
      <c r="X9" t="n">
        <v>1.43</v>
      </c>
      <c r="Y9" t="n">
        <v>1</v>
      </c>
      <c r="Z9" t="n">
        <v>10</v>
      </c>
      <c r="AA9" t="n">
        <v>400.5179561340125</v>
      </c>
      <c r="AB9" t="n">
        <v>548.0063371877233</v>
      </c>
      <c r="AC9" t="n">
        <v>495.705381498251</v>
      </c>
      <c r="AD9" t="n">
        <v>400517.9561340125</v>
      </c>
      <c r="AE9" t="n">
        <v>548006.3371877233</v>
      </c>
      <c r="AF9" t="n">
        <v>7.868788293600439e-06</v>
      </c>
      <c r="AG9" t="n">
        <v>26</v>
      </c>
      <c r="AH9" t="n">
        <v>495705.3814982511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4.6103</v>
      </c>
      <c r="E10" t="n">
        <v>21.69</v>
      </c>
      <c r="F10" t="n">
        <v>18.56</v>
      </c>
      <c r="G10" t="n">
        <v>25.3</v>
      </c>
      <c r="H10" t="n">
        <v>0.45</v>
      </c>
      <c r="I10" t="n">
        <v>44</v>
      </c>
      <c r="J10" t="n">
        <v>118.63</v>
      </c>
      <c r="K10" t="n">
        <v>43.4</v>
      </c>
      <c r="L10" t="n">
        <v>3</v>
      </c>
      <c r="M10" t="n">
        <v>42</v>
      </c>
      <c r="N10" t="n">
        <v>17.23</v>
      </c>
      <c r="O10" t="n">
        <v>14865.24</v>
      </c>
      <c r="P10" t="n">
        <v>177.19</v>
      </c>
      <c r="Q10" t="n">
        <v>444.56</v>
      </c>
      <c r="R10" t="n">
        <v>102.4</v>
      </c>
      <c r="S10" t="n">
        <v>48.21</v>
      </c>
      <c r="T10" t="n">
        <v>20984.99</v>
      </c>
      <c r="U10" t="n">
        <v>0.47</v>
      </c>
      <c r="V10" t="n">
        <v>0.74</v>
      </c>
      <c r="W10" t="n">
        <v>0.23</v>
      </c>
      <c r="X10" t="n">
        <v>1.28</v>
      </c>
      <c r="Y10" t="n">
        <v>1</v>
      </c>
      <c r="Z10" t="n">
        <v>10</v>
      </c>
      <c r="AA10" t="n">
        <v>397.3593595785549</v>
      </c>
      <c r="AB10" t="n">
        <v>543.6846060331007</v>
      </c>
      <c r="AC10" t="n">
        <v>491.7961102994379</v>
      </c>
      <c r="AD10" t="n">
        <v>397359.3595785549</v>
      </c>
      <c r="AE10" t="n">
        <v>543684.6060331007</v>
      </c>
      <c r="AF10" t="n">
        <v>7.956807990258613e-06</v>
      </c>
      <c r="AG10" t="n">
        <v>26</v>
      </c>
      <c r="AH10" t="n">
        <v>491796.1102994379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4.6642</v>
      </c>
      <c r="E11" t="n">
        <v>21.44</v>
      </c>
      <c r="F11" t="n">
        <v>18.4</v>
      </c>
      <c r="G11" t="n">
        <v>27.6</v>
      </c>
      <c r="H11" t="n">
        <v>0.48</v>
      </c>
      <c r="I11" t="n">
        <v>40</v>
      </c>
      <c r="J11" t="n">
        <v>118.96</v>
      </c>
      <c r="K11" t="n">
        <v>43.4</v>
      </c>
      <c r="L11" t="n">
        <v>3.25</v>
      </c>
      <c r="M11" t="n">
        <v>38</v>
      </c>
      <c r="N11" t="n">
        <v>17.31</v>
      </c>
      <c r="O11" t="n">
        <v>14905.25</v>
      </c>
      <c r="P11" t="n">
        <v>175.16</v>
      </c>
      <c r="Q11" t="n">
        <v>444.55</v>
      </c>
      <c r="R11" t="n">
        <v>97.20999999999999</v>
      </c>
      <c r="S11" t="n">
        <v>48.21</v>
      </c>
      <c r="T11" t="n">
        <v>18407.57</v>
      </c>
      <c r="U11" t="n">
        <v>0.5</v>
      </c>
      <c r="V11" t="n">
        <v>0.74</v>
      </c>
      <c r="W11" t="n">
        <v>0.23</v>
      </c>
      <c r="X11" t="n">
        <v>1.12</v>
      </c>
      <c r="Y11" t="n">
        <v>1</v>
      </c>
      <c r="Z11" t="n">
        <v>10</v>
      </c>
      <c r="AA11" t="n">
        <v>384.5399959485815</v>
      </c>
      <c r="AB11" t="n">
        <v>526.1445871641624</v>
      </c>
      <c r="AC11" t="n">
        <v>475.93008621378</v>
      </c>
      <c r="AD11" t="n">
        <v>384539.9959485815</v>
      </c>
      <c r="AE11" t="n">
        <v>526144.5871641624</v>
      </c>
      <c r="AF11" t="n">
        <v>8.04983272849147e-06</v>
      </c>
      <c r="AG11" t="n">
        <v>25</v>
      </c>
      <c r="AH11" t="n">
        <v>475930.08621378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4.698</v>
      </c>
      <c r="E12" t="n">
        <v>21.29</v>
      </c>
      <c r="F12" t="n">
        <v>18.32</v>
      </c>
      <c r="G12" t="n">
        <v>29.7</v>
      </c>
      <c r="H12" t="n">
        <v>0.52</v>
      </c>
      <c r="I12" t="n">
        <v>37</v>
      </c>
      <c r="J12" t="n">
        <v>119.28</v>
      </c>
      <c r="K12" t="n">
        <v>43.4</v>
      </c>
      <c r="L12" t="n">
        <v>3.5</v>
      </c>
      <c r="M12" t="n">
        <v>35</v>
      </c>
      <c r="N12" t="n">
        <v>17.38</v>
      </c>
      <c r="O12" t="n">
        <v>14945.29</v>
      </c>
      <c r="P12" t="n">
        <v>173.44</v>
      </c>
      <c r="Q12" t="n">
        <v>444.55</v>
      </c>
      <c r="R12" t="n">
        <v>94.53</v>
      </c>
      <c r="S12" t="n">
        <v>48.21</v>
      </c>
      <c r="T12" t="n">
        <v>17085.16</v>
      </c>
      <c r="U12" t="n">
        <v>0.51</v>
      </c>
      <c r="V12" t="n">
        <v>0.74</v>
      </c>
      <c r="W12" t="n">
        <v>0.23</v>
      </c>
      <c r="X12" t="n">
        <v>1.04</v>
      </c>
      <c r="Y12" t="n">
        <v>1</v>
      </c>
      <c r="Z12" t="n">
        <v>10</v>
      </c>
      <c r="AA12" t="n">
        <v>382.3985868241999</v>
      </c>
      <c r="AB12" t="n">
        <v>523.2146167278805</v>
      </c>
      <c r="AC12" t="n">
        <v>473.2797480436975</v>
      </c>
      <c r="AD12" t="n">
        <v>382398.5868241999</v>
      </c>
      <c r="AE12" t="n">
        <v>523214.6167278806</v>
      </c>
      <c r="AF12" t="n">
        <v>8.108167350982577e-06</v>
      </c>
      <c r="AG12" t="n">
        <v>25</v>
      </c>
      <c r="AH12" t="n">
        <v>473279.7480436974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4.7385</v>
      </c>
      <c r="E13" t="n">
        <v>21.1</v>
      </c>
      <c r="F13" t="n">
        <v>18.21</v>
      </c>
      <c r="G13" t="n">
        <v>32.13</v>
      </c>
      <c r="H13" t="n">
        <v>0.55</v>
      </c>
      <c r="I13" t="n">
        <v>34</v>
      </c>
      <c r="J13" t="n">
        <v>119.61</v>
      </c>
      <c r="K13" t="n">
        <v>43.4</v>
      </c>
      <c r="L13" t="n">
        <v>3.75</v>
      </c>
      <c r="M13" t="n">
        <v>32</v>
      </c>
      <c r="N13" t="n">
        <v>17.46</v>
      </c>
      <c r="O13" t="n">
        <v>14985.35</v>
      </c>
      <c r="P13" t="n">
        <v>171.74</v>
      </c>
      <c r="Q13" t="n">
        <v>444.55</v>
      </c>
      <c r="R13" t="n">
        <v>90.90000000000001</v>
      </c>
      <c r="S13" t="n">
        <v>48.21</v>
      </c>
      <c r="T13" t="n">
        <v>15284.73</v>
      </c>
      <c r="U13" t="n">
        <v>0.53</v>
      </c>
      <c r="V13" t="n">
        <v>0.75</v>
      </c>
      <c r="W13" t="n">
        <v>0.22</v>
      </c>
      <c r="X13" t="n">
        <v>0.93</v>
      </c>
      <c r="Y13" t="n">
        <v>1</v>
      </c>
      <c r="Z13" t="n">
        <v>10</v>
      </c>
      <c r="AA13" t="n">
        <v>380.017573793817</v>
      </c>
      <c r="AB13" t="n">
        <v>519.9568096568293</v>
      </c>
      <c r="AC13" t="n">
        <v>470.3328615071463</v>
      </c>
      <c r="AD13" t="n">
        <v>380017.573793817</v>
      </c>
      <c r="AE13" t="n">
        <v>519956.8096568292</v>
      </c>
      <c r="AF13" t="n">
        <v>8.178065345387598e-06</v>
      </c>
      <c r="AG13" t="n">
        <v>25</v>
      </c>
      <c r="AH13" t="n">
        <v>470332.8615071463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4.763</v>
      </c>
      <c r="E14" t="n">
        <v>21</v>
      </c>
      <c r="F14" t="n">
        <v>18.15</v>
      </c>
      <c r="G14" t="n">
        <v>34.02</v>
      </c>
      <c r="H14" t="n">
        <v>0.59</v>
      </c>
      <c r="I14" t="n">
        <v>32</v>
      </c>
      <c r="J14" t="n">
        <v>119.93</v>
      </c>
      <c r="K14" t="n">
        <v>43.4</v>
      </c>
      <c r="L14" t="n">
        <v>4</v>
      </c>
      <c r="M14" t="n">
        <v>30</v>
      </c>
      <c r="N14" t="n">
        <v>17.53</v>
      </c>
      <c r="O14" t="n">
        <v>15025.44</v>
      </c>
      <c r="P14" t="n">
        <v>170.49</v>
      </c>
      <c r="Q14" t="n">
        <v>444.55</v>
      </c>
      <c r="R14" t="n">
        <v>89.06</v>
      </c>
      <c r="S14" t="n">
        <v>48.21</v>
      </c>
      <c r="T14" t="n">
        <v>14373.57</v>
      </c>
      <c r="U14" t="n">
        <v>0.54</v>
      </c>
      <c r="V14" t="n">
        <v>0.75</v>
      </c>
      <c r="W14" t="n">
        <v>0.21</v>
      </c>
      <c r="X14" t="n">
        <v>0.87</v>
      </c>
      <c r="Y14" t="n">
        <v>1</v>
      </c>
      <c r="Z14" t="n">
        <v>10</v>
      </c>
      <c r="AA14" t="n">
        <v>378.5025580964319</v>
      </c>
      <c r="AB14" t="n">
        <v>517.8838983418917</v>
      </c>
      <c r="AC14" t="n">
        <v>468.4577859387571</v>
      </c>
      <c r="AD14" t="n">
        <v>378502.5580964319</v>
      </c>
      <c r="AE14" t="n">
        <v>517883.8983418917</v>
      </c>
      <c r="AF14" t="n">
        <v>8.220349317311624e-06</v>
      </c>
      <c r="AG14" t="n">
        <v>25</v>
      </c>
      <c r="AH14" t="n">
        <v>468457.7859387571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4.7855</v>
      </c>
      <c r="E15" t="n">
        <v>20.9</v>
      </c>
      <c r="F15" t="n">
        <v>18.1</v>
      </c>
      <c r="G15" t="n">
        <v>36.19</v>
      </c>
      <c r="H15" t="n">
        <v>0.62</v>
      </c>
      <c r="I15" t="n">
        <v>30</v>
      </c>
      <c r="J15" t="n">
        <v>120.26</v>
      </c>
      <c r="K15" t="n">
        <v>43.4</v>
      </c>
      <c r="L15" t="n">
        <v>4.25</v>
      </c>
      <c r="M15" t="n">
        <v>28</v>
      </c>
      <c r="N15" t="n">
        <v>17.61</v>
      </c>
      <c r="O15" t="n">
        <v>15065.56</v>
      </c>
      <c r="P15" t="n">
        <v>169.32</v>
      </c>
      <c r="Q15" t="n">
        <v>444.6</v>
      </c>
      <c r="R15" t="n">
        <v>87.23</v>
      </c>
      <c r="S15" t="n">
        <v>48.21</v>
      </c>
      <c r="T15" t="n">
        <v>13468.57</v>
      </c>
      <c r="U15" t="n">
        <v>0.55</v>
      </c>
      <c r="V15" t="n">
        <v>0.75</v>
      </c>
      <c r="W15" t="n">
        <v>0.21</v>
      </c>
      <c r="X15" t="n">
        <v>0.82</v>
      </c>
      <c r="Y15" t="n">
        <v>1</v>
      </c>
      <c r="Z15" t="n">
        <v>10</v>
      </c>
      <c r="AA15" t="n">
        <v>377.1278860118247</v>
      </c>
      <c r="AB15" t="n">
        <v>516.0030113494799</v>
      </c>
      <c r="AC15" t="n">
        <v>466.7564081610597</v>
      </c>
      <c r="AD15" t="n">
        <v>377127.8860118247</v>
      </c>
      <c r="AE15" t="n">
        <v>516003.01134948</v>
      </c>
      <c r="AF15" t="n">
        <v>8.259181536425525e-06</v>
      </c>
      <c r="AG15" t="n">
        <v>25</v>
      </c>
      <c r="AH15" t="n">
        <v>466756.4081610597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4.8162</v>
      </c>
      <c r="E16" t="n">
        <v>20.76</v>
      </c>
      <c r="F16" t="n">
        <v>18.01</v>
      </c>
      <c r="G16" t="n">
        <v>38.59</v>
      </c>
      <c r="H16" t="n">
        <v>0.66</v>
      </c>
      <c r="I16" t="n">
        <v>28</v>
      </c>
      <c r="J16" t="n">
        <v>120.58</v>
      </c>
      <c r="K16" t="n">
        <v>43.4</v>
      </c>
      <c r="L16" t="n">
        <v>4.5</v>
      </c>
      <c r="M16" t="n">
        <v>26</v>
      </c>
      <c r="N16" t="n">
        <v>17.68</v>
      </c>
      <c r="O16" t="n">
        <v>15105.7</v>
      </c>
      <c r="P16" t="n">
        <v>167.61</v>
      </c>
      <c r="Q16" t="n">
        <v>444.58</v>
      </c>
      <c r="R16" t="n">
        <v>84.39</v>
      </c>
      <c r="S16" t="n">
        <v>48.21</v>
      </c>
      <c r="T16" t="n">
        <v>12061.45</v>
      </c>
      <c r="U16" t="n">
        <v>0.57</v>
      </c>
      <c r="V16" t="n">
        <v>0.76</v>
      </c>
      <c r="W16" t="n">
        <v>0.21</v>
      </c>
      <c r="X16" t="n">
        <v>0.73</v>
      </c>
      <c r="Y16" t="n">
        <v>1</v>
      </c>
      <c r="Z16" t="n">
        <v>10</v>
      </c>
      <c r="AA16" t="n">
        <v>375.1559053249709</v>
      </c>
      <c r="AB16" t="n">
        <v>513.3048603760786</v>
      </c>
      <c r="AC16" t="n">
        <v>464.3157649296812</v>
      </c>
      <c r="AD16" t="n">
        <v>375155.905324971</v>
      </c>
      <c r="AE16" t="n">
        <v>513304.8603760786</v>
      </c>
      <c r="AF16" t="n">
        <v>8.312165942060937e-06</v>
      </c>
      <c r="AG16" t="n">
        <v>25</v>
      </c>
      <c r="AH16" t="n">
        <v>464315.7649296811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4.8374</v>
      </c>
      <c r="E17" t="n">
        <v>20.67</v>
      </c>
      <c r="F17" t="n">
        <v>17.94</v>
      </c>
      <c r="G17" t="n">
        <v>39.87</v>
      </c>
      <c r="H17" t="n">
        <v>0.6899999999999999</v>
      </c>
      <c r="I17" t="n">
        <v>27</v>
      </c>
      <c r="J17" t="n">
        <v>120.91</v>
      </c>
      <c r="K17" t="n">
        <v>43.4</v>
      </c>
      <c r="L17" t="n">
        <v>4.75</v>
      </c>
      <c r="M17" t="n">
        <v>25</v>
      </c>
      <c r="N17" t="n">
        <v>17.76</v>
      </c>
      <c r="O17" t="n">
        <v>15145.88</v>
      </c>
      <c r="P17" t="n">
        <v>166.24</v>
      </c>
      <c r="Q17" t="n">
        <v>444.55</v>
      </c>
      <c r="R17" t="n">
        <v>82.63</v>
      </c>
      <c r="S17" t="n">
        <v>48.21</v>
      </c>
      <c r="T17" t="n">
        <v>11183.59</v>
      </c>
      <c r="U17" t="n">
        <v>0.58</v>
      </c>
      <c r="V17" t="n">
        <v>0.76</v>
      </c>
      <c r="W17" t="n">
        <v>0.19</v>
      </c>
      <c r="X17" t="n">
        <v>0.67</v>
      </c>
      <c r="Y17" t="n">
        <v>1</v>
      </c>
      <c r="Z17" t="n">
        <v>10</v>
      </c>
      <c r="AA17" t="n">
        <v>364.0724376383046</v>
      </c>
      <c r="AB17" t="n">
        <v>498.139970919097</v>
      </c>
      <c r="AC17" t="n">
        <v>450.5981912384179</v>
      </c>
      <c r="AD17" t="n">
        <v>364072.4376383046</v>
      </c>
      <c r="AE17" t="n">
        <v>498139.970919097</v>
      </c>
      <c r="AF17" t="n">
        <v>8.348754521848257e-06</v>
      </c>
      <c r="AG17" t="n">
        <v>24</v>
      </c>
      <c r="AH17" t="n">
        <v>450598.1912384179</v>
      </c>
    </row>
    <row r="18">
      <c r="A18" t="n">
        <v>16</v>
      </c>
      <c r="B18" t="n">
        <v>55</v>
      </c>
      <c r="C18" t="inlineStr">
        <is>
          <t xml:space="preserve">CONCLUIDO	</t>
        </is>
      </c>
      <c r="D18" t="n">
        <v>4.8392</v>
      </c>
      <c r="E18" t="n">
        <v>20.66</v>
      </c>
      <c r="F18" t="n">
        <v>17.98</v>
      </c>
      <c r="G18" t="n">
        <v>43.16</v>
      </c>
      <c r="H18" t="n">
        <v>0.73</v>
      </c>
      <c r="I18" t="n">
        <v>25</v>
      </c>
      <c r="J18" t="n">
        <v>121.23</v>
      </c>
      <c r="K18" t="n">
        <v>43.4</v>
      </c>
      <c r="L18" t="n">
        <v>5</v>
      </c>
      <c r="M18" t="n">
        <v>23</v>
      </c>
      <c r="N18" t="n">
        <v>17.83</v>
      </c>
      <c r="O18" t="n">
        <v>15186.08</v>
      </c>
      <c r="P18" t="n">
        <v>166.14</v>
      </c>
      <c r="Q18" t="n">
        <v>444.59</v>
      </c>
      <c r="R18" t="n">
        <v>83.86</v>
      </c>
      <c r="S18" t="n">
        <v>48.21</v>
      </c>
      <c r="T18" t="n">
        <v>11809.79</v>
      </c>
      <c r="U18" t="n">
        <v>0.57</v>
      </c>
      <c r="V18" t="n">
        <v>0.76</v>
      </c>
      <c r="W18" t="n">
        <v>0.2</v>
      </c>
      <c r="X18" t="n">
        <v>0.71</v>
      </c>
      <c r="Y18" t="n">
        <v>1</v>
      </c>
      <c r="Z18" t="n">
        <v>10</v>
      </c>
      <c r="AA18" t="n">
        <v>364.0828965368311</v>
      </c>
      <c r="AB18" t="n">
        <v>498.154281245475</v>
      </c>
      <c r="AC18" t="n">
        <v>450.611135807331</v>
      </c>
      <c r="AD18" t="n">
        <v>364082.8965368311</v>
      </c>
      <c r="AE18" t="n">
        <v>498154.281245475</v>
      </c>
      <c r="AF18" t="n">
        <v>8.351861099377368e-06</v>
      </c>
      <c r="AG18" t="n">
        <v>24</v>
      </c>
      <c r="AH18" t="n">
        <v>450611.135807331</v>
      </c>
    </row>
    <row r="19">
      <c r="A19" t="n">
        <v>17</v>
      </c>
      <c r="B19" t="n">
        <v>55</v>
      </c>
      <c r="C19" t="inlineStr">
        <is>
          <t xml:space="preserve">CONCLUIDO	</t>
        </is>
      </c>
      <c r="D19" t="n">
        <v>4.8518</v>
      </c>
      <c r="E19" t="n">
        <v>20.61</v>
      </c>
      <c r="F19" t="n">
        <v>17.95</v>
      </c>
      <c r="G19" t="n">
        <v>44.88</v>
      </c>
      <c r="H19" t="n">
        <v>0.76</v>
      </c>
      <c r="I19" t="n">
        <v>24</v>
      </c>
      <c r="J19" t="n">
        <v>121.56</v>
      </c>
      <c r="K19" t="n">
        <v>43.4</v>
      </c>
      <c r="L19" t="n">
        <v>5.25</v>
      </c>
      <c r="M19" t="n">
        <v>22</v>
      </c>
      <c r="N19" t="n">
        <v>17.91</v>
      </c>
      <c r="O19" t="n">
        <v>15226.31</v>
      </c>
      <c r="P19" t="n">
        <v>165.3</v>
      </c>
      <c r="Q19" t="n">
        <v>444.56</v>
      </c>
      <c r="R19" t="n">
        <v>82.63</v>
      </c>
      <c r="S19" t="n">
        <v>48.21</v>
      </c>
      <c r="T19" t="n">
        <v>11200.22</v>
      </c>
      <c r="U19" t="n">
        <v>0.58</v>
      </c>
      <c r="V19" t="n">
        <v>0.76</v>
      </c>
      <c r="W19" t="n">
        <v>0.2</v>
      </c>
      <c r="X19" t="n">
        <v>0.68</v>
      </c>
      <c r="Y19" t="n">
        <v>1</v>
      </c>
      <c r="Z19" t="n">
        <v>10</v>
      </c>
      <c r="AA19" t="n">
        <v>363.2384714056378</v>
      </c>
      <c r="AB19" t="n">
        <v>496.9989015275687</v>
      </c>
      <c r="AC19" t="n">
        <v>449.5660239081161</v>
      </c>
      <c r="AD19" t="n">
        <v>363238.4714056377</v>
      </c>
      <c r="AE19" t="n">
        <v>496998.9015275687</v>
      </c>
      <c r="AF19" t="n">
        <v>8.373607142081154e-06</v>
      </c>
      <c r="AG19" t="n">
        <v>24</v>
      </c>
      <c r="AH19" t="n">
        <v>449566.023908116</v>
      </c>
    </row>
    <row r="20">
      <c r="A20" t="n">
        <v>18</v>
      </c>
      <c r="B20" t="n">
        <v>55</v>
      </c>
      <c r="C20" t="inlineStr">
        <is>
          <t xml:space="preserve">CONCLUIDO	</t>
        </is>
      </c>
      <c r="D20" t="n">
        <v>4.8674</v>
      </c>
      <c r="E20" t="n">
        <v>20.54</v>
      </c>
      <c r="F20" t="n">
        <v>17.91</v>
      </c>
      <c r="G20" t="n">
        <v>46.73</v>
      </c>
      <c r="H20" t="n">
        <v>0.8</v>
      </c>
      <c r="I20" t="n">
        <v>23</v>
      </c>
      <c r="J20" t="n">
        <v>121.89</v>
      </c>
      <c r="K20" t="n">
        <v>43.4</v>
      </c>
      <c r="L20" t="n">
        <v>5.5</v>
      </c>
      <c r="M20" t="n">
        <v>21</v>
      </c>
      <c r="N20" t="n">
        <v>17.99</v>
      </c>
      <c r="O20" t="n">
        <v>15266.56</v>
      </c>
      <c r="P20" t="n">
        <v>163.93</v>
      </c>
      <c r="Q20" t="n">
        <v>444.55</v>
      </c>
      <c r="R20" t="n">
        <v>81.43000000000001</v>
      </c>
      <c r="S20" t="n">
        <v>48.21</v>
      </c>
      <c r="T20" t="n">
        <v>10605.84</v>
      </c>
      <c r="U20" t="n">
        <v>0.59</v>
      </c>
      <c r="V20" t="n">
        <v>0.76</v>
      </c>
      <c r="W20" t="n">
        <v>0.2</v>
      </c>
      <c r="X20" t="n">
        <v>0.63</v>
      </c>
      <c r="Y20" t="n">
        <v>1</v>
      </c>
      <c r="Z20" t="n">
        <v>10</v>
      </c>
      <c r="AA20" t="n">
        <v>362.0272830714143</v>
      </c>
      <c r="AB20" t="n">
        <v>495.3417002148261</v>
      </c>
      <c r="AC20" t="n">
        <v>448.066983562765</v>
      </c>
      <c r="AD20" t="n">
        <v>362027.2830714143</v>
      </c>
      <c r="AE20" t="n">
        <v>495341.700214826</v>
      </c>
      <c r="AF20" t="n">
        <v>8.400530814000125e-06</v>
      </c>
      <c r="AG20" t="n">
        <v>24</v>
      </c>
      <c r="AH20" t="n">
        <v>448066.9835627649</v>
      </c>
    </row>
    <row r="21">
      <c r="A21" t="n">
        <v>19</v>
      </c>
      <c r="B21" t="n">
        <v>55</v>
      </c>
      <c r="C21" t="inlineStr">
        <is>
          <t xml:space="preserve">CONCLUIDO	</t>
        </is>
      </c>
      <c r="D21" t="n">
        <v>4.8782</v>
      </c>
      <c r="E21" t="n">
        <v>20.5</v>
      </c>
      <c r="F21" t="n">
        <v>17.89</v>
      </c>
      <c r="G21" t="n">
        <v>48.79</v>
      </c>
      <c r="H21" t="n">
        <v>0.83</v>
      </c>
      <c r="I21" t="n">
        <v>22</v>
      </c>
      <c r="J21" t="n">
        <v>122.21</v>
      </c>
      <c r="K21" t="n">
        <v>43.4</v>
      </c>
      <c r="L21" t="n">
        <v>5.75</v>
      </c>
      <c r="M21" t="n">
        <v>20</v>
      </c>
      <c r="N21" t="n">
        <v>18.06</v>
      </c>
      <c r="O21" t="n">
        <v>15306.85</v>
      </c>
      <c r="P21" t="n">
        <v>162.82</v>
      </c>
      <c r="Q21" t="n">
        <v>444.56</v>
      </c>
      <c r="R21" t="n">
        <v>80.70999999999999</v>
      </c>
      <c r="S21" t="n">
        <v>48.21</v>
      </c>
      <c r="T21" t="n">
        <v>10249.77</v>
      </c>
      <c r="U21" t="n">
        <v>0.6</v>
      </c>
      <c r="V21" t="n">
        <v>0.76</v>
      </c>
      <c r="W21" t="n">
        <v>0.2</v>
      </c>
      <c r="X21" t="n">
        <v>0.61</v>
      </c>
      <c r="Y21" t="n">
        <v>1</v>
      </c>
      <c r="Z21" t="n">
        <v>10</v>
      </c>
      <c r="AA21" t="n">
        <v>361.134133149146</v>
      </c>
      <c r="AB21" t="n">
        <v>494.1196530881848</v>
      </c>
      <c r="AC21" t="n">
        <v>446.9615668987364</v>
      </c>
      <c r="AD21" t="n">
        <v>361134.133149146</v>
      </c>
      <c r="AE21" t="n">
        <v>494119.6530881848</v>
      </c>
      <c r="AF21" t="n">
        <v>8.419170279174797e-06</v>
      </c>
      <c r="AG21" t="n">
        <v>24</v>
      </c>
      <c r="AH21" t="n">
        <v>446961.5668987364</v>
      </c>
    </row>
    <row r="22">
      <c r="A22" t="n">
        <v>20</v>
      </c>
      <c r="B22" t="n">
        <v>55</v>
      </c>
      <c r="C22" t="inlineStr">
        <is>
          <t xml:space="preserve">CONCLUIDO	</t>
        </is>
      </c>
      <c r="D22" t="n">
        <v>4.8944</v>
      </c>
      <c r="E22" t="n">
        <v>20.43</v>
      </c>
      <c r="F22" t="n">
        <v>17.85</v>
      </c>
      <c r="G22" t="n">
        <v>50.99</v>
      </c>
      <c r="H22" t="n">
        <v>0.86</v>
      </c>
      <c r="I22" t="n">
        <v>21</v>
      </c>
      <c r="J22" t="n">
        <v>122.54</v>
      </c>
      <c r="K22" t="n">
        <v>43.4</v>
      </c>
      <c r="L22" t="n">
        <v>6</v>
      </c>
      <c r="M22" t="n">
        <v>19</v>
      </c>
      <c r="N22" t="n">
        <v>18.14</v>
      </c>
      <c r="O22" t="n">
        <v>15347.16</v>
      </c>
      <c r="P22" t="n">
        <v>161.96</v>
      </c>
      <c r="Q22" t="n">
        <v>444.58</v>
      </c>
      <c r="R22" t="n">
        <v>79.19</v>
      </c>
      <c r="S22" t="n">
        <v>48.21</v>
      </c>
      <c r="T22" t="n">
        <v>9493.620000000001</v>
      </c>
      <c r="U22" t="n">
        <v>0.61</v>
      </c>
      <c r="V22" t="n">
        <v>0.76</v>
      </c>
      <c r="W22" t="n">
        <v>0.2</v>
      </c>
      <c r="X22" t="n">
        <v>0.57</v>
      </c>
      <c r="Y22" t="n">
        <v>1</v>
      </c>
      <c r="Z22" t="n">
        <v>10</v>
      </c>
      <c r="AA22" t="n">
        <v>360.172497962917</v>
      </c>
      <c r="AB22" t="n">
        <v>492.8039014020361</v>
      </c>
      <c r="AC22" t="n">
        <v>445.7713887068447</v>
      </c>
      <c r="AD22" t="n">
        <v>360172.497962917</v>
      </c>
      <c r="AE22" t="n">
        <v>492803.9014020361</v>
      </c>
      <c r="AF22" t="n">
        <v>8.447129476936807e-06</v>
      </c>
      <c r="AG22" t="n">
        <v>24</v>
      </c>
      <c r="AH22" t="n">
        <v>445771.3887068446</v>
      </c>
    </row>
    <row r="23">
      <c r="A23" t="n">
        <v>21</v>
      </c>
      <c r="B23" t="n">
        <v>55</v>
      </c>
      <c r="C23" t="inlineStr">
        <is>
          <t xml:space="preserve">CONCLUIDO	</t>
        </is>
      </c>
      <c r="D23" t="n">
        <v>4.9099</v>
      </c>
      <c r="E23" t="n">
        <v>20.37</v>
      </c>
      <c r="F23" t="n">
        <v>17.8</v>
      </c>
      <c r="G23" t="n">
        <v>53.41</v>
      </c>
      <c r="H23" t="n">
        <v>0.9</v>
      </c>
      <c r="I23" t="n">
        <v>20</v>
      </c>
      <c r="J23" t="n">
        <v>122.87</v>
      </c>
      <c r="K23" t="n">
        <v>43.4</v>
      </c>
      <c r="L23" t="n">
        <v>6.25</v>
      </c>
      <c r="M23" t="n">
        <v>18</v>
      </c>
      <c r="N23" t="n">
        <v>18.22</v>
      </c>
      <c r="O23" t="n">
        <v>15387.5</v>
      </c>
      <c r="P23" t="n">
        <v>160.88</v>
      </c>
      <c r="Q23" t="n">
        <v>444.55</v>
      </c>
      <c r="R23" t="n">
        <v>77.75</v>
      </c>
      <c r="S23" t="n">
        <v>48.21</v>
      </c>
      <c r="T23" t="n">
        <v>8781.73</v>
      </c>
      <c r="U23" t="n">
        <v>0.62</v>
      </c>
      <c r="V23" t="n">
        <v>0.77</v>
      </c>
      <c r="W23" t="n">
        <v>0.2</v>
      </c>
      <c r="X23" t="n">
        <v>0.53</v>
      </c>
      <c r="Y23" t="n">
        <v>1</v>
      </c>
      <c r="Z23" t="n">
        <v>10</v>
      </c>
      <c r="AA23" t="n">
        <v>359.0999870408095</v>
      </c>
      <c r="AB23" t="n">
        <v>491.3364446425661</v>
      </c>
      <c r="AC23" t="n">
        <v>444.4439839609099</v>
      </c>
      <c r="AD23" t="n">
        <v>359099.9870408095</v>
      </c>
      <c r="AE23" t="n">
        <v>491336.444642566</v>
      </c>
      <c r="AF23" t="n">
        <v>8.473880561215273e-06</v>
      </c>
      <c r="AG23" t="n">
        <v>24</v>
      </c>
      <c r="AH23" t="n">
        <v>444443.9839609099</v>
      </c>
    </row>
    <row r="24">
      <c r="A24" t="n">
        <v>22</v>
      </c>
      <c r="B24" t="n">
        <v>55</v>
      </c>
      <c r="C24" t="inlineStr">
        <is>
          <t xml:space="preserve">CONCLUIDO	</t>
        </is>
      </c>
      <c r="D24" t="n">
        <v>4.9223</v>
      </c>
      <c r="E24" t="n">
        <v>20.32</v>
      </c>
      <c r="F24" t="n">
        <v>17.78</v>
      </c>
      <c r="G24" t="n">
        <v>56.14</v>
      </c>
      <c r="H24" t="n">
        <v>0.93</v>
      </c>
      <c r="I24" t="n">
        <v>19</v>
      </c>
      <c r="J24" t="n">
        <v>123.19</v>
      </c>
      <c r="K24" t="n">
        <v>43.4</v>
      </c>
      <c r="L24" t="n">
        <v>6.5</v>
      </c>
      <c r="M24" t="n">
        <v>17</v>
      </c>
      <c r="N24" t="n">
        <v>18.29</v>
      </c>
      <c r="O24" t="n">
        <v>15427.87</v>
      </c>
      <c r="P24" t="n">
        <v>159.97</v>
      </c>
      <c r="Q24" t="n">
        <v>444.58</v>
      </c>
      <c r="R24" t="n">
        <v>76.79000000000001</v>
      </c>
      <c r="S24" t="n">
        <v>48.21</v>
      </c>
      <c r="T24" t="n">
        <v>8305.540000000001</v>
      </c>
      <c r="U24" t="n">
        <v>0.63</v>
      </c>
      <c r="V24" t="n">
        <v>0.77</v>
      </c>
      <c r="W24" t="n">
        <v>0.2</v>
      </c>
      <c r="X24" t="n">
        <v>0.5</v>
      </c>
      <c r="Y24" t="n">
        <v>1</v>
      </c>
      <c r="Z24" t="n">
        <v>10</v>
      </c>
      <c r="AA24" t="n">
        <v>358.2781412809778</v>
      </c>
      <c r="AB24" t="n">
        <v>490.2119590166882</v>
      </c>
      <c r="AC24" t="n">
        <v>443.4268176649404</v>
      </c>
      <c r="AD24" t="n">
        <v>358278.1412809778</v>
      </c>
      <c r="AE24" t="n">
        <v>490211.9590166882</v>
      </c>
      <c r="AF24" t="n">
        <v>8.495281428638044e-06</v>
      </c>
      <c r="AG24" t="n">
        <v>24</v>
      </c>
      <c r="AH24" t="n">
        <v>443426.8176649404</v>
      </c>
    </row>
    <row r="25">
      <c r="A25" t="n">
        <v>23</v>
      </c>
      <c r="B25" t="n">
        <v>55</v>
      </c>
      <c r="C25" t="inlineStr">
        <is>
          <t xml:space="preserve">CONCLUIDO	</t>
        </is>
      </c>
      <c r="D25" t="n">
        <v>4.9549</v>
      </c>
      <c r="E25" t="n">
        <v>20.18</v>
      </c>
      <c r="F25" t="n">
        <v>17.67</v>
      </c>
      <c r="G25" t="n">
        <v>58.89</v>
      </c>
      <c r="H25" t="n">
        <v>0.96</v>
      </c>
      <c r="I25" t="n">
        <v>18</v>
      </c>
      <c r="J25" t="n">
        <v>123.52</v>
      </c>
      <c r="K25" t="n">
        <v>43.4</v>
      </c>
      <c r="L25" t="n">
        <v>6.75</v>
      </c>
      <c r="M25" t="n">
        <v>16</v>
      </c>
      <c r="N25" t="n">
        <v>18.37</v>
      </c>
      <c r="O25" t="n">
        <v>15468.27</v>
      </c>
      <c r="P25" t="n">
        <v>157.67</v>
      </c>
      <c r="Q25" t="n">
        <v>444.57</v>
      </c>
      <c r="R25" t="n">
        <v>73.37</v>
      </c>
      <c r="S25" t="n">
        <v>48.21</v>
      </c>
      <c r="T25" t="n">
        <v>6600.5</v>
      </c>
      <c r="U25" t="n">
        <v>0.66</v>
      </c>
      <c r="V25" t="n">
        <v>0.77</v>
      </c>
      <c r="W25" t="n">
        <v>0.18</v>
      </c>
      <c r="X25" t="n">
        <v>0.39</v>
      </c>
      <c r="Y25" t="n">
        <v>1</v>
      </c>
      <c r="Z25" t="n">
        <v>10</v>
      </c>
      <c r="AA25" t="n">
        <v>356.0284838551929</v>
      </c>
      <c r="AB25" t="n">
        <v>487.1338784788484</v>
      </c>
      <c r="AC25" t="n">
        <v>440.6425048135188</v>
      </c>
      <c r="AD25" t="n">
        <v>356028.4838551929</v>
      </c>
      <c r="AE25" t="n">
        <v>487133.8784788484</v>
      </c>
      <c r="AF25" t="n">
        <v>8.551544999443075e-06</v>
      </c>
      <c r="AG25" t="n">
        <v>24</v>
      </c>
      <c r="AH25" t="n">
        <v>440642.5048135188</v>
      </c>
    </row>
    <row r="26">
      <c r="A26" t="n">
        <v>24</v>
      </c>
      <c r="B26" t="n">
        <v>55</v>
      </c>
      <c r="C26" t="inlineStr">
        <is>
          <t xml:space="preserve">CONCLUIDO	</t>
        </is>
      </c>
      <c r="D26" t="n">
        <v>4.9234</v>
      </c>
      <c r="E26" t="n">
        <v>20.31</v>
      </c>
      <c r="F26" t="n">
        <v>17.8</v>
      </c>
      <c r="G26" t="n">
        <v>59.32</v>
      </c>
      <c r="H26" t="n">
        <v>1</v>
      </c>
      <c r="I26" t="n">
        <v>18</v>
      </c>
      <c r="J26" t="n">
        <v>123.85</v>
      </c>
      <c r="K26" t="n">
        <v>43.4</v>
      </c>
      <c r="L26" t="n">
        <v>7</v>
      </c>
      <c r="M26" t="n">
        <v>16</v>
      </c>
      <c r="N26" t="n">
        <v>18.45</v>
      </c>
      <c r="O26" t="n">
        <v>15508.69</v>
      </c>
      <c r="P26" t="n">
        <v>158.22</v>
      </c>
      <c r="Q26" t="n">
        <v>444.56</v>
      </c>
      <c r="R26" t="n">
        <v>77.79000000000001</v>
      </c>
      <c r="S26" t="n">
        <v>48.21</v>
      </c>
      <c r="T26" t="n">
        <v>8810.09</v>
      </c>
      <c r="U26" t="n">
        <v>0.62</v>
      </c>
      <c r="V26" t="n">
        <v>0.77</v>
      </c>
      <c r="W26" t="n">
        <v>0.19</v>
      </c>
      <c r="X26" t="n">
        <v>0.52</v>
      </c>
      <c r="Y26" t="n">
        <v>1</v>
      </c>
      <c r="Z26" t="n">
        <v>10</v>
      </c>
      <c r="AA26" t="n">
        <v>357.4440661648663</v>
      </c>
      <c r="AB26" t="n">
        <v>489.0707406460275</v>
      </c>
      <c r="AC26" t="n">
        <v>442.3945155738655</v>
      </c>
      <c r="AD26" t="n">
        <v>357444.0661648663</v>
      </c>
      <c r="AE26" t="n">
        <v>489070.7406460275</v>
      </c>
      <c r="AF26" t="n">
        <v>8.497179892683613e-06</v>
      </c>
      <c r="AG26" t="n">
        <v>24</v>
      </c>
      <c r="AH26" t="n">
        <v>442394.5155738655</v>
      </c>
    </row>
    <row r="27">
      <c r="A27" t="n">
        <v>25</v>
      </c>
      <c r="B27" t="n">
        <v>55</v>
      </c>
      <c r="C27" t="inlineStr">
        <is>
          <t xml:space="preserve">CONCLUIDO	</t>
        </is>
      </c>
      <c r="D27" t="n">
        <v>4.9404</v>
      </c>
      <c r="E27" t="n">
        <v>20.24</v>
      </c>
      <c r="F27" t="n">
        <v>17.75</v>
      </c>
      <c r="G27" t="n">
        <v>62.65</v>
      </c>
      <c r="H27" t="n">
        <v>1.03</v>
      </c>
      <c r="I27" t="n">
        <v>17</v>
      </c>
      <c r="J27" t="n">
        <v>124.18</v>
      </c>
      <c r="K27" t="n">
        <v>43.4</v>
      </c>
      <c r="L27" t="n">
        <v>7.25</v>
      </c>
      <c r="M27" t="n">
        <v>15</v>
      </c>
      <c r="N27" t="n">
        <v>18.53</v>
      </c>
      <c r="O27" t="n">
        <v>15549.15</v>
      </c>
      <c r="P27" t="n">
        <v>157.48</v>
      </c>
      <c r="Q27" t="n">
        <v>444.55</v>
      </c>
      <c r="R27" t="n">
        <v>76.23999999999999</v>
      </c>
      <c r="S27" t="n">
        <v>48.21</v>
      </c>
      <c r="T27" t="n">
        <v>8038.01</v>
      </c>
      <c r="U27" t="n">
        <v>0.63</v>
      </c>
      <c r="V27" t="n">
        <v>0.77</v>
      </c>
      <c r="W27" t="n">
        <v>0.19</v>
      </c>
      <c r="X27" t="n">
        <v>0.47</v>
      </c>
      <c r="Y27" t="n">
        <v>1</v>
      </c>
      <c r="Z27" t="n">
        <v>10</v>
      </c>
      <c r="AA27" t="n">
        <v>356.5150272642885</v>
      </c>
      <c r="AB27" t="n">
        <v>487.7995886359534</v>
      </c>
      <c r="AC27" t="n">
        <v>441.2446805275598</v>
      </c>
      <c r="AD27" t="n">
        <v>356515.0272642885</v>
      </c>
      <c r="AE27" t="n">
        <v>487799.5886359534</v>
      </c>
      <c r="AF27" t="n">
        <v>8.526519791569673e-06</v>
      </c>
      <c r="AG27" t="n">
        <v>24</v>
      </c>
      <c r="AH27" t="n">
        <v>441244.6805275598</v>
      </c>
    </row>
    <row r="28">
      <c r="A28" t="n">
        <v>26</v>
      </c>
      <c r="B28" t="n">
        <v>55</v>
      </c>
      <c r="C28" t="inlineStr">
        <is>
          <t xml:space="preserve">CONCLUIDO	</t>
        </is>
      </c>
      <c r="D28" t="n">
        <v>4.9596</v>
      </c>
      <c r="E28" t="n">
        <v>20.16</v>
      </c>
      <c r="F28" t="n">
        <v>17.7</v>
      </c>
      <c r="G28" t="n">
        <v>66.36</v>
      </c>
      <c r="H28" t="n">
        <v>1.06</v>
      </c>
      <c r="I28" t="n">
        <v>16</v>
      </c>
      <c r="J28" t="n">
        <v>124.51</v>
      </c>
      <c r="K28" t="n">
        <v>43.4</v>
      </c>
      <c r="L28" t="n">
        <v>7.5</v>
      </c>
      <c r="M28" t="n">
        <v>14</v>
      </c>
      <c r="N28" t="n">
        <v>18.61</v>
      </c>
      <c r="O28" t="n">
        <v>15589.63</v>
      </c>
      <c r="P28" t="n">
        <v>155.45</v>
      </c>
      <c r="Q28" t="n">
        <v>444.56</v>
      </c>
      <c r="R28" t="n">
        <v>74.31999999999999</v>
      </c>
      <c r="S28" t="n">
        <v>48.21</v>
      </c>
      <c r="T28" t="n">
        <v>7086.16</v>
      </c>
      <c r="U28" t="n">
        <v>0.65</v>
      </c>
      <c r="V28" t="n">
        <v>0.77</v>
      </c>
      <c r="W28" t="n">
        <v>0.19</v>
      </c>
      <c r="X28" t="n">
        <v>0.42</v>
      </c>
      <c r="Y28" t="n">
        <v>1</v>
      </c>
      <c r="Z28" t="n">
        <v>10</v>
      </c>
      <c r="AA28" t="n">
        <v>354.9083335204147</v>
      </c>
      <c r="AB28" t="n">
        <v>485.6012393732598</v>
      </c>
      <c r="AC28" t="n">
        <v>439.2561386330951</v>
      </c>
      <c r="AD28" t="n">
        <v>354908.3335204147</v>
      </c>
      <c r="AE28" t="n">
        <v>485601.2393732598</v>
      </c>
      <c r="AF28" t="n">
        <v>8.559656618546867e-06</v>
      </c>
      <c r="AG28" t="n">
        <v>24</v>
      </c>
      <c r="AH28" t="n">
        <v>439256.1386330951</v>
      </c>
    </row>
    <row r="29">
      <c r="A29" t="n">
        <v>27</v>
      </c>
      <c r="B29" t="n">
        <v>55</v>
      </c>
      <c r="C29" t="inlineStr">
        <is>
          <t xml:space="preserve">CONCLUIDO	</t>
        </is>
      </c>
      <c r="D29" t="n">
        <v>4.9581</v>
      </c>
      <c r="E29" t="n">
        <v>20.17</v>
      </c>
      <c r="F29" t="n">
        <v>17.7</v>
      </c>
      <c r="G29" t="n">
        <v>66.39</v>
      </c>
      <c r="H29" t="n">
        <v>1.1</v>
      </c>
      <c r="I29" t="n">
        <v>16</v>
      </c>
      <c r="J29" t="n">
        <v>124.83</v>
      </c>
      <c r="K29" t="n">
        <v>43.4</v>
      </c>
      <c r="L29" t="n">
        <v>7.75</v>
      </c>
      <c r="M29" t="n">
        <v>14</v>
      </c>
      <c r="N29" t="n">
        <v>18.68</v>
      </c>
      <c r="O29" t="n">
        <v>15630.14</v>
      </c>
      <c r="P29" t="n">
        <v>155.12</v>
      </c>
      <c r="Q29" t="n">
        <v>444.55</v>
      </c>
      <c r="R29" t="n">
        <v>74.53</v>
      </c>
      <c r="S29" t="n">
        <v>48.21</v>
      </c>
      <c r="T29" t="n">
        <v>7190.9</v>
      </c>
      <c r="U29" t="n">
        <v>0.65</v>
      </c>
      <c r="V29" t="n">
        <v>0.77</v>
      </c>
      <c r="W29" t="n">
        <v>0.19</v>
      </c>
      <c r="X29" t="n">
        <v>0.43</v>
      </c>
      <c r="Y29" t="n">
        <v>1</v>
      </c>
      <c r="Z29" t="n">
        <v>10</v>
      </c>
      <c r="AA29" t="n">
        <v>354.7846119303665</v>
      </c>
      <c r="AB29" t="n">
        <v>485.4319580355445</v>
      </c>
      <c r="AC29" t="n">
        <v>439.1030132686636</v>
      </c>
      <c r="AD29" t="n">
        <v>354784.6119303665</v>
      </c>
      <c r="AE29" t="n">
        <v>485431.9580355445</v>
      </c>
      <c r="AF29" t="n">
        <v>8.557067803939275e-06</v>
      </c>
      <c r="AG29" t="n">
        <v>24</v>
      </c>
      <c r="AH29" t="n">
        <v>439103.0132686635</v>
      </c>
    </row>
    <row r="30">
      <c r="A30" t="n">
        <v>28</v>
      </c>
      <c r="B30" t="n">
        <v>55</v>
      </c>
      <c r="C30" t="inlineStr">
        <is>
          <t xml:space="preserve">CONCLUIDO	</t>
        </is>
      </c>
      <c r="D30" t="n">
        <v>4.9724</v>
      </c>
      <c r="E30" t="n">
        <v>20.11</v>
      </c>
      <c r="F30" t="n">
        <v>17.67</v>
      </c>
      <c r="G30" t="n">
        <v>70.67</v>
      </c>
      <c r="H30" t="n">
        <v>1.13</v>
      </c>
      <c r="I30" t="n">
        <v>15</v>
      </c>
      <c r="J30" t="n">
        <v>125.16</v>
      </c>
      <c r="K30" t="n">
        <v>43.4</v>
      </c>
      <c r="L30" t="n">
        <v>8</v>
      </c>
      <c r="M30" t="n">
        <v>13</v>
      </c>
      <c r="N30" t="n">
        <v>18.76</v>
      </c>
      <c r="O30" t="n">
        <v>15670.68</v>
      </c>
      <c r="P30" t="n">
        <v>154.17</v>
      </c>
      <c r="Q30" t="n">
        <v>444.55</v>
      </c>
      <c r="R30" t="n">
        <v>73.42</v>
      </c>
      <c r="S30" t="n">
        <v>48.21</v>
      </c>
      <c r="T30" t="n">
        <v>6641.54</v>
      </c>
      <c r="U30" t="n">
        <v>0.66</v>
      </c>
      <c r="V30" t="n">
        <v>0.77</v>
      </c>
      <c r="W30" t="n">
        <v>0.19</v>
      </c>
      <c r="X30" t="n">
        <v>0.39</v>
      </c>
      <c r="Y30" t="n">
        <v>1</v>
      </c>
      <c r="Z30" t="n">
        <v>10</v>
      </c>
      <c r="AA30" t="n">
        <v>353.8886612811083</v>
      </c>
      <c r="AB30" t="n">
        <v>484.2060788306765</v>
      </c>
      <c r="AC30" t="n">
        <v>437.9941302545758</v>
      </c>
      <c r="AD30" t="n">
        <v>353888.6612811083</v>
      </c>
      <c r="AE30" t="n">
        <v>484206.0788306765</v>
      </c>
      <c r="AF30" t="n">
        <v>8.581747836531666e-06</v>
      </c>
      <c r="AG30" t="n">
        <v>24</v>
      </c>
      <c r="AH30" t="n">
        <v>437994.1302545758</v>
      </c>
    </row>
    <row r="31">
      <c r="A31" t="n">
        <v>29</v>
      </c>
      <c r="B31" t="n">
        <v>55</v>
      </c>
      <c r="C31" t="inlineStr">
        <is>
          <t xml:space="preserve">CONCLUIDO	</t>
        </is>
      </c>
      <c r="D31" t="n">
        <v>4.9689</v>
      </c>
      <c r="E31" t="n">
        <v>20.12</v>
      </c>
      <c r="F31" t="n">
        <v>17.68</v>
      </c>
      <c r="G31" t="n">
        <v>70.73</v>
      </c>
      <c r="H31" t="n">
        <v>1.16</v>
      </c>
      <c r="I31" t="n">
        <v>15</v>
      </c>
      <c r="J31" t="n">
        <v>125.49</v>
      </c>
      <c r="K31" t="n">
        <v>43.4</v>
      </c>
      <c r="L31" t="n">
        <v>8.25</v>
      </c>
      <c r="M31" t="n">
        <v>13</v>
      </c>
      <c r="N31" t="n">
        <v>18.84</v>
      </c>
      <c r="O31" t="n">
        <v>15711.24</v>
      </c>
      <c r="P31" t="n">
        <v>153.34</v>
      </c>
      <c r="Q31" t="n">
        <v>444.55</v>
      </c>
      <c r="R31" t="n">
        <v>73.89</v>
      </c>
      <c r="S31" t="n">
        <v>48.21</v>
      </c>
      <c r="T31" t="n">
        <v>6875.47</v>
      </c>
      <c r="U31" t="n">
        <v>0.65</v>
      </c>
      <c r="V31" t="n">
        <v>0.77</v>
      </c>
      <c r="W31" t="n">
        <v>0.19</v>
      </c>
      <c r="X31" t="n">
        <v>0.41</v>
      </c>
      <c r="Y31" t="n">
        <v>1</v>
      </c>
      <c r="Z31" t="n">
        <v>10</v>
      </c>
      <c r="AA31" t="n">
        <v>353.59737986063</v>
      </c>
      <c r="AB31" t="n">
        <v>483.8075347407487</v>
      </c>
      <c r="AC31" t="n">
        <v>437.6336226532306</v>
      </c>
      <c r="AD31" t="n">
        <v>353597.37986063</v>
      </c>
      <c r="AE31" t="n">
        <v>483807.5347407487</v>
      </c>
      <c r="AF31" t="n">
        <v>8.575707269113947e-06</v>
      </c>
      <c r="AG31" t="n">
        <v>24</v>
      </c>
      <c r="AH31" t="n">
        <v>437633.6226532306</v>
      </c>
    </row>
    <row r="32">
      <c r="A32" t="n">
        <v>30</v>
      </c>
      <c r="B32" t="n">
        <v>55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17.59</v>
      </c>
      <c r="G32" t="n">
        <v>75.41</v>
      </c>
      <c r="H32" t="n">
        <v>1.19</v>
      </c>
      <c r="I32" t="n">
        <v>14</v>
      </c>
      <c r="J32" t="n">
        <v>125.82</v>
      </c>
      <c r="K32" t="n">
        <v>43.4</v>
      </c>
      <c r="L32" t="n">
        <v>8.5</v>
      </c>
      <c r="M32" t="n">
        <v>12</v>
      </c>
      <c r="N32" t="n">
        <v>18.92</v>
      </c>
      <c r="O32" t="n">
        <v>15751.84</v>
      </c>
      <c r="P32" t="n">
        <v>152.15</v>
      </c>
      <c r="Q32" t="n">
        <v>444.57</v>
      </c>
      <c r="R32" t="n">
        <v>70.76000000000001</v>
      </c>
      <c r="S32" t="n">
        <v>48.21</v>
      </c>
      <c r="T32" t="n">
        <v>5315.4</v>
      </c>
      <c r="U32" t="n">
        <v>0.68</v>
      </c>
      <c r="V32" t="n">
        <v>0.78</v>
      </c>
      <c r="W32" t="n">
        <v>0.19</v>
      </c>
      <c r="X32" t="n">
        <v>0.32</v>
      </c>
      <c r="Y32" t="n">
        <v>1</v>
      </c>
      <c r="Z32" t="n">
        <v>10</v>
      </c>
      <c r="AA32" t="n">
        <v>352.1045210400546</v>
      </c>
      <c r="AB32" t="n">
        <v>481.7649394421545</v>
      </c>
      <c r="AC32" t="n">
        <v>435.7859697831337</v>
      </c>
      <c r="AD32" t="n">
        <v>352104.5210400546</v>
      </c>
      <c r="AE32" t="n">
        <v>481764.9394421545</v>
      </c>
      <c r="AF32" t="n">
        <v>8.623686633174677e-06</v>
      </c>
      <c r="AG32" t="n">
        <v>24</v>
      </c>
      <c r="AH32" t="n">
        <v>435785.9697831337</v>
      </c>
    </row>
    <row r="33">
      <c r="A33" t="n">
        <v>31</v>
      </c>
      <c r="B33" t="n">
        <v>55</v>
      </c>
      <c r="C33" t="inlineStr">
        <is>
          <t xml:space="preserve">CONCLUIDO	</t>
        </is>
      </c>
      <c r="D33" t="n">
        <v>4.9688</v>
      </c>
      <c r="E33" t="n">
        <v>20.13</v>
      </c>
      <c r="F33" t="n">
        <v>17.71</v>
      </c>
      <c r="G33" t="n">
        <v>75.89</v>
      </c>
      <c r="H33" t="n">
        <v>1.22</v>
      </c>
      <c r="I33" t="n">
        <v>14</v>
      </c>
      <c r="J33" t="n">
        <v>126.15</v>
      </c>
      <c r="K33" t="n">
        <v>43.4</v>
      </c>
      <c r="L33" t="n">
        <v>8.75</v>
      </c>
      <c r="M33" t="n">
        <v>12</v>
      </c>
      <c r="N33" t="n">
        <v>19</v>
      </c>
      <c r="O33" t="n">
        <v>15792.46</v>
      </c>
      <c r="P33" t="n">
        <v>152.51</v>
      </c>
      <c r="Q33" t="n">
        <v>444.55</v>
      </c>
      <c r="R33" t="n">
        <v>75.06</v>
      </c>
      <c r="S33" t="n">
        <v>48.21</v>
      </c>
      <c r="T33" t="n">
        <v>7466.93</v>
      </c>
      <c r="U33" t="n">
        <v>0.64</v>
      </c>
      <c r="V33" t="n">
        <v>0.77</v>
      </c>
      <c r="W33" t="n">
        <v>0.18</v>
      </c>
      <c r="X33" t="n">
        <v>0.43</v>
      </c>
      <c r="Y33" t="n">
        <v>1</v>
      </c>
      <c r="Z33" t="n">
        <v>10</v>
      </c>
      <c r="AA33" t="n">
        <v>353.275912461099</v>
      </c>
      <c r="AB33" t="n">
        <v>483.3676888625697</v>
      </c>
      <c r="AC33" t="n">
        <v>437.2357550483375</v>
      </c>
      <c r="AD33" t="n">
        <v>353275.912461099</v>
      </c>
      <c r="AE33" t="n">
        <v>483367.6888625697</v>
      </c>
      <c r="AF33" t="n">
        <v>8.57553468147344e-06</v>
      </c>
      <c r="AG33" t="n">
        <v>24</v>
      </c>
      <c r="AH33" t="n">
        <v>437235.7550483375</v>
      </c>
    </row>
    <row r="34">
      <c r="A34" t="n">
        <v>32</v>
      </c>
      <c r="B34" t="n">
        <v>55</v>
      </c>
      <c r="C34" t="inlineStr">
        <is>
          <t xml:space="preserve">CONCLUIDO	</t>
        </is>
      </c>
      <c r="D34" t="n">
        <v>4.9963</v>
      </c>
      <c r="E34" t="n">
        <v>20.02</v>
      </c>
      <c r="F34" t="n">
        <v>17.62</v>
      </c>
      <c r="G34" t="n">
        <v>81.31999999999999</v>
      </c>
      <c r="H34" t="n">
        <v>1.26</v>
      </c>
      <c r="I34" t="n">
        <v>13</v>
      </c>
      <c r="J34" t="n">
        <v>126.48</v>
      </c>
      <c r="K34" t="n">
        <v>43.4</v>
      </c>
      <c r="L34" t="n">
        <v>9</v>
      </c>
      <c r="M34" t="n">
        <v>11</v>
      </c>
      <c r="N34" t="n">
        <v>19.08</v>
      </c>
      <c r="O34" t="n">
        <v>15833.12</v>
      </c>
      <c r="P34" t="n">
        <v>150.11</v>
      </c>
      <c r="Q34" t="n">
        <v>444.55</v>
      </c>
      <c r="R34" t="n">
        <v>71.81</v>
      </c>
      <c r="S34" t="n">
        <v>48.21</v>
      </c>
      <c r="T34" t="n">
        <v>5845.95</v>
      </c>
      <c r="U34" t="n">
        <v>0.67</v>
      </c>
      <c r="V34" t="n">
        <v>0.77</v>
      </c>
      <c r="W34" t="n">
        <v>0.18</v>
      </c>
      <c r="X34" t="n">
        <v>0.34</v>
      </c>
      <c r="Y34" t="n">
        <v>1</v>
      </c>
      <c r="Z34" t="n">
        <v>10</v>
      </c>
      <c r="AA34" t="n">
        <v>351.2062731270377</v>
      </c>
      <c r="AB34" t="n">
        <v>480.5359170196637</v>
      </c>
      <c r="AC34" t="n">
        <v>434.6742435357016</v>
      </c>
      <c r="AD34" t="n">
        <v>351206.2731270377</v>
      </c>
      <c r="AE34" t="n">
        <v>480535.9170196637</v>
      </c>
      <c r="AF34" t="n">
        <v>8.622996282612652e-06</v>
      </c>
      <c r="AG34" t="n">
        <v>24</v>
      </c>
      <c r="AH34" t="n">
        <v>434674.2435357017</v>
      </c>
    </row>
    <row r="35">
      <c r="A35" t="n">
        <v>33</v>
      </c>
      <c r="B35" t="n">
        <v>55</v>
      </c>
      <c r="C35" t="inlineStr">
        <is>
          <t xml:space="preserve">CONCLUIDO	</t>
        </is>
      </c>
      <c r="D35" t="n">
        <v>4.9999</v>
      </c>
      <c r="E35" t="n">
        <v>20</v>
      </c>
      <c r="F35" t="n">
        <v>17.61</v>
      </c>
      <c r="G35" t="n">
        <v>81.26000000000001</v>
      </c>
      <c r="H35" t="n">
        <v>1.29</v>
      </c>
      <c r="I35" t="n">
        <v>13</v>
      </c>
      <c r="J35" t="n">
        <v>126.81</v>
      </c>
      <c r="K35" t="n">
        <v>43.4</v>
      </c>
      <c r="L35" t="n">
        <v>9.25</v>
      </c>
      <c r="M35" t="n">
        <v>11</v>
      </c>
      <c r="N35" t="n">
        <v>19.16</v>
      </c>
      <c r="O35" t="n">
        <v>15873.8</v>
      </c>
      <c r="P35" t="n">
        <v>149.4</v>
      </c>
      <c r="Q35" t="n">
        <v>444.55</v>
      </c>
      <c r="R35" t="n">
        <v>71.31999999999999</v>
      </c>
      <c r="S35" t="n">
        <v>48.21</v>
      </c>
      <c r="T35" t="n">
        <v>5600.92</v>
      </c>
      <c r="U35" t="n">
        <v>0.68</v>
      </c>
      <c r="V35" t="n">
        <v>0.77</v>
      </c>
      <c r="W35" t="n">
        <v>0.18</v>
      </c>
      <c r="X35" t="n">
        <v>0.33</v>
      </c>
      <c r="Y35" t="n">
        <v>1</v>
      </c>
      <c r="Z35" t="n">
        <v>10</v>
      </c>
      <c r="AA35" t="n">
        <v>350.7502786430625</v>
      </c>
      <c r="AB35" t="n">
        <v>479.9120052496319</v>
      </c>
      <c r="AC35" t="n">
        <v>434.1098770293361</v>
      </c>
      <c r="AD35" t="n">
        <v>350750.2786430625</v>
      </c>
      <c r="AE35" t="n">
        <v>479912.0052496319</v>
      </c>
      <c r="AF35" t="n">
        <v>8.629209437670879e-06</v>
      </c>
      <c r="AG35" t="n">
        <v>24</v>
      </c>
      <c r="AH35" t="n">
        <v>434109.8770293361</v>
      </c>
    </row>
    <row r="36">
      <c r="A36" t="n">
        <v>34</v>
      </c>
      <c r="B36" t="n">
        <v>55</v>
      </c>
      <c r="C36" t="inlineStr">
        <is>
          <t xml:space="preserve">CONCLUIDO	</t>
        </is>
      </c>
      <c r="D36" t="n">
        <v>4.9962</v>
      </c>
      <c r="E36" t="n">
        <v>20.02</v>
      </c>
      <c r="F36" t="n">
        <v>17.62</v>
      </c>
      <c r="G36" t="n">
        <v>81.33</v>
      </c>
      <c r="H36" t="n">
        <v>1.32</v>
      </c>
      <c r="I36" t="n">
        <v>13</v>
      </c>
      <c r="J36" t="n">
        <v>127.14</v>
      </c>
      <c r="K36" t="n">
        <v>43.4</v>
      </c>
      <c r="L36" t="n">
        <v>9.5</v>
      </c>
      <c r="M36" t="n">
        <v>11</v>
      </c>
      <c r="N36" t="n">
        <v>19.24</v>
      </c>
      <c r="O36" t="n">
        <v>15914.51</v>
      </c>
      <c r="P36" t="n">
        <v>148.21</v>
      </c>
      <c r="Q36" t="n">
        <v>444.55</v>
      </c>
      <c r="R36" t="n">
        <v>71.81</v>
      </c>
      <c r="S36" t="n">
        <v>48.21</v>
      </c>
      <c r="T36" t="n">
        <v>5846.53</v>
      </c>
      <c r="U36" t="n">
        <v>0.67</v>
      </c>
      <c r="V36" t="n">
        <v>0.77</v>
      </c>
      <c r="W36" t="n">
        <v>0.19</v>
      </c>
      <c r="X36" t="n">
        <v>0.34</v>
      </c>
      <c r="Y36" t="n">
        <v>1</v>
      </c>
      <c r="Z36" t="n">
        <v>10</v>
      </c>
      <c r="AA36" t="n">
        <v>350.2888785956669</v>
      </c>
      <c r="AB36" t="n">
        <v>479.2806973492517</v>
      </c>
      <c r="AC36" t="n">
        <v>433.5388202689218</v>
      </c>
      <c r="AD36" t="n">
        <v>350288.8785956668</v>
      </c>
      <c r="AE36" t="n">
        <v>479280.6973492517</v>
      </c>
      <c r="AF36" t="n">
        <v>8.622823694972147e-06</v>
      </c>
      <c r="AG36" t="n">
        <v>24</v>
      </c>
      <c r="AH36" t="n">
        <v>433538.8202689218</v>
      </c>
    </row>
    <row r="37">
      <c r="A37" t="n">
        <v>35</v>
      </c>
      <c r="B37" t="n">
        <v>55</v>
      </c>
      <c r="C37" t="inlineStr">
        <is>
          <t xml:space="preserve">CONCLUIDO	</t>
        </is>
      </c>
      <c r="D37" t="n">
        <v>5.0086</v>
      </c>
      <c r="E37" t="n">
        <v>19.97</v>
      </c>
      <c r="F37" t="n">
        <v>17.59</v>
      </c>
      <c r="G37" t="n">
        <v>87.97</v>
      </c>
      <c r="H37" t="n">
        <v>1.35</v>
      </c>
      <c r="I37" t="n">
        <v>12</v>
      </c>
      <c r="J37" t="n">
        <v>127.47</v>
      </c>
      <c r="K37" t="n">
        <v>43.4</v>
      </c>
      <c r="L37" t="n">
        <v>9.75</v>
      </c>
      <c r="M37" t="n">
        <v>10</v>
      </c>
      <c r="N37" t="n">
        <v>19.32</v>
      </c>
      <c r="O37" t="n">
        <v>15955.25</v>
      </c>
      <c r="P37" t="n">
        <v>147.37</v>
      </c>
      <c r="Q37" t="n">
        <v>444.55</v>
      </c>
      <c r="R37" t="n">
        <v>70.97</v>
      </c>
      <c r="S37" t="n">
        <v>48.21</v>
      </c>
      <c r="T37" t="n">
        <v>5429.75</v>
      </c>
      <c r="U37" t="n">
        <v>0.68</v>
      </c>
      <c r="V37" t="n">
        <v>0.78</v>
      </c>
      <c r="W37" t="n">
        <v>0.18</v>
      </c>
      <c r="X37" t="n">
        <v>0.32</v>
      </c>
      <c r="Y37" t="n">
        <v>1</v>
      </c>
      <c r="Z37" t="n">
        <v>10</v>
      </c>
      <c r="AA37" t="n">
        <v>349.5103236178062</v>
      </c>
      <c r="AB37" t="n">
        <v>478.2154440811213</v>
      </c>
      <c r="AC37" t="n">
        <v>432.5752332776096</v>
      </c>
      <c r="AD37" t="n">
        <v>349510.3236178062</v>
      </c>
      <c r="AE37" t="n">
        <v>478215.4440811214</v>
      </c>
      <c r="AF37" t="n">
        <v>8.64422456239492e-06</v>
      </c>
      <c r="AG37" t="n">
        <v>24</v>
      </c>
      <c r="AH37" t="n">
        <v>432575.2332776096</v>
      </c>
    </row>
    <row r="38">
      <c r="A38" t="n">
        <v>36</v>
      </c>
      <c r="B38" t="n">
        <v>55</v>
      </c>
      <c r="C38" t="inlineStr">
        <is>
          <t xml:space="preserve">CONCLUIDO	</t>
        </is>
      </c>
      <c r="D38" t="n">
        <v>5.0126</v>
      </c>
      <c r="E38" t="n">
        <v>19.95</v>
      </c>
      <c r="F38" t="n">
        <v>17.58</v>
      </c>
      <c r="G38" t="n">
        <v>87.89</v>
      </c>
      <c r="H38" t="n">
        <v>1.38</v>
      </c>
      <c r="I38" t="n">
        <v>12</v>
      </c>
      <c r="J38" t="n">
        <v>127.8</v>
      </c>
      <c r="K38" t="n">
        <v>43.4</v>
      </c>
      <c r="L38" t="n">
        <v>10</v>
      </c>
      <c r="M38" t="n">
        <v>10</v>
      </c>
      <c r="N38" t="n">
        <v>19.4</v>
      </c>
      <c r="O38" t="n">
        <v>15996.02</v>
      </c>
      <c r="P38" t="n">
        <v>147.3</v>
      </c>
      <c r="Q38" t="n">
        <v>444.56</v>
      </c>
      <c r="R38" t="n">
        <v>70.39</v>
      </c>
      <c r="S38" t="n">
        <v>48.21</v>
      </c>
      <c r="T38" t="n">
        <v>5139.97</v>
      </c>
      <c r="U38" t="n">
        <v>0.68</v>
      </c>
      <c r="V38" t="n">
        <v>0.78</v>
      </c>
      <c r="W38" t="n">
        <v>0.18</v>
      </c>
      <c r="X38" t="n">
        <v>0.3</v>
      </c>
      <c r="Y38" t="n">
        <v>1</v>
      </c>
      <c r="Z38" t="n">
        <v>10</v>
      </c>
      <c r="AA38" t="n">
        <v>349.3561144996558</v>
      </c>
      <c r="AB38" t="n">
        <v>478.0044483624417</v>
      </c>
      <c r="AC38" t="n">
        <v>432.3843746941864</v>
      </c>
      <c r="AD38" t="n">
        <v>349356.1144996558</v>
      </c>
      <c r="AE38" t="n">
        <v>478004.4483624417</v>
      </c>
      <c r="AF38" t="n">
        <v>8.651128068015168e-06</v>
      </c>
      <c r="AG38" t="n">
        <v>24</v>
      </c>
      <c r="AH38" t="n">
        <v>432384.3746941864</v>
      </c>
    </row>
    <row r="39">
      <c r="A39" t="n">
        <v>37</v>
      </c>
      <c r="B39" t="n">
        <v>55</v>
      </c>
      <c r="C39" t="inlineStr">
        <is>
          <t xml:space="preserve">CONCLUIDO	</t>
        </is>
      </c>
      <c r="D39" t="n">
        <v>5.0251</v>
      </c>
      <c r="E39" t="n">
        <v>19.9</v>
      </c>
      <c r="F39" t="n">
        <v>17.53</v>
      </c>
      <c r="G39" t="n">
        <v>87.65000000000001</v>
      </c>
      <c r="H39" t="n">
        <v>1.41</v>
      </c>
      <c r="I39" t="n">
        <v>12</v>
      </c>
      <c r="J39" t="n">
        <v>128.13</v>
      </c>
      <c r="K39" t="n">
        <v>43.4</v>
      </c>
      <c r="L39" t="n">
        <v>10.25</v>
      </c>
      <c r="M39" t="n">
        <v>10</v>
      </c>
      <c r="N39" t="n">
        <v>19.48</v>
      </c>
      <c r="O39" t="n">
        <v>16036.82</v>
      </c>
      <c r="P39" t="n">
        <v>144.57</v>
      </c>
      <c r="Q39" t="n">
        <v>444.56</v>
      </c>
      <c r="R39" t="n">
        <v>68.72</v>
      </c>
      <c r="S39" t="n">
        <v>48.21</v>
      </c>
      <c r="T39" t="n">
        <v>4304.24</v>
      </c>
      <c r="U39" t="n">
        <v>0.7</v>
      </c>
      <c r="V39" t="n">
        <v>0.78</v>
      </c>
      <c r="W39" t="n">
        <v>0.18</v>
      </c>
      <c r="X39" t="n">
        <v>0.25</v>
      </c>
      <c r="Y39" t="n">
        <v>1</v>
      </c>
      <c r="Z39" t="n">
        <v>10</v>
      </c>
      <c r="AA39" t="n">
        <v>347.6175950889903</v>
      </c>
      <c r="AB39" t="n">
        <v>475.6257294067058</v>
      </c>
      <c r="AC39" t="n">
        <v>430.2326773370328</v>
      </c>
      <c r="AD39" t="n">
        <v>347617.5950889903</v>
      </c>
      <c r="AE39" t="n">
        <v>475625.7294067058</v>
      </c>
      <c r="AF39" t="n">
        <v>8.672701523078446e-06</v>
      </c>
      <c r="AG39" t="n">
        <v>24</v>
      </c>
      <c r="AH39" t="n">
        <v>430232.6773370329</v>
      </c>
    </row>
    <row r="40">
      <c r="A40" t="n">
        <v>38</v>
      </c>
      <c r="B40" t="n">
        <v>55</v>
      </c>
      <c r="C40" t="inlineStr">
        <is>
          <t xml:space="preserve">CONCLUIDO	</t>
        </is>
      </c>
      <c r="D40" t="n">
        <v>5.0249</v>
      </c>
      <c r="E40" t="n">
        <v>19.9</v>
      </c>
      <c r="F40" t="n">
        <v>17.55</v>
      </c>
      <c r="G40" t="n">
        <v>95.75</v>
      </c>
      <c r="H40" t="n">
        <v>1.44</v>
      </c>
      <c r="I40" t="n">
        <v>11</v>
      </c>
      <c r="J40" t="n">
        <v>128.46</v>
      </c>
      <c r="K40" t="n">
        <v>43.4</v>
      </c>
      <c r="L40" t="n">
        <v>10.5</v>
      </c>
      <c r="M40" t="n">
        <v>9</v>
      </c>
      <c r="N40" t="n">
        <v>19.56</v>
      </c>
      <c r="O40" t="n">
        <v>16077.65</v>
      </c>
      <c r="P40" t="n">
        <v>143.63</v>
      </c>
      <c r="Q40" t="n">
        <v>444.55</v>
      </c>
      <c r="R40" t="n">
        <v>69.65000000000001</v>
      </c>
      <c r="S40" t="n">
        <v>48.21</v>
      </c>
      <c r="T40" t="n">
        <v>4773.15</v>
      </c>
      <c r="U40" t="n">
        <v>0.6899999999999999</v>
      </c>
      <c r="V40" t="n">
        <v>0.78</v>
      </c>
      <c r="W40" t="n">
        <v>0.18</v>
      </c>
      <c r="X40" t="n">
        <v>0.28</v>
      </c>
      <c r="Y40" t="n">
        <v>1</v>
      </c>
      <c r="Z40" t="n">
        <v>10</v>
      </c>
      <c r="AA40" t="n">
        <v>347.2225558944771</v>
      </c>
      <c r="AB40" t="n">
        <v>475.0852193528737</v>
      </c>
      <c r="AC40" t="n">
        <v>429.7437528041278</v>
      </c>
      <c r="AD40" t="n">
        <v>347222.5558944771</v>
      </c>
      <c r="AE40" t="n">
        <v>475085.2193528736</v>
      </c>
      <c r="AF40" t="n">
        <v>8.672356347797434e-06</v>
      </c>
      <c r="AG40" t="n">
        <v>24</v>
      </c>
      <c r="AH40" t="n">
        <v>429743.7528041278</v>
      </c>
    </row>
    <row r="41">
      <c r="A41" t="n">
        <v>39</v>
      </c>
      <c r="B41" t="n">
        <v>55</v>
      </c>
      <c r="C41" t="inlineStr">
        <is>
          <t xml:space="preserve">CONCLUIDO	</t>
        </is>
      </c>
      <c r="D41" t="n">
        <v>5.0233</v>
      </c>
      <c r="E41" t="n">
        <v>19.91</v>
      </c>
      <c r="F41" t="n">
        <v>17.56</v>
      </c>
      <c r="G41" t="n">
        <v>95.78</v>
      </c>
      <c r="H41" t="n">
        <v>1.47</v>
      </c>
      <c r="I41" t="n">
        <v>11</v>
      </c>
      <c r="J41" t="n">
        <v>128.79</v>
      </c>
      <c r="K41" t="n">
        <v>43.4</v>
      </c>
      <c r="L41" t="n">
        <v>10.75</v>
      </c>
      <c r="M41" t="n">
        <v>9</v>
      </c>
      <c r="N41" t="n">
        <v>19.64</v>
      </c>
      <c r="O41" t="n">
        <v>16118.5</v>
      </c>
      <c r="P41" t="n">
        <v>144.11</v>
      </c>
      <c r="Q41" t="n">
        <v>444.55</v>
      </c>
      <c r="R41" t="n">
        <v>69.83</v>
      </c>
      <c r="S41" t="n">
        <v>48.21</v>
      </c>
      <c r="T41" t="n">
        <v>4862.89</v>
      </c>
      <c r="U41" t="n">
        <v>0.6899999999999999</v>
      </c>
      <c r="V41" t="n">
        <v>0.78</v>
      </c>
      <c r="W41" t="n">
        <v>0.18</v>
      </c>
      <c r="X41" t="n">
        <v>0.28</v>
      </c>
      <c r="Y41" t="n">
        <v>1</v>
      </c>
      <c r="Z41" t="n">
        <v>10</v>
      </c>
      <c r="AA41" t="n">
        <v>347.5168567230768</v>
      </c>
      <c r="AB41" t="n">
        <v>475.4878947302001</v>
      </c>
      <c r="AC41" t="n">
        <v>430.1079974086006</v>
      </c>
      <c r="AD41" t="n">
        <v>347516.8567230768</v>
      </c>
      <c r="AE41" t="n">
        <v>475487.8947302001</v>
      </c>
      <c r="AF41" t="n">
        <v>8.669594945549334e-06</v>
      </c>
      <c r="AG41" t="n">
        <v>24</v>
      </c>
      <c r="AH41" t="n">
        <v>430107.9974086006</v>
      </c>
    </row>
    <row r="42">
      <c r="A42" t="n">
        <v>40</v>
      </c>
      <c r="B42" t="n">
        <v>55</v>
      </c>
      <c r="C42" t="inlineStr">
        <is>
          <t xml:space="preserve">CONCLUIDO	</t>
        </is>
      </c>
      <c r="D42" t="n">
        <v>5.0206</v>
      </c>
      <c r="E42" t="n">
        <v>19.92</v>
      </c>
      <c r="F42" t="n">
        <v>17.57</v>
      </c>
      <c r="G42" t="n">
        <v>95.84</v>
      </c>
      <c r="H42" t="n">
        <v>1.5</v>
      </c>
      <c r="I42" t="n">
        <v>11</v>
      </c>
      <c r="J42" t="n">
        <v>129.13</v>
      </c>
      <c r="K42" t="n">
        <v>43.4</v>
      </c>
      <c r="L42" t="n">
        <v>11</v>
      </c>
      <c r="M42" t="n">
        <v>8</v>
      </c>
      <c r="N42" t="n">
        <v>19.73</v>
      </c>
      <c r="O42" t="n">
        <v>16159.39</v>
      </c>
      <c r="P42" t="n">
        <v>143.14</v>
      </c>
      <c r="Q42" t="n">
        <v>444.55</v>
      </c>
      <c r="R42" t="n">
        <v>70.09999999999999</v>
      </c>
      <c r="S42" t="n">
        <v>48.21</v>
      </c>
      <c r="T42" t="n">
        <v>5001.48</v>
      </c>
      <c r="U42" t="n">
        <v>0.6899999999999999</v>
      </c>
      <c r="V42" t="n">
        <v>0.78</v>
      </c>
      <c r="W42" t="n">
        <v>0.19</v>
      </c>
      <c r="X42" t="n">
        <v>0.29</v>
      </c>
      <c r="Y42" t="n">
        <v>1</v>
      </c>
      <c r="Z42" t="n">
        <v>10</v>
      </c>
      <c r="AA42" t="n">
        <v>347.1382426615384</v>
      </c>
      <c r="AB42" t="n">
        <v>474.9698582679296</v>
      </c>
      <c r="AC42" t="n">
        <v>429.6394016192205</v>
      </c>
      <c r="AD42" t="n">
        <v>347138.2426615384</v>
      </c>
      <c r="AE42" t="n">
        <v>474969.8582679296</v>
      </c>
      <c r="AF42" t="n">
        <v>8.664935079255666e-06</v>
      </c>
      <c r="AG42" t="n">
        <v>24</v>
      </c>
      <c r="AH42" t="n">
        <v>429639.4016192205</v>
      </c>
    </row>
    <row r="43">
      <c r="A43" t="n">
        <v>41</v>
      </c>
      <c r="B43" t="n">
        <v>55</v>
      </c>
      <c r="C43" t="inlineStr">
        <is>
          <t xml:space="preserve">CONCLUIDO	</t>
        </is>
      </c>
      <c r="D43" t="n">
        <v>5.0192</v>
      </c>
      <c r="E43" t="n">
        <v>19.92</v>
      </c>
      <c r="F43" t="n">
        <v>17.58</v>
      </c>
      <c r="G43" t="n">
        <v>95.87</v>
      </c>
      <c r="H43" t="n">
        <v>1.54</v>
      </c>
      <c r="I43" t="n">
        <v>11</v>
      </c>
      <c r="J43" t="n">
        <v>129.46</v>
      </c>
      <c r="K43" t="n">
        <v>43.4</v>
      </c>
      <c r="L43" t="n">
        <v>11.25</v>
      </c>
      <c r="M43" t="n">
        <v>8</v>
      </c>
      <c r="N43" t="n">
        <v>19.81</v>
      </c>
      <c r="O43" t="n">
        <v>16200.3</v>
      </c>
      <c r="P43" t="n">
        <v>142.19</v>
      </c>
      <c r="Q43" t="n">
        <v>444.61</v>
      </c>
      <c r="R43" t="n">
        <v>70.29000000000001</v>
      </c>
      <c r="S43" t="n">
        <v>48.21</v>
      </c>
      <c r="T43" t="n">
        <v>5096.86</v>
      </c>
      <c r="U43" t="n">
        <v>0.6899999999999999</v>
      </c>
      <c r="V43" t="n">
        <v>0.78</v>
      </c>
      <c r="W43" t="n">
        <v>0.19</v>
      </c>
      <c r="X43" t="n">
        <v>0.3</v>
      </c>
      <c r="Y43" t="n">
        <v>1</v>
      </c>
      <c r="Z43" t="n">
        <v>10</v>
      </c>
      <c r="AA43" t="n">
        <v>346.7390720396529</v>
      </c>
      <c r="AB43" t="n">
        <v>474.423695412901</v>
      </c>
      <c r="AC43" t="n">
        <v>429.1453637805315</v>
      </c>
      <c r="AD43" t="n">
        <v>346739.0720396529</v>
      </c>
      <c r="AE43" t="n">
        <v>474423.695412901</v>
      </c>
      <c r="AF43" t="n">
        <v>8.662518852288578e-06</v>
      </c>
      <c r="AG43" t="n">
        <v>24</v>
      </c>
      <c r="AH43" t="n">
        <v>429145.3637805315</v>
      </c>
    </row>
    <row r="44">
      <c r="A44" t="n">
        <v>42</v>
      </c>
      <c r="B44" t="n">
        <v>55</v>
      </c>
      <c r="C44" t="inlineStr">
        <is>
          <t xml:space="preserve">CONCLUIDO	</t>
        </is>
      </c>
      <c r="D44" t="n">
        <v>5.0376</v>
      </c>
      <c r="E44" t="n">
        <v>19.85</v>
      </c>
      <c r="F44" t="n">
        <v>17.53</v>
      </c>
      <c r="G44" t="n">
        <v>105.16</v>
      </c>
      <c r="H44" t="n">
        <v>1.57</v>
      </c>
      <c r="I44" t="n">
        <v>10</v>
      </c>
      <c r="J44" t="n">
        <v>129.79</v>
      </c>
      <c r="K44" t="n">
        <v>43.4</v>
      </c>
      <c r="L44" t="n">
        <v>11.5</v>
      </c>
      <c r="M44" t="n">
        <v>6</v>
      </c>
      <c r="N44" t="n">
        <v>19.89</v>
      </c>
      <c r="O44" t="n">
        <v>16241.25</v>
      </c>
      <c r="P44" t="n">
        <v>141.43</v>
      </c>
      <c r="Q44" t="n">
        <v>444.55</v>
      </c>
      <c r="R44" t="n">
        <v>68.65000000000001</v>
      </c>
      <c r="S44" t="n">
        <v>48.21</v>
      </c>
      <c r="T44" t="n">
        <v>4280.55</v>
      </c>
      <c r="U44" t="n">
        <v>0.7</v>
      </c>
      <c r="V44" t="n">
        <v>0.78</v>
      </c>
      <c r="W44" t="n">
        <v>0.18</v>
      </c>
      <c r="X44" t="n">
        <v>0.25</v>
      </c>
      <c r="Y44" t="n">
        <v>1</v>
      </c>
      <c r="Z44" t="n">
        <v>10</v>
      </c>
      <c r="AA44" t="n">
        <v>336.2023103830353</v>
      </c>
      <c r="AB44" t="n">
        <v>460.0068332651999</v>
      </c>
      <c r="AC44" t="n">
        <v>416.1044267220137</v>
      </c>
      <c r="AD44" t="n">
        <v>336202.3103830353</v>
      </c>
      <c r="AE44" t="n">
        <v>460006.8332651999</v>
      </c>
      <c r="AF44" t="n">
        <v>8.694274978141726e-06</v>
      </c>
      <c r="AG44" t="n">
        <v>23</v>
      </c>
      <c r="AH44" t="n">
        <v>416104.4267220137</v>
      </c>
    </row>
    <row r="45">
      <c r="A45" t="n">
        <v>43</v>
      </c>
      <c r="B45" t="n">
        <v>55</v>
      </c>
      <c r="C45" t="inlineStr">
        <is>
          <t xml:space="preserve">CONCLUIDO	</t>
        </is>
      </c>
      <c r="D45" t="n">
        <v>5.0408</v>
      </c>
      <c r="E45" t="n">
        <v>19.84</v>
      </c>
      <c r="F45" t="n">
        <v>17.52</v>
      </c>
      <c r="G45" t="n">
        <v>105.09</v>
      </c>
      <c r="H45" t="n">
        <v>1.6</v>
      </c>
      <c r="I45" t="n">
        <v>10</v>
      </c>
      <c r="J45" t="n">
        <v>130.12</v>
      </c>
      <c r="K45" t="n">
        <v>43.4</v>
      </c>
      <c r="L45" t="n">
        <v>11.75</v>
      </c>
      <c r="M45" t="n">
        <v>5</v>
      </c>
      <c r="N45" t="n">
        <v>19.97</v>
      </c>
      <c r="O45" t="n">
        <v>16282.22</v>
      </c>
      <c r="P45" t="n">
        <v>140.45</v>
      </c>
      <c r="Q45" t="n">
        <v>444.56</v>
      </c>
      <c r="R45" t="n">
        <v>68.11</v>
      </c>
      <c r="S45" t="n">
        <v>48.21</v>
      </c>
      <c r="T45" t="n">
        <v>4011.08</v>
      </c>
      <c r="U45" t="n">
        <v>0.71</v>
      </c>
      <c r="V45" t="n">
        <v>0.78</v>
      </c>
      <c r="W45" t="n">
        <v>0.19</v>
      </c>
      <c r="X45" t="n">
        <v>0.24</v>
      </c>
      <c r="Y45" t="n">
        <v>1</v>
      </c>
      <c r="Z45" t="n">
        <v>10</v>
      </c>
      <c r="AA45" t="n">
        <v>335.6333623242039</v>
      </c>
      <c r="AB45" t="n">
        <v>459.2283734308899</v>
      </c>
      <c r="AC45" t="n">
        <v>415.4002620017151</v>
      </c>
      <c r="AD45" t="n">
        <v>335633.3623242038</v>
      </c>
      <c r="AE45" t="n">
        <v>459228.3734308899</v>
      </c>
      <c r="AF45" t="n">
        <v>8.699797782637924e-06</v>
      </c>
      <c r="AG45" t="n">
        <v>23</v>
      </c>
      <c r="AH45" t="n">
        <v>415400.2620017151</v>
      </c>
    </row>
    <row r="46">
      <c r="A46" t="n">
        <v>44</v>
      </c>
      <c r="B46" t="n">
        <v>55</v>
      </c>
      <c r="C46" t="inlineStr">
        <is>
          <t xml:space="preserve">CONCLUIDO	</t>
        </is>
      </c>
      <c r="D46" t="n">
        <v>5.0441</v>
      </c>
      <c r="E46" t="n">
        <v>19.82</v>
      </c>
      <c r="F46" t="n">
        <v>17.5</v>
      </c>
      <c r="G46" t="n">
        <v>105.01</v>
      </c>
      <c r="H46" t="n">
        <v>1.63</v>
      </c>
      <c r="I46" t="n">
        <v>10</v>
      </c>
      <c r="J46" t="n">
        <v>130.45</v>
      </c>
      <c r="K46" t="n">
        <v>43.4</v>
      </c>
      <c r="L46" t="n">
        <v>12</v>
      </c>
      <c r="M46" t="n">
        <v>5</v>
      </c>
      <c r="N46" t="n">
        <v>20.05</v>
      </c>
      <c r="O46" t="n">
        <v>16323.22</v>
      </c>
      <c r="P46" t="n">
        <v>139.41</v>
      </c>
      <c r="Q46" t="n">
        <v>444.57</v>
      </c>
      <c r="R46" t="n">
        <v>67.84999999999999</v>
      </c>
      <c r="S46" t="n">
        <v>48.21</v>
      </c>
      <c r="T46" t="n">
        <v>3879.25</v>
      </c>
      <c r="U46" t="n">
        <v>0.71</v>
      </c>
      <c r="V46" t="n">
        <v>0.78</v>
      </c>
      <c r="W46" t="n">
        <v>0.18</v>
      </c>
      <c r="X46" t="n">
        <v>0.22</v>
      </c>
      <c r="Y46" t="n">
        <v>1</v>
      </c>
      <c r="Z46" t="n">
        <v>10</v>
      </c>
      <c r="AA46" t="n">
        <v>335.0078268096806</v>
      </c>
      <c r="AB46" t="n">
        <v>458.3724881432399</v>
      </c>
      <c r="AC46" t="n">
        <v>414.6260612046759</v>
      </c>
      <c r="AD46" t="n">
        <v>335007.8268096806</v>
      </c>
      <c r="AE46" t="n">
        <v>458372.4881432399</v>
      </c>
      <c r="AF46" t="n">
        <v>8.705493174774631e-06</v>
      </c>
      <c r="AG46" t="n">
        <v>23</v>
      </c>
      <c r="AH46" t="n">
        <v>414626.0612046759</v>
      </c>
    </row>
    <row r="47">
      <c r="A47" t="n">
        <v>45</v>
      </c>
      <c r="B47" t="n">
        <v>55</v>
      </c>
      <c r="C47" t="inlineStr">
        <is>
          <t xml:space="preserve">CONCLUIDO	</t>
        </is>
      </c>
      <c r="D47" t="n">
        <v>5.0386</v>
      </c>
      <c r="E47" t="n">
        <v>19.85</v>
      </c>
      <c r="F47" t="n">
        <v>17.52</v>
      </c>
      <c r="G47" t="n">
        <v>105.14</v>
      </c>
      <c r="H47" t="n">
        <v>1.65</v>
      </c>
      <c r="I47" t="n">
        <v>10</v>
      </c>
      <c r="J47" t="n">
        <v>130.79</v>
      </c>
      <c r="K47" t="n">
        <v>43.4</v>
      </c>
      <c r="L47" t="n">
        <v>12.25</v>
      </c>
      <c r="M47" t="n">
        <v>3</v>
      </c>
      <c r="N47" t="n">
        <v>20.14</v>
      </c>
      <c r="O47" t="n">
        <v>16364.25</v>
      </c>
      <c r="P47" t="n">
        <v>138.79</v>
      </c>
      <c r="Q47" t="n">
        <v>444.55</v>
      </c>
      <c r="R47" t="n">
        <v>68.37</v>
      </c>
      <c r="S47" t="n">
        <v>48.21</v>
      </c>
      <c r="T47" t="n">
        <v>4140.06</v>
      </c>
      <c r="U47" t="n">
        <v>0.71</v>
      </c>
      <c r="V47" t="n">
        <v>0.78</v>
      </c>
      <c r="W47" t="n">
        <v>0.19</v>
      </c>
      <c r="X47" t="n">
        <v>0.25</v>
      </c>
      <c r="Y47" t="n">
        <v>1</v>
      </c>
      <c r="Z47" t="n">
        <v>10</v>
      </c>
      <c r="AA47" t="n">
        <v>334.8860794754775</v>
      </c>
      <c r="AB47" t="n">
        <v>458.2059080694698</v>
      </c>
      <c r="AC47" t="n">
        <v>414.4753792993499</v>
      </c>
      <c r="AD47" t="n">
        <v>334886.0794754775</v>
      </c>
      <c r="AE47" t="n">
        <v>458205.9080694698</v>
      </c>
      <c r="AF47" t="n">
        <v>8.696000854546786e-06</v>
      </c>
      <c r="AG47" t="n">
        <v>23</v>
      </c>
      <c r="AH47" t="n">
        <v>414475.3792993499</v>
      </c>
    </row>
    <row r="48">
      <c r="A48" t="n">
        <v>46</v>
      </c>
      <c r="B48" t="n">
        <v>55</v>
      </c>
      <c r="C48" t="inlineStr">
        <is>
          <t xml:space="preserve">CONCLUIDO	</t>
        </is>
      </c>
      <c r="D48" t="n">
        <v>5.0418</v>
      </c>
      <c r="E48" t="n">
        <v>19.83</v>
      </c>
      <c r="F48" t="n">
        <v>17.51</v>
      </c>
      <c r="G48" t="n">
        <v>105.07</v>
      </c>
      <c r="H48" t="n">
        <v>1.68</v>
      </c>
      <c r="I48" t="n">
        <v>10</v>
      </c>
      <c r="J48" t="n">
        <v>131.12</v>
      </c>
      <c r="K48" t="n">
        <v>43.4</v>
      </c>
      <c r="L48" t="n">
        <v>12.5</v>
      </c>
      <c r="M48" t="n">
        <v>1</v>
      </c>
      <c r="N48" t="n">
        <v>20.22</v>
      </c>
      <c r="O48" t="n">
        <v>16405.32</v>
      </c>
      <c r="P48" t="n">
        <v>138.32</v>
      </c>
      <c r="Q48" t="n">
        <v>444.55</v>
      </c>
      <c r="R48" t="n">
        <v>67.90000000000001</v>
      </c>
      <c r="S48" t="n">
        <v>48.21</v>
      </c>
      <c r="T48" t="n">
        <v>3902.81</v>
      </c>
      <c r="U48" t="n">
        <v>0.71</v>
      </c>
      <c r="V48" t="n">
        <v>0.78</v>
      </c>
      <c r="W48" t="n">
        <v>0.19</v>
      </c>
      <c r="X48" t="n">
        <v>0.23</v>
      </c>
      <c r="Y48" t="n">
        <v>1</v>
      </c>
      <c r="Z48" t="n">
        <v>10</v>
      </c>
      <c r="AA48" t="n">
        <v>334.5627364575984</v>
      </c>
      <c r="AB48" t="n">
        <v>457.7634958875205</v>
      </c>
      <c r="AC48" t="n">
        <v>414.0751903151163</v>
      </c>
      <c r="AD48" t="n">
        <v>334562.7364575983</v>
      </c>
      <c r="AE48" t="n">
        <v>457763.4958875205</v>
      </c>
      <c r="AF48" t="n">
        <v>8.701523659042988e-06</v>
      </c>
      <c r="AG48" t="n">
        <v>23</v>
      </c>
      <c r="AH48" t="n">
        <v>414075.1903151163</v>
      </c>
    </row>
    <row r="49">
      <c r="A49" t="n">
        <v>47</v>
      </c>
      <c r="B49" t="n">
        <v>55</v>
      </c>
      <c r="C49" t="inlineStr">
        <is>
          <t xml:space="preserve">CONCLUIDO	</t>
        </is>
      </c>
      <c r="D49" t="n">
        <v>5.0374</v>
      </c>
      <c r="E49" t="n">
        <v>19.85</v>
      </c>
      <c r="F49" t="n">
        <v>17.53</v>
      </c>
      <c r="G49" t="n">
        <v>105.17</v>
      </c>
      <c r="H49" t="n">
        <v>1.71</v>
      </c>
      <c r="I49" t="n">
        <v>10</v>
      </c>
      <c r="J49" t="n">
        <v>131.45</v>
      </c>
      <c r="K49" t="n">
        <v>43.4</v>
      </c>
      <c r="L49" t="n">
        <v>12.75</v>
      </c>
      <c r="M49" t="n">
        <v>1</v>
      </c>
      <c r="N49" t="n">
        <v>20.3</v>
      </c>
      <c r="O49" t="n">
        <v>16446.41</v>
      </c>
      <c r="P49" t="n">
        <v>138.37</v>
      </c>
      <c r="Q49" t="n">
        <v>444.55</v>
      </c>
      <c r="R49" t="n">
        <v>68.56999999999999</v>
      </c>
      <c r="S49" t="n">
        <v>48.21</v>
      </c>
      <c r="T49" t="n">
        <v>4241.61</v>
      </c>
      <c r="U49" t="n">
        <v>0.7</v>
      </c>
      <c r="V49" t="n">
        <v>0.78</v>
      </c>
      <c r="W49" t="n">
        <v>0.19</v>
      </c>
      <c r="X49" t="n">
        <v>0.25</v>
      </c>
      <c r="Y49" t="n">
        <v>1</v>
      </c>
      <c r="Z49" t="n">
        <v>10</v>
      </c>
      <c r="AA49" t="n">
        <v>334.7376162634268</v>
      </c>
      <c r="AB49" t="n">
        <v>458.0027741530074</v>
      </c>
      <c r="AC49" t="n">
        <v>414.2916321987744</v>
      </c>
      <c r="AD49" t="n">
        <v>334737.6162634268</v>
      </c>
      <c r="AE49" t="n">
        <v>458002.7741530074</v>
      </c>
      <c r="AF49" t="n">
        <v>8.693929802860714e-06</v>
      </c>
      <c r="AG49" t="n">
        <v>23</v>
      </c>
      <c r="AH49" t="n">
        <v>414291.6321987744</v>
      </c>
    </row>
    <row r="50">
      <c r="A50" t="n">
        <v>48</v>
      </c>
      <c r="B50" t="n">
        <v>55</v>
      </c>
      <c r="C50" t="inlineStr">
        <is>
          <t xml:space="preserve">CONCLUIDO	</t>
        </is>
      </c>
      <c r="D50" t="n">
        <v>5.0371</v>
      </c>
      <c r="E50" t="n">
        <v>19.85</v>
      </c>
      <c r="F50" t="n">
        <v>17.53</v>
      </c>
      <c r="G50" t="n">
        <v>105.18</v>
      </c>
      <c r="H50" t="n">
        <v>1.74</v>
      </c>
      <c r="I50" t="n">
        <v>10</v>
      </c>
      <c r="J50" t="n">
        <v>131.79</v>
      </c>
      <c r="K50" t="n">
        <v>43.4</v>
      </c>
      <c r="L50" t="n">
        <v>13</v>
      </c>
      <c r="M50" t="n">
        <v>0</v>
      </c>
      <c r="N50" t="n">
        <v>20.39</v>
      </c>
      <c r="O50" t="n">
        <v>16487.53</v>
      </c>
      <c r="P50" t="n">
        <v>138.59</v>
      </c>
      <c r="Q50" t="n">
        <v>444.55</v>
      </c>
      <c r="R50" t="n">
        <v>68.5</v>
      </c>
      <c r="S50" t="n">
        <v>48.21</v>
      </c>
      <c r="T50" t="n">
        <v>4203.25</v>
      </c>
      <c r="U50" t="n">
        <v>0.7</v>
      </c>
      <c r="V50" t="n">
        <v>0.78</v>
      </c>
      <c r="W50" t="n">
        <v>0.19</v>
      </c>
      <c r="X50" t="n">
        <v>0.25</v>
      </c>
      <c r="Y50" t="n">
        <v>1</v>
      </c>
      <c r="Z50" t="n">
        <v>10</v>
      </c>
      <c r="AA50" t="n">
        <v>334.8499593669232</v>
      </c>
      <c r="AB50" t="n">
        <v>458.1564869434392</v>
      </c>
      <c r="AC50" t="n">
        <v>414.4306748562246</v>
      </c>
      <c r="AD50" t="n">
        <v>334849.9593669232</v>
      </c>
      <c r="AE50" t="n">
        <v>458156.4869434392</v>
      </c>
      <c r="AF50" t="n">
        <v>8.693412039939192e-06</v>
      </c>
      <c r="AG50" t="n">
        <v>23</v>
      </c>
      <c r="AH50" t="n">
        <v>414430.6748562246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3.9732</v>
      </c>
      <c r="E2" t="n">
        <v>25.17</v>
      </c>
      <c r="F2" t="n">
        <v>20.87</v>
      </c>
      <c r="G2" t="n">
        <v>10.02</v>
      </c>
      <c r="H2" t="n">
        <v>0.2</v>
      </c>
      <c r="I2" t="n">
        <v>125</v>
      </c>
      <c r="J2" t="n">
        <v>89.87</v>
      </c>
      <c r="K2" t="n">
        <v>37.55</v>
      </c>
      <c r="L2" t="n">
        <v>1</v>
      </c>
      <c r="M2" t="n">
        <v>123</v>
      </c>
      <c r="N2" t="n">
        <v>11.32</v>
      </c>
      <c r="O2" t="n">
        <v>11317.98</v>
      </c>
      <c r="P2" t="n">
        <v>172.19</v>
      </c>
      <c r="Q2" t="n">
        <v>444.62</v>
      </c>
      <c r="R2" t="n">
        <v>177.86</v>
      </c>
      <c r="S2" t="n">
        <v>48.21</v>
      </c>
      <c r="T2" t="n">
        <v>58307.97</v>
      </c>
      <c r="U2" t="n">
        <v>0.27</v>
      </c>
      <c r="V2" t="n">
        <v>0.65</v>
      </c>
      <c r="W2" t="n">
        <v>0.36</v>
      </c>
      <c r="X2" t="n">
        <v>3.59</v>
      </c>
      <c r="Y2" t="n">
        <v>1</v>
      </c>
      <c r="Z2" t="n">
        <v>10</v>
      </c>
      <c r="AA2" t="n">
        <v>452.0144757725297</v>
      </c>
      <c r="AB2" t="n">
        <v>618.4661472232489</v>
      </c>
      <c r="AC2" t="n">
        <v>559.4406061549505</v>
      </c>
      <c r="AD2" t="n">
        <v>452014.4757725297</v>
      </c>
      <c r="AE2" t="n">
        <v>618466.1472232488</v>
      </c>
      <c r="AF2" t="n">
        <v>7.797169987048565e-06</v>
      </c>
      <c r="AG2" t="n">
        <v>30</v>
      </c>
      <c r="AH2" t="n">
        <v>559440.6061549505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4.2047</v>
      </c>
      <c r="E3" t="n">
        <v>23.78</v>
      </c>
      <c r="F3" t="n">
        <v>20.03</v>
      </c>
      <c r="G3" t="n">
        <v>12.52</v>
      </c>
      <c r="H3" t="n">
        <v>0.24</v>
      </c>
      <c r="I3" t="n">
        <v>96</v>
      </c>
      <c r="J3" t="n">
        <v>90.18000000000001</v>
      </c>
      <c r="K3" t="n">
        <v>37.55</v>
      </c>
      <c r="L3" t="n">
        <v>1.25</v>
      </c>
      <c r="M3" t="n">
        <v>94</v>
      </c>
      <c r="N3" t="n">
        <v>11.37</v>
      </c>
      <c r="O3" t="n">
        <v>11355.7</v>
      </c>
      <c r="P3" t="n">
        <v>164.23</v>
      </c>
      <c r="Q3" t="n">
        <v>444.67</v>
      </c>
      <c r="R3" t="n">
        <v>150.18</v>
      </c>
      <c r="S3" t="n">
        <v>48.21</v>
      </c>
      <c r="T3" t="n">
        <v>44617.11</v>
      </c>
      <c r="U3" t="n">
        <v>0.32</v>
      </c>
      <c r="V3" t="n">
        <v>0.68</v>
      </c>
      <c r="W3" t="n">
        <v>0.32</v>
      </c>
      <c r="X3" t="n">
        <v>2.75</v>
      </c>
      <c r="Y3" t="n">
        <v>1</v>
      </c>
      <c r="Z3" t="n">
        <v>10</v>
      </c>
      <c r="AA3" t="n">
        <v>416.9569016386474</v>
      </c>
      <c r="AB3" t="n">
        <v>570.4988276622558</v>
      </c>
      <c r="AC3" t="n">
        <v>516.0512202503029</v>
      </c>
      <c r="AD3" t="n">
        <v>416956.9016386474</v>
      </c>
      <c r="AE3" t="n">
        <v>570498.8276622558</v>
      </c>
      <c r="AF3" t="n">
        <v>8.251475043930107e-06</v>
      </c>
      <c r="AG3" t="n">
        <v>28</v>
      </c>
      <c r="AH3" t="n">
        <v>516051.2202503029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4.3771</v>
      </c>
      <c r="E4" t="n">
        <v>22.85</v>
      </c>
      <c r="F4" t="n">
        <v>19.45</v>
      </c>
      <c r="G4" t="n">
        <v>15.16</v>
      </c>
      <c r="H4" t="n">
        <v>0.29</v>
      </c>
      <c r="I4" t="n">
        <v>77</v>
      </c>
      <c r="J4" t="n">
        <v>90.48</v>
      </c>
      <c r="K4" t="n">
        <v>37.55</v>
      </c>
      <c r="L4" t="n">
        <v>1.5</v>
      </c>
      <c r="M4" t="n">
        <v>75</v>
      </c>
      <c r="N4" t="n">
        <v>11.43</v>
      </c>
      <c r="O4" t="n">
        <v>11393.43</v>
      </c>
      <c r="P4" t="n">
        <v>158.49</v>
      </c>
      <c r="Q4" t="n">
        <v>444.63</v>
      </c>
      <c r="R4" t="n">
        <v>131.55</v>
      </c>
      <c r="S4" t="n">
        <v>48.21</v>
      </c>
      <c r="T4" t="n">
        <v>35393.98</v>
      </c>
      <c r="U4" t="n">
        <v>0.37</v>
      </c>
      <c r="V4" t="n">
        <v>0.7</v>
      </c>
      <c r="W4" t="n">
        <v>0.28</v>
      </c>
      <c r="X4" t="n">
        <v>2.17</v>
      </c>
      <c r="Y4" t="n">
        <v>1</v>
      </c>
      <c r="Z4" t="n">
        <v>10</v>
      </c>
      <c r="AA4" t="n">
        <v>396.8278804874102</v>
      </c>
      <c r="AB4" t="n">
        <v>542.957412893394</v>
      </c>
      <c r="AC4" t="n">
        <v>491.1383194523627</v>
      </c>
      <c r="AD4" t="n">
        <v>396827.8804874102</v>
      </c>
      <c r="AE4" t="n">
        <v>542957.412893394</v>
      </c>
      <c r="AF4" t="n">
        <v>8.589799846549452e-06</v>
      </c>
      <c r="AG4" t="n">
        <v>27</v>
      </c>
      <c r="AH4" t="n">
        <v>491138.3194523627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4.4956</v>
      </c>
      <c r="E5" t="n">
        <v>22.24</v>
      </c>
      <c r="F5" t="n">
        <v>19.08</v>
      </c>
      <c r="G5" t="n">
        <v>17.61</v>
      </c>
      <c r="H5" t="n">
        <v>0.34</v>
      </c>
      <c r="I5" t="n">
        <v>65</v>
      </c>
      <c r="J5" t="n">
        <v>90.79000000000001</v>
      </c>
      <c r="K5" t="n">
        <v>37.55</v>
      </c>
      <c r="L5" t="n">
        <v>1.75</v>
      </c>
      <c r="M5" t="n">
        <v>63</v>
      </c>
      <c r="N5" t="n">
        <v>11.49</v>
      </c>
      <c r="O5" t="n">
        <v>11431.19</v>
      </c>
      <c r="P5" t="n">
        <v>154.44</v>
      </c>
      <c r="Q5" t="n">
        <v>444.56</v>
      </c>
      <c r="R5" t="n">
        <v>118.98</v>
      </c>
      <c r="S5" t="n">
        <v>48.21</v>
      </c>
      <c r="T5" t="n">
        <v>29172.29</v>
      </c>
      <c r="U5" t="n">
        <v>0.41</v>
      </c>
      <c r="V5" t="n">
        <v>0.72</v>
      </c>
      <c r="W5" t="n">
        <v>0.27</v>
      </c>
      <c r="X5" t="n">
        <v>1.8</v>
      </c>
      <c r="Y5" t="n">
        <v>1</v>
      </c>
      <c r="Z5" t="n">
        <v>10</v>
      </c>
      <c r="AA5" t="n">
        <v>380.5123442518541</v>
      </c>
      <c r="AB5" t="n">
        <v>520.6337764252477</v>
      </c>
      <c r="AC5" t="n">
        <v>470.9452195173158</v>
      </c>
      <c r="AD5" t="n">
        <v>380512.3442518541</v>
      </c>
      <c r="AE5" t="n">
        <v>520633.7764252477</v>
      </c>
      <c r="AF5" t="n">
        <v>8.822349087328986e-06</v>
      </c>
      <c r="AG5" t="n">
        <v>26</v>
      </c>
      <c r="AH5" t="n">
        <v>470945.2195173157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4.6267</v>
      </c>
      <c r="E6" t="n">
        <v>21.61</v>
      </c>
      <c r="F6" t="n">
        <v>18.63</v>
      </c>
      <c r="G6" t="n">
        <v>20.33</v>
      </c>
      <c r="H6" t="n">
        <v>0.39</v>
      </c>
      <c r="I6" t="n">
        <v>55</v>
      </c>
      <c r="J6" t="n">
        <v>91.09999999999999</v>
      </c>
      <c r="K6" t="n">
        <v>37.55</v>
      </c>
      <c r="L6" t="n">
        <v>2</v>
      </c>
      <c r="M6" t="n">
        <v>53</v>
      </c>
      <c r="N6" t="n">
        <v>11.54</v>
      </c>
      <c r="O6" t="n">
        <v>11468.97</v>
      </c>
      <c r="P6" t="n">
        <v>149.67</v>
      </c>
      <c r="Q6" t="n">
        <v>444.57</v>
      </c>
      <c r="R6" t="n">
        <v>103.92</v>
      </c>
      <c r="S6" t="n">
        <v>48.21</v>
      </c>
      <c r="T6" t="n">
        <v>21691.04</v>
      </c>
      <c r="U6" t="n">
        <v>0.46</v>
      </c>
      <c r="V6" t="n">
        <v>0.73</v>
      </c>
      <c r="W6" t="n">
        <v>0.26</v>
      </c>
      <c r="X6" t="n">
        <v>1.36</v>
      </c>
      <c r="Y6" t="n">
        <v>1</v>
      </c>
      <c r="Z6" t="n">
        <v>10</v>
      </c>
      <c r="AA6" t="n">
        <v>373.1265734525901</v>
      </c>
      <c r="AB6" t="n">
        <v>510.5282389804835</v>
      </c>
      <c r="AC6" t="n">
        <v>461.804140383069</v>
      </c>
      <c r="AD6" t="n">
        <v>373126.5734525901</v>
      </c>
      <c r="AE6" t="n">
        <v>510528.2389804835</v>
      </c>
      <c r="AF6" t="n">
        <v>9.079625082824322e-06</v>
      </c>
      <c r="AG6" t="n">
        <v>26</v>
      </c>
      <c r="AH6" t="n">
        <v>461804.1403830689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4.6233</v>
      </c>
      <c r="E7" t="n">
        <v>21.63</v>
      </c>
      <c r="F7" t="n">
        <v>18.76</v>
      </c>
      <c r="G7" t="n">
        <v>22.98</v>
      </c>
      <c r="H7" t="n">
        <v>0.43</v>
      </c>
      <c r="I7" t="n">
        <v>49</v>
      </c>
      <c r="J7" t="n">
        <v>91.40000000000001</v>
      </c>
      <c r="K7" t="n">
        <v>37.55</v>
      </c>
      <c r="L7" t="n">
        <v>2.25</v>
      </c>
      <c r="M7" t="n">
        <v>47</v>
      </c>
      <c r="N7" t="n">
        <v>11.6</v>
      </c>
      <c r="O7" t="n">
        <v>11506.78</v>
      </c>
      <c r="P7" t="n">
        <v>150.04</v>
      </c>
      <c r="Q7" t="n">
        <v>444.59</v>
      </c>
      <c r="R7" t="n">
        <v>109.39</v>
      </c>
      <c r="S7" t="n">
        <v>48.21</v>
      </c>
      <c r="T7" t="n">
        <v>24457.28</v>
      </c>
      <c r="U7" t="n">
        <v>0.44</v>
      </c>
      <c r="V7" t="n">
        <v>0.73</v>
      </c>
      <c r="W7" t="n">
        <v>0.24</v>
      </c>
      <c r="X7" t="n">
        <v>1.49</v>
      </c>
      <c r="Y7" t="n">
        <v>1</v>
      </c>
      <c r="Z7" t="n">
        <v>10</v>
      </c>
      <c r="AA7" t="n">
        <v>373.7402827298754</v>
      </c>
      <c r="AB7" t="n">
        <v>511.3679430886078</v>
      </c>
      <c r="AC7" t="n">
        <v>462.563704309646</v>
      </c>
      <c r="AD7" t="n">
        <v>373740.2827298754</v>
      </c>
      <c r="AE7" t="n">
        <v>511367.9430886077</v>
      </c>
      <c r="AF7" t="n">
        <v>9.072952783932758e-06</v>
      </c>
      <c r="AG7" t="n">
        <v>26</v>
      </c>
      <c r="AH7" t="n">
        <v>462563.704309646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4.6901</v>
      </c>
      <c r="E8" t="n">
        <v>21.32</v>
      </c>
      <c r="F8" t="n">
        <v>18.55</v>
      </c>
      <c r="G8" t="n">
        <v>25.3</v>
      </c>
      <c r="H8" t="n">
        <v>0.48</v>
      </c>
      <c r="I8" t="n">
        <v>44</v>
      </c>
      <c r="J8" t="n">
        <v>91.70999999999999</v>
      </c>
      <c r="K8" t="n">
        <v>37.55</v>
      </c>
      <c r="L8" t="n">
        <v>2.5</v>
      </c>
      <c r="M8" t="n">
        <v>42</v>
      </c>
      <c r="N8" t="n">
        <v>11.66</v>
      </c>
      <c r="O8" t="n">
        <v>11544.61</v>
      </c>
      <c r="P8" t="n">
        <v>147.37</v>
      </c>
      <c r="Q8" t="n">
        <v>444.57</v>
      </c>
      <c r="R8" t="n">
        <v>102.19</v>
      </c>
      <c r="S8" t="n">
        <v>48.21</v>
      </c>
      <c r="T8" t="n">
        <v>20881.15</v>
      </c>
      <c r="U8" t="n">
        <v>0.47</v>
      </c>
      <c r="V8" t="n">
        <v>0.74</v>
      </c>
      <c r="W8" t="n">
        <v>0.24</v>
      </c>
      <c r="X8" t="n">
        <v>1.27</v>
      </c>
      <c r="Y8" t="n">
        <v>1</v>
      </c>
      <c r="Z8" t="n">
        <v>10</v>
      </c>
      <c r="AA8" t="n">
        <v>360.5473620169685</v>
      </c>
      <c r="AB8" t="n">
        <v>493.3168069386244</v>
      </c>
      <c r="AC8" t="n">
        <v>446.2353432588883</v>
      </c>
      <c r="AD8" t="n">
        <v>360547.3620169685</v>
      </c>
      <c r="AE8" t="n">
        <v>493316.8069386244</v>
      </c>
      <c r="AF8" t="n">
        <v>9.204043832743501e-06</v>
      </c>
      <c r="AG8" t="n">
        <v>25</v>
      </c>
      <c r="AH8" t="n">
        <v>446235.3432588883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4.7488</v>
      </c>
      <c r="E9" t="n">
        <v>21.06</v>
      </c>
      <c r="F9" t="n">
        <v>18.38</v>
      </c>
      <c r="G9" t="n">
        <v>28.28</v>
      </c>
      <c r="H9" t="n">
        <v>0.52</v>
      </c>
      <c r="I9" t="n">
        <v>39</v>
      </c>
      <c r="J9" t="n">
        <v>92.02</v>
      </c>
      <c r="K9" t="n">
        <v>37.55</v>
      </c>
      <c r="L9" t="n">
        <v>2.75</v>
      </c>
      <c r="M9" t="n">
        <v>37</v>
      </c>
      <c r="N9" t="n">
        <v>11.71</v>
      </c>
      <c r="O9" t="n">
        <v>11582.46</v>
      </c>
      <c r="P9" t="n">
        <v>144.93</v>
      </c>
      <c r="Q9" t="n">
        <v>444.59</v>
      </c>
      <c r="R9" t="n">
        <v>96.68000000000001</v>
      </c>
      <c r="S9" t="n">
        <v>48.21</v>
      </c>
      <c r="T9" t="n">
        <v>18149.34</v>
      </c>
      <c r="U9" t="n">
        <v>0.5</v>
      </c>
      <c r="V9" t="n">
        <v>0.74</v>
      </c>
      <c r="W9" t="n">
        <v>0.23</v>
      </c>
      <c r="X9" t="n">
        <v>1.1</v>
      </c>
      <c r="Y9" t="n">
        <v>1</v>
      </c>
      <c r="Z9" t="n">
        <v>10</v>
      </c>
      <c r="AA9" t="n">
        <v>357.3771611636238</v>
      </c>
      <c r="AB9" t="n">
        <v>488.9791982716873</v>
      </c>
      <c r="AC9" t="n">
        <v>442.3117098752517</v>
      </c>
      <c r="AD9" t="n">
        <v>357377.1611636239</v>
      </c>
      <c r="AE9" t="n">
        <v>488979.1982716873</v>
      </c>
      <c r="AF9" t="n">
        <v>9.319239110665516e-06</v>
      </c>
      <c r="AG9" t="n">
        <v>25</v>
      </c>
      <c r="AH9" t="n">
        <v>442311.7098752517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4.7833</v>
      </c>
      <c r="E10" t="n">
        <v>20.91</v>
      </c>
      <c r="F10" t="n">
        <v>18.29</v>
      </c>
      <c r="G10" t="n">
        <v>30.48</v>
      </c>
      <c r="H10" t="n">
        <v>0.57</v>
      </c>
      <c r="I10" t="n">
        <v>36</v>
      </c>
      <c r="J10" t="n">
        <v>92.31999999999999</v>
      </c>
      <c r="K10" t="n">
        <v>37.55</v>
      </c>
      <c r="L10" t="n">
        <v>3</v>
      </c>
      <c r="M10" t="n">
        <v>34</v>
      </c>
      <c r="N10" t="n">
        <v>11.77</v>
      </c>
      <c r="O10" t="n">
        <v>11620.34</v>
      </c>
      <c r="P10" t="n">
        <v>143.27</v>
      </c>
      <c r="Q10" t="n">
        <v>444.6</v>
      </c>
      <c r="R10" t="n">
        <v>93.51000000000001</v>
      </c>
      <c r="S10" t="n">
        <v>48.21</v>
      </c>
      <c r="T10" t="n">
        <v>16579.81</v>
      </c>
      <c r="U10" t="n">
        <v>0.52</v>
      </c>
      <c r="V10" t="n">
        <v>0.75</v>
      </c>
      <c r="W10" t="n">
        <v>0.22</v>
      </c>
      <c r="X10" t="n">
        <v>1.01</v>
      </c>
      <c r="Y10" t="n">
        <v>1</v>
      </c>
      <c r="Z10" t="n">
        <v>10</v>
      </c>
      <c r="AA10" t="n">
        <v>355.4601736863596</v>
      </c>
      <c r="AB10" t="n">
        <v>486.3562914337755</v>
      </c>
      <c r="AC10" t="n">
        <v>439.9391295846774</v>
      </c>
      <c r="AD10" t="n">
        <v>355460.1736863595</v>
      </c>
      <c r="AE10" t="n">
        <v>486356.2914337756</v>
      </c>
      <c r="AF10" t="n">
        <v>9.386943320006394e-06</v>
      </c>
      <c r="AG10" t="n">
        <v>25</v>
      </c>
      <c r="AH10" t="n">
        <v>439939.1295846774</v>
      </c>
    </row>
    <row r="11">
      <c r="A11" t="n">
        <v>9</v>
      </c>
      <c r="B11" t="n">
        <v>40</v>
      </c>
      <c r="C11" t="inlineStr">
        <is>
          <t xml:space="preserve">CONCLUIDO	</t>
        </is>
      </c>
      <c r="D11" t="n">
        <v>4.8184</v>
      </c>
      <c r="E11" t="n">
        <v>20.75</v>
      </c>
      <c r="F11" t="n">
        <v>18.19</v>
      </c>
      <c r="G11" t="n">
        <v>33.07</v>
      </c>
      <c r="H11" t="n">
        <v>0.62</v>
      </c>
      <c r="I11" t="n">
        <v>33</v>
      </c>
      <c r="J11" t="n">
        <v>92.63</v>
      </c>
      <c r="K11" t="n">
        <v>37.55</v>
      </c>
      <c r="L11" t="n">
        <v>3.25</v>
      </c>
      <c r="M11" t="n">
        <v>31</v>
      </c>
      <c r="N11" t="n">
        <v>11.83</v>
      </c>
      <c r="O11" t="n">
        <v>11658.24</v>
      </c>
      <c r="P11" t="n">
        <v>141.68</v>
      </c>
      <c r="Q11" t="n">
        <v>444.55</v>
      </c>
      <c r="R11" t="n">
        <v>90.42</v>
      </c>
      <c r="S11" t="n">
        <v>48.21</v>
      </c>
      <c r="T11" t="n">
        <v>15047.61</v>
      </c>
      <c r="U11" t="n">
        <v>0.53</v>
      </c>
      <c r="V11" t="n">
        <v>0.75</v>
      </c>
      <c r="W11" t="n">
        <v>0.22</v>
      </c>
      <c r="X11" t="n">
        <v>0.91</v>
      </c>
      <c r="Y11" t="n">
        <v>1</v>
      </c>
      <c r="Z11" t="n">
        <v>10</v>
      </c>
      <c r="AA11" t="n">
        <v>353.5672241344609</v>
      </c>
      <c r="AB11" t="n">
        <v>483.7662743458275</v>
      </c>
      <c r="AC11" t="n">
        <v>437.5963000924913</v>
      </c>
      <c r="AD11" t="n">
        <v>353567.2241344609</v>
      </c>
      <c r="AE11" t="n">
        <v>483766.2743458275</v>
      </c>
      <c r="AF11" t="n">
        <v>9.455824993857546e-06</v>
      </c>
      <c r="AG11" t="n">
        <v>25</v>
      </c>
      <c r="AH11" t="n">
        <v>437596.3000924913</v>
      </c>
    </row>
    <row r="12">
      <c r="A12" t="n">
        <v>10</v>
      </c>
      <c r="B12" t="n">
        <v>40</v>
      </c>
      <c r="C12" t="inlineStr">
        <is>
          <t xml:space="preserve">CONCLUIDO	</t>
        </is>
      </c>
      <c r="D12" t="n">
        <v>4.8539</v>
      </c>
      <c r="E12" t="n">
        <v>20.6</v>
      </c>
      <c r="F12" t="n">
        <v>18.1</v>
      </c>
      <c r="G12" t="n">
        <v>36.19</v>
      </c>
      <c r="H12" t="n">
        <v>0.66</v>
      </c>
      <c r="I12" t="n">
        <v>30</v>
      </c>
      <c r="J12" t="n">
        <v>92.94</v>
      </c>
      <c r="K12" t="n">
        <v>37.55</v>
      </c>
      <c r="L12" t="n">
        <v>3.5</v>
      </c>
      <c r="M12" t="n">
        <v>28</v>
      </c>
      <c r="N12" t="n">
        <v>11.88</v>
      </c>
      <c r="O12" t="n">
        <v>11696.16</v>
      </c>
      <c r="P12" t="n">
        <v>139.81</v>
      </c>
      <c r="Q12" t="n">
        <v>444.58</v>
      </c>
      <c r="R12" t="n">
        <v>87.28</v>
      </c>
      <c r="S12" t="n">
        <v>48.21</v>
      </c>
      <c r="T12" t="n">
        <v>13495.92</v>
      </c>
      <c r="U12" t="n">
        <v>0.55</v>
      </c>
      <c r="V12" t="n">
        <v>0.75</v>
      </c>
      <c r="W12" t="n">
        <v>0.21</v>
      </c>
      <c r="X12" t="n">
        <v>0.82</v>
      </c>
      <c r="Y12" t="n">
        <v>1</v>
      </c>
      <c r="Z12" t="n">
        <v>10</v>
      </c>
      <c r="AA12" t="n">
        <v>342.0754249939494</v>
      </c>
      <c r="AB12" t="n">
        <v>468.0426877793826</v>
      </c>
      <c r="AC12" t="n">
        <v>423.3733505597556</v>
      </c>
      <c r="AD12" t="n">
        <v>342075.4249939494</v>
      </c>
      <c r="AE12" t="n">
        <v>468042.6877793826</v>
      </c>
      <c r="AF12" t="n">
        <v>9.525491644048887e-06</v>
      </c>
      <c r="AG12" t="n">
        <v>24</v>
      </c>
      <c r="AH12" t="n">
        <v>423373.3505597556</v>
      </c>
    </row>
    <row r="13">
      <c r="A13" t="n">
        <v>11</v>
      </c>
      <c r="B13" t="n">
        <v>40</v>
      </c>
      <c r="C13" t="inlineStr">
        <is>
          <t xml:space="preserve">CONCLUIDO	</t>
        </is>
      </c>
      <c r="D13" t="n">
        <v>4.8908</v>
      </c>
      <c r="E13" t="n">
        <v>20.45</v>
      </c>
      <c r="F13" t="n">
        <v>17.98</v>
      </c>
      <c r="G13" t="n">
        <v>38.52</v>
      </c>
      <c r="H13" t="n">
        <v>0.71</v>
      </c>
      <c r="I13" t="n">
        <v>28</v>
      </c>
      <c r="J13" t="n">
        <v>93.23999999999999</v>
      </c>
      <c r="K13" t="n">
        <v>37.55</v>
      </c>
      <c r="L13" t="n">
        <v>3.75</v>
      </c>
      <c r="M13" t="n">
        <v>26</v>
      </c>
      <c r="N13" t="n">
        <v>11.94</v>
      </c>
      <c r="O13" t="n">
        <v>11734.1</v>
      </c>
      <c r="P13" t="n">
        <v>137.72</v>
      </c>
      <c r="Q13" t="n">
        <v>444.58</v>
      </c>
      <c r="R13" t="n">
        <v>83.14</v>
      </c>
      <c r="S13" t="n">
        <v>48.21</v>
      </c>
      <c r="T13" t="n">
        <v>11436.42</v>
      </c>
      <c r="U13" t="n">
        <v>0.58</v>
      </c>
      <c r="V13" t="n">
        <v>0.76</v>
      </c>
      <c r="W13" t="n">
        <v>0.21</v>
      </c>
      <c r="X13" t="n">
        <v>0.7</v>
      </c>
      <c r="Y13" t="n">
        <v>1</v>
      </c>
      <c r="Z13" t="n">
        <v>10</v>
      </c>
      <c r="AA13" t="n">
        <v>339.9017403699763</v>
      </c>
      <c r="AB13" t="n">
        <v>465.068556580665</v>
      </c>
      <c r="AC13" t="n">
        <v>420.6830662684242</v>
      </c>
      <c r="AD13" t="n">
        <v>339901.7403699763</v>
      </c>
      <c r="AE13" t="n">
        <v>465068.5565806649</v>
      </c>
      <c r="AF13" t="n">
        <v>9.597905711430867e-06</v>
      </c>
      <c r="AG13" t="n">
        <v>24</v>
      </c>
      <c r="AH13" t="n">
        <v>420683.0662684242</v>
      </c>
    </row>
    <row r="14">
      <c r="A14" t="n">
        <v>12</v>
      </c>
      <c r="B14" t="n">
        <v>40</v>
      </c>
      <c r="C14" t="inlineStr">
        <is>
          <t xml:space="preserve">CONCLUIDO	</t>
        </is>
      </c>
      <c r="D14" t="n">
        <v>4.8604</v>
      </c>
      <c r="E14" t="n">
        <v>20.57</v>
      </c>
      <c r="F14" t="n">
        <v>18.14</v>
      </c>
      <c r="G14" t="n">
        <v>41.87</v>
      </c>
      <c r="H14" t="n">
        <v>0.75</v>
      </c>
      <c r="I14" t="n">
        <v>26</v>
      </c>
      <c r="J14" t="n">
        <v>93.55</v>
      </c>
      <c r="K14" t="n">
        <v>37.55</v>
      </c>
      <c r="L14" t="n">
        <v>4</v>
      </c>
      <c r="M14" t="n">
        <v>24</v>
      </c>
      <c r="N14" t="n">
        <v>12</v>
      </c>
      <c r="O14" t="n">
        <v>11772.07</v>
      </c>
      <c r="P14" t="n">
        <v>138.16</v>
      </c>
      <c r="Q14" t="n">
        <v>444.55</v>
      </c>
      <c r="R14" t="n">
        <v>89.17</v>
      </c>
      <c r="S14" t="n">
        <v>48.21</v>
      </c>
      <c r="T14" t="n">
        <v>14459.82</v>
      </c>
      <c r="U14" t="n">
        <v>0.54</v>
      </c>
      <c r="V14" t="n">
        <v>0.75</v>
      </c>
      <c r="W14" t="n">
        <v>0.21</v>
      </c>
      <c r="X14" t="n">
        <v>0.87</v>
      </c>
      <c r="Y14" t="n">
        <v>1</v>
      </c>
      <c r="Z14" t="n">
        <v>10</v>
      </c>
      <c r="AA14" t="n">
        <v>341.1990146322327</v>
      </c>
      <c r="AB14" t="n">
        <v>466.8435444579854</v>
      </c>
      <c r="AC14" t="n">
        <v>422.2886517939443</v>
      </c>
      <c r="AD14" t="n">
        <v>341199.0146322327</v>
      </c>
      <c r="AE14" t="n">
        <v>466843.5444579854</v>
      </c>
      <c r="AF14" t="n">
        <v>9.538247509576878e-06</v>
      </c>
      <c r="AG14" t="n">
        <v>24</v>
      </c>
      <c r="AH14" t="n">
        <v>422288.6517939443</v>
      </c>
    </row>
    <row r="15">
      <c r="A15" t="n">
        <v>13</v>
      </c>
      <c r="B15" t="n">
        <v>40</v>
      </c>
      <c r="C15" t="inlineStr">
        <is>
          <t xml:space="preserve">CONCLUIDO	</t>
        </is>
      </c>
      <c r="D15" t="n">
        <v>4.9157</v>
      </c>
      <c r="E15" t="n">
        <v>20.34</v>
      </c>
      <c r="F15" t="n">
        <v>17.95</v>
      </c>
      <c r="G15" t="n">
        <v>44.87</v>
      </c>
      <c r="H15" t="n">
        <v>0.8</v>
      </c>
      <c r="I15" t="n">
        <v>24</v>
      </c>
      <c r="J15" t="n">
        <v>93.86</v>
      </c>
      <c r="K15" t="n">
        <v>37.55</v>
      </c>
      <c r="L15" t="n">
        <v>4.25</v>
      </c>
      <c r="M15" t="n">
        <v>22</v>
      </c>
      <c r="N15" t="n">
        <v>12.06</v>
      </c>
      <c r="O15" t="n">
        <v>11810.06</v>
      </c>
      <c r="P15" t="n">
        <v>135.48</v>
      </c>
      <c r="Q15" t="n">
        <v>444.57</v>
      </c>
      <c r="R15" t="n">
        <v>82.56</v>
      </c>
      <c r="S15" t="n">
        <v>48.21</v>
      </c>
      <c r="T15" t="n">
        <v>11163.36</v>
      </c>
      <c r="U15" t="n">
        <v>0.58</v>
      </c>
      <c r="V15" t="n">
        <v>0.76</v>
      </c>
      <c r="W15" t="n">
        <v>0.2</v>
      </c>
      <c r="X15" t="n">
        <v>0.67</v>
      </c>
      <c r="Y15" t="n">
        <v>1</v>
      </c>
      <c r="Z15" t="n">
        <v>10</v>
      </c>
      <c r="AA15" t="n">
        <v>338.1661512756409</v>
      </c>
      <c r="AB15" t="n">
        <v>462.6938470130084</v>
      </c>
      <c r="AC15" t="n">
        <v>418.534995648979</v>
      </c>
      <c r="AD15" t="n">
        <v>338166.1512756409</v>
      </c>
      <c r="AE15" t="n">
        <v>462693.8470130084</v>
      </c>
      <c r="AF15" t="n">
        <v>9.646770488607329e-06</v>
      </c>
      <c r="AG15" t="n">
        <v>24</v>
      </c>
      <c r="AH15" t="n">
        <v>418534.995648979</v>
      </c>
    </row>
    <row r="16">
      <c r="A16" t="n">
        <v>14</v>
      </c>
      <c r="B16" t="n">
        <v>40</v>
      </c>
      <c r="C16" t="inlineStr">
        <is>
          <t xml:space="preserve">CONCLUIDO	</t>
        </is>
      </c>
      <c r="D16" t="n">
        <v>4.9291</v>
      </c>
      <c r="E16" t="n">
        <v>20.29</v>
      </c>
      <c r="F16" t="n">
        <v>17.91</v>
      </c>
      <c r="G16" t="n">
        <v>46.73</v>
      </c>
      <c r="H16" t="n">
        <v>0.84</v>
      </c>
      <c r="I16" t="n">
        <v>23</v>
      </c>
      <c r="J16" t="n">
        <v>94.17</v>
      </c>
      <c r="K16" t="n">
        <v>37.55</v>
      </c>
      <c r="L16" t="n">
        <v>4.5</v>
      </c>
      <c r="M16" t="n">
        <v>21</v>
      </c>
      <c r="N16" t="n">
        <v>12.12</v>
      </c>
      <c r="O16" t="n">
        <v>11848.08</v>
      </c>
      <c r="P16" t="n">
        <v>134.16</v>
      </c>
      <c r="Q16" t="n">
        <v>444.55</v>
      </c>
      <c r="R16" t="n">
        <v>81.48999999999999</v>
      </c>
      <c r="S16" t="n">
        <v>48.21</v>
      </c>
      <c r="T16" t="n">
        <v>10636.48</v>
      </c>
      <c r="U16" t="n">
        <v>0.59</v>
      </c>
      <c r="V16" t="n">
        <v>0.76</v>
      </c>
      <c r="W16" t="n">
        <v>0.2</v>
      </c>
      <c r="X16" t="n">
        <v>0.64</v>
      </c>
      <c r="Y16" t="n">
        <v>1</v>
      </c>
      <c r="Z16" t="n">
        <v>10</v>
      </c>
      <c r="AA16" t="n">
        <v>337.126729404992</v>
      </c>
      <c r="AB16" t="n">
        <v>461.2716641535299</v>
      </c>
      <c r="AC16" t="n">
        <v>417.248543925563</v>
      </c>
      <c r="AD16" t="n">
        <v>337126.729404992</v>
      </c>
      <c r="AE16" t="n">
        <v>461271.6641535299</v>
      </c>
      <c r="AF16" t="n">
        <v>9.673067196003495e-06</v>
      </c>
      <c r="AG16" t="n">
        <v>24</v>
      </c>
      <c r="AH16" t="n">
        <v>417248.543925563</v>
      </c>
    </row>
    <row r="17">
      <c r="A17" t="n">
        <v>15</v>
      </c>
      <c r="B17" t="n">
        <v>40</v>
      </c>
      <c r="C17" t="inlineStr">
        <is>
          <t xml:space="preserve">CONCLUIDO	</t>
        </is>
      </c>
      <c r="D17" t="n">
        <v>4.9545</v>
      </c>
      <c r="E17" t="n">
        <v>20.18</v>
      </c>
      <c r="F17" t="n">
        <v>17.85</v>
      </c>
      <c r="G17" t="n">
        <v>50.99</v>
      </c>
      <c r="H17" t="n">
        <v>0.88</v>
      </c>
      <c r="I17" t="n">
        <v>21</v>
      </c>
      <c r="J17" t="n">
        <v>94.48</v>
      </c>
      <c r="K17" t="n">
        <v>37.55</v>
      </c>
      <c r="L17" t="n">
        <v>4.75</v>
      </c>
      <c r="M17" t="n">
        <v>19</v>
      </c>
      <c r="N17" t="n">
        <v>12.17</v>
      </c>
      <c r="O17" t="n">
        <v>11886.12</v>
      </c>
      <c r="P17" t="n">
        <v>132.03</v>
      </c>
      <c r="Q17" t="n">
        <v>444.55</v>
      </c>
      <c r="R17" t="n">
        <v>79.17</v>
      </c>
      <c r="S17" t="n">
        <v>48.21</v>
      </c>
      <c r="T17" t="n">
        <v>9484.379999999999</v>
      </c>
      <c r="U17" t="n">
        <v>0.61</v>
      </c>
      <c r="V17" t="n">
        <v>0.76</v>
      </c>
      <c r="W17" t="n">
        <v>0.2</v>
      </c>
      <c r="X17" t="n">
        <v>0.57</v>
      </c>
      <c r="Y17" t="n">
        <v>1</v>
      </c>
      <c r="Z17" t="n">
        <v>10</v>
      </c>
      <c r="AA17" t="n">
        <v>335.3908108124389</v>
      </c>
      <c r="AB17" t="n">
        <v>458.8965037518756</v>
      </c>
      <c r="AC17" t="n">
        <v>415.1000654990839</v>
      </c>
      <c r="AD17" t="n">
        <v>335390.810812439</v>
      </c>
      <c r="AE17" t="n">
        <v>458896.5037518756</v>
      </c>
      <c r="AF17" t="n">
        <v>9.722913193605184e-06</v>
      </c>
      <c r="AG17" t="n">
        <v>24</v>
      </c>
      <c r="AH17" t="n">
        <v>415100.065499084</v>
      </c>
    </row>
    <row r="18">
      <c r="A18" t="n">
        <v>16</v>
      </c>
      <c r="B18" t="n">
        <v>40</v>
      </c>
      <c r="C18" t="inlineStr">
        <is>
          <t xml:space="preserve">CONCLUIDO	</t>
        </is>
      </c>
      <c r="D18" t="n">
        <v>4.969</v>
      </c>
      <c r="E18" t="n">
        <v>20.12</v>
      </c>
      <c r="F18" t="n">
        <v>17.81</v>
      </c>
      <c r="G18" t="n">
        <v>53.42</v>
      </c>
      <c r="H18" t="n">
        <v>0.93</v>
      </c>
      <c r="I18" t="n">
        <v>20</v>
      </c>
      <c r="J18" t="n">
        <v>94.79000000000001</v>
      </c>
      <c r="K18" t="n">
        <v>37.55</v>
      </c>
      <c r="L18" t="n">
        <v>5</v>
      </c>
      <c r="M18" t="n">
        <v>18</v>
      </c>
      <c r="N18" t="n">
        <v>12.23</v>
      </c>
      <c r="O18" t="n">
        <v>11924.18</v>
      </c>
      <c r="P18" t="n">
        <v>131.46</v>
      </c>
      <c r="Q18" t="n">
        <v>444.55</v>
      </c>
      <c r="R18" t="n">
        <v>77.89</v>
      </c>
      <c r="S18" t="n">
        <v>48.21</v>
      </c>
      <c r="T18" t="n">
        <v>8850.200000000001</v>
      </c>
      <c r="U18" t="n">
        <v>0.62</v>
      </c>
      <c r="V18" t="n">
        <v>0.77</v>
      </c>
      <c r="W18" t="n">
        <v>0.2</v>
      </c>
      <c r="X18" t="n">
        <v>0.53</v>
      </c>
      <c r="Y18" t="n">
        <v>1</v>
      </c>
      <c r="Z18" t="n">
        <v>10</v>
      </c>
      <c r="AA18" t="n">
        <v>334.7087068754524</v>
      </c>
      <c r="AB18" t="n">
        <v>457.9632190529887</v>
      </c>
      <c r="AC18" t="n">
        <v>414.2558521819855</v>
      </c>
      <c r="AD18" t="n">
        <v>334708.7068754524</v>
      </c>
      <c r="AE18" t="n">
        <v>457963.2190529887</v>
      </c>
      <c r="AF18" t="n">
        <v>9.751368585936858e-06</v>
      </c>
      <c r="AG18" t="n">
        <v>24</v>
      </c>
      <c r="AH18" t="n">
        <v>414255.8521819855</v>
      </c>
    </row>
    <row r="19">
      <c r="A19" t="n">
        <v>17</v>
      </c>
      <c r="B19" t="n">
        <v>40</v>
      </c>
      <c r="C19" t="inlineStr">
        <is>
          <t xml:space="preserve">CONCLUIDO	</t>
        </is>
      </c>
      <c r="D19" t="n">
        <v>4.9808</v>
      </c>
      <c r="E19" t="n">
        <v>20.08</v>
      </c>
      <c r="F19" t="n">
        <v>17.78</v>
      </c>
      <c r="G19" t="n">
        <v>56.14</v>
      </c>
      <c r="H19" t="n">
        <v>0.97</v>
      </c>
      <c r="I19" t="n">
        <v>19</v>
      </c>
      <c r="J19" t="n">
        <v>95.09</v>
      </c>
      <c r="K19" t="n">
        <v>37.55</v>
      </c>
      <c r="L19" t="n">
        <v>5.25</v>
      </c>
      <c r="M19" t="n">
        <v>17</v>
      </c>
      <c r="N19" t="n">
        <v>12.29</v>
      </c>
      <c r="O19" t="n">
        <v>11962.27</v>
      </c>
      <c r="P19" t="n">
        <v>129.98</v>
      </c>
      <c r="Q19" t="n">
        <v>444.56</v>
      </c>
      <c r="R19" t="n">
        <v>76.98</v>
      </c>
      <c r="S19" t="n">
        <v>48.21</v>
      </c>
      <c r="T19" t="n">
        <v>8400.870000000001</v>
      </c>
      <c r="U19" t="n">
        <v>0.63</v>
      </c>
      <c r="V19" t="n">
        <v>0.77</v>
      </c>
      <c r="W19" t="n">
        <v>0.19</v>
      </c>
      <c r="X19" t="n">
        <v>0.5</v>
      </c>
      <c r="Y19" t="n">
        <v>1</v>
      </c>
      <c r="Z19" t="n">
        <v>10</v>
      </c>
      <c r="AA19" t="n">
        <v>333.6690927722753</v>
      </c>
      <c r="AB19" t="n">
        <v>456.5407731724846</v>
      </c>
      <c r="AC19" t="n">
        <v>412.9691625399013</v>
      </c>
      <c r="AD19" t="n">
        <v>333669.0927722753</v>
      </c>
      <c r="AE19" t="n">
        <v>456540.7731724846</v>
      </c>
      <c r="AF19" t="n">
        <v>9.774525387972289e-06</v>
      </c>
      <c r="AG19" t="n">
        <v>24</v>
      </c>
      <c r="AH19" t="n">
        <v>412969.1625399013</v>
      </c>
    </row>
    <row r="20">
      <c r="A20" t="n">
        <v>18</v>
      </c>
      <c r="B20" t="n">
        <v>40</v>
      </c>
      <c r="C20" t="inlineStr">
        <is>
          <t xml:space="preserve">CONCLUIDO	</t>
        </is>
      </c>
      <c r="D20" t="n">
        <v>4.9976</v>
      </c>
      <c r="E20" t="n">
        <v>20.01</v>
      </c>
      <c r="F20" t="n">
        <v>17.73</v>
      </c>
      <c r="G20" t="n">
        <v>59.1</v>
      </c>
      <c r="H20" t="n">
        <v>1.01</v>
      </c>
      <c r="I20" t="n">
        <v>18</v>
      </c>
      <c r="J20" t="n">
        <v>95.40000000000001</v>
      </c>
      <c r="K20" t="n">
        <v>37.55</v>
      </c>
      <c r="L20" t="n">
        <v>5.5</v>
      </c>
      <c r="M20" t="n">
        <v>16</v>
      </c>
      <c r="N20" t="n">
        <v>12.35</v>
      </c>
      <c r="O20" t="n">
        <v>12000.38</v>
      </c>
      <c r="P20" t="n">
        <v>128.1</v>
      </c>
      <c r="Q20" t="n">
        <v>444.55</v>
      </c>
      <c r="R20" t="n">
        <v>75.65000000000001</v>
      </c>
      <c r="S20" t="n">
        <v>48.21</v>
      </c>
      <c r="T20" t="n">
        <v>7739.77</v>
      </c>
      <c r="U20" t="n">
        <v>0.64</v>
      </c>
      <c r="V20" t="n">
        <v>0.77</v>
      </c>
      <c r="W20" t="n">
        <v>0.18</v>
      </c>
      <c r="X20" t="n">
        <v>0.45</v>
      </c>
      <c r="Y20" t="n">
        <v>1</v>
      </c>
      <c r="Z20" t="n">
        <v>10</v>
      </c>
      <c r="AA20" t="n">
        <v>332.2903370558943</v>
      </c>
      <c r="AB20" t="n">
        <v>454.6542987749227</v>
      </c>
      <c r="AC20" t="n">
        <v>411.2627306111594</v>
      </c>
      <c r="AD20" t="n">
        <v>332290.3370558943</v>
      </c>
      <c r="AE20" t="n">
        <v>454654.2987749227</v>
      </c>
      <c r="AF20" t="n">
        <v>9.807494394260021e-06</v>
      </c>
      <c r="AG20" t="n">
        <v>24</v>
      </c>
      <c r="AH20" t="n">
        <v>411262.7306111594</v>
      </c>
    </row>
    <row r="21">
      <c r="A21" t="n">
        <v>19</v>
      </c>
      <c r="B21" t="n">
        <v>40</v>
      </c>
      <c r="C21" t="inlineStr">
        <is>
          <t xml:space="preserve">CONCLUIDO	</t>
        </is>
      </c>
      <c r="D21" t="n">
        <v>4.9937</v>
      </c>
      <c r="E21" t="n">
        <v>20.03</v>
      </c>
      <c r="F21" t="n">
        <v>17.76</v>
      </c>
      <c r="G21" t="n">
        <v>62.7</v>
      </c>
      <c r="H21" t="n">
        <v>1.06</v>
      </c>
      <c r="I21" t="n">
        <v>17</v>
      </c>
      <c r="J21" t="n">
        <v>95.70999999999999</v>
      </c>
      <c r="K21" t="n">
        <v>37.55</v>
      </c>
      <c r="L21" t="n">
        <v>5.75</v>
      </c>
      <c r="M21" t="n">
        <v>15</v>
      </c>
      <c r="N21" t="n">
        <v>12.41</v>
      </c>
      <c r="O21" t="n">
        <v>12038.51</v>
      </c>
      <c r="P21" t="n">
        <v>127.29</v>
      </c>
      <c r="Q21" t="n">
        <v>444.55</v>
      </c>
      <c r="R21" t="n">
        <v>76.56999999999999</v>
      </c>
      <c r="S21" t="n">
        <v>48.21</v>
      </c>
      <c r="T21" t="n">
        <v>8202.879999999999</v>
      </c>
      <c r="U21" t="n">
        <v>0.63</v>
      </c>
      <c r="V21" t="n">
        <v>0.77</v>
      </c>
      <c r="W21" t="n">
        <v>0.19</v>
      </c>
      <c r="X21" t="n">
        <v>0.49</v>
      </c>
      <c r="Y21" t="n">
        <v>1</v>
      </c>
      <c r="Z21" t="n">
        <v>10</v>
      </c>
      <c r="AA21" t="n">
        <v>332.0488555643053</v>
      </c>
      <c r="AB21" t="n">
        <v>454.3238931447192</v>
      </c>
      <c r="AC21" t="n">
        <v>410.9638584305753</v>
      </c>
      <c r="AD21" t="n">
        <v>332048.8555643053</v>
      </c>
      <c r="AE21" t="n">
        <v>454323.8931447192</v>
      </c>
      <c r="AF21" t="n">
        <v>9.799840874943225e-06</v>
      </c>
      <c r="AG21" t="n">
        <v>24</v>
      </c>
      <c r="AH21" t="n">
        <v>410963.8584305753</v>
      </c>
    </row>
    <row r="22">
      <c r="A22" t="n">
        <v>20</v>
      </c>
      <c r="B22" t="n">
        <v>40</v>
      </c>
      <c r="C22" t="inlineStr">
        <is>
          <t xml:space="preserve">CONCLUIDO	</t>
        </is>
      </c>
      <c r="D22" t="n">
        <v>5.0143</v>
      </c>
      <c r="E22" t="n">
        <v>19.94</v>
      </c>
      <c r="F22" t="n">
        <v>17.7</v>
      </c>
      <c r="G22" t="n">
        <v>66.38</v>
      </c>
      <c r="H22" t="n">
        <v>1.1</v>
      </c>
      <c r="I22" t="n">
        <v>16</v>
      </c>
      <c r="J22" t="n">
        <v>96.02</v>
      </c>
      <c r="K22" t="n">
        <v>37.55</v>
      </c>
      <c r="L22" t="n">
        <v>6</v>
      </c>
      <c r="M22" t="n">
        <v>14</v>
      </c>
      <c r="N22" t="n">
        <v>12.47</v>
      </c>
      <c r="O22" t="n">
        <v>12076.67</v>
      </c>
      <c r="P22" t="n">
        <v>125.63</v>
      </c>
      <c r="Q22" t="n">
        <v>444.55</v>
      </c>
      <c r="R22" t="n">
        <v>74.31999999999999</v>
      </c>
      <c r="S22" t="n">
        <v>48.21</v>
      </c>
      <c r="T22" t="n">
        <v>7083.74</v>
      </c>
      <c r="U22" t="n">
        <v>0.65</v>
      </c>
      <c r="V22" t="n">
        <v>0.77</v>
      </c>
      <c r="W22" t="n">
        <v>0.19</v>
      </c>
      <c r="X22" t="n">
        <v>0.42</v>
      </c>
      <c r="Y22" t="n">
        <v>1</v>
      </c>
      <c r="Z22" t="n">
        <v>10</v>
      </c>
      <c r="AA22" t="n">
        <v>330.6848029488245</v>
      </c>
      <c r="AB22" t="n">
        <v>452.4575361784641</v>
      </c>
      <c r="AC22" t="n">
        <v>409.275623953731</v>
      </c>
      <c r="AD22" t="n">
        <v>330684.8029488245</v>
      </c>
      <c r="AE22" t="n">
        <v>452457.5361784641</v>
      </c>
      <c r="AF22" t="n">
        <v>9.840267156462706e-06</v>
      </c>
      <c r="AG22" t="n">
        <v>24</v>
      </c>
      <c r="AH22" t="n">
        <v>409275.623953731</v>
      </c>
    </row>
    <row r="23">
      <c r="A23" t="n">
        <v>21</v>
      </c>
      <c r="B23" t="n">
        <v>40</v>
      </c>
      <c r="C23" t="inlineStr">
        <is>
          <t xml:space="preserve">CONCLUIDO	</t>
        </is>
      </c>
      <c r="D23" t="n">
        <v>5.0123</v>
      </c>
      <c r="E23" t="n">
        <v>19.95</v>
      </c>
      <c r="F23" t="n">
        <v>17.71</v>
      </c>
      <c r="G23" t="n">
        <v>66.41</v>
      </c>
      <c r="H23" t="n">
        <v>1.14</v>
      </c>
      <c r="I23" t="n">
        <v>16</v>
      </c>
      <c r="J23" t="n">
        <v>96.33</v>
      </c>
      <c r="K23" t="n">
        <v>37.55</v>
      </c>
      <c r="L23" t="n">
        <v>6.25</v>
      </c>
      <c r="M23" t="n">
        <v>14</v>
      </c>
      <c r="N23" t="n">
        <v>12.53</v>
      </c>
      <c r="O23" t="n">
        <v>12114.85</v>
      </c>
      <c r="P23" t="n">
        <v>124.62</v>
      </c>
      <c r="Q23" t="n">
        <v>444.58</v>
      </c>
      <c r="R23" t="n">
        <v>74.72</v>
      </c>
      <c r="S23" t="n">
        <v>48.21</v>
      </c>
      <c r="T23" t="n">
        <v>7285.85</v>
      </c>
      <c r="U23" t="n">
        <v>0.65</v>
      </c>
      <c r="V23" t="n">
        <v>0.77</v>
      </c>
      <c r="W23" t="n">
        <v>0.19</v>
      </c>
      <c r="X23" t="n">
        <v>0.43</v>
      </c>
      <c r="Y23" t="n">
        <v>1</v>
      </c>
      <c r="Z23" t="n">
        <v>10</v>
      </c>
      <c r="AA23" t="n">
        <v>330.2613242786106</v>
      </c>
      <c r="AB23" t="n">
        <v>451.8781139793171</v>
      </c>
      <c r="AC23" t="n">
        <v>408.7515009960465</v>
      </c>
      <c r="AD23" t="n">
        <v>330261.3242786106</v>
      </c>
      <c r="AE23" t="n">
        <v>451878.1139793171</v>
      </c>
      <c r="AF23" t="n">
        <v>9.836342274761785e-06</v>
      </c>
      <c r="AG23" t="n">
        <v>24</v>
      </c>
      <c r="AH23" t="n">
        <v>408751.5009960465</v>
      </c>
    </row>
    <row r="24">
      <c r="A24" t="n">
        <v>22</v>
      </c>
      <c r="B24" t="n">
        <v>40</v>
      </c>
      <c r="C24" t="inlineStr">
        <is>
          <t xml:space="preserve">CONCLUIDO	</t>
        </is>
      </c>
      <c r="D24" t="n">
        <v>5.026</v>
      </c>
      <c r="E24" t="n">
        <v>19.9</v>
      </c>
      <c r="F24" t="n">
        <v>17.67</v>
      </c>
      <c r="G24" t="n">
        <v>70.69</v>
      </c>
      <c r="H24" t="n">
        <v>1.18</v>
      </c>
      <c r="I24" t="n">
        <v>15</v>
      </c>
      <c r="J24" t="n">
        <v>96.64</v>
      </c>
      <c r="K24" t="n">
        <v>37.55</v>
      </c>
      <c r="L24" t="n">
        <v>6.5</v>
      </c>
      <c r="M24" t="n">
        <v>13</v>
      </c>
      <c r="N24" t="n">
        <v>12.59</v>
      </c>
      <c r="O24" t="n">
        <v>12153.06</v>
      </c>
      <c r="P24" t="n">
        <v>123.02</v>
      </c>
      <c r="Q24" t="n">
        <v>444.55</v>
      </c>
      <c r="R24" t="n">
        <v>73.55</v>
      </c>
      <c r="S24" t="n">
        <v>48.21</v>
      </c>
      <c r="T24" t="n">
        <v>6702.95</v>
      </c>
      <c r="U24" t="n">
        <v>0.66</v>
      </c>
      <c r="V24" t="n">
        <v>0.77</v>
      </c>
      <c r="W24" t="n">
        <v>0.19</v>
      </c>
      <c r="X24" t="n">
        <v>0.4</v>
      </c>
      <c r="Y24" t="n">
        <v>1</v>
      </c>
      <c r="Z24" t="n">
        <v>10</v>
      </c>
      <c r="AA24" t="n">
        <v>329.122223906105</v>
      </c>
      <c r="AB24" t="n">
        <v>450.3195465960932</v>
      </c>
      <c r="AC24" t="n">
        <v>407.3416810964144</v>
      </c>
      <c r="AD24" t="n">
        <v>329122.223906105</v>
      </c>
      <c r="AE24" t="n">
        <v>450319.5465960932</v>
      </c>
      <c r="AF24" t="n">
        <v>9.86322771441309e-06</v>
      </c>
      <c r="AG24" t="n">
        <v>24</v>
      </c>
      <c r="AH24" t="n">
        <v>407341.6810964145</v>
      </c>
    </row>
    <row r="25">
      <c r="A25" t="n">
        <v>23</v>
      </c>
      <c r="B25" t="n">
        <v>40</v>
      </c>
      <c r="C25" t="inlineStr">
        <is>
          <t xml:space="preserve">CONCLUIDO	</t>
        </is>
      </c>
      <c r="D25" t="n">
        <v>5.0524</v>
      </c>
      <c r="E25" t="n">
        <v>19.79</v>
      </c>
      <c r="F25" t="n">
        <v>17.59</v>
      </c>
      <c r="G25" t="n">
        <v>75.38</v>
      </c>
      <c r="H25" t="n">
        <v>1.22</v>
      </c>
      <c r="I25" t="n">
        <v>14</v>
      </c>
      <c r="J25" t="n">
        <v>96.95</v>
      </c>
      <c r="K25" t="n">
        <v>37.55</v>
      </c>
      <c r="L25" t="n">
        <v>6.75</v>
      </c>
      <c r="M25" t="n">
        <v>11</v>
      </c>
      <c r="N25" t="n">
        <v>12.65</v>
      </c>
      <c r="O25" t="n">
        <v>12191.28</v>
      </c>
      <c r="P25" t="n">
        <v>121.5</v>
      </c>
      <c r="Q25" t="n">
        <v>444.55</v>
      </c>
      <c r="R25" t="n">
        <v>70.42</v>
      </c>
      <c r="S25" t="n">
        <v>48.21</v>
      </c>
      <c r="T25" t="n">
        <v>5143.7</v>
      </c>
      <c r="U25" t="n">
        <v>0.68</v>
      </c>
      <c r="V25" t="n">
        <v>0.78</v>
      </c>
      <c r="W25" t="n">
        <v>0.19</v>
      </c>
      <c r="X25" t="n">
        <v>0.31</v>
      </c>
      <c r="Y25" t="n">
        <v>1</v>
      </c>
      <c r="Z25" t="n">
        <v>10</v>
      </c>
      <c r="AA25" t="n">
        <v>318.1847705087661</v>
      </c>
      <c r="AB25" t="n">
        <v>435.3544403314652</v>
      </c>
      <c r="AC25" t="n">
        <v>393.804823570024</v>
      </c>
      <c r="AD25" t="n">
        <v>318184.7705087661</v>
      </c>
      <c r="AE25" t="n">
        <v>435354.4403314652</v>
      </c>
      <c r="AF25" t="n">
        <v>9.91503615286524e-06</v>
      </c>
      <c r="AG25" t="n">
        <v>23</v>
      </c>
      <c r="AH25" t="n">
        <v>393804.823570024</v>
      </c>
    </row>
    <row r="26">
      <c r="A26" t="n">
        <v>24</v>
      </c>
      <c r="B26" t="n">
        <v>40</v>
      </c>
      <c r="C26" t="inlineStr">
        <is>
          <t xml:space="preserve">CONCLUIDO	</t>
        </is>
      </c>
      <c r="D26" t="n">
        <v>5.0185</v>
      </c>
      <c r="E26" t="n">
        <v>19.93</v>
      </c>
      <c r="F26" t="n">
        <v>17.72</v>
      </c>
      <c r="G26" t="n">
        <v>75.95</v>
      </c>
      <c r="H26" t="n">
        <v>1.27</v>
      </c>
      <c r="I26" t="n">
        <v>14</v>
      </c>
      <c r="J26" t="n">
        <v>97.26000000000001</v>
      </c>
      <c r="K26" t="n">
        <v>37.55</v>
      </c>
      <c r="L26" t="n">
        <v>7</v>
      </c>
      <c r="M26" t="n">
        <v>11</v>
      </c>
      <c r="N26" t="n">
        <v>12.71</v>
      </c>
      <c r="O26" t="n">
        <v>12229.54</v>
      </c>
      <c r="P26" t="n">
        <v>121.53</v>
      </c>
      <c r="Q26" t="n">
        <v>444.56</v>
      </c>
      <c r="R26" t="n">
        <v>75.26000000000001</v>
      </c>
      <c r="S26" t="n">
        <v>48.21</v>
      </c>
      <c r="T26" t="n">
        <v>7567.04</v>
      </c>
      <c r="U26" t="n">
        <v>0.64</v>
      </c>
      <c r="V26" t="n">
        <v>0.77</v>
      </c>
      <c r="W26" t="n">
        <v>0.19</v>
      </c>
      <c r="X26" t="n">
        <v>0.45</v>
      </c>
      <c r="Y26" t="n">
        <v>1</v>
      </c>
      <c r="Z26" t="n">
        <v>10</v>
      </c>
      <c r="AA26" t="n">
        <v>328.6701375995669</v>
      </c>
      <c r="AB26" t="n">
        <v>449.7009821668476</v>
      </c>
      <c r="AC26" t="n">
        <v>406.7821515881354</v>
      </c>
      <c r="AD26" t="n">
        <v>328670.137599567</v>
      </c>
      <c r="AE26" t="n">
        <v>449700.9821668476</v>
      </c>
      <c r="AF26" t="n">
        <v>9.848509408034639e-06</v>
      </c>
      <c r="AG26" t="n">
        <v>24</v>
      </c>
      <c r="AH26" t="n">
        <v>406782.1515881354</v>
      </c>
    </row>
    <row r="27">
      <c r="A27" t="n">
        <v>25</v>
      </c>
      <c r="B27" t="n">
        <v>40</v>
      </c>
      <c r="C27" t="inlineStr">
        <is>
          <t xml:space="preserve">CONCLUIDO	</t>
        </is>
      </c>
      <c r="D27" t="n">
        <v>5.0472</v>
      </c>
      <c r="E27" t="n">
        <v>19.81</v>
      </c>
      <c r="F27" t="n">
        <v>17.63</v>
      </c>
      <c r="G27" t="n">
        <v>81.36</v>
      </c>
      <c r="H27" t="n">
        <v>1.31</v>
      </c>
      <c r="I27" t="n">
        <v>13</v>
      </c>
      <c r="J27" t="n">
        <v>97.56999999999999</v>
      </c>
      <c r="K27" t="n">
        <v>37.55</v>
      </c>
      <c r="L27" t="n">
        <v>7.25</v>
      </c>
      <c r="M27" t="n">
        <v>7</v>
      </c>
      <c r="N27" t="n">
        <v>12.77</v>
      </c>
      <c r="O27" t="n">
        <v>12267.81</v>
      </c>
      <c r="P27" t="n">
        <v>119.24</v>
      </c>
      <c r="Q27" t="n">
        <v>444.58</v>
      </c>
      <c r="R27" t="n">
        <v>71.90000000000001</v>
      </c>
      <c r="S27" t="n">
        <v>48.21</v>
      </c>
      <c r="T27" t="n">
        <v>5891.85</v>
      </c>
      <c r="U27" t="n">
        <v>0.67</v>
      </c>
      <c r="V27" t="n">
        <v>0.77</v>
      </c>
      <c r="W27" t="n">
        <v>0.19</v>
      </c>
      <c r="X27" t="n">
        <v>0.35</v>
      </c>
      <c r="Y27" t="n">
        <v>1</v>
      </c>
      <c r="Z27" t="n">
        <v>10</v>
      </c>
      <c r="AA27" t="n">
        <v>317.2960015417927</v>
      </c>
      <c r="AB27" t="n">
        <v>434.1383874211326</v>
      </c>
      <c r="AC27" t="n">
        <v>392.7048290427126</v>
      </c>
      <c r="AD27" t="n">
        <v>317296.0015417928</v>
      </c>
      <c r="AE27" t="n">
        <v>434138.3874211326</v>
      </c>
      <c r="AF27" t="n">
        <v>9.904831460442848e-06</v>
      </c>
      <c r="AG27" t="n">
        <v>23</v>
      </c>
      <c r="AH27" t="n">
        <v>392704.8290427126</v>
      </c>
    </row>
    <row r="28">
      <c r="A28" t="n">
        <v>26</v>
      </c>
      <c r="B28" t="n">
        <v>40</v>
      </c>
      <c r="C28" t="inlineStr">
        <is>
          <t xml:space="preserve">CONCLUIDO	</t>
        </is>
      </c>
      <c r="D28" t="n">
        <v>5.0466</v>
      </c>
      <c r="E28" t="n">
        <v>19.82</v>
      </c>
      <c r="F28" t="n">
        <v>17.63</v>
      </c>
      <c r="G28" t="n">
        <v>81.37</v>
      </c>
      <c r="H28" t="n">
        <v>1.35</v>
      </c>
      <c r="I28" t="n">
        <v>13</v>
      </c>
      <c r="J28" t="n">
        <v>97.88</v>
      </c>
      <c r="K28" t="n">
        <v>37.55</v>
      </c>
      <c r="L28" t="n">
        <v>7.5</v>
      </c>
      <c r="M28" t="n">
        <v>4</v>
      </c>
      <c r="N28" t="n">
        <v>12.83</v>
      </c>
      <c r="O28" t="n">
        <v>12306.12</v>
      </c>
      <c r="P28" t="n">
        <v>119.07</v>
      </c>
      <c r="Q28" t="n">
        <v>444.58</v>
      </c>
      <c r="R28" t="n">
        <v>71.81999999999999</v>
      </c>
      <c r="S28" t="n">
        <v>48.21</v>
      </c>
      <c r="T28" t="n">
        <v>5849.04</v>
      </c>
      <c r="U28" t="n">
        <v>0.67</v>
      </c>
      <c r="V28" t="n">
        <v>0.77</v>
      </c>
      <c r="W28" t="n">
        <v>0.19</v>
      </c>
      <c r="X28" t="n">
        <v>0.35</v>
      </c>
      <c r="Y28" t="n">
        <v>1</v>
      </c>
      <c r="Z28" t="n">
        <v>10</v>
      </c>
      <c r="AA28" t="n">
        <v>317.2261656224937</v>
      </c>
      <c r="AB28" t="n">
        <v>434.0428348354044</v>
      </c>
      <c r="AC28" t="n">
        <v>392.6183958616574</v>
      </c>
      <c r="AD28" t="n">
        <v>317226.1656224937</v>
      </c>
      <c r="AE28" t="n">
        <v>434042.8348354044</v>
      </c>
      <c r="AF28" t="n">
        <v>9.903653995932572e-06</v>
      </c>
      <c r="AG28" t="n">
        <v>23</v>
      </c>
      <c r="AH28" t="n">
        <v>392618.3958616574</v>
      </c>
    </row>
    <row r="29">
      <c r="A29" t="n">
        <v>27</v>
      </c>
      <c r="B29" t="n">
        <v>40</v>
      </c>
      <c r="C29" t="inlineStr">
        <is>
          <t xml:space="preserve">CONCLUIDO	</t>
        </is>
      </c>
      <c r="D29" t="n">
        <v>5.0472</v>
      </c>
      <c r="E29" t="n">
        <v>19.81</v>
      </c>
      <c r="F29" t="n">
        <v>17.63</v>
      </c>
      <c r="G29" t="n">
        <v>81.36</v>
      </c>
      <c r="H29" t="n">
        <v>1.39</v>
      </c>
      <c r="I29" t="n">
        <v>13</v>
      </c>
      <c r="J29" t="n">
        <v>98.19</v>
      </c>
      <c r="K29" t="n">
        <v>37.55</v>
      </c>
      <c r="L29" t="n">
        <v>7.75</v>
      </c>
      <c r="M29" t="n">
        <v>3</v>
      </c>
      <c r="N29" t="n">
        <v>12.89</v>
      </c>
      <c r="O29" t="n">
        <v>12344.44</v>
      </c>
      <c r="P29" t="n">
        <v>119.19</v>
      </c>
      <c r="Q29" t="n">
        <v>444.59</v>
      </c>
      <c r="R29" t="n">
        <v>71.68000000000001</v>
      </c>
      <c r="S29" t="n">
        <v>48.21</v>
      </c>
      <c r="T29" t="n">
        <v>5781.16</v>
      </c>
      <c r="U29" t="n">
        <v>0.67</v>
      </c>
      <c r="V29" t="n">
        <v>0.77</v>
      </c>
      <c r="W29" t="n">
        <v>0.2</v>
      </c>
      <c r="X29" t="n">
        <v>0.35</v>
      </c>
      <c r="Y29" t="n">
        <v>1</v>
      </c>
      <c r="Z29" t="n">
        <v>10</v>
      </c>
      <c r="AA29" t="n">
        <v>317.2720412444796</v>
      </c>
      <c r="AB29" t="n">
        <v>434.1056038852951</v>
      </c>
      <c r="AC29" t="n">
        <v>392.6751743215234</v>
      </c>
      <c r="AD29" t="n">
        <v>317272.0412444796</v>
      </c>
      <c r="AE29" t="n">
        <v>434105.6038852951</v>
      </c>
      <c r="AF29" t="n">
        <v>9.904831460442848e-06</v>
      </c>
      <c r="AG29" t="n">
        <v>23</v>
      </c>
      <c r="AH29" t="n">
        <v>392675.1743215234</v>
      </c>
    </row>
    <row r="30">
      <c r="A30" t="n">
        <v>28</v>
      </c>
      <c r="B30" t="n">
        <v>40</v>
      </c>
      <c r="C30" t="inlineStr">
        <is>
          <t xml:space="preserve">CONCLUIDO	</t>
        </is>
      </c>
      <c r="D30" t="n">
        <v>5.0483</v>
      </c>
      <c r="E30" t="n">
        <v>19.81</v>
      </c>
      <c r="F30" t="n">
        <v>17.62</v>
      </c>
      <c r="G30" t="n">
        <v>81.34</v>
      </c>
      <c r="H30" t="n">
        <v>1.43</v>
      </c>
      <c r="I30" t="n">
        <v>13</v>
      </c>
      <c r="J30" t="n">
        <v>98.5</v>
      </c>
      <c r="K30" t="n">
        <v>37.55</v>
      </c>
      <c r="L30" t="n">
        <v>8</v>
      </c>
      <c r="M30" t="n">
        <v>2</v>
      </c>
      <c r="N30" t="n">
        <v>12.95</v>
      </c>
      <c r="O30" t="n">
        <v>12382.79</v>
      </c>
      <c r="P30" t="n">
        <v>118.86</v>
      </c>
      <c r="Q30" t="n">
        <v>444.59</v>
      </c>
      <c r="R30" t="n">
        <v>71.58</v>
      </c>
      <c r="S30" t="n">
        <v>48.21</v>
      </c>
      <c r="T30" t="n">
        <v>5731.89</v>
      </c>
      <c r="U30" t="n">
        <v>0.67</v>
      </c>
      <c r="V30" t="n">
        <v>0.77</v>
      </c>
      <c r="W30" t="n">
        <v>0.19</v>
      </c>
      <c r="X30" t="n">
        <v>0.35</v>
      </c>
      <c r="Y30" t="n">
        <v>1</v>
      </c>
      <c r="Z30" t="n">
        <v>10</v>
      </c>
      <c r="AA30" t="n">
        <v>317.0695015784181</v>
      </c>
      <c r="AB30" t="n">
        <v>433.8284801787702</v>
      </c>
      <c r="AC30" t="n">
        <v>392.4244989126038</v>
      </c>
      <c r="AD30" t="n">
        <v>317069.5015784181</v>
      </c>
      <c r="AE30" t="n">
        <v>433828.4801787703</v>
      </c>
      <c r="AF30" t="n">
        <v>9.906990145378355e-06</v>
      </c>
      <c r="AG30" t="n">
        <v>23</v>
      </c>
      <c r="AH30" t="n">
        <v>392424.4989126038</v>
      </c>
    </row>
    <row r="31">
      <c r="A31" t="n">
        <v>29</v>
      </c>
      <c r="B31" t="n">
        <v>40</v>
      </c>
      <c r="C31" t="inlineStr">
        <is>
          <t xml:space="preserve">CONCLUIDO	</t>
        </is>
      </c>
      <c r="D31" t="n">
        <v>5.046</v>
      </c>
      <c r="E31" t="n">
        <v>19.82</v>
      </c>
      <c r="F31" t="n">
        <v>17.63</v>
      </c>
      <c r="G31" t="n">
        <v>81.38</v>
      </c>
      <c r="H31" t="n">
        <v>1.47</v>
      </c>
      <c r="I31" t="n">
        <v>13</v>
      </c>
      <c r="J31" t="n">
        <v>98.81999999999999</v>
      </c>
      <c r="K31" t="n">
        <v>37.55</v>
      </c>
      <c r="L31" t="n">
        <v>8.25</v>
      </c>
      <c r="M31" t="n">
        <v>1</v>
      </c>
      <c r="N31" t="n">
        <v>13.01</v>
      </c>
      <c r="O31" t="n">
        <v>12421.16</v>
      </c>
      <c r="P31" t="n">
        <v>118.82</v>
      </c>
      <c r="Q31" t="n">
        <v>444.58</v>
      </c>
      <c r="R31" t="n">
        <v>71.8</v>
      </c>
      <c r="S31" t="n">
        <v>48.21</v>
      </c>
      <c r="T31" t="n">
        <v>5841.33</v>
      </c>
      <c r="U31" t="n">
        <v>0.67</v>
      </c>
      <c r="V31" t="n">
        <v>0.77</v>
      </c>
      <c r="W31" t="n">
        <v>0.2</v>
      </c>
      <c r="X31" t="n">
        <v>0.35</v>
      </c>
      <c r="Y31" t="n">
        <v>1</v>
      </c>
      <c r="Z31" t="n">
        <v>10</v>
      </c>
      <c r="AA31" t="n">
        <v>317.1179675027861</v>
      </c>
      <c r="AB31" t="n">
        <v>433.8947933946563</v>
      </c>
      <c r="AC31" t="n">
        <v>392.4844832882368</v>
      </c>
      <c r="AD31" t="n">
        <v>317117.9675027861</v>
      </c>
      <c r="AE31" t="n">
        <v>433894.7933946563</v>
      </c>
      <c r="AF31" t="n">
        <v>9.902476531422294e-06</v>
      </c>
      <c r="AG31" t="n">
        <v>23</v>
      </c>
      <c r="AH31" t="n">
        <v>392484.4832882368</v>
      </c>
    </row>
    <row r="32">
      <c r="A32" t="n">
        <v>30</v>
      </c>
      <c r="B32" t="n">
        <v>40</v>
      </c>
      <c r="C32" t="inlineStr">
        <is>
          <t xml:space="preserve">CONCLUIDO	</t>
        </is>
      </c>
      <c r="D32" t="n">
        <v>5.0437</v>
      </c>
      <c r="E32" t="n">
        <v>19.83</v>
      </c>
      <c r="F32" t="n">
        <v>17.64</v>
      </c>
      <c r="G32" t="n">
        <v>81.42</v>
      </c>
      <c r="H32" t="n">
        <v>1.51</v>
      </c>
      <c r="I32" t="n">
        <v>13</v>
      </c>
      <c r="J32" t="n">
        <v>99.13</v>
      </c>
      <c r="K32" t="n">
        <v>37.55</v>
      </c>
      <c r="L32" t="n">
        <v>8.5</v>
      </c>
      <c r="M32" t="n">
        <v>0</v>
      </c>
      <c r="N32" t="n">
        <v>13.07</v>
      </c>
      <c r="O32" t="n">
        <v>12459.56</v>
      </c>
      <c r="P32" t="n">
        <v>118.83</v>
      </c>
      <c r="Q32" t="n">
        <v>444.58</v>
      </c>
      <c r="R32" t="n">
        <v>72.06999999999999</v>
      </c>
      <c r="S32" t="n">
        <v>48.21</v>
      </c>
      <c r="T32" t="n">
        <v>5977.38</v>
      </c>
      <c r="U32" t="n">
        <v>0.67</v>
      </c>
      <c r="V32" t="n">
        <v>0.77</v>
      </c>
      <c r="W32" t="n">
        <v>0.2</v>
      </c>
      <c r="X32" t="n">
        <v>0.36</v>
      </c>
      <c r="Y32" t="n">
        <v>1</v>
      </c>
      <c r="Z32" t="n">
        <v>10</v>
      </c>
      <c r="AA32" t="n">
        <v>317.1904545536785</v>
      </c>
      <c r="AB32" t="n">
        <v>433.9939733755904</v>
      </c>
      <c r="AC32" t="n">
        <v>392.5741976709905</v>
      </c>
      <c r="AD32" t="n">
        <v>317190.4545536785</v>
      </c>
      <c r="AE32" t="n">
        <v>433993.9733755903</v>
      </c>
      <c r="AF32" t="n">
        <v>9.897962917466237e-06</v>
      </c>
      <c r="AG32" t="n">
        <v>23</v>
      </c>
      <c r="AH32" t="n">
        <v>392574.1976709905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26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2.7114</v>
      </c>
      <c r="E2" t="n">
        <v>36.88</v>
      </c>
      <c r="F2" t="n">
        <v>24.68</v>
      </c>
      <c r="G2" t="n">
        <v>5.95</v>
      </c>
      <c r="H2" t="n">
        <v>0.09</v>
      </c>
      <c r="I2" t="n">
        <v>249</v>
      </c>
      <c r="J2" t="n">
        <v>194.77</v>
      </c>
      <c r="K2" t="n">
        <v>54.38</v>
      </c>
      <c r="L2" t="n">
        <v>1</v>
      </c>
      <c r="M2" t="n">
        <v>247</v>
      </c>
      <c r="N2" t="n">
        <v>39.4</v>
      </c>
      <c r="O2" t="n">
        <v>24256.19</v>
      </c>
      <c r="P2" t="n">
        <v>342.93</v>
      </c>
      <c r="Q2" t="n">
        <v>444.63</v>
      </c>
      <c r="R2" t="n">
        <v>302.8</v>
      </c>
      <c r="S2" t="n">
        <v>48.21</v>
      </c>
      <c r="T2" t="n">
        <v>120160.16</v>
      </c>
      <c r="U2" t="n">
        <v>0.16</v>
      </c>
      <c r="V2" t="n">
        <v>0.55</v>
      </c>
      <c r="W2" t="n">
        <v>0.5600000000000001</v>
      </c>
      <c r="X2" t="n">
        <v>7.4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3.1059</v>
      </c>
      <c r="E3" t="n">
        <v>32.2</v>
      </c>
      <c r="F3" t="n">
        <v>22.6</v>
      </c>
      <c r="G3" t="n">
        <v>7.45</v>
      </c>
      <c r="H3" t="n">
        <v>0.11</v>
      </c>
      <c r="I3" t="n">
        <v>182</v>
      </c>
      <c r="J3" t="n">
        <v>195.16</v>
      </c>
      <c r="K3" t="n">
        <v>54.38</v>
      </c>
      <c r="L3" t="n">
        <v>1.25</v>
      </c>
      <c r="M3" t="n">
        <v>180</v>
      </c>
      <c r="N3" t="n">
        <v>39.53</v>
      </c>
      <c r="O3" t="n">
        <v>24303.87</v>
      </c>
      <c r="P3" t="n">
        <v>313.45</v>
      </c>
      <c r="Q3" t="n">
        <v>444.71</v>
      </c>
      <c r="R3" t="n">
        <v>234.33</v>
      </c>
      <c r="S3" t="n">
        <v>48.21</v>
      </c>
      <c r="T3" t="n">
        <v>86259.33</v>
      </c>
      <c r="U3" t="n">
        <v>0.21</v>
      </c>
      <c r="V3" t="n">
        <v>0.6</v>
      </c>
      <c r="W3" t="n">
        <v>0.46</v>
      </c>
      <c r="X3" t="n">
        <v>5.32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3.3805</v>
      </c>
      <c r="E4" t="n">
        <v>29.58</v>
      </c>
      <c r="F4" t="n">
        <v>21.46</v>
      </c>
      <c r="G4" t="n">
        <v>8.94</v>
      </c>
      <c r="H4" t="n">
        <v>0.14</v>
      </c>
      <c r="I4" t="n">
        <v>144</v>
      </c>
      <c r="J4" t="n">
        <v>195.55</v>
      </c>
      <c r="K4" t="n">
        <v>54.38</v>
      </c>
      <c r="L4" t="n">
        <v>1.5</v>
      </c>
      <c r="M4" t="n">
        <v>142</v>
      </c>
      <c r="N4" t="n">
        <v>39.67</v>
      </c>
      <c r="O4" t="n">
        <v>24351.61</v>
      </c>
      <c r="P4" t="n">
        <v>297.2</v>
      </c>
      <c r="Q4" t="n">
        <v>444.63</v>
      </c>
      <c r="R4" t="n">
        <v>197.13</v>
      </c>
      <c r="S4" t="n">
        <v>48.21</v>
      </c>
      <c r="T4" t="n">
        <v>67850.3</v>
      </c>
      <c r="U4" t="n">
        <v>0.24</v>
      </c>
      <c r="V4" t="n">
        <v>0.64</v>
      </c>
      <c r="W4" t="n">
        <v>0.4</v>
      </c>
      <c r="X4" t="n">
        <v>4.18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3.5917</v>
      </c>
      <c r="E5" t="n">
        <v>27.84</v>
      </c>
      <c r="F5" t="n">
        <v>20.7</v>
      </c>
      <c r="G5" t="n">
        <v>10.44</v>
      </c>
      <c r="H5" t="n">
        <v>0.16</v>
      </c>
      <c r="I5" t="n">
        <v>119</v>
      </c>
      <c r="J5" t="n">
        <v>195.93</v>
      </c>
      <c r="K5" t="n">
        <v>54.38</v>
      </c>
      <c r="L5" t="n">
        <v>1.75</v>
      </c>
      <c r="M5" t="n">
        <v>117</v>
      </c>
      <c r="N5" t="n">
        <v>39.81</v>
      </c>
      <c r="O5" t="n">
        <v>24399.39</v>
      </c>
      <c r="P5" t="n">
        <v>286.16</v>
      </c>
      <c r="Q5" t="n">
        <v>444.61</v>
      </c>
      <c r="R5" t="n">
        <v>172.16</v>
      </c>
      <c r="S5" t="n">
        <v>48.21</v>
      </c>
      <c r="T5" t="n">
        <v>55489.68</v>
      </c>
      <c r="U5" t="n">
        <v>0.28</v>
      </c>
      <c r="V5" t="n">
        <v>0.66</v>
      </c>
      <c r="W5" t="n">
        <v>0.35</v>
      </c>
      <c r="X5" t="n">
        <v>3.42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3.7594</v>
      </c>
      <c r="E6" t="n">
        <v>26.6</v>
      </c>
      <c r="F6" t="n">
        <v>20.16</v>
      </c>
      <c r="G6" t="n">
        <v>11.97</v>
      </c>
      <c r="H6" t="n">
        <v>0.18</v>
      </c>
      <c r="I6" t="n">
        <v>101</v>
      </c>
      <c r="J6" t="n">
        <v>196.32</v>
      </c>
      <c r="K6" t="n">
        <v>54.38</v>
      </c>
      <c r="L6" t="n">
        <v>2</v>
      </c>
      <c r="M6" t="n">
        <v>99</v>
      </c>
      <c r="N6" t="n">
        <v>39.95</v>
      </c>
      <c r="O6" t="n">
        <v>24447.22</v>
      </c>
      <c r="P6" t="n">
        <v>278.22</v>
      </c>
      <c r="Q6" t="n">
        <v>444.58</v>
      </c>
      <c r="R6" t="n">
        <v>154.35</v>
      </c>
      <c r="S6" t="n">
        <v>48.21</v>
      </c>
      <c r="T6" t="n">
        <v>46676.43</v>
      </c>
      <c r="U6" t="n">
        <v>0.31</v>
      </c>
      <c r="V6" t="n">
        <v>0.68</v>
      </c>
      <c r="W6" t="n">
        <v>0.33</v>
      </c>
      <c r="X6" t="n">
        <v>2.88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3.8905</v>
      </c>
      <c r="E7" t="n">
        <v>25.7</v>
      </c>
      <c r="F7" t="n">
        <v>19.77</v>
      </c>
      <c r="G7" t="n">
        <v>13.48</v>
      </c>
      <c r="H7" t="n">
        <v>0.2</v>
      </c>
      <c r="I7" t="n">
        <v>88</v>
      </c>
      <c r="J7" t="n">
        <v>196.71</v>
      </c>
      <c r="K7" t="n">
        <v>54.38</v>
      </c>
      <c r="L7" t="n">
        <v>2.25</v>
      </c>
      <c r="M7" t="n">
        <v>86</v>
      </c>
      <c r="N7" t="n">
        <v>40.08</v>
      </c>
      <c r="O7" t="n">
        <v>24495.09</v>
      </c>
      <c r="P7" t="n">
        <v>272.44</v>
      </c>
      <c r="Q7" t="n">
        <v>444.63</v>
      </c>
      <c r="R7" t="n">
        <v>141.71</v>
      </c>
      <c r="S7" t="n">
        <v>48.21</v>
      </c>
      <c r="T7" t="n">
        <v>40421.15</v>
      </c>
      <c r="U7" t="n">
        <v>0.34</v>
      </c>
      <c r="V7" t="n">
        <v>0.6899999999999999</v>
      </c>
      <c r="W7" t="n">
        <v>0.3</v>
      </c>
      <c r="X7" t="n">
        <v>2.48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3.983</v>
      </c>
      <c r="E8" t="n">
        <v>25.11</v>
      </c>
      <c r="F8" t="n">
        <v>19.52</v>
      </c>
      <c r="G8" t="n">
        <v>14.82</v>
      </c>
      <c r="H8" t="n">
        <v>0.23</v>
      </c>
      <c r="I8" t="n">
        <v>79</v>
      </c>
      <c r="J8" t="n">
        <v>197.1</v>
      </c>
      <c r="K8" t="n">
        <v>54.38</v>
      </c>
      <c r="L8" t="n">
        <v>2.5</v>
      </c>
      <c r="M8" t="n">
        <v>77</v>
      </c>
      <c r="N8" t="n">
        <v>40.22</v>
      </c>
      <c r="O8" t="n">
        <v>24543.01</v>
      </c>
      <c r="P8" t="n">
        <v>268.71</v>
      </c>
      <c r="Q8" t="n">
        <v>444.59</v>
      </c>
      <c r="R8" t="n">
        <v>133.82</v>
      </c>
      <c r="S8" t="n">
        <v>48.21</v>
      </c>
      <c r="T8" t="n">
        <v>36519.05</v>
      </c>
      <c r="U8" t="n">
        <v>0.36</v>
      </c>
      <c r="V8" t="n">
        <v>0.7</v>
      </c>
      <c r="W8" t="n">
        <v>0.29</v>
      </c>
      <c r="X8" t="n">
        <v>2.24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4.0731</v>
      </c>
      <c r="E9" t="n">
        <v>24.55</v>
      </c>
      <c r="F9" t="n">
        <v>19.27</v>
      </c>
      <c r="G9" t="n">
        <v>16.29</v>
      </c>
      <c r="H9" t="n">
        <v>0.25</v>
      </c>
      <c r="I9" t="n">
        <v>71</v>
      </c>
      <c r="J9" t="n">
        <v>197.49</v>
      </c>
      <c r="K9" t="n">
        <v>54.38</v>
      </c>
      <c r="L9" t="n">
        <v>2.75</v>
      </c>
      <c r="M9" t="n">
        <v>69</v>
      </c>
      <c r="N9" t="n">
        <v>40.36</v>
      </c>
      <c r="O9" t="n">
        <v>24590.98</v>
      </c>
      <c r="P9" t="n">
        <v>264.99</v>
      </c>
      <c r="Q9" t="n">
        <v>444.58</v>
      </c>
      <c r="R9" t="n">
        <v>125.55</v>
      </c>
      <c r="S9" t="n">
        <v>48.21</v>
      </c>
      <c r="T9" t="n">
        <v>32426.9</v>
      </c>
      <c r="U9" t="n">
        <v>0.38</v>
      </c>
      <c r="V9" t="n">
        <v>0.71</v>
      </c>
      <c r="W9" t="n">
        <v>0.28</v>
      </c>
      <c r="X9" t="n">
        <v>2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4.1583</v>
      </c>
      <c r="E10" t="n">
        <v>24.05</v>
      </c>
      <c r="F10" t="n">
        <v>19.04</v>
      </c>
      <c r="G10" t="n">
        <v>17.85</v>
      </c>
      <c r="H10" t="n">
        <v>0.27</v>
      </c>
      <c r="I10" t="n">
        <v>64</v>
      </c>
      <c r="J10" t="n">
        <v>197.88</v>
      </c>
      <c r="K10" t="n">
        <v>54.38</v>
      </c>
      <c r="L10" t="n">
        <v>3</v>
      </c>
      <c r="M10" t="n">
        <v>62</v>
      </c>
      <c r="N10" t="n">
        <v>40.5</v>
      </c>
      <c r="O10" t="n">
        <v>24639</v>
      </c>
      <c r="P10" t="n">
        <v>261.53</v>
      </c>
      <c r="Q10" t="n">
        <v>444.6</v>
      </c>
      <c r="R10" t="n">
        <v>117.95</v>
      </c>
      <c r="S10" t="n">
        <v>48.21</v>
      </c>
      <c r="T10" t="n">
        <v>28660.63</v>
      </c>
      <c r="U10" t="n">
        <v>0.41</v>
      </c>
      <c r="V10" t="n">
        <v>0.72</v>
      </c>
      <c r="W10" t="n">
        <v>0.27</v>
      </c>
      <c r="X10" t="n">
        <v>1.76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4.2357</v>
      </c>
      <c r="E11" t="n">
        <v>23.61</v>
      </c>
      <c r="F11" t="n">
        <v>18.84</v>
      </c>
      <c r="G11" t="n">
        <v>19.49</v>
      </c>
      <c r="H11" t="n">
        <v>0.29</v>
      </c>
      <c r="I11" t="n">
        <v>58</v>
      </c>
      <c r="J11" t="n">
        <v>198.27</v>
      </c>
      <c r="K11" t="n">
        <v>54.38</v>
      </c>
      <c r="L11" t="n">
        <v>3.25</v>
      </c>
      <c r="M11" t="n">
        <v>56</v>
      </c>
      <c r="N11" t="n">
        <v>40.64</v>
      </c>
      <c r="O11" t="n">
        <v>24687.06</v>
      </c>
      <c r="P11" t="n">
        <v>258.24</v>
      </c>
      <c r="Q11" t="n">
        <v>444.57</v>
      </c>
      <c r="R11" t="n">
        <v>111.17</v>
      </c>
      <c r="S11" t="n">
        <v>48.21</v>
      </c>
      <c r="T11" t="n">
        <v>25298.22</v>
      </c>
      <c r="U11" t="n">
        <v>0.43</v>
      </c>
      <c r="V11" t="n">
        <v>0.72</v>
      </c>
      <c r="W11" t="n">
        <v>0.26</v>
      </c>
      <c r="X11" t="n">
        <v>1.56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4.3312</v>
      </c>
      <c r="E12" t="n">
        <v>23.09</v>
      </c>
      <c r="F12" t="n">
        <v>18.51</v>
      </c>
      <c r="G12" t="n">
        <v>20.96</v>
      </c>
      <c r="H12" t="n">
        <v>0.31</v>
      </c>
      <c r="I12" t="n">
        <v>53</v>
      </c>
      <c r="J12" t="n">
        <v>198.66</v>
      </c>
      <c r="K12" t="n">
        <v>54.38</v>
      </c>
      <c r="L12" t="n">
        <v>3.5</v>
      </c>
      <c r="M12" t="n">
        <v>51</v>
      </c>
      <c r="N12" t="n">
        <v>40.78</v>
      </c>
      <c r="O12" t="n">
        <v>24735.17</v>
      </c>
      <c r="P12" t="n">
        <v>253.41</v>
      </c>
      <c r="Q12" t="n">
        <v>444.62</v>
      </c>
      <c r="R12" t="n">
        <v>100.2</v>
      </c>
      <c r="S12" t="n">
        <v>48.21</v>
      </c>
      <c r="T12" t="n">
        <v>19842.3</v>
      </c>
      <c r="U12" t="n">
        <v>0.48</v>
      </c>
      <c r="V12" t="n">
        <v>0.74</v>
      </c>
      <c r="W12" t="n">
        <v>0.24</v>
      </c>
      <c r="X12" t="n">
        <v>1.23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4.2572</v>
      </c>
      <c r="E13" t="n">
        <v>23.49</v>
      </c>
      <c r="F13" t="n">
        <v>18.99</v>
      </c>
      <c r="G13" t="n">
        <v>22.34</v>
      </c>
      <c r="H13" t="n">
        <v>0.33</v>
      </c>
      <c r="I13" t="n">
        <v>51</v>
      </c>
      <c r="J13" t="n">
        <v>199.05</v>
      </c>
      <c r="K13" t="n">
        <v>54.38</v>
      </c>
      <c r="L13" t="n">
        <v>3.75</v>
      </c>
      <c r="M13" t="n">
        <v>49</v>
      </c>
      <c r="N13" t="n">
        <v>40.92</v>
      </c>
      <c r="O13" t="n">
        <v>24783.33</v>
      </c>
      <c r="P13" t="n">
        <v>259.79</v>
      </c>
      <c r="Q13" t="n">
        <v>444.6</v>
      </c>
      <c r="R13" t="n">
        <v>118.54</v>
      </c>
      <c r="S13" t="n">
        <v>48.21</v>
      </c>
      <c r="T13" t="n">
        <v>29018.33</v>
      </c>
      <c r="U13" t="n">
        <v>0.41</v>
      </c>
      <c r="V13" t="n">
        <v>0.72</v>
      </c>
      <c r="W13" t="n">
        <v>0.21</v>
      </c>
      <c r="X13" t="n">
        <v>1.71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4.3484</v>
      </c>
      <c r="E14" t="n">
        <v>23</v>
      </c>
      <c r="F14" t="n">
        <v>18.65</v>
      </c>
      <c r="G14" t="n">
        <v>23.81</v>
      </c>
      <c r="H14" t="n">
        <v>0.36</v>
      </c>
      <c r="I14" t="n">
        <v>47</v>
      </c>
      <c r="J14" t="n">
        <v>199.44</v>
      </c>
      <c r="K14" t="n">
        <v>54.38</v>
      </c>
      <c r="L14" t="n">
        <v>4</v>
      </c>
      <c r="M14" t="n">
        <v>45</v>
      </c>
      <c r="N14" t="n">
        <v>41.06</v>
      </c>
      <c r="O14" t="n">
        <v>24831.54</v>
      </c>
      <c r="P14" t="n">
        <v>254.68</v>
      </c>
      <c r="Q14" t="n">
        <v>444.61</v>
      </c>
      <c r="R14" t="n">
        <v>105.79</v>
      </c>
      <c r="S14" t="n">
        <v>48.21</v>
      </c>
      <c r="T14" t="n">
        <v>22666.65</v>
      </c>
      <c r="U14" t="n">
        <v>0.46</v>
      </c>
      <c r="V14" t="n">
        <v>0.73</v>
      </c>
      <c r="W14" t="n">
        <v>0.24</v>
      </c>
      <c r="X14" t="n">
        <v>1.37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4.3939</v>
      </c>
      <c r="E15" t="n">
        <v>22.76</v>
      </c>
      <c r="F15" t="n">
        <v>18.53</v>
      </c>
      <c r="G15" t="n">
        <v>25.27</v>
      </c>
      <c r="H15" t="n">
        <v>0.38</v>
      </c>
      <c r="I15" t="n">
        <v>44</v>
      </c>
      <c r="J15" t="n">
        <v>199.83</v>
      </c>
      <c r="K15" t="n">
        <v>54.38</v>
      </c>
      <c r="L15" t="n">
        <v>4.25</v>
      </c>
      <c r="M15" t="n">
        <v>42</v>
      </c>
      <c r="N15" t="n">
        <v>41.2</v>
      </c>
      <c r="O15" t="n">
        <v>24879.79</v>
      </c>
      <c r="P15" t="n">
        <v>252.67</v>
      </c>
      <c r="Q15" t="n">
        <v>444.57</v>
      </c>
      <c r="R15" t="n">
        <v>101.63</v>
      </c>
      <c r="S15" t="n">
        <v>48.21</v>
      </c>
      <c r="T15" t="n">
        <v>20601.49</v>
      </c>
      <c r="U15" t="n">
        <v>0.47</v>
      </c>
      <c r="V15" t="n">
        <v>0.74</v>
      </c>
      <c r="W15" t="n">
        <v>0.23</v>
      </c>
      <c r="X15" t="n">
        <v>1.25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4.4355</v>
      </c>
      <c r="E16" t="n">
        <v>22.55</v>
      </c>
      <c r="F16" t="n">
        <v>18.43</v>
      </c>
      <c r="G16" t="n">
        <v>26.98</v>
      </c>
      <c r="H16" t="n">
        <v>0.4</v>
      </c>
      <c r="I16" t="n">
        <v>41</v>
      </c>
      <c r="J16" t="n">
        <v>200.22</v>
      </c>
      <c r="K16" t="n">
        <v>54.38</v>
      </c>
      <c r="L16" t="n">
        <v>4.5</v>
      </c>
      <c r="M16" t="n">
        <v>39</v>
      </c>
      <c r="N16" t="n">
        <v>41.35</v>
      </c>
      <c r="O16" t="n">
        <v>24928.09</v>
      </c>
      <c r="P16" t="n">
        <v>251.05</v>
      </c>
      <c r="Q16" t="n">
        <v>444.56</v>
      </c>
      <c r="R16" t="n">
        <v>98.43000000000001</v>
      </c>
      <c r="S16" t="n">
        <v>48.21</v>
      </c>
      <c r="T16" t="n">
        <v>19012.55</v>
      </c>
      <c r="U16" t="n">
        <v>0.49</v>
      </c>
      <c r="V16" t="n">
        <v>0.74</v>
      </c>
      <c r="W16" t="n">
        <v>0.23</v>
      </c>
      <c r="X16" t="n">
        <v>1.16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4.461</v>
      </c>
      <c r="E17" t="n">
        <v>22.42</v>
      </c>
      <c r="F17" t="n">
        <v>18.38</v>
      </c>
      <c r="G17" t="n">
        <v>28.28</v>
      </c>
      <c r="H17" t="n">
        <v>0.42</v>
      </c>
      <c r="I17" t="n">
        <v>39</v>
      </c>
      <c r="J17" t="n">
        <v>200.61</v>
      </c>
      <c r="K17" t="n">
        <v>54.38</v>
      </c>
      <c r="L17" t="n">
        <v>4.75</v>
      </c>
      <c r="M17" t="n">
        <v>37</v>
      </c>
      <c r="N17" t="n">
        <v>41.49</v>
      </c>
      <c r="O17" t="n">
        <v>24976.45</v>
      </c>
      <c r="P17" t="n">
        <v>250.11</v>
      </c>
      <c r="Q17" t="n">
        <v>444.56</v>
      </c>
      <c r="R17" t="n">
        <v>96.75</v>
      </c>
      <c r="S17" t="n">
        <v>48.21</v>
      </c>
      <c r="T17" t="n">
        <v>18183.8</v>
      </c>
      <c r="U17" t="n">
        <v>0.5</v>
      </c>
      <c r="V17" t="n">
        <v>0.74</v>
      </c>
      <c r="W17" t="n">
        <v>0.23</v>
      </c>
      <c r="X17" t="n">
        <v>1.11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4.4923</v>
      </c>
      <c r="E18" t="n">
        <v>22.26</v>
      </c>
      <c r="F18" t="n">
        <v>18.3</v>
      </c>
      <c r="G18" t="n">
        <v>29.68</v>
      </c>
      <c r="H18" t="n">
        <v>0.44</v>
      </c>
      <c r="I18" t="n">
        <v>37</v>
      </c>
      <c r="J18" t="n">
        <v>201.01</v>
      </c>
      <c r="K18" t="n">
        <v>54.38</v>
      </c>
      <c r="L18" t="n">
        <v>5</v>
      </c>
      <c r="M18" t="n">
        <v>35</v>
      </c>
      <c r="N18" t="n">
        <v>41.63</v>
      </c>
      <c r="O18" t="n">
        <v>25024.84</v>
      </c>
      <c r="P18" t="n">
        <v>248.61</v>
      </c>
      <c r="Q18" t="n">
        <v>444.56</v>
      </c>
      <c r="R18" t="n">
        <v>94.20999999999999</v>
      </c>
      <c r="S18" t="n">
        <v>48.21</v>
      </c>
      <c r="T18" t="n">
        <v>16926.16</v>
      </c>
      <c r="U18" t="n">
        <v>0.51</v>
      </c>
      <c r="V18" t="n">
        <v>0.75</v>
      </c>
      <c r="W18" t="n">
        <v>0.22</v>
      </c>
      <c r="X18" t="n">
        <v>1.03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4.5163</v>
      </c>
      <c r="E19" t="n">
        <v>22.14</v>
      </c>
      <c r="F19" t="n">
        <v>18.26</v>
      </c>
      <c r="G19" t="n">
        <v>31.31</v>
      </c>
      <c r="H19" t="n">
        <v>0.46</v>
      </c>
      <c r="I19" t="n">
        <v>35</v>
      </c>
      <c r="J19" t="n">
        <v>201.4</v>
      </c>
      <c r="K19" t="n">
        <v>54.38</v>
      </c>
      <c r="L19" t="n">
        <v>5.25</v>
      </c>
      <c r="M19" t="n">
        <v>33</v>
      </c>
      <c r="N19" t="n">
        <v>41.77</v>
      </c>
      <c r="O19" t="n">
        <v>25073.29</v>
      </c>
      <c r="P19" t="n">
        <v>247.84</v>
      </c>
      <c r="Q19" t="n">
        <v>444.55</v>
      </c>
      <c r="R19" t="n">
        <v>92.84</v>
      </c>
      <c r="S19" t="n">
        <v>48.21</v>
      </c>
      <c r="T19" t="n">
        <v>16249.71</v>
      </c>
      <c r="U19" t="n">
        <v>0.52</v>
      </c>
      <c r="V19" t="n">
        <v>0.75</v>
      </c>
      <c r="W19" t="n">
        <v>0.22</v>
      </c>
      <c r="X19" t="n">
        <v>0.99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4.5337</v>
      </c>
      <c r="E20" t="n">
        <v>22.06</v>
      </c>
      <c r="F20" t="n">
        <v>18.22</v>
      </c>
      <c r="G20" t="n">
        <v>32.15</v>
      </c>
      <c r="H20" t="n">
        <v>0.48</v>
      </c>
      <c r="I20" t="n">
        <v>34</v>
      </c>
      <c r="J20" t="n">
        <v>201.79</v>
      </c>
      <c r="K20" t="n">
        <v>54.38</v>
      </c>
      <c r="L20" t="n">
        <v>5.5</v>
      </c>
      <c r="M20" t="n">
        <v>32</v>
      </c>
      <c r="N20" t="n">
        <v>41.92</v>
      </c>
      <c r="O20" t="n">
        <v>25121.79</v>
      </c>
      <c r="P20" t="n">
        <v>246.79</v>
      </c>
      <c r="Q20" t="n">
        <v>444.56</v>
      </c>
      <c r="R20" t="n">
        <v>91.28</v>
      </c>
      <c r="S20" t="n">
        <v>48.21</v>
      </c>
      <c r="T20" t="n">
        <v>15474.64</v>
      </c>
      <c r="U20" t="n">
        <v>0.53</v>
      </c>
      <c r="V20" t="n">
        <v>0.75</v>
      </c>
      <c r="W20" t="n">
        <v>0.22</v>
      </c>
      <c r="X20" t="n">
        <v>0.9399999999999999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4.5646</v>
      </c>
      <c r="E21" t="n">
        <v>21.91</v>
      </c>
      <c r="F21" t="n">
        <v>18.15</v>
      </c>
      <c r="G21" t="n">
        <v>34.02</v>
      </c>
      <c r="H21" t="n">
        <v>0.51</v>
      </c>
      <c r="I21" t="n">
        <v>32</v>
      </c>
      <c r="J21" t="n">
        <v>202.19</v>
      </c>
      <c r="K21" t="n">
        <v>54.38</v>
      </c>
      <c r="L21" t="n">
        <v>5.75</v>
      </c>
      <c r="M21" t="n">
        <v>30</v>
      </c>
      <c r="N21" t="n">
        <v>42.06</v>
      </c>
      <c r="O21" t="n">
        <v>25170.34</v>
      </c>
      <c r="P21" t="n">
        <v>245.57</v>
      </c>
      <c r="Q21" t="n">
        <v>444.56</v>
      </c>
      <c r="R21" t="n">
        <v>89.01000000000001</v>
      </c>
      <c r="S21" t="n">
        <v>48.21</v>
      </c>
      <c r="T21" t="n">
        <v>14350.79</v>
      </c>
      <c r="U21" t="n">
        <v>0.54</v>
      </c>
      <c r="V21" t="n">
        <v>0.75</v>
      </c>
      <c r="W21" t="n">
        <v>0.21</v>
      </c>
      <c r="X21" t="n">
        <v>0.87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4.5769</v>
      </c>
      <c r="E22" t="n">
        <v>21.85</v>
      </c>
      <c r="F22" t="n">
        <v>18.13</v>
      </c>
      <c r="G22" t="n">
        <v>35.08</v>
      </c>
      <c r="H22" t="n">
        <v>0.53</v>
      </c>
      <c r="I22" t="n">
        <v>31</v>
      </c>
      <c r="J22" t="n">
        <v>202.58</v>
      </c>
      <c r="K22" t="n">
        <v>54.38</v>
      </c>
      <c r="L22" t="n">
        <v>6</v>
      </c>
      <c r="M22" t="n">
        <v>29</v>
      </c>
      <c r="N22" t="n">
        <v>42.2</v>
      </c>
      <c r="O22" t="n">
        <v>25218.93</v>
      </c>
      <c r="P22" t="n">
        <v>244.91</v>
      </c>
      <c r="Q22" t="n">
        <v>444.56</v>
      </c>
      <c r="R22" t="n">
        <v>88.27</v>
      </c>
      <c r="S22" t="n">
        <v>48.21</v>
      </c>
      <c r="T22" t="n">
        <v>13984.38</v>
      </c>
      <c r="U22" t="n">
        <v>0.55</v>
      </c>
      <c r="V22" t="n">
        <v>0.75</v>
      </c>
      <c r="W22" t="n">
        <v>0.21</v>
      </c>
      <c r="X22" t="n">
        <v>0.85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4.6076</v>
      </c>
      <c r="E23" t="n">
        <v>21.7</v>
      </c>
      <c r="F23" t="n">
        <v>18.06</v>
      </c>
      <c r="G23" t="n">
        <v>37.36</v>
      </c>
      <c r="H23" t="n">
        <v>0.55</v>
      </c>
      <c r="I23" t="n">
        <v>29</v>
      </c>
      <c r="J23" t="n">
        <v>202.98</v>
      </c>
      <c r="K23" t="n">
        <v>54.38</v>
      </c>
      <c r="L23" t="n">
        <v>6.25</v>
      </c>
      <c r="M23" t="n">
        <v>27</v>
      </c>
      <c r="N23" t="n">
        <v>42.35</v>
      </c>
      <c r="O23" t="n">
        <v>25267.7</v>
      </c>
      <c r="P23" t="n">
        <v>243.79</v>
      </c>
      <c r="Q23" t="n">
        <v>444.62</v>
      </c>
      <c r="R23" t="n">
        <v>85.97</v>
      </c>
      <c r="S23" t="n">
        <v>48.21</v>
      </c>
      <c r="T23" t="n">
        <v>12844.16</v>
      </c>
      <c r="U23" t="n">
        <v>0.5600000000000001</v>
      </c>
      <c r="V23" t="n">
        <v>0.76</v>
      </c>
      <c r="W23" t="n">
        <v>0.21</v>
      </c>
      <c r="X23" t="n">
        <v>0.78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4.6255</v>
      </c>
      <c r="E24" t="n">
        <v>21.62</v>
      </c>
      <c r="F24" t="n">
        <v>18.01</v>
      </c>
      <c r="G24" t="n">
        <v>38.6</v>
      </c>
      <c r="H24" t="n">
        <v>0.57</v>
      </c>
      <c r="I24" t="n">
        <v>28</v>
      </c>
      <c r="J24" t="n">
        <v>203.37</v>
      </c>
      <c r="K24" t="n">
        <v>54.38</v>
      </c>
      <c r="L24" t="n">
        <v>6.5</v>
      </c>
      <c r="M24" t="n">
        <v>26</v>
      </c>
      <c r="N24" t="n">
        <v>42.49</v>
      </c>
      <c r="O24" t="n">
        <v>25316.39</v>
      </c>
      <c r="P24" t="n">
        <v>242.67</v>
      </c>
      <c r="Q24" t="n">
        <v>444.61</v>
      </c>
      <c r="R24" t="n">
        <v>84.39</v>
      </c>
      <c r="S24" t="n">
        <v>48.21</v>
      </c>
      <c r="T24" t="n">
        <v>12060.26</v>
      </c>
      <c r="U24" t="n">
        <v>0.57</v>
      </c>
      <c r="V24" t="n">
        <v>0.76</v>
      </c>
      <c r="W24" t="n">
        <v>0.21</v>
      </c>
      <c r="X24" t="n">
        <v>0.74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4.663</v>
      </c>
      <c r="E25" t="n">
        <v>21.45</v>
      </c>
      <c r="F25" t="n">
        <v>17.88</v>
      </c>
      <c r="G25" t="n">
        <v>39.73</v>
      </c>
      <c r="H25" t="n">
        <v>0.59</v>
      </c>
      <c r="I25" t="n">
        <v>27</v>
      </c>
      <c r="J25" t="n">
        <v>203.77</v>
      </c>
      <c r="K25" t="n">
        <v>54.38</v>
      </c>
      <c r="L25" t="n">
        <v>6.75</v>
      </c>
      <c r="M25" t="n">
        <v>25</v>
      </c>
      <c r="N25" t="n">
        <v>42.64</v>
      </c>
      <c r="O25" t="n">
        <v>25365.14</v>
      </c>
      <c r="P25" t="n">
        <v>240.6</v>
      </c>
      <c r="Q25" t="n">
        <v>444.56</v>
      </c>
      <c r="R25" t="n">
        <v>79.91</v>
      </c>
      <c r="S25" t="n">
        <v>48.21</v>
      </c>
      <c r="T25" t="n">
        <v>9823.16</v>
      </c>
      <c r="U25" t="n">
        <v>0.6</v>
      </c>
      <c r="V25" t="n">
        <v>0.76</v>
      </c>
      <c r="W25" t="n">
        <v>0.2</v>
      </c>
      <c r="X25" t="n">
        <v>0.6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4.6295</v>
      </c>
      <c r="E26" t="n">
        <v>21.6</v>
      </c>
      <c r="F26" t="n">
        <v>18.07</v>
      </c>
      <c r="G26" t="n">
        <v>41.71</v>
      </c>
      <c r="H26" t="n">
        <v>0.61</v>
      </c>
      <c r="I26" t="n">
        <v>26</v>
      </c>
      <c r="J26" t="n">
        <v>204.16</v>
      </c>
      <c r="K26" t="n">
        <v>54.38</v>
      </c>
      <c r="L26" t="n">
        <v>7</v>
      </c>
      <c r="M26" t="n">
        <v>24</v>
      </c>
      <c r="N26" t="n">
        <v>42.78</v>
      </c>
      <c r="O26" t="n">
        <v>25413.94</v>
      </c>
      <c r="P26" t="n">
        <v>242.95</v>
      </c>
      <c r="Q26" t="n">
        <v>444.57</v>
      </c>
      <c r="R26" t="n">
        <v>87.38</v>
      </c>
      <c r="S26" t="n">
        <v>48.21</v>
      </c>
      <c r="T26" t="n">
        <v>13566.59</v>
      </c>
      <c r="U26" t="n">
        <v>0.55</v>
      </c>
      <c r="V26" t="n">
        <v>0.75</v>
      </c>
      <c r="W26" t="n">
        <v>0.19</v>
      </c>
      <c r="X26" t="n">
        <v>0.8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4.6581</v>
      </c>
      <c r="E27" t="n">
        <v>21.47</v>
      </c>
      <c r="F27" t="n">
        <v>17.98</v>
      </c>
      <c r="G27" t="n">
        <v>43.15</v>
      </c>
      <c r="H27" t="n">
        <v>0.63</v>
      </c>
      <c r="I27" t="n">
        <v>25</v>
      </c>
      <c r="J27" t="n">
        <v>204.56</v>
      </c>
      <c r="K27" t="n">
        <v>54.38</v>
      </c>
      <c r="L27" t="n">
        <v>7.25</v>
      </c>
      <c r="M27" t="n">
        <v>23</v>
      </c>
      <c r="N27" t="n">
        <v>42.93</v>
      </c>
      <c r="O27" t="n">
        <v>25462.78</v>
      </c>
      <c r="P27" t="n">
        <v>241.35</v>
      </c>
      <c r="Q27" t="n">
        <v>444.56</v>
      </c>
      <c r="R27" t="n">
        <v>83.59999999999999</v>
      </c>
      <c r="S27" t="n">
        <v>48.21</v>
      </c>
      <c r="T27" t="n">
        <v>11681.05</v>
      </c>
      <c r="U27" t="n">
        <v>0.58</v>
      </c>
      <c r="V27" t="n">
        <v>0.76</v>
      </c>
      <c r="W27" t="n">
        <v>0.2</v>
      </c>
      <c r="X27" t="n">
        <v>0.7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4.6747</v>
      </c>
      <c r="E28" t="n">
        <v>21.39</v>
      </c>
      <c r="F28" t="n">
        <v>17.94</v>
      </c>
      <c r="G28" t="n">
        <v>44.85</v>
      </c>
      <c r="H28" t="n">
        <v>0.65</v>
      </c>
      <c r="I28" t="n">
        <v>24</v>
      </c>
      <c r="J28" t="n">
        <v>204.95</v>
      </c>
      <c r="K28" t="n">
        <v>54.38</v>
      </c>
      <c r="L28" t="n">
        <v>7.5</v>
      </c>
      <c r="M28" t="n">
        <v>22</v>
      </c>
      <c r="N28" t="n">
        <v>43.08</v>
      </c>
      <c r="O28" t="n">
        <v>25511.67</v>
      </c>
      <c r="P28" t="n">
        <v>240.41</v>
      </c>
      <c r="Q28" t="n">
        <v>444.55</v>
      </c>
      <c r="R28" t="n">
        <v>82.31</v>
      </c>
      <c r="S28" t="n">
        <v>48.21</v>
      </c>
      <c r="T28" t="n">
        <v>11037.75</v>
      </c>
      <c r="U28" t="n">
        <v>0.59</v>
      </c>
      <c r="V28" t="n">
        <v>0.76</v>
      </c>
      <c r="W28" t="n">
        <v>0.2</v>
      </c>
      <c r="X28" t="n">
        <v>0.66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4.6723</v>
      </c>
      <c r="E29" t="n">
        <v>21.4</v>
      </c>
      <c r="F29" t="n">
        <v>17.95</v>
      </c>
      <c r="G29" t="n">
        <v>44.88</v>
      </c>
      <c r="H29" t="n">
        <v>0.67</v>
      </c>
      <c r="I29" t="n">
        <v>24</v>
      </c>
      <c r="J29" t="n">
        <v>205.35</v>
      </c>
      <c r="K29" t="n">
        <v>54.38</v>
      </c>
      <c r="L29" t="n">
        <v>7.75</v>
      </c>
      <c r="M29" t="n">
        <v>22</v>
      </c>
      <c r="N29" t="n">
        <v>43.22</v>
      </c>
      <c r="O29" t="n">
        <v>25560.62</v>
      </c>
      <c r="P29" t="n">
        <v>240.31</v>
      </c>
      <c r="Q29" t="n">
        <v>444.57</v>
      </c>
      <c r="R29" t="n">
        <v>82.75</v>
      </c>
      <c r="S29" t="n">
        <v>48.21</v>
      </c>
      <c r="T29" t="n">
        <v>11259.07</v>
      </c>
      <c r="U29" t="n">
        <v>0.58</v>
      </c>
      <c r="V29" t="n">
        <v>0.76</v>
      </c>
      <c r="W29" t="n">
        <v>0.2</v>
      </c>
      <c r="X29" t="n">
        <v>0.68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4.689</v>
      </c>
      <c r="E30" t="n">
        <v>21.33</v>
      </c>
      <c r="F30" t="n">
        <v>17.92</v>
      </c>
      <c r="G30" t="n">
        <v>46.74</v>
      </c>
      <c r="H30" t="n">
        <v>0.6899999999999999</v>
      </c>
      <c r="I30" t="n">
        <v>23</v>
      </c>
      <c r="J30" t="n">
        <v>205.75</v>
      </c>
      <c r="K30" t="n">
        <v>54.38</v>
      </c>
      <c r="L30" t="n">
        <v>8</v>
      </c>
      <c r="M30" t="n">
        <v>21</v>
      </c>
      <c r="N30" t="n">
        <v>43.37</v>
      </c>
      <c r="O30" t="n">
        <v>25609.61</v>
      </c>
      <c r="P30" t="n">
        <v>239.51</v>
      </c>
      <c r="Q30" t="n">
        <v>444.55</v>
      </c>
      <c r="R30" t="n">
        <v>81.43000000000001</v>
      </c>
      <c r="S30" t="n">
        <v>48.21</v>
      </c>
      <c r="T30" t="n">
        <v>10605.6</v>
      </c>
      <c r="U30" t="n">
        <v>0.59</v>
      </c>
      <c r="V30" t="n">
        <v>0.76</v>
      </c>
      <c r="W30" t="n">
        <v>0.2</v>
      </c>
      <c r="X30" t="n">
        <v>0.64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4.7063</v>
      </c>
      <c r="E31" t="n">
        <v>21.25</v>
      </c>
      <c r="F31" t="n">
        <v>17.88</v>
      </c>
      <c r="G31" t="n">
        <v>48.75</v>
      </c>
      <c r="H31" t="n">
        <v>0.71</v>
      </c>
      <c r="I31" t="n">
        <v>22</v>
      </c>
      <c r="J31" t="n">
        <v>206.15</v>
      </c>
      <c r="K31" t="n">
        <v>54.38</v>
      </c>
      <c r="L31" t="n">
        <v>8.25</v>
      </c>
      <c r="M31" t="n">
        <v>20</v>
      </c>
      <c r="N31" t="n">
        <v>43.52</v>
      </c>
      <c r="O31" t="n">
        <v>25658.66</v>
      </c>
      <c r="P31" t="n">
        <v>238.95</v>
      </c>
      <c r="Q31" t="n">
        <v>444.58</v>
      </c>
      <c r="R31" t="n">
        <v>80.15000000000001</v>
      </c>
      <c r="S31" t="n">
        <v>48.21</v>
      </c>
      <c r="T31" t="n">
        <v>9969.059999999999</v>
      </c>
      <c r="U31" t="n">
        <v>0.6</v>
      </c>
      <c r="V31" t="n">
        <v>0.76</v>
      </c>
      <c r="W31" t="n">
        <v>0.2</v>
      </c>
      <c r="X31" t="n">
        <v>0.6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4.7048</v>
      </c>
      <c r="E32" t="n">
        <v>21.25</v>
      </c>
      <c r="F32" t="n">
        <v>17.88</v>
      </c>
      <c r="G32" t="n">
        <v>48.77</v>
      </c>
      <c r="H32" t="n">
        <v>0.73</v>
      </c>
      <c r="I32" t="n">
        <v>22</v>
      </c>
      <c r="J32" t="n">
        <v>206.54</v>
      </c>
      <c r="K32" t="n">
        <v>54.38</v>
      </c>
      <c r="L32" t="n">
        <v>8.5</v>
      </c>
      <c r="M32" t="n">
        <v>20</v>
      </c>
      <c r="N32" t="n">
        <v>43.67</v>
      </c>
      <c r="O32" t="n">
        <v>25707.76</v>
      </c>
      <c r="P32" t="n">
        <v>238.14</v>
      </c>
      <c r="Q32" t="n">
        <v>444.55</v>
      </c>
      <c r="R32" t="n">
        <v>80.31</v>
      </c>
      <c r="S32" t="n">
        <v>48.21</v>
      </c>
      <c r="T32" t="n">
        <v>10051.86</v>
      </c>
      <c r="U32" t="n">
        <v>0.6</v>
      </c>
      <c r="V32" t="n">
        <v>0.76</v>
      </c>
      <c r="W32" t="n">
        <v>0.2</v>
      </c>
      <c r="X32" t="n">
        <v>0.61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4.7217</v>
      </c>
      <c r="E33" t="n">
        <v>21.18</v>
      </c>
      <c r="F33" t="n">
        <v>17.85</v>
      </c>
      <c r="G33" t="n">
        <v>50.99</v>
      </c>
      <c r="H33" t="n">
        <v>0.75</v>
      </c>
      <c r="I33" t="n">
        <v>21</v>
      </c>
      <c r="J33" t="n">
        <v>206.94</v>
      </c>
      <c r="K33" t="n">
        <v>54.38</v>
      </c>
      <c r="L33" t="n">
        <v>8.75</v>
      </c>
      <c r="M33" t="n">
        <v>19</v>
      </c>
      <c r="N33" t="n">
        <v>43.81</v>
      </c>
      <c r="O33" t="n">
        <v>25756.9</v>
      </c>
      <c r="P33" t="n">
        <v>237.61</v>
      </c>
      <c r="Q33" t="n">
        <v>444.57</v>
      </c>
      <c r="R33" t="n">
        <v>79.18000000000001</v>
      </c>
      <c r="S33" t="n">
        <v>48.21</v>
      </c>
      <c r="T33" t="n">
        <v>9488.610000000001</v>
      </c>
      <c r="U33" t="n">
        <v>0.61</v>
      </c>
      <c r="V33" t="n">
        <v>0.76</v>
      </c>
      <c r="W33" t="n">
        <v>0.2</v>
      </c>
      <c r="X33" t="n">
        <v>0.57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4.74</v>
      </c>
      <c r="E34" t="n">
        <v>21.1</v>
      </c>
      <c r="F34" t="n">
        <v>17.8</v>
      </c>
      <c r="G34" t="n">
        <v>53.41</v>
      </c>
      <c r="H34" t="n">
        <v>0.77</v>
      </c>
      <c r="I34" t="n">
        <v>20</v>
      </c>
      <c r="J34" t="n">
        <v>207.34</v>
      </c>
      <c r="K34" t="n">
        <v>54.38</v>
      </c>
      <c r="L34" t="n">
        <v>9</v>
      </c>
      <c r="M34" t="n">
        <v>18</v>
      </c>
      <c r="N34" t="n">
        <v>43.96</v>
      </c>
      <c r="O34" t="n">
        <v>25806.1</v>
      </c>
      <c r="P34" t="n">
        <v>236.84</v>
      </c>
      <c r="Q34" t="n">
        <v>444.55</v>
      </c>
      <c r="R34" t="n">
        <v>77.78</v>
      </c>
      <c r="S34" t="n">
        <v>48.21</v>
      </c>
      <c r="T34" t="n">
        <v>8795.83</v>
      </c>
      <c r="U34" t="n">
        <v>0.62</v>
      </c>
      <c r="V34" t="n">
        <v>0.77</v>
      </c>
      <c r="W34" t="n">
        <v>0.19</v>
      </c>
      <c r="X34" t="n">
        <v>0.53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4.7372</v>
      </c>
      <c r="E35" t="n">
        <v>21.11</v>
      </c>
      <c r="F35" t="n">
        <v>17.82</v>
      </c>
      <c r="G35" t="n">
        <v>53.45</v>
      </c>
      <c r="H35" t="n">
        <v>0.79</v>
      </c>
      <c r="I35" t="n">
        <v>20</v>
      </c>
      <c r="J35" t="n">
        <v>207.74</v>
      </c>
      <c r="K35" t="n">
        <v>54.38</v>
      </c>
      <c r="L35" t="n">
        <v>9.25</v>
      </c>
      <c r="M35" t="n">
        <v>18</v>
      </c>
      <c r="N35" t="n">
        <v>44.11</v>
      </c>
      <c r="O35" t="n">
        <v>25855.35</v>
      </c>
      <c r="P35" t="n">
        <v>236.8</v>
      </c>
      <c r="Q35" t="n">
        <v>444.55</v>
      </c>
      <c r="R35" t="n">
        <v>78.16</v>
      </c>
      <c r="S35" t="n">
        <v>48.21</v>
      </c>
      <c r="T35" t="n">
        <v>8983.74</v>
      </c>
      <c r="U35" t="n">
        <v>0.62</v>
      </c>
      <c r="V35" t="n">
        <v>0.77</v>
      </c>
      <c r="W35" t="n">
        <v>0.2</v>
      </c>
      <c r="X35" t="n">
        <v>0.54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4.7552</v>
      </c>
      <c r="E36" t="n">
        <v>21.03</v>
      </c>
      <c r="F36" t="n">
        <v>17.77</v>
      </c>
      <c r="G36" t="n">
        <v>56.13</v>
      </c>
      <c r="H36" t="n">
        <v>0.8100000000000001</v>
      </c>
      <c r="I36" t="n">
        <v>19</v>
      </c>
      <c r="J36" t="n">
        <v>208.14</v>
      </c>
      <c r="K36" t="n">
        <v>54.38</v>
      </c>
      <c r="L36" t="n">
        <v>9.5</v>
      </c>
      <c r="M36" t="n">
        <v>17</v>
      </c>
      <c r="N36" t="n">
        <v>44.26</v>
      </c>
      <c r="O36" t="n">
        <v>25904.65</v>
      </c>
      <c r="P36" t="n">
        <v>235.78</v>
      </c>
      <c r="Q36" t="n">
        <v>444.55</v>
      </c>
      <c r="R36" t="n">
        <v>76.66</v>
      </c>
      <c r="S36" t="n">
        <v>48.21</v>
      </c>
      <c r="T36" t="n">
        <v>8240.25</v>
      </c>
      <c r="U36" t="n">
        <v>0.63</v>
      </c>
      <c r="V36" t="n">
        <v>0.77</v>
      </c>
      <c r="W36" t="n">
        <v>0.2</v>
      </c>
      <c r="X36" t="n">
        <v>0.5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4.7608</v>
      </c>
      <c r="E37" t="n">
        <v>21</v>
      </c>
      <c r="F37" t="n">
        <v>17.75</v>
      </c>
      <c r="G37" t="n">
        <v>56.05</v>
      </c>
      <c r="H37" t="n">
        <v>0.83</v>
      </c>
      <c r="I37" t="n">
        <v>19</v>
      </c>
      <c r="J37" t="n">
        <v>208.54</v>
      </c>
      <c r="K37" t="n">
        <v>54.38</v>
      </c>
      <c r="L37" t="n">
        <v>9.75</v>
      </c>
      <c r="M37" t="n">
        <v>17</v>
      </c>
      <c r="N37" t="n">
        <v>44.41</v>
      </c>
      <c r="O37" t="n">
        <v>25954</v>
      </c>
      <c r="P37" t="n">
        <v>234.98</v>
      </c>
      <c r="Q37" t="n">
        <v>444.55</v>
      </c>
      <c r="R37" t="n">
        <v>75.68000000000001</v>
      </c>
      <c r="S37" t="n">
        <v>48.21</v>
      </c>
      <c r="T37" t="n">
        <v>7747.88</v>
      </c>
      <c r="U37" t="n">
        <v>0.64</v>
      </c>
      <c r="V37" t="n">
        <v>0.77</v>
      </c>
      <c r="W37" t="n">
        <v>0.2</v>
      </c>
      <c r="X37" t="n">
        <v>0.47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4.7898</v>
      </c>
      <c r="E38" t="n">
        <v>20.88</v>
      </c>
      <c r="F38" t="n">
        <v>17.66</v>
      </c>
      <c r="G38" t="n">
        <v>58.87</v>
      </c>
      <c r="H38" t="n">
        <v>0.85</v>
      </c>
      <c r="I38" t="n">
        <v>18</v>
      </c>
      <c r="J38" t="n">
        <v>208.94</v>
      </c>
      <c r="K38" t="n">
        <v>54.38</v>
      </c>
      <c r="L38" t="n">
        <v>10</v>
      </c>
      <c r="M38" t="n">
        <v>16</v>
      </c>
      <c r="N38" t="n">
        <v>44.56</v>
      </c>
      <c r="O38" t="n">
        <v>26003.41</v>
      </c>
      <c r="P38" t="n">
        <v>233.44</v>
      </c>
      <c r="Q38" t="n">
        <v>444.56</v>
      </c>
      <c r="R38" t="n">
        <v>73.18000000000001</v>
      </c>
      <c r="S38" t="n">
        <v>48.21</v>
      </c>
      <c r="T38" t="n">
        <v>6503.36</v>
      </c>
      <c r="U38" t="n">
        <v>0.66</v>
      </c>
      <c r="V38" t="n">
        <v>0.77</v>
      </c>
      <c r="W38" t="n">
        <v>0.18</v>
      </c>
      <c r="X38" t="n">
        <v>0.38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4.7557</v>
      </c>
      <c r="E39" t="n">
        <v>21.03</v>
      </c>
      <c r="F39" t="n">
        <v>17.81</v>
      </c>
      <c r="G39" t="n">
        <v>59.37</v>
      </c>
      <c r="H39" t="n">
        <v>0.87</v>
      </c>
      <c r="I39" t="n">
        <v>18</v>
      </c>
      <c r="J39" t="n">
        <v>209.34</v>
      </c>
      <c r="K39" t="n">
        <v>54.38</v>
      </c>
      <c r="L39" t="n">
        <v>10.25</v>
      </c>
      <c r="M39" t="n">
        <v>16</v>
      </c>
      <c r="N39" t="n">
        <v>44.71</v>
      </c>
      <c r="O39" t="n">
        <v>26052.86</v>
      </c>
      <c r="P39" t="n">
        <v>234.89</v>
      </c>
      <c r="Q39" t="n">
        <v>444.55</v>
      </c>
      <c r="R39" t="n">
        <v>78.14</v>
      </c>
      <c r="S39" t="n">
        <v>48.21</v>
      </c>
      <c r="T39" t="n">
        <v>8984.309999999999</v>
      </c>
      <c r="U39" t="n">
        <v>0.62</v>
      </c>
      <c r="V39" t="n">
        <v>0.77</v>
      </c>
      <c r="W39" t="n">
        <v>0.19</v>
      </c>
      <c r="X39" t="n">
        <v>0.53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4.7801</v>
      </c>
      <c r="E40" t="n">
        <v>20.92</v>
      </c>
      <c r="F40" t="n">
        <v>17.74</v>
      </c>
      <c r="G40" t="n">
        <v>62.62</v>
      </c>
      <c r="H40" t="n">
        <v>0.89</v>
      </c>
      <c r="I40" t="n">
        <v>17</v>
      </c>
      <c r="J40" t="n">
        <v>209.74</v>
      </c>
      <c r="K40" t="n">
        <v>54.38</v>
      </c>
      <c r="L40" t="n">
        <v>10.5</v>
      </c>
      <c r="M40" t="n">
        <v>15</v>
      </c>
      <c r="N40" t="n">
        <v>44.87</v>
      </c>
      <c r="O40" t="n">
        <v>26102.37</v>
      </c>
      <c r="P40" t="n">
        <v>233.71</v>
      </c>
      <c r="Q40" t="n">
        <v>444.55</v>
      </c>
      <c r="R40" t="n">
        <v>75.78</v>
      </c>
      <c r="S40" t="n">
        <v>48.21</v>
      </c>
      <c r="T40" t="n">
        <v>7808.75</v>
      </c>
      <c r="U40" t="n">
        <v>0.64</v>
      </c>
      <c r="V40" t="n">
        <v>0.77</v>
      </c>
      <c r="W40" t="n">
        <v>0.19</v>
      </c>
      <c r="X40" t="n">
        <v>0.47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4.779</v>
      </c>
      <c r="E41" t="n">
        <v>20.92</v>
      </c>
      <c r="F41" t="n">
        <v>17.75</v>
      </c>
      <c r="G41" t="n">
        <v>62.64</v>
      </c>
      <c r="H41" t="n">
        <v>0.91</v>
      </c>
      <c r="I41" t="n">
        <v>17</v>
      </c>
      <c r="J41" t="n">
        <v>210.14</v>
      </c>
      <c r="K41" t="n">
        <v>54.38</v>
      </c>
      <c r="L41" t="n">
        <v>10.75</v>
      </c>
      <c r="M41" t="n">
        <v>15</v>
      </c>
      <c r="N41" t="n">
        <v>45.02</v>
      </c>
      <c r="O41" t="n">
        <v>26151.93</v>
      </c>
      <c r="P41" t="n">
        <v>234.07</v>
      </c>
      <c r="Q41" t="n">
        <v>444.55</v>
      </c>
      <c r="R41" t="n">
        <v>76.06</v>
      </c>
      <c r="S41" t="n">
        <v>48.21</v>
      </c>
      <c r="T41" t="n">
        <v>7949.43</v>
      </c>
      <c r="U41" t="n">
        <v>0.63</v>
      </c>
      <c r="V41" t="n">
        <v>0.77</v>
      </c>
      <c r="W41" t="n">
        <v>0.19</v>
      </c>
      <c r="X41" t="n">
        <v>0.47</v>
      </c>
      <c r="Y41" t="n">
        <v>1</v>
      </c>
      <c r="Z41" t="n">
        <v>10</v>
      </c>
    </row>
    <row r="42">
      <c r="A42" t="n">
        <v>40</v>
      </c>
      <c r="B42" t="n">
        <v>100</v>
      </c>
      <c r="C42" t="inlineStr">
        <is>
          <t xml:space="preserve">CONCLUIDO	</t>
        </is>
      </c>
      <c r="D42" t="n">
        <v>4.7787</v>
      </c>
      <c r="E42" t="n">
        <v>20.93</v>
      </c>
      <c r="F42" t="n">
        <v>17.75</v>
      </c>
      <c r="G42" t="n">
        <v>62.64</v>
      </c>
      <c r="H42" t="n">
        <v>0.93</v>
      </c>
      <c r="I42" t="n">
        <v>17</v>
      </c>
      <c r="J42" t="n">
        <v>210.55</v>
      </c>
      <c r="K42" t="n">
        <v>54.38</v>
      </c>
      <c r="L42" t="n">
        <v>11</v>
      </c>
      <c r="M42" t="n">
        <v>15</v>
      </c>
      <c r="N42" t="n">
        <v>45.17</v>
      </c>
      <c r="O42" t="n">
        <v>26201.54</v>
      </c>
      <c r="P42" t="n">
        <v>233.22</v>
      </c>
      <c r="Q42" t="n">
        <v>444.55</v>
      </c>
      <c r="R42" t="n">
        <v>76.11</v>
      </c>
      <c r="S42" t="n">
        <v>48.21</v>
      </c>
      <c r="T42" t="n">
        <v>7973.1</v>
      </c>
      <c r="U42" t="n">
        <v>0.63</v>
      </c>
      <c r="V42" t="n">
        <v>0.77</v>
      </c>
      <c r="W42" t="n">
        <v>0.19</v>
      </c>
      <c r="X42" t="n">
        <v>0.47</v>
      </c>
      <c r="Y42" t="n">
        <v>1</v>
      </c>
      <c r="Z42" t="n">
        <v>10</v>
      </c>
    </row>
    <row r="43">
      <c r="A43" t="n">
        <v>41</v>
      </c>
      <c r="B43" t="n">
        <v>100</v>
      </c>
      <c r="C43" t="inlineStr">
        <is>
          <t xml:space="preserve">CONCLUIDO	</t>
        </is>
      </c>
      <c r="D43" t="n">
        <v>4.7976</v>
      </c>
      <c r="E43" t="n">
        <v>20.84</v>
      </c>
      <c r="F43" t="n">
        <v>17.7</v>
      </c>
      <c r="G43" t="n">
        <v>66.39</v>
      </c>
      <c r="H43" t="n">
        <v>0.95</v>
      </c>
      <c r="I43" t="n">
        <v>16</v>
      </c>
      <c r="J43" t="n">
        <v>210.95</v>
      </c>
      <c r="K43" t="n">
        <v>54.38</v>
      </c>
      <c r="L43" t="n">
        <v>11.25</v>
      </c>
      <c r="M43" t="n">
        <v>14</v>
      </c>
      <c r="N43" t="n">
        <v>45.32</v>
      </c>
      <c r="O43" t="n">
        <v>26251.2</v>
      </c>
      <c r="P43" t="n">
        <v>232.41</v>
      </c>
      <c r="Q43" t="n">
        <v>444.56</v>
      </c>
      <c r="R43" t="n">
        <v>74.64</v>
      </c>
      <c r="S43" t="n">
        <v>48.21</v>
      </c>
      <c r="T43" t="n">
        <v>7243.04</v>
      </c>
      <c r="U43" t="n">
        <v>0.65</v>
      </c>
      <c r="V43" t="n">
        <v>0.77</v>
      </c>
      <c r="W43" t="n">
        <v>0.19</v>
      </c>
      <c r="X43" t="n">
        <v>0.43</v>
      </c>
      <c r="Y43" t="n">
        <v>1</v>
      </c>
      <c r="Z43" t="n">
        <v>10</v>
      </c>
    </row>
    <row r="44">
      <c r="A44" t="n">
        <v>42</v>
      </c>
      <c r="B44" t="n">
        <v>100</v>
      </c>
      <c r="C44" t="inlineStr">
        <is>
          <t xml:space="preserve">CONCLUIDO	</t>
        </is>
      </c>
      <c r="D44" t="n">
        <v>4.7945</v>
      </c>
      <c r="E44" t="n">
        <v>20.86</v>
      </c>
      <c r="F44" t="n">
        <v>17.72</v>
      </c>
      <c r="G44" t="n">
        <v>66.44</v>
      </c>
      <c r="H44" t="n">
        <v>0.97</v>
      </c>
      <c r="I44" t="n">
        <v>16</v>
      </c>
      <c r="J44" t="n">
        <v>211.35</v>
      </c>
      <c r="K44" t="n">
        <v>54.38</v>
      </c>
      <c r="L44" t="n">
        <v>11.5</v>
      </c>
      <c r="M44" t="n">
        <v>14</v>
      </c>
      <c r="N44" t="n">
        <v>45.48</v>
      </c>
      <c r="O44" t="n">
        <v>26300.92</v>
      </c>
      <c r="P44" t="n">
        <v>232.56</v>
      </c>
      <c r="Q44" t="n">
        <v>444.55</v>
      </c>
      <c r="R44" t="n">
        <v>74.98999999999999</v>
      </c>
      <c r="S44" t="n">
        <v>48.21</v>
      </c>
      <c r="T44" t="n">
        <v>7421.61</v>
      </c>
      <c r="U44" t="n">
        <v>0.64</v>
      </c>
      <c r="V44" t="n">
        <v>0.77</v>
      </c>
      <c r="W44" t="n">
        <v>0.19</v>
      </c>
      <c r="X44" t="n">
        <v>0.44</v>
      </c>
      <c r="Y44" t="n">
        <v>1</v>
      </c>
      <c r="Z44" t="n">
        <v>10</v>
      </c>
    </row>
    <row r="45">
      <c r="A45" t="n">
        <v>43</v>
      </c>
      <c r="B45" t="n">
        <v>100</v>
      </c>
      <c r="C45" t="inlineStr">
        <is>
          <t xml:space="preserve">CONCLUIDO	</t>
        </is>
      </c>
      <c r="D45" t="n">
        <v>4.7962</v>
      </c>
      <c r="E45" t="n">
        <v>20.85</v>
      </c>
      <c r="F45" t="n">
        <v>17.71</v>
      </c>
      <c r="G45" t="n">
        <v>66.42</v>
      </c>
      <c r="H45" t="n">
        <v>0.99</v>
      </c>
      <c r="I45" t="n">
        <v>16</v>
      </c>
      <c r="J45" t="n">
        <v>211.76</v>
      </c>
      <c r="K45" t="n">
        <v>54.38</v>
      </c>
      <c r="L45" t="n">
        <v>11.75</v>
      </c>
      <c r="M45" t="n">
        <v>14</v>
      </c>
      <c r="N45" t="n">
        <v>45.63</v>
      </c>
      <c r="O45" t="n">
        <v>26350.68</v>
      </c>
      <c r="P45" t="n">
        <v>231.9</v>
      </c>
      <c r="Q45" t="n">
        <v>444.55</v>
      </c>
      <c r="R45" t="n">
        <v>74.78</v>
      </c>
      <c r="S45" t="n">
        <v>48.21</v>
      </c>
      <c r="T45" t="n">
        <v>7314.83</v>
      </c>
      <c r="U45" t="n">
        <v>0.64</v>
      </c>
      <c r="V45" t="n">
        <v>0.77</v>
      </c>
      <c r="W45" t="n">
        <v>0.19</v>
      </c>
      <c r="X45" t="n">
        <v>0.43</v>
      </c>
      <c r="Y45" t="n">
        <v>1</v>
      </c>
      <c r="Z45" t="n">
        <v>10</v>
      </c>
    </row>
    <row r="46">
      <c r="A46" t="n">
        <v>44</v>
      </c>
      <c r="B46" t="n">
        <v>100</v>
      </c>
      <c r="C46" t="inlineStr">
        <is>
          <t xml:space="preserve">CONCLUIDO	</t>
        </is>
      </c>
      <c r="D46" t="n">
        <v>4.8153</v>
      </c>
      <c r="E46" t="n">
        <v>20.77</v>
      </c>
      <c r="F46" t="n">
        <v>17.67</v>
      </c>
      <c r="G46" t="n">
        <v>70.67</v>
      </c>
      <c r="H46" t="n">
        <v>1</v>
      </c>
      <c r="I46" t="n">
        <v>15</v>
      </c>
      <c r="J46" t="n">
        <v>212.16</v>
      </c>
      <c r="K46" t="n">
        <v>54.38</v>
      </c>
      <c r="L46" t="n">
        <v>12</v>
      </c>
      <c r="M46" t="n">
        <v>13</v>
      </c>
      <c r="N46" t="n">
        <v>45.78</v>
      </c>
      <c r="O46" t="n">
        <v>26400.51</v>
      </c>
      <c r="P46" t="n">
        <v>231.46</v>
      </c>
      <c r="Q46" t="n">
        <v>444.57</v>
      </c>
      <c r="R46" t="n">
        <v>73.26000000000001</v>
      </c>
      <c r="S46" t="n">
        <v>48.21</v>
      </c>
      <c r="T46" t="n">
        <v>6560.08</v>
      </c>
      <c r="U46" t="n">
        <v>0.66</v>
      </c>
      <c r="V46" t="n">
        <v>0.77</v>
      </c>
      <c r="W46" t="n">
        <v>0.19</v>
      </c>
      <c r="X46" t="n">
        <v>0.39</v>
      </c>
      <c r="Y46" t="n">
        <v>1</v>
      </c>
      <c r="Z46" t="n">
        <v>10</v>
      </c>
    </row>
    <row r="47">
      <c r="A47" t="n">
        <v>45</v>
      </c>
      <c r="B47" t="n">
        <v>100</v>
      </c>
      <c r="C47" t="inlineStr">
        <is>
          <t xml:space="preserve">CONCLUIDO	</t>
        </is>
      </c>
      <c r="D47" t="n">
        <v>4.8138</v>
      </c>
      <c r="E47" t="n">
        <v>20.77</v>
      </c>
      <c r="F47" t="n">
        <v>17.67</v>
      </c>
      <c r="G47" t="n">
        <v>70.69</v>
      </c>
      <c r="H47" t="n">
        <v>1.02</v>
      </c>
      <c r="I47" t="n">
        <v>15</v>
      </c>
      <c r="J47" t="n">
        <v>212.56</v>
      </c>
      <c r="K47" t="n">
        <v>54.38</v>
      </c>
      <c r="L47" t="n">
        <v>12.25</v>
      </c>
      <c r="M47" t="n">
        <v>13</v>
      </c>
      <c r="N47" t="n">
        <v>45.94</v>
      </c>
      <c r="O47" t="n">
        <v>26450.38</v>
      </c>
      <c r="P47" t="n">
        <v>230.89</v>
      </c>
      <c r="Q47" t="n">
        <v>444.58</v>
      </c>
      <c r="R47" t="n">
        <v>73.56999999999999</v>
      </c>
      <c r="S47" t="n">
        <v>48.21</v>
      </c>
      <c r="T47" t="n">
        <v>6716.91</v>
      </c>
      <c r="U47" t="n">
        <v>0.66</v>
      </c>
      <c r="V47" t="n">
        <v>0.77</v>
      </c>
      <c r="W47" t="n">
        <v>0.19</v>
      </c>
      <c r="X47" t="n">
        <v>0.4</v>
      </c>
      <c r="Y47" t="n">
        <v>1</v>
      </c>
      <c r="Z47" t="n">
        <v>10</v>
      </c>
    </row>
    <row r="48">
      <c r="A48" t="n">
        <v>46</v>
      </c>
      <c r="B48" t="n">
        <v>100</v>
      </c>
      <c r="C48" t="inlineStr">
        <is>
          <t xml:space="preserve">CONCLUIDO	</t>
        </is>
      </c>
      <c r="D48" t="n">
        <v>4.8122</v>
      </c>
      <c r="E48" t="n">
        <v>20.78</v>
      </c>
      <c r="F48" t="n">
        <v>17.68</v>
      </c>
      <c r="G48" t="n">
        <v>70.72</v>
      </c>
      <c r="H48" t="n">
        <v>1.04</v>
      </c>
      <c r="I48" t="n">
        <v>15</v>
      </c>
      <c r="J48" t="n">
        <v>212.97</v>
      </c>
      <c r="K48" t="n">
        <v>54.38</v>
      </c>
      <c r="L48" t="n">
        <v>12.5</v>
      </c>
      <c r="M48" t="n">
        <v>13</v>
      </c>
      <c r="N48" t="n">
        <v>46.09</v>
      </c>
      <c r="O48" t="n">
        <v>26500.31</v>
      </c>
      <c r="P48" t="n">
        <v>230.84</v>
      </c>
      <c r="Q48" t="n">
        <v>444.55</v>
      </c>
      <c r="R48" t="n">
        <v>73.75</v>
      </c>
      <c r="S48" t="n">
        <v>48.21</v>
      </c>
      <c r="T48" t="n">
        <v>6806.4</v>
      </c>
      <c r="U48" t="n">
        <v>0.65</v>
      </c>
      <c r="V48" t="n">
        <v>0.77</v>
      </c>
      <c r="W48" t="n">
        <v>0.19</v>
      </c>
      <c r="X48" t="n">
        <v>0.4</v>
      </c>
      <c r="Y48" t="n">
        <v>1</v>
      </c>
      <c r="Z48" t="n">
        <v>10</v>
      </c>
    </row>
    <row r="49">
      <c r="A49" t="n">
        <v>47</v>
      </c>
      <c r="B49" t="n">
        <v>100</v>
      </c>
      <c r="C49" t="inlineStr">
        <is>
          <t xml:space="preserve">CONCLUIDO	</t>
        </is>
      </c>
      <c r="D49" t="n">
        <v>4.8377</v>
      </c>
      <c r="E49" t="n">
        <v>20.67</v>
      </c>
      <c r="F49" t="n">
        <v>17.61</v>
      </c>
      <c r="G49" t="n">
        <v>75.47</v>
      </c>
      <c r="H49" t="n">
        <v>1.06</v>
      </c>
      <c r="I49" t="n">
        <v>14</v>
      </c>
      <c r="J49" t="n">
        <v>213.37</v>
      </c>
      <c r="K49" t="n">
        <v>54.38</v>
      </c>
      <c r="L49" t="n">
        <v>12.75</v>
      </c>
      <c r="M49" t="n">
        <v>12</v>
      </c>
      <c r="N49" t="n">
        <v>46.25</v>
      </c>
      <c r="O49" t="n">
        <v>26550.29</v>
      </c>
      <c r="P49" t="n">
        <v>229.52</v>
      </c>
      <c r="Q49" t="n">
        <v>444.58</v>
      </c>
      <c r="R49" t="n">
        <v>71.15000000000001</v>
      </c>
      <c r="S49" t="n">
        <v>48.21</v>
      </c>
      <c r="T49" t="n">
        <v>5508.44</v>
      </c>
      <c r="U49" t="n">
        <v>0.68</v>
      </c>
      <c r="V49" t="n">
        <v>0.77</v>
      </c>
      <c r="W49" t="n">
        <v>0.19</v>
      </c>
      <c r="X49" t="n">
        <v>0.33</v>
      </c>
      <c r="Y49" t="n">
        <v>1</v>
      </c>
      <c r="Z49" t="n">
        <v>10</v>
      </c>
    </row>
    <row r="50">
      <c r="A50" t="n">
        <v>48</v>
      </c>
      <c r="B50" t="n">
        <v>100</v>
      </c>
      <c r="C50" t="inlineStr">
        <is>
          <t xml:space="preserve">CONCLUIDO	</t>
        </is>
      </c>
      <c r="D50" t="n">
        <v>4.8509</v>
      </c>
      <c r="E50" t="n">
        <v>20.61</v>
      </c>
      <c r="F50" t="n">
        <v>17.55</v>
      </c>
      <c r="G50" t="n">
        <v>75.23</v>
      </c>
      <c r="H50" t="n">
        <v>1.08</v>
      </c>
      <c r="I50" t="n">
        <v>14</v>
      </c>
      <c r="J50" t="n">
        <v>213.78</v>
      </c>
      <c r="K50" t="n">
        <v>54.38</v>
      </c>
      <c r="L50" t="n">
        <v>13</v>
      </c>
      <c r="M50" t="n">
        <v>12</v>
      </c>
      <c r="N50" t="n">
        <v>46.4</v>
      </c>
      <c r="O50" t="n">
        <v>26600.32</v>
      </c>
      <c r="P50" t="n">
        <v>228.57</v>
      </c>
      <c r="Q50" t="n">
        <v>444.55</v>
      </c>
      <c r="R50" t="n">
        <v>69.38</v>
      </c>
      <c r="S50" t="n">
        <v>48.21</v>
      </c>
      <c r="T50" t="n">
        <v>4624.05</v>
      </c>
      <c r="U50" t="n">
        <v>0.6899999999999999</v>
      </c>
      <c r="V50" t="n">
        <v>0.78</v>
      </c>
      <c r="W50" t="n">
        <v>0.18</v>
      </c>
      <c r="X50" t="n">
        <v>0.28</v>
      </c>
      <c r="Y50" t="n">
        <v>1</v>
      </c>
      <c r="Z50" t="n">
        <v>10</v>
      </c>
    </row>
    <row r="51">
      <c r="A51" t="n">
        <v>49</v>
      </c>
      <c r="B51" t="n">
        <v>100</v>
      </c>
      <c r="C51" t="inlineStr">
        <is>
          <t xml:space="preserve">CONCLUIDO	</t>
        </is>
      </c>
      <c r="D51" t="n">
        <v>4.8182</v>
      </c>
      <c r="E51" t="n">
        <v>20.75</v>
      </c>
      <c r="F51" t="n">
        <v>17.69</v>
      </c>
      <c r="G51" t="n">
        <v>75.83</v>
      </c>
      <c r="H51" t="n">
        <v>1.1</v>
      </c>
      <c r="I51" t="n">
        <v>14</v>
      </c>
      <c r="J51" t="n">
        <v>214.19</v>
      </c>
      <c r="K51" t="n">
        <v>54.38</v>
      </c>
      <c r="L51" t="n">
        <v>13.25</v>
      </c>
      <c r="M51" t="n">
        <v>12</v>
      </c>
      <c r="N51" t="n">
        <v>46.56</v>
      </c>
      <c r="O51" t="n">
        <v>26650.41</v>
      </c>
      <c r="P51" t="n">
        <v>230.48</v>
      </c>
      <c r="Q51" t="n">
        <v>444.55</v>
      </c>
      <c r="R51" t="n">
        <v>74.66</v>
      </c>
      <c r="S51" t="n">
        <v>48.21</v>
      </c>
      <c r="T51" t="n">
        <v>7263.64</v>
      </c>
      <c r="U51" t="n">
        <v>0.65</v>
      </c>
      <c r="V51" t="n">
        <v>0.77</v>
      </c>
      <c r="W51" t="n">
        <v>0.18</v>
      </c>
      <c r="X51" t="n">
        <v>0.42</v>
      </c>
      <c r="Y51" t="n">
        <v>1</v>
      </c>
      <c r="Z51" t="n">
        <v>10</v>
      </c>
    </row>
    <row r="52">
      <c r="A52" t="n">
        <v>50</v>
      </c>
      <c r="B52" t="n">
        <v>100</v>
      </c>
      <c r="C52" t="inlineStr">
        <is>
          <t xml:space="preserve">CONCLUIDO	</t>
        </is>
      </c>
      <c r="D52" t="n">
        <v>4.8239</v>
      </c>
      <c r="E52" t="n">
        <v>20.73</v>
      </c>
      <c r="F52" t="n">
        <v>17.67</v>
      </c>
      <c r="G52" t="n">
        <v>75.72</v>
      </c>
      <c r="H52" t="n">
        <v>1.12</v>
      </c>
      <c r="I52" t="n">
        <v>14</v>
      </c>
      <c r="J52" t="n">
        <v>214.59</v>
      </c>
      <c r="K52" t="n">
        <v>54.38</v>
      </c>
      <c r="L52" t="n">
        <v>13.5</v>
      </c>
      <c r="M52" t="n">
        <v>12</v>
      </c>
      <c r="N52" t="n">
        <v>46.72</v>
      </c>
      <c r="O52" t="n">
        <v>26700.55</v>
      </c>
      <c r="P52" t="n">
        <v>228.76</v>
      </c>
      <c r="Q52" t="n">
        <v>444.56</v>
      </c>
      <c r="R52" t="n">
        <v>73.48999999999999</v>
      </c>
      <c r="S52" t="n">
        <v>48.21</v>
      </c>
      <c r="T52" t="n">
        <v>6677.95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</row>
    <row r="53">
      <c r="A53" t="n">
        <v>51</v>
      </c>
      <c r="B53" t="n">
        <v>100</v>
      </c>
      <c r="C53" t="inlineStr">
        <is>
          <t xml:space="preserve">CONCLUIDO	</t>
        </is>
      </c>
      <c r="D53" t="n">
        <v>4.8435</v>
      </c>
      <c r="E53" t="n">
        <v>20.65</v>
      </c>
      <c r="F53" t="n">
        <v>17.62</v>
      </c>
      <c r="G53" t="n">
        <v>81.34</v>
      </c>
      <c r="H53" t="n">
        <v>1.14</v>
      </c>
      <c r="I53" t="n">
        <v>13</v>
      </c>
      <c r="J53" t="n">
        <v>215</v>
      </c>
      <c r="K53" t="n">
        <v>54.38</v>
      </c>
      <c r="L53" t="n">
        <v>13.75</v>
      </c>
      <c r="M53" t="n">
        <v>11</v>
      </c>
      <c r="N53" t="n">
        <v>46.87</v>
      </c>
      <c r="O53" t="n">
        <v>26750.75</v>
      </c>
      <c r="P53" t="n">
        <v>228.09</v>
      </c>
      <c r="Q53" t="n">
        <v>444.55</v>
      </c>
      <c r="R53" t="n">
        <v>72.03</v>
      </c>
      <c r="S53" t="n">
        <v>48.21</v>
      </c>
      <c r="T53" t="n">
        <v>5956.33</v>
      </c>
      <c r="U53" t="n">
        <v>0.67</v>
      </c>
      <c r="V53" t="n">
        <v>0.77</v>
      </c>
      <c r="W53" t="n">
        <v>0.18</v>
      </c>
      <c r="X53" t="n">
        <v>0.35</v>
      </c>
      <c r="Y53" t="n">
        <v>1</v>
      </c>
      <c r="Z53" t="n">
        <v>10</v>
      </c>
    </row>
    <row r="54">
      <c r="A54" t="n">
        <v>52</v>
      </c>
      <c r="B54" t="n">
        <v>100</v>
      </c>
      <c r="C54" t="inlineStr">
        <is>
          <t xml:space="preserve">CONCLUIDO	</t>
        </is>
      </c>
      <c r="D54" t="n">
        <v>4.8448</v>
      </c>
      <c r="E54" t="n">
        <v>20.64</v>
      </c>
      <c r="F54" t="n">
        <v>17.62</v>
      </c>
      <c r="G54" t="n">
        <v>81.31999999999999</v>
      </c>
      <c r="H54" t="n">
        <v>1.15</v>
      </c>
      <c r="I54" t="n">
        <v>13</v>
      </c>
      <c r="J54" t="n">
        <v>215.41</v>
      </c>
      <c r="K54" t="n">
        <v>54.38</v>
      </c>
      <c r="L54" t="n">
        <v>14</v>
      </c>
      <c r="M54" t="n">
        <v>11</v>
      </c>
      <c r="N54" t="n">
        <v>47.03</v>
      </c>
      <c r="O54" t="n">
        <v>26801</v>
      </c>
      <c r="P54" t="n">
        <v>228.18</v>
      </c>
      <c r="Q54" t="n">
        <v>444.55</v>
      </c>
      <c r="R54" t="n">
        <v>71.7</v>
      </c>
      <c r="S54" t="n">
        <v>48.21</v>
      </c>
      <c r="T54" t="n">
        <v>5789.58</v>
      </c>
      <c r="U54" t="n">
        <v>0.67</v>
      </c>
      <c r="V54" t="n">
        <v>0.77</v>
      </c>
      <c r="W54" t="n">
        <v>0.18</v>
      </c>
      <c r="X54" t="n">
        <v>0.34</v>
      </c>
      <c r="Y54" t="n">
        <v>1</v>
      </c>
      <c r="Z54" t="n">
        <v>10</v>
      </c>
    </row>
    <row r="55">
      <c r="A55" t="n">
        <v>53</v>
      </c>
      <c r="B55" t="n">
        <v>100</v>
      </c>
      <c r="C55" t="inlineStr">
        <is>
          <t xml:space="preserve">CONCLUIDO	</t>
        </is>
      </c>
      <c r="D55" t="n">
        <v>4.843</v>
      </c>
      <c r="E55" t="n">
        <v>20.65</v>
      </c>
      <c r="F55" t="n">
        <v>17.63</v>
      </c>
      <c r="G55" t="n">
        <v>81.34999999999999</v>
      </c>
      <c r="H55" t="n">
        <v>1.17</v>
      </c>
      <c r="I55" t="n">
        <v>13</v>
      </c>
      <c r="J55" t="n">
        <v>215.82</v>
      </c>
      <c r="K55" t="n">
        <v>54.38</v>
      </c>
      <c r="L55" t="n">
        <v>14.25</v>
      </c>
      <c r="M55" t="n">
        <v>11</v>
      </c>
      <c r="N55" t="n">
        <v>47.19</v>
      </c>
      <c r="O55" t="n">
        <v>26851.31</v>
      </c>
      <c r="P55" t="n">
        <v>227.82</v>
      </c>
      <c r="Q55" t="n">
        <v>444.55</v>
      </c>
      <c r="R55" t="n">
        <v>72.08</v>
      </c>
      <c r="S55" t="n">
        <v>48.21</v>
      </c>
      <c r="T55" t="n">
        <v>5979.7</v>
      </c>
      <c r="U55" t="n">
        <v>0.67</v>
      </c>
      <c r="V55" t="n">
        <v>0.77</v>
      </c>
      <c r="W55" t="n">
        <v>0.18</v>
      </c>
      <c r="X55" t="n">
        <v>0.35</v>
      </c>
      <c r="Y55" t="n">
        <v>1</v>
      </c>
      <c r="Z55" t="n">
        <v>10</v>
      </c>
    </row>
    <row r="56">
      <c r="A56" t="n">
        <v>54</v>
      </c>
      <c r="B56" t="n">
        <v>100</v>
      </c>
      <c r="C56" t="inlineStr">
        <is>
          <t xml:space="preserve">CONCLUIDO	</t>
        </is>
      </c>
      <c r="D56" t="n">
        <v>4.8431</v>
      </c>
      <c r="E56" t="n">
        <v>20.65</v>
      </c>
      <c r="F56" t="n">
        <v>17.63</v>
      </c>
      <c r="G56" t="n">
        <v>81.34999999999999</v>
      </c>
      <c r="H56" t="n">
        <v>1.19</v>
      </c>
      <c r="I56" t="n">
        <v>13</v>
      </c>
      <c r="J56" t="n">
        <v>216.22</v>
      </c>
      <c r="K56" t="n">
        <v>54.38</v>
      </c>
      <c r="L56" t="n">
        <v>14.5</v>
      </c>
      <c r="M56" t="n">
        <v>11</v>
      </c>
      <c r="N56" t="n">
        <v>47.35</v>
      </c>
      <c r="O56" t="n">
        <v>26901.66</v>
      </c>
      <c r="P56" t="n">
        <v>227.67</v>
      </c>
      <c r="Q56" t="n">
        <v>444.55</v>
      </c>
      <c r="R56" t="n">
        <v>71.98</v>
      </c>
      <c r="S56" t="n">
        <v>48.21</v>
      </c>
      <c r="T56" t="n">
        <v>5932.04</v>
      </c>
      <c r="U56" t="n">
        <v>0.67</v>
      </c>
      <c r="V56" t="n">
        <v>0.77</v>
      </c>
      <c r="W56" t="n">
        <v>0.19</v>
      </c>
      <c r="X56" t="n">
        <v>0.35</v>
      </c>
      <c r="Y56" t="n">
        <v>1</v>
      </c>
      <c r="Z56" t="n">
        <v>10</v>
      </c>
    </row>
    <row r="57">
      <c r="A57" t="n">
        <v>55</v>
      </c>
      <c r="B57" t="n">
        <v>100</v>
      </c>
      <c r="C57" t="inlineStr">
        <is>
          <t xml:space="preserve">CONCLUIDO	</t>
        </is>
      </c>
      <c r="D57" t="n">
        <v>4.8635</v>
      </c>
      <c r="E57" t="n">
        <v>20.56</v>
      </c>
      <c r="F57" t="n">
        <v>17.58</v>
      </c>
      <c r="G57" t="n">
        <v>87.89</v>
      </c>
      <c r="H57" t="n">
        <v>1.21</v>
      </c>
      <c r="I57" t="n">
        <v>12</v>
      </c>
      <c r="J57" t="n">
        <v>216.63</v>
      </c>
      <c r="K57" t="n">
        <v>54.38</v>
      </c>
      <c r="L57" t="n">
        <v>14.75</v>
      </c>
      <c r="M57" t="n">
        <v>10</v>
      </c>
      <c r="N57" t="n">
        <v>47.51</v>
      </c>
      <c r="O57" t="n">
        <v>26952.08</v>
      </c>
      <c r="P57" t="n">
        <v>225.6</v>
      </c>
      <c r="Q57" t="n">
        <v>444.56</v>
      </c>
      <c r="R57" t="n">
        <v>70.43000000000001</v>
      </c>
      <c r="S57" t="n">
        <v>48.21</v>
      </c>
      <c r="T57" t="n">
        <v>5157.87</v>
      </c>
      <c r="U57" t="n">
        <v>0.68</v>
      </c>
      <c r="V57" t="n">
        <v>0.78</v>
      </c>
      <c r="W57" t="n">
        <v>0.18</v>
      </c>
      <c r="X57" t="n">
        <v>0.3</v>
      </c>
      <c r="Y57" t="n">
        <v>1</v>
      </c>
      <c r="Z57" t="n">
        <v>10</v>
      </c>
    </row>
    <row r="58">
      <c r="A58" t="n">
        <v>56</v>
      </c>
      <c r="B58" t="n">
        <v>100</v>
      </c>
      <c r="C58" t="inlineStr">
        <is>
          <t xml:space="preserve">CONCLUIDO	</t>
        </is>
      </c>
      <c r="D58" t="n">
        <v>4.8614</v>
      </c>
      <c r="E58" t="n">
        <v>20.57</v>
      </c>
      <c r="F58" t="n">
        <v>17.59</v>
      </c>
      <c r="G58" t="n">
        <v>87.93000000000001</v>
      </c>
      <c r="H58" t="n">
        <v>1.23</v>
      </c>
      <c r="I58" t="n">
        <v>12</v>
      </c>
      <c r="J58" t="n">
        <v>217.04</v>
      </c>
      <c r="K58" t="n">
        <v>54.38</v>
      </c>
      <c r="L58" t="n">
        <v>15</v>
      </c>
      <c r="M58" t="n">
        <v>10</v>
      </c>
      <c r="N58" t="n">
        <v>47.66</v>
      </c>
      <c r="O58" t="n">
        <v>27002.55</v>
      </c>
      <c r="P58" t="n">
        <v>226.2</v>
      </c>
      <c r="Q58" t="n">
        <v>444.56</v>
      </c>
      <c r="R58" t="n">
        <v>70.67</v>
      </c>
      <c r="S58" t="n">
        <v>48.21</v>
      </c>
      <c r="T58" t="n">
        <v>5279.28</v>
      </c>
      <c r="U58" t="n">
        <v>0.68</v>
      </c>
      <c r="V58" t="n">
        <v>0.78</v>
      </c>
      <c r="W58" t="n">
        <v>0.18</v>
      </c>
      <c r="X58" t="n">
        <v>0.31</v>
      </c>
      <c r="Y58" t="n">
        <v>1</v>
      </c>
      <c r="Z58" t="n">
        <v>10</v>
      </c>
    </row>
    <row r="59">
      <c r="A59" t="n">
        <v>57</v>
      </c>
      <c r="B59" t="n">
        <v>100</v>
      </c>
      <c r="C59" t="inlineStr">
        <is>
          <t xml:space="preserve">CONCLUIDO	</t>
        </is>
      </c>
      <c r="D59" t="n">
        <v>4.8602</v>
      </c>
      <c r="E59" t="n">
        <v>20.58</v>
      </c>
      <c r="F59" t="n">
        <v>17.59</v>
      </c>
      <c r="G59" t="n">
        <v>87.95999999999999</v>
      </c>
      <c r="H59" t="n">
        <v>1.25</v>
      </c>
      <c r="I59" t="n">
        <v>12</v>
      </c>
      <c r="J59" t="n">
        <v>217.45</v>
      </c>
      <c r="K59" t="n">
        <v>54.38</v>
      </c>
      <c r="L59" t="n">
        <v>15.25</v>
      </c>
      <c r="M59" t="n">
        <v>10</v>
      </c>
      <c r="N59" t="n">
        <v>47.82</v>
      </c>
      <c r="O59" t="n">
        <v>27053.07</v>
      </c>
      <c r="P59" t="n">
        <v>226.08</v>
      </c>
      <c r="Q59" t="n">
        <v>444.55</v>
      </c>
      <c r="R59" t="n">
        <v>70.89</v>
      </c>
      <c r="S59" t="n">
        <v>48.21</v>
      </c>
      <c r="T59" t="n">
        <v>5389.55</v>
      </c>
      <c r="U59" t="n">
        <v>0.68</v>
      </c>
      <c r="V59" t="n">
        <v>0.78</v>
      </c>
      <c r="W59" t="n">
        <v>0.18</v>
      </c>
      <c r="X59" t="n">
        <v>0.32</v>
      </c>
      <c r="Y59" t="n">
        <v>1</v>
      </c>
      <c r="Z59" t="n">
        <v>10</v>
      </c>
    </row>
    <row r="60">
      <c r="A60" t="n">
        <v>58</v>
      </c>
      <c r="B60" t="n">
        <v>100</v>
      </c>
      <c r="C60" t="inlineStr">
        <is>
          <t xml:space="preserve">CONCLUIDO	</t>
        </is>
      </c>
      <c r="D60" t="n">
        <v>4.8616</v>
      </c>
      <c r="E60" t="n">
        <v>20.57</v>
      </c>
      <c r="F60" t="n">
        <v>17.59</v>
      </c>
      <c r="G60" t="n">
        <v>87.93000000000001</v>
      </c>
      <c r="H60" t="n">
        <v>1.26</v>
      </c>
      <c r="I60" t="n">
        <v>12</v>
      </c>
      <c r="J60" t="n">
        <v>217.86</v>
      </c>
      <c r="K60" t="n">
        <v>54.38</v>
      </c>
      <c r="L60" t="n">
        <v>15.5</v>
      </c>
      <c r="M60" t="n">
        <v>10</v>
      </c>
      <c r="N60" t="n">
        <v>47.98</v>
      </c>
      <c r="O60" t="n">
        <v>27103.65</v>
      </c>
      <c r="P60" t="n">
        <v>226.35</v>
      </c>
      <c r="Q60" t="n">
        <v>444.56</v>
      </c>
      <c r="R60" t="n">
        <v>70.70999999999999</v>
      </c>
      <c r="S60" t="n">
        <v>48.21</v>
      </c>
      <c r="T60" t="n">
        <v>5300.32</v>
      </c>
      <c r="U60" t="n">
        <v>0.68</v>
      </c>
      <c r="V60" t="n">
        <v>0.78</v>
      </c>
      <c r="W60" t="n">
        <v>0.18</v>
      </c>
      <c r="X60" t="n">
        <v>0.31</v>
      </c>
      <c r="Y60" t="n">
        <v>1</v>
      </c>
      <c r="Z60" t="n">
        <v>10</v>
      </c>
    </row>
    <row r="61">
      <c r="A61" t="n">
        <v>59</v>
      </c>
      <c r="B61" t="n">
        <v>100</v>
      </c>
      <c r="C61" t="inlineStr">
        <is>
          <t xml:space="preserve">CONCLUIDO	</t>
        </is>
      </c>
      <c r="D61" t="n">
        <v>4.8704</v>
      </c>
      <c r="E61" t="n">
        <v>20.53</v>
      </c>
      <c r="F61" t="n">
        <v>17.55</v>
      </c>
      <c r="G61" t="n">
        <v>87.73999999999999</v>
      </c>
      <c r="H61" t="n">
        <v>1.28</v>
      </c>
      <c r="I61" t="n">
        <v>12</v>
      </c>
      <c r="J61" t="n">
        <v>218.27</v>
      </c>
      <c r="K61" t="n">
        <v>54.38</v>
      </c>
      <c r="L61" t="n">
        <v>15.75</v>
      </c>
      <c r="M61" t="n">
        <v>10</v>
      </c>
      <c r="N61" t="n">
        <v>48.15</v>
      </c>
      <c r="O61" t="n">
        <v>27154.29</v>
      </c>
      <c r="P61" t="n">
        <v>225.34</v>
      </c>
      <c r="Q61" t="n">
        <v>444.55</v>
      </c>
      <c r="R61" t="n">
        <v>69.33</v>
      </c>
      <c r="S61" t="n">
        <v>48.21</v>
      </c>
      <c r="T61" t="n">
        <v>4607.76</v>
      </c>
      <c r="U61" t="n">
        <v>0.7</v>
      </c>
      <c r="V61" t="n">
        <v>0.78</v>
      </c>
      <c r="W61" t="n">
        <v>0.18</v>
      </c>
      <c r="X61" t="n">
        <v>0.27</v>
      </c>
      <c r="Y61" t="n">
        <v>1</v>
      </c>
      <c r="Z61" t="n">
        <v>10</v>
      </c>
    </row>
    <row r="62">
      <c r="A62" t="n">
        <v>60</v>
      </c>
      <c r="B62" t="n">
        <v>100</v>
      </c>
      <c r="C62" t="inlineStr">
        <is>
          <t xml:space="preserve">CONCLUIDO	</t>
        </is>
      </c>
      <c r="D62" t="n">
        <v>4.89</v>
      </c>
      <c r="E62" t="n">
        <v>20.45</v>
      </c>
      <c r="F62" t="n">
        <v>17.51</v>
      </c>
      <c r="G62" t="n">
        <v>95.48</v>
      </c>
      <c r="H62" t="n">
        <v>1.3</v>
      </c>
      <c r="I62" t="n">
        <v>11</v>
      </c>
      <c r="J62" t="n">
        <v>218.68</v>
      </c>
      <c r="K62" t="n">
        <v>54.38</v>
      </c>
      <c r="L62" t="n">
        <v>16</v>
      </c>
      <c r="M62" t="n">
        <v>9</v>
      </c>
      <c r="N62" t="n">
        <v>48.31</v>
      </c>
      <c r="O62" t="n">
        <v>27204.98</v>
      </c>
      <c r="P62" t="n">
        <v>223.29</v>
      </c>
      <c r="Q62" t="n">
        <v>444.55</v>
      </c>
      <c r="R62" t="n">
        <v>68.09999999999999</v>
      </c>
      <c r="S62" t="n">
        <v>48.21</v>
      </c>
      <c r="T62" t="n">
        <v>3999.01</v>
      </c>
      <c r="U62" t="n">
        <v>0.71</v>
      </c>
      <c r="V62" t="n">
        <v>0.78</v>
      </c>
      <c r="W62" t="n">
        <v>0.18</v>
      </c>
      <c r="X62" t="n">
        <v>0.23</v>
      </c>
      <c r="Y62" t="n">
        <v>1</v>
      </c>
      <c r="Z62" t="n">
        <v>10</v>
      </c>
    </row>
    <row r="63">
      <c r="A63" t="n">
        <v>61</v>
      </c>
      <c r="B63" t="n">
        <v>100</v>
      </c>
      <c r="C63" t="inlineStr">
        <is>
          <t xml:space="preserve">CONCLUIDO	</t>
        </is>
      </c>
      <c r="D63" t="n">
        <v>4.867</v>
      </c>
      <c r="E63" t="n">
        <v>20.55</v>
      </c>
      <c r="F63" t="n">
        <v>17.6</v>
      </c>
      <c r="G63" t="n">
        <v>96.01000000000001</v>
      </c>
      <c r="H63" t="n">
        <v>1.32</v>
      </c>
      <c r="I63" t="n">
        <v>11</v>
      </c>
      <c r="J63" t="n">
        <v>219.09</v>
      </c>
      <c r="K63" t="n">
        <v>54.38</v>
      </c>
      <c r="L63" t="n">
        <v>16.25</v>
      </c>
      <c r="M63" t="n">
        <v>9</v>
      </c>
      <c r="N63" t="n">
        <v>48.47</v>
      </c>
      <c r="O63" t="n">
        <v>27255.72</v>
      </c>
      <c r="P63" t="n">
        <v>224.4</v>
      </c>
      <c r="Q63" t="n">
        <v>444.56</v>
      </c>
      <c r="R63" t="n">
        <v>71.36</v>
      </c>
      <c r="S63" t="n">
        <v>48.21</v>
      </c>
      <c r="T63" t="n">
        <v>5632.07</v>
      </c>
      <c r="U63" t="n">
        <v>0.68</v>
      </c>
      <c r="V63" t="n">
        <v>0.78</v>
      </c>
      <c r="W63" t="n">
        <v>0.18</v>
      </c>
      <c r="X63" t="n">
        <v>0.33</v>
      </c>
      <c r="Y63" t="n">
        <v>1</v>
      </c>
      <c r="Z63" t="n">
        <v>10</v>
      </c>
    </row>
    <row r="64">
      <c r="A64" t="n">
        <v>62</v>
      </c>
      <c r="B64" t="n">
        <v>100</v>
      </c>
      <c r="C64" t="inlineStr">
        <is>
          <t xml:space="preserve">CONCLUIDO	</t>
        </is>
      </c>
      <c r="D64" t="n">
        <v>4.8744</v>
      </c>
      <c r="E64" t="n">
        <v>20.52</v>
      </c>
      <c r="F64" t="n">
        <v>17.57</v>
      </c>
      <c r="G64" t="n">
        <v>95.84</v>
      </c>
      <c r="H64" t="n">
        <v>1.34</v>
      </c>
      <c r="I64" t="n">
        <v>11</v>
      </c>
      <c r="J64" t="n">
        <v>219.51</v>
      </c>
      <c r="K64" t="n">
        <v>54.38</v>
      </c>
      <c r="L64" t="n">
        <v>16.5</v>
      </c>
      <c r="M64" t="n">
        <v>9</v>
      </c>
      <c r="N64" t="n">
        <v>48.63</v>
      </c>
      <c r="O64" t="n">
        <v>27306.53</v>
      </c>
      <c r="P64" t="n">
        <v>223.77</v>
      </c>
      <c r="Q64" t="n">
        <v>444.55</v>
      </c>
      <c r="R64" t="n">
        <v>70.23</v>
      </c>
      <c r="S64" t="n">
        <v>48.21</v>
      </c>
      <c r="T64" t="n">
        <v>5063.64</v>
      </c>
      <c r="U64" t="n">
        <v>0.6899999999999999</v>
      </c>
      <c r="V64" t="n">
        <v>0.78</v>
      </c>
      <c r="W64" t="n">
        <v>0.18</v>
      </c>
      <c r="X64" t="n">
        <v>0.29</v>
      </c>
      <c r="Y64" t="n">
        <v>1</v>
      </c>
      <c r="Z64" t="n">
        <v>10</v>
      </c>
    </row>
    <row r="65">
      <c r="A65" t="n">
        <v>63</v>
      </c>
      <c r="B65" t="n">
        <v>100</v>
      </c>
      <c r="C65" t="inlineStr">
        <is>
          <t xml:space="preserve">CONCLUIDO	</t>
        </is>
      </c>
      <c r="D65" t="n">
        <v>4.8769</v>
      </c>
      <c r="E65" t="n">
        <v>20.5</v>
      </c>
      <c r="F65" t="n">
        <v>17.56</v>
      </c>
      <c r="G65" t="n">
        <v>95.78</v>
      </c>
      <c r="H65" t="n">
        <v>1.35</v>
      </c>
      <c r="I65" t="n">
        <v>11</v>
      </c>
      <c r="J65" t="n">
        <v>219.92</v>
      </c>
      <c r="K65" t="n">
        <v>54.38</v>
      </c>
      <c r="L65" t="n">
        <v>16.75</v>
      </c>
      <c r="M65" t="n">
        <v>9</v>
      </c>
      <c r="N65" t="n">
        <v>48.79</v>
      </c>
      <c r="O65" t="n">
        <v>27357.38</v>
      </c>
      <c r="P65" t="n">
        <v>224.16</v>
      </c>
      <c r="Q65" t="n">
        <v>444.55</v>
      </c>
      <c r="R65" t="n">
        <v>69.87</v>
      </c>
      <c r="S65" t="n">
        <v>48.21</v>
      </c>
      <c r="T65" t="n">
        <v>4886.18</v>
      </c>
      <c r="U65" t="n">
        <v>0.6899999999999999</v>
      </c>
      <c r="V65" t="n">
        <v>0.78</v>
      </c>
      <c r="W65" t="n">
        <v>0.18</v>
      </c>
      <c r="X65" t="n">
        <v>0.28</v>
      </c>
      <c r="Y65" t="n">
        <v>1</v>
      </c>
      <c r="Z65" t="n">
        <v>10</v>
      </c>
    </row>
    <row r="66">
      <c r="A66" t="n">
        <v>64</v>
      </c>
      <c r="B66" t="n">
        <v>100</v>
      </c>
      <c r="C66" t="inlineStr">
        <is>
          <t xml:space="preserve">CONCLUIDO	</t>
        </is>
      </c>
      <c r="D66" t="n">
        <v>4.8765</v>
      </c>
      <c r="E66" t="n">
        <v>20.51</v>
      </c>
      <c r="F66" t="n">
        <v>17.56</v>
      </c>
      <c r="G66" t="n">
        <v>95.79000000000001</v>
      </c>
      <c r="H66" t="n">
        <v>1.37</v>
      </c>
      <c r="I66" t="n">
        <v>11</v>
      </c>
      <c r="J66" t="n">
        <v>220.33</v>
      </c>
      <c r="K66" t="n">
        <v>54.38</v>
      </c>
      <c r="L66" t="n">
        <v>17</v>
      </c>
      <c r="M66" t="n">
        <v>9</v>
      </c>
      <c r="N66" t="n">
        <v>48.95</v>
      </c>
      <c r="O66" t="n">
        <v>27408.3</v>
      </c>
      <c r="P66" t="n">
        <v>223.51</v>
      </c>
      <c r="Q66" t="n">
        <v>444.55</v>
      </c>
      <c r="R66" t="n">
        <v>70.03</v>
      </c>
      <c r="S66" t="n">
        <v>48.21</v>
      </c>
      <c r="T66" t="n">
        <v>4963.78</v>
      </c>
      <c r="U66" t="n">
        <v>0.6899999999999999</v>
      </c>
      <c r="V66" t="n">
        <v>0.78</v>
      </c>
      <c r="W66" t="n">
        <v>0.18</v>
      </c>
      <c r="X66" t="n">
        <v>0.28</v>
      </c>
      <c r="Y66" t="n">
        <v>1</v>
      </c>
      <c r="Z66" t="n">
        <v>10</v>
      </c>
    </row>
    <row r="67">
      <c r="A67" t="n">
        <v>65</v>
      </c>
      <c r="B67" t="n">
        <v>100</v>
      </c>
      <c r="C67" t="inlineStr">
        <is>
          <t xml:space="preserve">CONCLUIDO	</t>
        </is>
      </c>
      <c r="D67" t="n">
        <v>4.8756</v>
      </c>
      <c r="E67" t="n">
        <v>20.51</v>
      </c>
      <c r="F67" t="n">
        <v>17.57</v>
      </c>
      <c r="G67" t="n">
        <v>95.81</v>
      </c>
      <c r="H67" t="n">
        <v>1.39</v>
      </c>
      <c r="I67" t="n">
        <v>11</v>
      </c>
      <c r="J67" t="n">
        <v>220.74</v>
      </c>
      <c r="K67" t="n">
        <v>54.38</v>
      </c>
      <c r="L67" t="n">
        <v>17.25</v>
      </c>
      <c r="M67" t="n">
        <v>9</v>
      </c>
      <c r="N67" t="n">
        <v>49.12</v>
      </c>
      <c r="O67" t="n">
        <v>27459.27</v>
      </c>
      <c r="P67" t="n">
        <v>223.4</v>
      </c>
      <c r="Q67" t="n">
        <v>444.55</v>
      </c>
      <c r="R67" t="n">
        <v>70.01000000000001</v>
      </c>
      <c r="S67" t="n">
        <v>48.21</v>
      </c>
      <c r="T67" t="n">
        <v>4954.98</v>
      </c>
      <c r="U67" t="n">
        <v>0.6899999999999999</v>
      </c>
      <c r="V67" t="n">
        <v>0.78</v>
      </c>
      <c r="W67" t="n">
        <v>0.18</v>
      </c>
      <c r="X67" t="n">
        <v>0.29</v>
      </c>
      <c r="Y67" t="n">
        <v>1</v>
      </c>
      <c r="Z67" t="n">
        <v>10</v>
      </c>
    </row>
    <row r="68">
      <c r="A68" t="n">
        <v>66</v>
      </c>
      <c r="B68" t="n">
        <v>100</v>
      </c>
      <c r="C68" t="inlineStr">
        <is>
          <t xml:space="preserve">CONCLUIDO	</t>
        </is>
      </c>
      <c r="D68" t="n">
        <v>4.8729</v>
      </c>
      <c r="E68" t="n">
        <v>20.52</v>
      </c>
      <c r="F68" t="n">
        <v>17.58</v>
      </c>
      <c r="G68" t="n">
        <v>95.88</v>
      </c>
      <c r="H68" t="n">
        <v>1.41</v>
      </c>
      <c r="I68" t="n">
        <v>11</v>
      </c>
      <c r="J68" t="n">
        <v>221.16</v>
      </c>
      <c r="K68" t="n">
        <v>54.38</v>
      </c>
      <c r="L68" t="n">
        <v>17.5</v>
      </c>
      <c r="M68" t="n">
        <v>9</v>
      </c>
      <c r="N68" t="n">
        <v>49.28</v>
      </c>
      <c r="O68" t="n">
        <v>27510.3</v>
      </c>
      <c r="P68" t="n">
        <v>222.66</v>
      </c>
      <c r="Q68" t="n">
        <v>444.55</v>
      </c>
      <c r="R68" t="n">
        <v>70.47</v>
      </c>
      <c r="S68" t="n">
        <v>48.21</v>
      </c>
      <c r="T68" t="n">
        <v>5186.44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</row>
    <row r="69">
      <c r="A69" t="n">
        <v>67</v>
      </c>
      <c r="B69" t="n">
        <v>100</v>
      </c>
      <c r="C69" t="inlineStr">
        <is>
          <t xml:space="preserve">CONCLUIDO	</t>
        </is>
      </c>
      <c r="D69" t="n">
        <v>4.8966</v>
      </c>
      <c r="E69" t="n">
        <v>20.42</v>
      </c>
      <c r="F69" t="n">
        <v>17.52</v>
      </c>
      <c r="G69" t="n">
        <v>105.1</v>
      </c>
      <c r="H69" t="n">
        <v>1.42</v>
      </c>
      <c r="I69" t="n">
        <v>10</v>
      </c>
      <c r="J69" t="n">
        <v>221.57</v>
      </c>
      <c r="K69" t="n">
        <v>54.38</v>
      </c>
      <c r="L69" t="n">
        <v>17.75</v>
      </c>
      <c r="M69" t="n">
        <v>8</v>
      </c>
      <c r="N69" t="n">
        <v>49.45</v>
      </c>
      <c r="O69" t="n">
        <v>27561.39</v>
      </c>
      <c r="P69" t="n">
        <v>221.74</v>
      </c>
      <c r="Q69" t="n">
        <v>444.55</v>
      </c>
      <c r="R69" t="n">
        <v>68.36</v>
      </c>
      <c r="S69" t="n">
        <v>48.21</v>
      </c>
      <c r="T69" t="n">
        <v>4135.25</v>
      </c>
      <c r="U69" t="n">
        <v>0.71</v>
      </c>
      <c r="V69" t="n">
        <v>0.78</v>
      </c>
      <c r="W69" t="n">
        <v>0.18</v>
      </c>
      <c r="X69" t="n">
        <v>0.24</v>
      </c>
      <c r="Y69" t="n">
        <v>1</v>
      </c>
      <c r="Z69" t="n">
        <v>10</v>
      </c>
    </row>
    <row r="70">
      <c r="A70" t="n">
        <v>68</v>
      </c>
      <c r="B70" t="n">
        <v>100</v>
      </c>
      <c r="C70" t="inlineStr">
        <is>
          <t xml:space="preserve">CONCLUIDO	</t>
        </is>
      </c>
      <c r="D70" t="n">
        <v>4.8921</v>
      </c>
      <c r="E70" t="n">
        <v>20.44</v>
      </c>
      <c r="F70" t="n">
        <v>17.54</v>
      </c>
      <c r="G70" t="n">
        <v>105.21</v>
      </c>
      <c r="H70" t="n">
        <v>1.44</v>
      </c>
      <c r="I70" t="n">
        <v>10</v>
      </c>
      <c r="J70" t="n">
        <v>221.99</v>
      </c>
      <c r="K70" t="n">
        <v>54.38</v>
      </c>
      <c r="L70" t="n">
        <v>18</v>
      </c>
      <c r="M70" t="n">
        <v>8</v>
      </c>
      <c r="N70" t="n">
        <v>49.61</v>
      </c>
      <c r="O70" t="n">
        <v>27612.53</v>
      </c>
      <c r="P70" t="n">
        <v>222.01</v>
      </c>
      <c r="Q70" t="n">
        <v>444.55</v>
      </c>
      <c r="R70" t="n">
        <v>69</v>
      </c>
      <c r="S70" t="n">
        <v>48.21</v>
      </c>
      <c r="T70" t="n">
        <v>4454.64</v>
      </c>
      <c r="U70" t="n">
        <v>0.7</v>
      </c>
      <c r="V70" t="n">
        <v>0.78</v>
      </c>
      <c r="W70" t="n">
        <v>0.18</v>
      </c>
      <c r="X70" t="n">
        <v>0.26</v>
      </c>
      <c r="Y70" t="n">
        <v>1</v>
      </c>
      <c r="Z70" t="n">
        <v>10</v>
      </c>
    </row>
    <row r="71">
      <c r="A71" t="n">
        <v>69</v>
      </c>
      <c r="B71" t="n">
        <v>100</v>
      </c>
      <c r="C71" t="inlineStr">
        <is>
          <t xml:space="preserve">CONCLUIDO	</t>
        </is>
      </c>
      <c r="D71" t="n">
        <v>4.8946</v>
      </c>
      <c r="E71" t="n">
        <v>20.43</v>
      </c>
      <c r="F71" t="n">
        <v>17.52</v>
      </c>
      <c r="G71" t="n">
        <v>105.15</v>
      </c>
      <c r="H71" t="n">
        <v>1.46</v>
      </c>
      <c r="I71" t="n">
        <v>10</v>
      </c>
      <c r="J71" t="n">
        <v>222.4</v>
      </c>
      <c r="K71" t="n">
        <v>54.38</v>
      </c>
      <c r="L71" t="n">
        <v>18.25</v>
      </c>
      <c r="M71" t="n">
        <v>8</v>
      </c>
      <c r="N71" t="n">
        <v>49.78</v>
      </c>
      <c r="O71" t="n">
        <v>27663.85</v>
      </c>
      <c r="P71" t="n">
        <v>222.28</v>
      </c>
      <c r="Q71" t="n">
        <v>444.55</v>
      </c>
      <c r="R71" t="n">
        <v>68.73</v>
      </c>
      <c r="S71" t="n">
        <v>48.21</v>
      </c>
      <c r="T71" t="n">
        <v>4321.09</v>
      </c>
      <c r="U71" t="n">
        <v>0.7</v>
      </c>
      <c r="V71" t="n">
        <v>0.78</v>
      </c>
      <c r="W71" t="n">
        <v>0.18</v>
      </c>
      <c r="X71" t="n">
        <v>0.25</v>
      </c>
      <c r="Y71" t="n">
        <v>1</v>
      </c>
      <c r="Z71" t="n">
        <v>10</v>
      </c>
    </row>
    <row r="72">
      <c r="A72" t="n">
        <v>70</v>
      </c>
      <c r="B72" t="n">
        <v>100</v>
      </c>
      <c r="C72" t="inlineStr">
        <is>
          <t xml:space="preserve">CONCLUIDO	</t>
        </is>
      </c>
      <c r="D72" t="n">
        <v>4.9005</v>
      </c>
      <c r="E72" t="n">
        <v>20.41</v>
      </c>
      <c r="F72" t="n">
        <v>17.5</v>
      </c>
      <c r="G72" t="n">
        <v>105</v>
      </c>
      <c r="H72" t="n">
        <v>1.48</v>
      </c>
      <c r="I72" t="n">
        <v>10</v>
      </c>
      <c r="J72" t="n">
        <v>222.82</v>
      </c>
      <c r="K72" t="n">
        <v>54.38</v>
      </c>
      <c r="L72" t="n">
        <v>18.5</v>
      </c>
      <c r="M72" t="n">
        <v>8</v>
      </c>
      <c r="N72" t="n">
        <v>49.94</v>
      </c>
      <c r="O72" t="n">
        <v>27715.11</v>
      </c>
      <c r="P72" t="n">
        <v>221.16</v>
      </c>
      <c r="Q72" t="n">
        <v>444.56</v>
      </c>
      <c r="R72" t="n">
        <v>67.76000000000001</v>
      </c>
      <c r="S72" t="n">
        <v>48.21</v>
      </c>
      <c r="T72" t="n">
        <v>3834.04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</row>
    <row r="73">
      <c r="A73" t="n">
        <v>71</v>
      </c>
      <c r="B73" t="n">
        <v>100</v>
      </c>
      <c r="C73" t="inlineStr">
        <is>
          <t xml:space="preserve">CONCLUIDO	</t>
        </is>
      </c>
      <c r="D73" t="n">
        <v>4.9071</v>
      </c>
      <c r="E73" t="n">
        <v>20.38</v>
      </c>
      <c r="F73" t="n">
        <v>17.47</v>
      </c>
      <c r="G73" t="n">
        <v>104.84</v>
      </c>
      <c r="H73" t="n">
        <v>1.49</v>
      </c>
      <c r="I73" t="n">
        <v>10</v>
      </c>
      <c r="J73" t="n">
        <v>223.23</v>
      </c>
      <c r="K73" t="n">
        <v>54.38</v>
      </c>
      <c r="L73" t="n">
        <v>18.75</v>
      </c>
      <c r="M73" t="n">
        <v>8</v>
      </c>
      <c r="N73" t="n">
        <v>50.11</v>
      </c>
      <c r="O73" t="n">
        <v>27766.43</v>
      </c>
      <c r="P73" t="n">
        <v>220.32</v>
      </c>
      <c r="Q73" t="n">
        <v>444.55</v>
      </c>
      <c r="R73" t="n">
        <v>66.94</v>
      </c>
      <c r="S73" t="n">
        <v>48.21</v>
      </c>
      <c r="T73" t="n">
        <v>3426.61</v>
      </c>
      <c r="U73" t="n">
        <v>0.72</v>
      </c>
      <c r="V73" t="n">
        <v>0.78</v>
      </c>
      <c r="W73" t="n">
        <v>0.18</v>
      </c>
      <c r="X73" t="n">
        <v>0.2</v>
      </c>
      <c r="Y73" t="n">
        <v>1</v>
      </c>
      <c r="Z73" t="n">
        <v>10</v>
      </c>
    </row>
    <row r="74">
      <c r="A74" t="n">
        <v>72</v>
      </c>
      <c r="B74" t="n">
        <v>100</v>
      </c>
      <c r="C74" t="inlineStr">
        <is>
          <t xml:space="preserve">CONCLUIDO	</t>
        </is>
      </c>
      <c r="D74" t="n">
        <v>4.8873</v>
      </c>
      <c r="E74" t="n">
        <v>20.46</v>
      </c>
      <c r="F74" t="n">
        <v>17.56</v>
      </c>
      <c r="G74" t="n">
        <v>105.33</v>
      </c>
      <c r="H74" t="n">
        <v>1.51</v>
      </c>
      <c r="I74" t="n">
        <v>10</v>
      </c>
      <c r="J74" t="n">
        <v>223.65</v>
      </c>
      <c r="K74" t="n">
        <v>54.38</v>
      </c>
      <c r="L74" t="n">
        <v>19</v>
      </c>
      <c r="M74" t="n">
        <v>8</v>
      </c>
      <c r="N74" t="n">
        <v>50.27</v>
      </c>
      <c r="O74" t="n">
        <v>27817.81</v>
      </c>
      <c r="P74" t="n">
        <v>220.86</v>
      </c>
      <c r="Q74" t="n">
        <v>444.56</v>
      </c>
      <c r="R74" t="n">
        <v>69.95999999999999</v>
      </c>
      <c r="S74" t="n">
        <v>48.21</v>
      </c>
      <c r="T74" t="n">
        <v>4932.63</v>
      </c>
      <c r="U74" t="n">
        <v>0.6899999999999999</v>
      </c>
      <c r="V74" t="n">
        <v>0.78</v>
      </c>
      <c r="W74" t="n">
        <v>0.17</v>
      </c>
      <c r="X74" t="n">
        <v>0.28</v>
      </c>
      <c r="Y74" t="n">
        <v>1</v>
      </c>
      <c r="Z74" t="n">
        <v>10</v>
      </c>
    </row>
    <row r="75">
      <c r="A75" t="n">
        <v>73</v>
      </c>
      <c r="B75" t="n">
        <v>100</v>
      </c>
      <c r="C75" t="inlineStr">
        <is>
          <t xml:space="preserve">CONCLUIDO	</t>
        </is>
      </c>
      <c r="D75" t="n">
        <v>4.8909</v>
      </c>
      <c r="E75" t="n">
        <v>20.45</v>
      </c>
      <c r="F75" t="n">
        <v>17.54</v>
      </c>
      <c r="G75" t="n">
        <v>105.24</v>
      </c>
      <c r="H75" t="n">
        <v>1.53</v>
      </c>
      <c r="I75" t="n">
        <v>10</v>
      </c>
      <c r="J75" t="n">
        <v>224.07</v>
      </c>
      <c r="K75" t="n">
        <v>54.38</v>
      </c>
      <c r="L75" t="n">
        <v>19.25</v>
      </c>
      <c r="M75" t="n">
        <v>8</v>
      </c>
      <c r="N75" t="n">
        <v>50.44</v>
      </c>
      <c r="O75" t="n">
        <v>27869.24</v>
      </c>
      <c r="P75" t="n">
        <v>219.88</v>
      </c>
      <c r="Q75" t="n">
        <v>444.55</v>
      </c>
      <c r="R75" t="n">
        <v>69.27</v>
      </c>
      <c r="S75" t="n">
        <v>48.21</v>
      </c>
      <c r="T75" t="n">
        <v>4588.49</v>
      </c>
      <c r="U75" t="n">
        <v>0.7</v>
      </c>
      <c r="V75" t="n">
        <v>0.78</v>
      </c>
      <c r="W75" t="n">
        <v>0.18</v>
      </c>
      <c r="X75" t="n">
        <v>0.26</v>
      </c>
      <c r="Y75" t="n">
        <v>1</v>
      </c>
      <c r="Z75" t="n">
        <v>10</v>
      </c>
    </row>
    <row r="76">
      <c r="A76" t="n">
        <v>74</v>
      </c>
      <c r="B76" t="n">
        <v>100</v>
      </c>
      <c r="C76" t="inlineStr">
        <is>
          <t xml:space="preserve">CONCLUIDO	</t>
        </is>
      </c>
      <c r="D76" t="n">
        <v>4.8902</v>
      </c>
      <c r="E76" t="n">
        <v>20.45</v>
      </c>
      <c r="F76" t="n">
        <v>17.54</v>
      </c>
      <c r="G76" t="n">
        <v>105.26</v>
      </c>
      <c r="H76" t="n">
        <v>1.54</v>
      </c>
      <c r="I76" t="n">
        <v>10</v>
      </c>
      <c r="J76" t="n">
        <v>224.49</v>
      </c>
      <c r="K76" t="n">
        <v>54.38</v>
      </c>
      <c r="L76" t="n">
        <v>19.5</v>
      </c>
      <c r="M76" t="n">
        <v>8</v>
      </c>
      <c r="N76" t="n">
        <v>50.61</v>
      </c>
      <c r="O76" t="n">
        <v>27920.73</v>
      </c>
      <c r="P76" t="n">
        <v>218.69</v>
      </c>
      <c r="Q76" t="n">
        <v>444.55</v>
      </c>
      <c r="R76" t="n">
        <v>69.31</v>
      </c>
      <c r="S76" t="n">
        <v>48.21</v>
      </c>
      <c r="T76" t="n">
        <v>4610.27</v>
      </c>
      <c r="U76" t="n">
        <v>0.7</v>
      </c>
      <c r="V76" t="n">
        <v>0.78</v>
      </c>
      <c r="W76" t="n">
        <v>0.18</v>
      </c>
      <c r="X76" t="n">
        <v>0.27</v>
      </c>
      <c r="Y76" t="n">
        <v>1</v>
      </c>
      <c r="Z76" t="n">
        <v>10</v>
      </c>
    </row>
    <row r="77">
      <c r="A77" t="n">
        <v>75</v>
      </c>
      <c r="B77" t="n">
        <v>100</v>
      </c>
      <c r="C77" t="inlineStr">
        <is>
          <t xml:space="preserve">CONCLUIDO	</t>
        </is>
      </c>
      <c r="D77" t="n">
        <v>4.9091</v>
      </c>
      <c r="E77" t="n">
        <v>20.37</v>
      </c>
      <c r="F77" t="n">
        <v>17.5</v>
      </c>
      <c r="G77" t="n">
        <v>116.69</v>
      </c>
      <c r="H77" t="n">
        <v>1.56</v>
      </c>
      <c r="I77" t="n">
        <v>9</v>
      </c>
      <c r="J77" t="n">
        <v>224.9</v>
      </c>
      <c r="K77" t="n">
        <v>54.38</v>
      </c>
      <c r="L77" t="n">
        <v>19.75</v>
      </c>
      <c r="M77" t="n">
        <v>7</v>
      </c>
      <c r="N77" t="n">
        <v>50.78</v>
      </c>
      <c r="O77" t="n">
        <v>27972.28</v>
      </c>
      <c r="P77" t="n">
        <v>218.27</v>
      </c>
      <c r="Q77" t="n">
        <v>444.55</v>
      </c>
      <c r="R77" t="n">
        <v>68.04000000000001</v>
      </c>
      <c r="S77" t="n">
        <v>48.21</v>
      </c>
      <c r="T77" t="n">
        <v>3981.66</v>
      </c>
      <c r="U77" t="n">
        <v>0.71</v>
      </c>
      <c r="V77" t="n">
        <v>0.78</v>
      </c>
      <c r="W77" t="n">
        <v>0.18</v>
      </c>
      <c r="X77" t="n">
        <v>0.23</v>
      </c>
      <c r="Y77" t="n">
        <v>1</v>
      </c>
      <c r="Z77" t="n">
        <v>10</v>
      </c>
    </row>
    <row r="78">
      <c r="A78" t="n">
        <v>76</v>
      </c>
      <c r="B78" t="n">
        <v>100</v>
      </c>
      <c r="C78" t="inlineStr">
        <is>
          <t xml:space="preserve">CONCLUIDO	</t>
        </is>
      </c>
      <c r="D78" t="n">
        <v>4.9083</v>
      </c>
      <c r="E78" t="n">
        <v>20.37</v>
      </c>
      <c r="F78" t="n">
        <v>17.51</v>
      </c>
      <c r="G78" t="n">
        <v>116.71</v>
      </c>
      <c r="H78" t="n">
        <v>1.58</v>
      </c>
      <c r="I78" t="n">
        <v>9</v>
      </c>
      <c r="J78" t="n">
        <v>225.32</v>
      </c>
      <c r="K78" t="n">
        <v>54.38</v>
      </c>
      <c r="L78" t="n">
        <v>20</v>
      </c>
      <c r="M78" t="n">
        <v>7</v>
      </c>
      <c r="N78" t="n">
        <v>50.95</v>
      </c>
      <c r="O78" t="n">
        <v>28023.89</v>
      </c>
      <c r="P78" t="n">
        <v>218.16</v>
      </c>
      <c r="Q78" t="n">
        <v>444.55</v>
      </c>
      <c r="R78" t="n">
        <v>68.15000000000001</v>
      </c>
      <c r="S78" t="n">
        <v>48.21</v>
      </c>
      <c r="T78" t="n">
        <v>4034.33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</row>
    <row r="79">
      <c r="A79" t="n">
        <v>77</v>
      </c>
      <c r="B79" t="n">
        <v>100</v>
      </c>
      <c r="C79" t="inlineStr">
        <is>
          <t xml:space="preserve">CONCLUIDO	</t>
        </is>
      </c>
      <c r="D79" t="n">
        <v>4.9116</v>
      </c>
      <c r="E79" t="n">
        <v>20.36</v>
      </c>
      <c r="F79" t="n">
        <v>17.49</v>
      </c>
      <c r="G79" t="n">
        <v>116.62</v>
      </c>
      <c r="H79" t="n">
        <v>1.59</v>
      </c>
      <c r="I79" t="n">
        <v>9</v>
      </c>
      <c r="J79" t="n">
        <v>225.74</v>
      </c>
      <c r="K79" t="n">
        <v>54.38</v>
      </c>
      <c r="L79" t="n">
        <v>20.25</v>
      </c>
      <c r="M79" t="n">
        <v>7</v>
      </c>
      <c r="N79" t="n">
        <v>51.11</v>
      </c>
      <c r="O79" t="n">
        <v>28075.56</v>
      </c>
      <c r="P79" t="n">
        <v>218.33</v>
      </c>
      <c r="Q79" t="n">
        <v>444.55</v>
      </c>
      <c r="R79" t="n">
        <v>67.62</v>
      </c>
      <c r="S79" t="n">
        <v>48.21</v>
      </c>
      <c r="T79" t="n">
        <v>3768.01</v>
      </c>
      <c r="U79" t="n">
        <v>0.71</v>
      </c>
      <c r="V79" t="n">
        <v>0.78</v>
      </c>
      <c r="W79" t="n">
        <v>0.18</v>
      </c>
      <c r="X79" t="n">
        <v>0.22</v>
      </c>
      <c r="Y79" t="n">
        <v>1</v>
      </c>
      <c r="Z79" t="n">
        <v>10</v>
      </c>
    </row>
    <row r="80">
      <c r="A80" t="n">
        <v>78</v>
      </c>
      <c r="B80" t="n">
        <v>100</v>
      </c>
      <c r="C80" t="inlineStr">
        <is>
          <t xml:space="preserve">CONCLUIDO	</t>
        </is>
      </c>
      <c r="D80" t="n">
        <v>4.9082</v>
      </c>
      <c r="E80" t="n">
        <v>20.37</v>
      </c>
      <c r="F80" t="n">
        <v>17.51</v>
      </c>
      <c r="G80" t="n">
        <v>116.71</v>
      </c>
      <c r="H80" t="n">
        <v>1.61</v>
      </c>
      <c r="I80" t="n">
        <v>9</v>
      </c>
      <c r="J80" t="n">
        <v>226.16</v>
      </c>
      <c r="K80" t="n">
        <v>54.38</v>
      </c>
      <c r="L80" t="n">
        <v>20.5</v>
      </c>
      <c r="M80" t="n">
        <v>7</v>
      </c>
      <c r="N80" t="n">
        <v>51.28</v>
      </c>
      <c r="O80" t="n">
        <v>28127.29</v>
      </c>
      <c r="P80" t="n">
        <v>218.48</v>
      </c>
      <c r="Q80" t="n">
        <v>444.55</v>
      </c>
      <c r="R80" t="n">
        <v>68.16</v>
      </c>
      <c r="S80" t="n">
        <v>48.21</v>
      </c>
      <c r="T80" t="n">
        <v>4039.76</v>
      </c>
      <c r="U80" t="n">
        <v>0.71</v>
      </c>
      <c r="V80" t="n">
        <v>0.78</v>
      </c>
      <c r="W80" t="n">
        <v>0.18</v>
      </c>
      <c r="X80" t="n">
        <v>0.23</v>
      </c>
      <c r="Y80" t="n">
        <v>1</v>
      </c>
      <c r="Z80" t="n">
        <v>10</v>
      </c>
    </row>
    <row r="81">
      <c r="A81" t="n">
        <v>79</v>
      </c>
      <c r="B81" t="n">
        <v>100</v>
      </c>
      <c r="C81" t="inlineStr">
        <is>
          <t xml:space="preserve">CONCLUIDO	</t>
        </is>
      </c>
      <c r="D81" t="n">
        <v>4.9087</v>
      </c>
      <c r="E81" t="n">
        <v>20.37</v>
      </c>
      <c r="F81" t="n">
        <v>17.51</v>
      </c>
      <c r="G81" t="n">
        <v>116.7</v>
      </c>
      <c r="H81" t="n">
        <v>1.63</v>
      </c>
      <c r="I81" t="n">
        <v>9</v>
      </c>
      <c r="J81" t="n">
        <v>226.58</v>
      </c>
      <c r="K81" t="n">
        <v>54.38</v>
      </c>
      <c r="L81" t="n">
        <v>20.75</v>
      </c>
      <c r="M81" t="n">
        <v>7</v>
      </c>
      <c r="N81" t="n">
        <v>51.45</v>
      </c>
      <c r="O81" t="n">
        <v>28179.08</v>
      </c>
      <c r="P81" t="n">
        <v>218.78</v>
      </c>
      <c r="Q81" t="n">
        <v>444.55</v>
      </c>
      <c r="R81" t="n">
        <v>68.03</v>
      </c>
      <c r="S81" t="n">
        <v>48.21</v>
      </c>
      <c r="T81" t="n">
        <v>3972.83</v>
      </c>
      <c r="U81" t="n">
        <v>0.71</v>
      </c>
      <c r="V81" t="n">
        <v>0.78</v>
      </c>
      <c r="W81" t="n">
        <v>0.18</v>
      </c>
      <c r="X81" t="n">
        <v>0.23</v>
      </c>
      <c r="Y81" t="n">
        <v>1</v>
      </c>
      <c r="Z81" t="n">
        <v>10</v>
      </c>
    </row>
    <row r="82">
      <c r="A82" t="n">
        <v>80</v>
      </c>
      <c r="B82" t="n">
        <v>100</v>
      </c>
      <c r="C82" t="inlineStr">
        <is>
          <t xml:space="preserve">CONCLUIDO	</t>
        </is>
      </c>
      <c r="D82" t="n">
        <v>4.9101</v>
      </c>
      <c r="E82" t="n">
        <v>20.37</v>
      </c>
      <c r="F82" t="n">
        <v>17.5</v>
      </c>
      <c r="G82" t="n">
        <v>116.66</v>
      </c>
      <c r="H82" t="n">
        <v>1.64</v>
      </c>
      <c r="I82" t="n">
        <v>9</v>
      </c>
      <c r="J82" t="n">
        <v>227</v>
      </c>
      <c r="K82" t="n">
        <v>54.38</v>
      </c>
      <c r="L82" t="n">
        <v>21</v>
      </c>
      <c r="M82" t="n">
        <v>7</v>
      </c>
      <c r="N82" t="n">
        <v>51.62</v>
      </c>
      <c r="O82" t="n">
        <v>28230.92</v>
      </c>
      <c r="P82" t="n">
        <v>218.02</v>
      </c>
      <c r="Q82" t="n">
        <v>444.55</v>
      </c>
      <c r="R82" t="n">
        <v>67.78</v>
      </c>
      <c r="S82" t="n">
        <v>48.21</v>
      </c>
      <c r="T82" t="n">
        <v>3848.96</v>
      </c>
      <c r="U82" t="n">
        <v>0.71</v>
      </c>
      <c r="V82" t="n">
        <v>0.78</v>
      </c>
      <c r="W82" t="n">
        <v>0.18</v>
      </c>
      <c r="X82" t="n">
        <v>0.22</v>
      </c>
      <c r="Y82" t="n">
        <v>1</v>
      </c>
      <c r="Z82" t="n">
        <v>10</v>
      </c>
    </row>
    <row r="83">
      <c r="A83" t="n">
        <v>81</v>
      </c>
      <c r="B83" t="n">
        <v>100</v>
      </c>
      <c r="C83" t="inlineStr">
        <is>
          <t xml:space="preserve">CONCLUIDO	</t>
        </is>
      </c>
      <c r="D83" t="n">
        <v>4.9149</v>
      </c>
      <c r="E83" t="n">
        <v>20.35</v>
      </c>
      <c r="F83" t="n">
        <v>17.48</v>
      </c>
      <c r="G83" t="n">
        <v>116.53</v>
      </c>
      <c r="H83" t="n">
        <v>1.66</v>
      </c>
      <c r="I83" t="n">
        <v>9</v>
      </c>
      <c r="J83" t="n">
        <v>227.42</v>
      </c>
      <c r="K83" t="n">
        <v>54.38</v>
      </c>
      <c r="L83" t="n">
        <v>21.25</v>
      </c>
      <c r="M83" t="n">
        <v>7</v>
      </c>
      <c r="N83" t="n">
        <v>51.8</v>
      </c>
      <c r="O83" t="n">
        <v>28282.83</v>
      </c>
      <c r="P83" t="n">
        <v>217.2</v>
      </c>
      <c r="Q83" t="n">
        <v>444.55</v>
      </c>
      <c r="R83" t="n">
        <v>67.09999999999999</v>
      </c>
      <c r="S83" t="n">
        <v>48.21</v>
      </c>
      <c r="T83" t="n">
        <v>3509.24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</row>
    <row r="84">
      <c r="A84" t="n">
        <v>82</v>
      </c>
      <c r="B84" t="n">
        <v>100</v>
      </c>
      <c r="C84" t="inlineStr">
        <is>
          <t xml:space="preserve">CONCLUIDO	</t>
        </is>
      </c>
      <c r="D84" t="n">
        <v>4.9196</v>
      </c>
      <c r="E84" t="n">
        <v>20.33</v>
      </c>
      <c r="F84" t="n">
        <v>17.46</v>
      </c>
      <c r="G84" t="n">
        <v>116.4</v>
      </c>
      <c r="H84" t="n">
        <v>1.68</v>
      </c>
      <c r="I84" t="n">
        <v>9</v>
      </c>
      <c r="J84" t="n">
        <v>227.84</v>
      </c>
      <c r="K84" t="n">
        <v>54.38</v>
      </c>
      <c r="L84" t="n">
        <v>21.5</v>
      </c>
      <c r="M84" t="n">
        <v>7</v>
      </c>
      <c r="N84" t="n">
        <v>51.97</v>
      </c>
      <c r="O84" t="n">
        <v>28334.8</v>
      </c>
      <c r="P84" t="n">
        <v>216.67</v>
      </c>
      <c r="Q84" t="n">
        <v>444.55</v>
      </c>
      <c r="R84" t="n">
        <v>66.52</v>
      </c>
      <c r="S84" t="n">
        <v>48.21</v>
      </c>
      <c r="T84" t="n">
        <v>3219.68</v>
      </c>
      <c r="U84" t="n">
        <v>0.72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</row>
    <row r="85">
      <c r="A85" t="n">
        <v>83</v>
      </c>
      <c r="B85" t="n">
        <v>100</v>
      </c>
      <c r="C85" t="inlineStr">
        <is>
          <t xml:space="preserve">CONCLUIDO	</t>
        </is>
      </c>
      <c r="D85" t="n">
        <v>4.9046</v>
      </c>
      <c r="E85" t="n">
        <v>20.39</v>
      </c>
      <c r="F85" t="n">
        <v>17.52</v>
      </c>
      <c r="G85" t="n">
        <v>116.81</v>
      </c>
      <c r="H85" t="n">
        <v>1.69</v>
      </c>
      <c r="I85" t="n">
        <v>9</v>
      </c>
      <c r="J85" t="n">
        <v>228.27</v>
      </c>
      <c r="K85" t="n">
        <v>54.38</v>
      </c>
      <c r="L85" t="n">
        <v>21.75</v>
      </c>
      <c r="M85" t="n">
        <v>7</v>
      </c>
      <c r="N85" t="n">
        <v>52.14</v>
      </c>
      <c r="O85" t="n">
        <v>28386.82</v>
      </c>
      <c r="P85" t="n">
        <v>216.67</v>
      </c>
      <c r="Q85" t="n">
        <v>444.55</v>
      </c>
      <c r="R85" t="n">
        <v>68.86</v>
      </c>
      <c r="S85" t="n">
        <v>48.21</v>
      </c>
      <c r="T85" t="n">
        <v>4389.32</v>
      </c>
      <c r="U85" t="n">
        <v>0.7</v>
      </c>
      <c r="V85" t="n">
        <v>0.78</v>
      </c>
      <c r="W85" t="n">
        <v>0.17</v>
      </c>
      <c r="X85" t="n">
        <v>0.25</v>
      </c>
      <c r="Y85" t="n">
        <v>1</v>
      </c>
      <c r="Z85" t="n">
        <v>10</v>
      </c>
    </row>
    <row r="86">
      <c r="A86" t="n">
        <v>84</v>
      </c>
      <c r="B86" t="n">
        <v>100</v>
      </c>
      <c r="C86" t="inlineStr">
        <is>
          <t xml:space="preserve">CONCLUIDO	</t>
        </is>
      </c>
      <c r="D86" t="n">
        <v>4.9042</v>
      </c>
      <c r="E86" t="n">
        <v>20.39</v>
      </c>
      <c r="F86" t="n">
        <v>17.52</v>
      </c>
      <c r="G86" t="n">
        <v>116.83</v>
      </c>
      <c r="H86" t="n">
        <v>1.71</v>
      </c>
      <c r="I86" t="n">
        <v>9</v>
      </c>
      <c r="J86" t="n">
        <v>228.69</v>
      </c>
      <c r="K86" t="n">
        <v>54.38</v>
      </c>
      <c r="L86" t="n">
        <v>22</v>
      </c>
      <c r="M86" t="n">
        <v>7</v>
      </c>
      <c r="N86" t="n">
        <v>52.31</v>
      </c>
      <c r="O86" t="n">
        <v>28438.91</v>
      </c>
      <c r="P86" t="n">
        <v>216.14</v>
      </c>
      <c r="Q86" t="n">
        <v>444.55</v>
      </c>
      <c r="R86" t="n">
        <v>68.7</v>
      </c>
      <c r="S86" t="n">
        <v>48.21</v>
      </c>
      <c r="T86" t="n">
        <v>4308.83</v>
      </c>
      <c r="U86" t="n">
        <v>0.7</v>
      </c>
      <c r="V86" t="n">
        <v>0.78</v>
      </c>
      <c r="W86" t="n">
        <v>0.18</v>
      </c>
      <c r="X86" t="n">
        <v>0.25</v>
      </c>
      <c r="Y86" t="n">
        <v>1</v>
      </c>
      <c r="Z86" t="n">
        <v>10</v>
      </c>
    </row>
    <row r="87">
      <c r="A87" t="n">
        <v>85</v>
      </c>
      <c r="B87" t="n">
        <v>100</v>
      </c>
      <c r="C87" t="inlineStr">
        <is>
          <t xml:space="preserve">CONCLUIDO	</t>
        </is>
      </c>
      <c r="D87" t="n">
        <v>4.9275</v>
      </c>
      <c r="E87" t="n">
        <v>20.29</v>
      </c>
      <c r="F87" t="n">
        <v>17.47</v>
      </c>
      <c r="G87" t="n">
        <v>131</v>
      </c>
      <c r="H87" t="n">
        <v>1.73</v>
      </c>
      <c r="I87" t="n">
        <v>8</v>
      </c>
      <c r="J87" t="n">
        <v>229.11</v>
      </c>
      <c r="K87" t="n">
        <v>54.38</v>
      </c>
      <c r="L87" t="n">
        <v>22.25</v>
      </c>
      <c r="M87" t="n">
        <v>6</v>
      </c>
      <c r="N87" t="n">
        <v>52.48</v>
      </c>
      <c r="O87" t="n">
        <v>28491.06</v>
      </c>
      <c r="P87" t="n">
        <v>215.72</v>
      </c>
      <c r="Q87" t="n">
        <v>444.55</v>
      </c>
      <c r="R87" t="n">
        <v>66.81999999999999</v>
      </c>
      <c r="S87" t="n">
        <v>48.21</v>
      </c>
      <c r="T87" t="n">
        <v>3373.3</v>
      </c>
      <c r="U87" t="n">
        <v>0.72</v>
      </c>
      <c r="V87" t="n">
        <v>0.78</v>
      </c>
      <c r="W87" t="n">
        <v>0.18</v>
      </c>
      <c r="X87" t="n">
        <v>0.19</v>
      </c>
      <c r="Y87" t="n">
        <v>1</v>
      </c>
      <c r="Z87" t="n">
        <v>10</v>
      </c>
    </row>
    <row r="88">
      <c r="A88" t="n">
        <v>86</v>
      </c>
      <c r="B88" t="n">
        <v>100</v>
      </c>
      <c r="C88" t="inlineStr">
        <is>
          <t xml:space="preserve">CONCLUIDO	</t>
        </is>
      </c>
      <c r="D88" t="n">
        <v>4.9258</v>
      </c>
      <c r="E88" t="n">
        <v>20.3</v>
      </c>
      <c r="F88" t="n">
        <v>17.47</v>
      </c>
      <c r="G88" t="n">
        <v>131.05</v>
      </c>
      <c r="H88" t="n">
        <v>1.74</v>
      </c>
      <c r="I88" t="n">
        <v>8</v>
      </c>
      <c r="J88" t="n">
        <v>229.53</v>
      </c>
      <c r="K88" t="n">
        <v>54.38</v>
      </c>
      <c r="L88" t="n">
        <v>22.5</v>
      </c>
      <c r="M88" t="n">
        <v>6</v>
      </c>
      <c r="N88" t="n">
        <v>52.66</v>
      </c>
      <c r="O88" t="n">
        <v>28543.27</v>
      </c>
      <c r="P88" t="n">
        <v>215.54</v>
      </c>
      <c r="Q88" t="n">
        <v>444.55</v>
      </c>
      <c r="R88" t="n">
        <v>67.09999999999999</v>
      </c>
      <c r="S88" t="n">
        <v>48.21</v>
      </c>
      <c r="T88" t="n">
        <v>3515.52</v>
      </c>
      <c r="U88" t="n">
        <v>0.72</v>
      </c>
      <c r="V88" t="n">
        <v>0.78</v>
      </c>
      <c r="W88" t="n">
        <v>0.18</v>
      </c>
      <c r="X88" t="n">
        <v>0.2</v>
      </c>
      <c r="Y88" t="n">
        <v>1</v>
      </c>
      <c r="Z88" t="n">
        <v>10</v>
      </c>
    </row>
    <row r="89">
      <c r="A89" t="n">
        <v>87</v>
      </c>
      <c r="B89" t="n">
        <v>100</v>
      </c>
      <c r="C89" t="inlineStr">
        <is>
          <t xml:space="preserve">CONCLUIDO	</t>
        </is>
      </c>
      <c r="D89" t="n">
        <v>4.9246</v>
      </c>
      <c r="E89" t="n">
        <v>20.31</v>
      </c>
      <c r="F89" t="n">
        <v>17.48</v>
      </c>
      <c r="G89" t="n">
        <v>131.09</v>
      </c>
      <c r="H89" t="n">
        <v>1.76</v>
      </c>
      <c r="I89" t="n">
        <v>8</v>
      </c>
      <c r="J89" t="n">
        <v>229.96</v>
      </c>
      <c r="K89" t="n">
        <v>54.38</v>
      </c>
      <c r="L89" t="n">
        <v>22.75</v>
      </c>
      <c r="M89" t="n">
        <v>6</v>
      </c>
      <c r="N89" t="n">
        <v>52.83</v>
      </c>
      <c r="O89" t="n">
        <v>28595.54</v>
      </c>
      <c r="P89" t="n">
        <v>215.04</v>
      </c>
      <c r="Q89" t="n">
        <v>444.55</v>
      </c>
      <c r="R89" t="n">
        <v>67.15000000000001</v>
      </c>
      <c r="S89" t="n">
        <v>48.21</v>
      </c>
      <c r="T89" t="n">
        <v>3542.41</v>
      </c>
      <c r="U89" t="n">
        <v>0.72</v>
      </c>
      <c r="V89" t="n">
        <v>0.78</v>
      </c>
      <c r="W89" t="n">
        <v>0.18</v>
      </c>
      <c r="X89" t="n">
        <v>0.2</v>
      </c>
      <c r="Y89" t="n">
        <v>1</v>
      </c>
      <c r="Z89" t="n">
        <v>10</v>
      </c>
    </row>
    <row r="90">
      <c r="A90" t="n">
        <v>88</v>
      </c>
      <c r="B90" t="n">
        <v>100</v>
      </c>
      <c r="C90" t="inlineStr">
        <is>
          <t xml:space="preserve">CONCLUIDO	</t>
        </is>
      </c>
      <c r="D90" t="n">
        <v>4.9249</v>
      </c>
      <c r="E90" t="n">
        <v>20.3</v>
      </c>
      <c r="F90" t="n">
        <v>17.48</v>
      </c>
      <c r="G90" t="n">
        <v>131.08</v>
      </c>
      <c r="H90" t="n">
        <v>1.77</v>
      </c>
      <c r="I90" t="n">
        <v>8</v>
      </c>
      <c r="J90" t="n">
        <v>230.38</v>
      </c>
      <c r="K90" t="n">
        <v>54.38</v>
      </c>
      <c r="L90" t="n">
        <v>23</v>
      </c>
      <c r="M90" t="n">
        <v>6</v>
      </c>
      <c r="N90" t="n">
        <v>53</v>
      </c>
      <c r="O90" t="n">
        <v>28647.87</v>
      </c>
      <c r="P90" t="n">
        <v>214.79</v>
      </c>
      <c r="Q90" t="n">
        <v>444.56</v>
      </c>
      <c r="R90" t="n">
        <v>67.16</v>
      </c>
      <c r="S90" t="n">
        <v>48.21</v>
      </c>
      <c r="T90" t="n">
        <v>3546.18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</row>
    <row r="91">
      <c r="A91" t="n">
        <v>89</v>
      </c>
      <c r="B91" t="n">
        <v>100</v>
      </c>
      <c r="C91" t="inlineStr">
        <is>
          <t xml:space="preserve">CONCLUIDO	</t>
        </is>
      </c>
      <c r="D91" t="n">
        <v>4.9254</v>
      </c>
      <c r="E91" t="n">
        <v>20.3</v>
      </c>
      <c r="F91" t="n">
        <v>17.48</v>
      </c>
      <c r="G91" t="n">
        <v>131.06</v>
      </c>
      <c r="H91" t="n">
        <v>1.79</v>
      </c>
      <c r="I91" t="n">
        <v>8</v>
      </c>
      <c r="J91" t="n">
        <v>230.81</v>
      </c>
      <c r="K91" t="n">
        <v>54.38</v>
      </c>
      <c r="L91" t="n">
        <v>23.25</v>
      </c>
      <c r="M91" t="n">
        <v>6</v>
      </c>
      <c r="N91" t="n">
        <v>53.18</v>
      </c>
      <c r="O91" t="n">
        <v>28700.26</v>
      </c>
      <c r="P91" t="n">
        <v>214.27</v>
      </c>
      <c r="Q91" t="n">
        <v>444.55</v>
      </c>
      <c r="R91" t="n">
        <v>67.17</v>
      </c>
      <c r="S91" t="n">
        <v>48.21</v>
      </c>
      <c r="T91" t="n">
        <v>3549.39</v>
      </c>
      <c r="U91" t="n">
        <v>0.72</v>
      </c>
      <c r="V91" t="n">
        <v>0.78</v>
      </c>
      <c r="W91" t="n">
        <v>0.18</v>
      </c>
      <c r="X91" t="n">
        <v>0.2</v>
      </c>
      <c r="Y91" t="n">
        <v>1</v>
      </c>
      <c r="Z91" t="n">
        <v>10</v>
      </c>
    </row>
    <row r="92">
      <c r="A92" t="n">
        <v>90</v>
      </c>
      <c r="B92" t="n">
        <v>100</v>
      </c>
      <c r="C92" t="inlineStr">
        <is>
          <t xml:space="preserve">CONCLUIDO	</t>
        </is>
      </c>
      <c r="D92" t="n">
        <v>4.9258</v>
      </c>
      <c r="E92" t="n">
        <v>20.3</v>
      </c>
      <c r="F92" t="n">
        <v>17.47</v>
      </c>
      <c r="G92" t="n">
        <v>131.05</v>
      </c>
      <c r="H92" t="n">
        <v>1.81</v>
      </c>
      <c r="I92" t="n">
        <v>8</v>
      </c>
      <c r="J92" t="n">
        <v>231.23</v>
      </c>
      <c r="K92" t="n">
        <v>54.38</v>
      </c>
      <c r="L92" t="n">
        <v>23.5</v>
      </c>
      <c r="M92" t="n">
        <v>6</v>
      </c>
      <c r="N92" t="n">
        <v>53.36</v>
      </c>
      <c r="O92" t="n">
        <v>28752.71</v>
      </c>
      <c r="P92" t="n">
        <v>213.88</v>
      </c>
      <c r="Q92" t="n">
        <v>444.55</v>
      </c>
      <c r="R92" t="n">
        <v>66.92</v>
      </c>
      <c r="S92" t="n">
        <v>48.21</v>
      </c>
      <c r="T92" t="n">
        <v>3425.45</v>
      </c>
      <c r="U92" t="n">
        <v>0.72</v>
      </c>
      <c r="V92" t="n">
        <v>0.78</v>
      </c>
      <c r="W92" t="n">
        <v>0.18</v>
      </c>
      <c r="X92" t="n">
        <v>0.2</v>
      </c>
      <c r="Y92" t="n">
        <v>1</v>
      </c>
      <c r="Z92" t="n">
        <v>10</v>
      </c>
    </row>
    <row r="93">
      <c r="A93" t="n">
        <v>91</v>
      </c>
      <c r="B93" t="n">
        <v>100</v>
      </c>
      <c r="C93" t="inlineStr">
        <is>
          <t xml:space="preserve">CONCLUIDO	</t>
        </is>
      </c>
      <c r="D93" t="n">
        <v>4.9305</v>
      </c>
      <c r="E93" t="n">
        <v>20.28</v>
      </c>
      <c r="F93" t="n">
        <v>17.45</v>
      </c>
      <c r="G93" t="n">
        <v>130.91</v>
      </c>
      <c r="H93" t="n">
        <v>1.82</v>
      </c>
      <c r="I93" t="n">
        <v>8</v>
      </c>
      <c r="J93" t="n">
        <v>231.66</v>
      </c>
      <c r="K93" t="n">
        <v>54.38</v>
      </c>
      <c r="L93" t="n">
        <v>23.75</v>
      </c>
      <c r="M93" t="n">
        <v>6</v>
      </c>
      <c r="N93" t="n">
        <v>53.53</v>
      </c>
      <c r="O93" t="n">
        <v>28805.23</v>
      </c>
      <c r="P93" t="n">
        <v>213.45</v>
      </c>
      <c r="Q93" t="n">
        <v>444.55</v>
      </c>
      <c r="R93" t="n">
        <v>66.28</v>
      </c>
      <c r="S93" t="n">
        <v>48.21</v>
      </c>
      <c r="T93" t="n">
        <v>3104.23</v>
      </c>
      <c r="U93" t="n">
        <v>0.73</v>
      </c>
      <c r="V93" t="n">
        <v>0.78</v>
      </c>
      <c r="W93" t="n">
        <v>0.18</v>
      </c>
      <c r="X93" t="n">
        <v>0.18</v>
      </c>
      <c r="Y93" t="n">
        <v>1</v>
      </c>
      <c r="Z93" t="n">
        <v>10</v>
      </c>
    </row>
    <row r="94">
      <c r="A94" t="n">
        <v>92</v>
      </c>
      <c r="B94" t="n">
        <v>100</v>
      </c>
      <c r="C94" t="inlineStr">
        <is>
          <t xml:space="preserve">CONCLUIDO	</t>
        </is>
      </c>
      <c r="D94" t="n">
        <v>4.9369</v>
      </c>
      <c r="E94" t="n">
        <v>20.26</v>
      </c>
      <c r="F94" t="n">
        <v>17.43</v>
      </c>
      <c r="G94" t="n">
        <v>130.71</v>
      </c>
      <c r="H94" t="n">
        <v>1.84</v>
      </c>
      <c r="I94" t="n">
        <v>8</v>
      </c>
      <c r="J94" t="n">
        <v>232.08</v>
      </c>
      <c r="K94" t="n">
        <v>54.38</v>
      </c>
      <c r="L94" t="n">
        <v>24</v>
      </c>
      <c r="M94" t="n">
        <v>6</v>
      </c>
      <c r="N94" t="n">
        <v>53.71</v>
      </c>
      <c r="O94" t="n">
        <v>28857.81</v>
      </c>
      <c r="P94" t="n">
        <v>212.01</v>
      </c>
      <c r="Q94" t="n">
        <v>444.55</v>
      </c>
      <c r="R94" t="n">
        <v>65.5</v>
      </c>
      <c r="S94" t="n">
        <v>48.21</v>
      </c>
      <c r="T94" t="n">
        <v>2714.18</v>
      </c>
      <c r="U94" t="n">
        <v>0.74</v>
      </c>
      <c r="V94" t="n">
        <v>0.78</v>
      </c>
      <c r="W94" t="n">
        <v>0.17</v>
      </c>
      <c r="X94" t="n">
        <v>0.15</v>
      </c>
      <c r="Y94" t="n">
        <v>1</v>
      </c>
      <c r="Z94" t="n">
        <v>10</v>
      </c>
    </row>
    <row r="95">
      <c r="A95" t="n">
        <v>93</v>
      </c>
      <c r="B95" t="n">
        <v>100</v>
      </c>
      <c r="C95" t="inlineStr">
        <is>
          <t xml:space="preserve">CONCLUIDO	</t>
        </is>
      </c>
      <c r="D95" t="n">
        <v>4.9285</v>
      </c>
      <c r="E95" t="n">
        <v>20.29</v>
      </c>
      <c r="F95" t="n">
        <v>17.46</v>
      </c>
      <c r="G95" t="n">
        <v>130.97</v>
      </c>
      <c r="H95" t="n">
        <v>1.85</v>
      </c>
      <c r="I95" t="n">
        <v>8</v>
      </c>
      <c r="J95" t="n">
        <v>232.51</v>
      </c>
      <c r="K95" t="n">
        <v>54.38</v>
      </c>
      <c r="L95" t="n">
        <v>24.25</v>
      </c>
      <c r="M95" t="n">
        <v>6</v>
      </c>
      <c r="N95" t="n">
        <v>53.88</v>
      </c>
      <c r="O95" t="n">
        <v>28910.45</v>
      </c>
      <c r="P95" t="n">
        <v>212.65</v>
      </c>
      <c r="Q95" t="n">
        <v>444.56</v>
      </c>
      <c r="R95" t="n">
        <v>66.73999999999999</v>
      </c>
      <c r="S95" t="n">
        <v>48.21</v>
      </c>
      <c r="T95" t="n">
        <v>3333.58</v>
      </c>
      <c r="U95" t="n">
        <v>0.72</v>
      </c>
      <c r="V95" t="n">
        <v>0.78</v>
      </c>
      <c r="W95" t="n">
        <v>0.17</v>
      </c>
      <c r="X95" t="n">
        <v>0.19</v>
      </c>
      <c r="Y95" t="n">
        <v>1</v>
      </c>
      <c r="Z95" t="n">
        <v>10</v>
      </c>
    </row>
    <row r="96">
      <c r="A96" t="n">
        <v>94</v>
      </c>
      <c r="B96" t="n">
        <v>100</v>
      </c>
      <c r="C96" t="inlineStr">
        <is>
          <t xml:space="preserve">CONCLUIDO	</t>
        </is>
      </c>
      <c r="D96" t="n">
        <v>4.92</v>
      </c>
      <c r="E96" t="n">
        <v>20.32</v>
      </c>
      <c r="F96" t="n">
        <v>17.5</v>
      </c>
      <c r="G96" t="n">
        <v>131.23</v>
      </c>
      <c r="H96" t="n">
        <v>1.87</v>
      </c>
      <c r="I96" t="n">
        <v>8</v>
      </c>
      <c r="J96" t="n">
        <v>232.94</v>
      </c>
      <c r="K96" t="n">
        <v>54.38</v>
      </c>
      <c r="L96" t="n">
        <v>24.5</v>
      </c>
      <c r="M96" t="n">
        <v>6</v>
      </c>
      <c r="N96" t="n">
        <v>54.06</v>
      </c>
      <c r="O96" t="n">
        <v>28963.15</v>
      </c>
      <c r="P96" t="n">
        <v>212.26</v>
      </c>
      <c r="Q96" t="n">
        <v>444.55</v>
      </c>
      <c r="R96" t="n">
        <v>67.87</v>
      </c>
      <c r="S96" t="n">
        <v>48.21</v>
      </c>
      <c r="T96" t="n">
        <v>3899.01</v>
      </c>
      <c r="U96" t="n">
        <v>0.71</v>
      </c>
      <c r="V96" t="n">
        <v>0.78</v>
      </c>
      <c r="W96" t="n">
        <v>0.18</v>
      </c>
      <c r="X96" t="n">
        <v>0.22</v>
      </c>
      <c r="Y96" t="n">
        <v>1</v>
      </c>
      <c r="Z96" t="n">
        <v>10</v>
      </c>
    </row>
    <row r="97">
      <c r="A97" t="n">
        <v>95</v>
      </c>
      <c r="B97" t="n">
        <v>100</v>
      </c>
      <c r="C97" t="inlineStr">
        <is>
          <t xml:space="preserve">CONCLUIDO	</t>
        </is>
      </c>
      <c r="D97" t="n">
        <v>4.9237</v>
      </c>
      <c r="E97" t="n">
        <v>20.31</v>
      </c>
      <c r="F97" t="n">
        <v>17.48</v>
      </c>
      <c r="G97" t="n">
        <v>131.12</v>
      </c>
      <c r="H97" t="n">
        <v>1.89</v>
      </c>
      <c r="I97" t="n">
        <v>8</v>
      </c>
      <c r="J97" t="n">
        <v>233.37</v>
      </c>
      <c r="K97" t="n">
        <v>54.38</v>
      </c>
      <c r="L97" t="n">
        <v>24.75</v>
      </c>
      <c r="M97" t="n">
        <v>6</v>
      </c>
      <c r="N97" t="n">
        <v>54.24</v>
      </c>
      <c r="O97" t="n">
        <v>29015.91</v>
      </c>
      <c r="P97" t="n">
        <v>210.6</v>
      </c>
      <c r="Q97" t="n">
        <v>444.55</v>
      </c>
      <c r="R97" t="n">
        <v>67.37</v>
      </c>
      <c r="S97" t="n">
        <v>48.21</v>
      </c>
      <c r="T97" t="n">
        <v>3647.99</v>
      </c>
      <c r="U97" t="n">
        <v>0.72</v>
      </c>
      <c r="V97" t="n">
        <v>0.78</v>
      </c>
      <c r="W97" t="n">
        <v>0.18</v>
      </c>
      <c r="X97" t="n">
        <v>0.21</v>
      </c>
      <c r="Y97" t="n">
        <v>1</v>
      </c>
      <c r="Z97" t="n">
        <v>10</v>
      </c>
    </row>
    <row r="98">
      <c r="A98" t="n">
        <v>96</v>
      </c>
      <c r="B98" t="n">
        <v>100</v>
      </c>
      <c r="C98" t="inlineStr">
        <is>
          <t xml:space="preserve">CONCLUIDO	</t>
        </is>
      </c>
      <c r="D98" t="n">
        <v>4.9417</v>
      </c>
      <c r="E98" t="n">
        <v>20.24</v>
      </c>
      <c r="F98" t="n">
        <v>17.45</v>
      </c>
      <c r="G98" t="n">
        <v>149.55</v>
      </c>
      <c r="H98" t="n">
        <v>1.9</v>
      </c>
      <c r="I98" t="n">
        <v>7</v>
      </c>
      <c r="J98" t="n">
        <v>233.79</v>
      </c>
      <c r="K98" t="n">
        <v>54.38</v>
      </c>
      <c r="L98" t="n">
        <v>25</v>
      </c>
      <c r="M98" t="n">
        <v>5</v>
      </c>
      <c r="N98" t="n">
        <v>54.42</v>
      </c>
      <c r="O98" t="n">
        <v>29068.74</v>
      </c>
      <c r="P98" t="n">
        <v>209.55</v>
      </c>
      <c r="Q98" t="n">
        <v>444.55</v>
      </c>
      <c r="R98" t="n">
        <v>66.15000000000001</v>
      </c>
      <c r="S98" t="n">
        <v>48.21</v>
      </c>
      <c r="T98" t="n">
        <v>3043.51</v>
      </c>
      <c r="U98" t="n">
        <v>0.73</v>
      </c>
      <c r="V98" t="n">
        <v>0.78</v>
      </c>
      <c r="W98" t="n">
        <v>0.18</v>
      </c>
      <c r="X98" t="n">
        <v>0.17</v>
      </c>
      <c r="Y98" t="n">
        <v>1</v>
      </c>
      <c r="Z98" t="n">
        <v>10</v>
      </c>
    </row>
    <row r="99">
      <c r="A99" t="n">
        <v>97</v>
      </c>
      <c r="B99" t="n">
        <v>100</v>
      </c>
      <c r="C99" t="inlineStr">
        <is>
          <t xml:space="preserve">CONCLUIDO	</t>
        </is>
      </c>
      <c r="D99" t="n">
        <v>4.9422</v>
      </c>
      <c r="E99" t="n">
        <v>20.23</v>
      </c>
      <c r="F99" t="n">
        <v>17.45</v>
      </c>
      <c r="G99" t="n">
        <v>149.53</v>
      </c>
      <c r="H99" t="n">
        <v>1.92</v>
      </c>
      <c r="I99" t="n">
        <v>7</v>
      </c>
      <c r="J99" t="n">
        <v>234.22</v>
      </c>
      <c r="K99" t="n">
        <v>54.38</v>
      </c>
      <c r="L99" t="n">
        <v>25.25</v>
      </c>
      <c r="M99" t="n">
        <v>5</v>
      </c>
      <c r="N99" t="n">
        <v>54.6</v>
      </c>
      <c r="O99" t="n">
        <v>29121.63</v>
      </c>
      <c r="P99" t="n">
        <v>209.96</v>
      </c>
      <c r="Q99" t="n">
        <v>444.55</v>
      </c>
      <c r="R99" t="n">
        <v>66.11</v>
      </c>
      <c r="S99" t="n">
        <v>48.21</v>
      </c>
      <c r="T99" t="n">
        <v>3024.13</v>
      </c>
      <c r="U99" t="n">
        <v>0.73</v>
      </c>
      <c r="V99" t="n">
        <v>0.78</v>
      </c>
      <c r="W99" t="n">
        <v>0.17</v>
      </c>
      <c r="X99" t="n">
        <v>0.17</v>
      </c>
      <c r="Y99" t="n">
        <v>1</v>
      </c>
      <c r="Z99" t="n">
        <v>10</v>
      </c>
    </row>
    <row r="100">
      <c r="A100" t="n">
        <v>98</v>
      </c>
      <c r="B100" t="n">
        <v>100</v>
      </c>
      <c r="C100" t="inlineStr">
        <is>
          <t xml:space="preserve">CONCLUIDO	</t>
        </is>
      </c>
      <c r="D100" t="n">
        <v>4.9419</v>
      </c>
      <c r="E100" t="n">
        <v>20.24</v>
      </c>
      <c r="F100" t="n">
        <v>17.45</v>
      </c>
      <c r="G100" t="n">
        <v>149.54</v>
      </c>
      <c r="H100" t="n">
        <v>1.93</v>
      </c>
      <c r="I100" t="n">
        <v>7</v>
      </c>
      <c r="J100" t="n">
        <v>234.65</v>
      </c>
      <c r="K100" t="n">
        <v>54.38</v>
      </c>
      <c r="L100" t="n">
        <v>25.5</v>
      </c>
      <c r="M100" t="n">
        <v>5</v>
      </c>
      <c r="N100" t="n">
        <v>54.78</v>
      </c>
      <c r="O100" t="n">
        <v>29174.59</v>
      </c>
      <c r="P100" t="n">
        <v>210.18</v>
      </c>
      <c r="Q100" t="n">
        <v>444.55</v>
      </c>
      <c r="R100" t="n">
        <v>66.13</v>
      </c>
      <c r="S100" t="n">
        <v>48.21</v>
      </c>
      <c r="T100" t="n">
        <v>3035.19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</row>
    <row r="101">
      <c r="A101" t="n">
        <v>99</v>
      </c>
      <c r="B101" t="n">
        <v>100</v>
      </c>
      <c r="C101" t="inlineStr">
        <is>
          <t xml:space="preserve">CONCLUIDO	</t>
        </is>
      </c>
      <c r="D101" t="n">
        <v>4.9444</v>
      </c>
      <c r="E101" t="n">
        <v>20.23</v>
      </c>
      <c r="F101" t="n">
        <v>17.44</v>
      </c>
      <c r="G101" t="n">
        <v>149.45</v>
      </c>
      <c r="H101" t="n">
        <v>1.95</v>
      </c>
      <c r="I101" t="n">
        <v>7</v>
      </c>
      <c r="J101" t="n">
        <v>235.08</v>
      </c>
      <c r="K101" t="n">
        <v>54.38</v>
      </c>
      <c r="L101" t="n">
        <v>25.75</v>
      </c>
      <c r="M101" t="n">
        <v>5</v>
      </c>
      <c r="N101" t="n">
        <v>54.96</v>
      </c>
      <c r="O101" t="n">
        <v>29227.61</v>
      </c>
      <c r="P101" t="n">
        <v>210.34</v>
      </c>
      <c r="Q101" t="n">
        <v>444.55</v>
      </c>
      <c r="R101" t="n">
        <v>65.79000000000001</v>
      </c>
      <c r="S101" t="n">
        <v>48.21</v>
      </c>
      <c r="T101" t="n">
        <v>2866.22</v>
      </c>
      <c r="U101" t="n">
        <v>0.73</v>
      </c>
      <c r="V101" t="n">
        <v>0.78</v>
      </c>
      <c r="W101" t="n">
        <v>0.17</v>
      </c>
      <c r="X101" t="n">
        <v>0.16</v>
      </c>
      <c r="Y101" t="n">
        <v>1</v>
      </c>
      <c r="Z101" t="n">
        <v>10</v>
      </c>
    </row>
    <row r="102">
      <c r="A102" t="n">
        <v>100</v>
      </c>
      <c r="B102" t="n">
        <v>100</v>
      </c>
      <c r="C102" t="inlineStr">
        <is>
          <t xml:space="preserve">CONCLUIDO	</t>
        </is>
      </c>
      <c r="D102" t="n">
        <v>4.9436</v>
      </c>
      <c r="E102" t="n">
        <v>20.23</v>
      </c>
      <c r="F102" t="n">
        <v>17.44</v>
      </c>
      <c r="G102" t="n">
        <v>149.48</v>
      </c>
      <c r="H102" t="n">
        <v>1.96</v>
      </c>
      <c r="I102" t="n">
        <v>7</v>
      </c>
      <c r="J102" t="n">
        <v>235.51</v>
      </c>
      <c r="K102" t="n">
        <v>54.38</v>
      </c>
      <c r="L102" t="n">
        <v>26</v>
      </c>
      <c r="M102" t="n">
        <v>5</v>
      </c>
      <c r="N102" t="n">
        <v>55.14</v>
      </c>
      <c r="O102" t="n">
        <v>29280.69</v>
      </c>
      <c r="P102" t="n">
        <v>210.17</v>
      </c>
      <c r="Q102" t="n">
        <v>444.55</v>
      </c>
      <c r="R102" t="n">
        <v>65.90000000000001</v>
      </c>
      <c r="S102" t="n">
        <v>48.21</v>
      </c>
      <c r="T102" t="n">
        <v>2919.34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</row>
    <row r="103">
      <c r="A103" t="n">
        <v>101</v>
      </c>
      <c r="B103" t="n">
        <v>100</v>
      </c>
      <c r="C103" t="inlineStr">
        <is>
          <t xml:space="preserve">CONCLUIDO	</t>
        </is>
      </c>
      <c r="D103" t="n">
        <v>4.9463</v>
      </c>
      <c r="E103" t="n">
        <v>20.22</v>
      </c>
      <c r="F103" t="n">
        <v>17.43</v>
      </c>
      <c r="G103" t="n">
        <v>149.38</v>
      </c>
      <c r="H103" t="n">
        <v>1.98</v>
      </c>
      <c r="I103" t="n">
        <v>7</v>
      </c>
      <c r="J103" t="n">
        <v>235.94</v>
      </c>
      <c r="K103" t="n">
        <v>54.38</v>
      </c>
      <c r="L103" t="n">
        <v>26.25</v>
      </c>
      <c r="M103" t="n">
        <v>5</v>
      </c>
      <c r="N103" t="n">
        <v>55.32</v>
      </c>
      <c r="O103" t="n">
        <v>29333.84</v>
      </c>
      <c r="P103" t="n">
        <v>210.03</v>
      </c>
      <c r="Q103" t="n">
        <v>444.55</v>
      </c>
      <c r="R103" t="n">
        <v>65.42</v>
      </c>
      <c r="S103" t="n">
        <v>48.21</v>
      </c>
      <c r="T103" t="n">
        <v>2679.99</v>
      </c>
      <c r="U103" t="n">
        <v>0.74</v>
      </c>
      <c r="V103" t="n">
        <v>0.78</v>
      </c>
      <c r="W103" t="n">
        <v>0.18</v>
      </c>
      <c r="X103" t="n">
        <v>0.15</v>
      </c>
      <c r="Y103" t="n">
        <v>1</v>
      </c>
      <c r="Z103" t="n">
        <v>10</v>
      </c>
    </row>
    <row r="104">
      <c r="A104" t="n">
        <v>102</v>
      </c>
      <c r="B104" t="n">
        <v>100</v>
      </c>
      <c r="C104" t="inlineStr">
        <is>
          <t xml:space="preserve">CONCLUIDO	</t>
        </is>
      </c>
      <c r="D104" t="n">
        <v>4.9527</v>
      </c>
      <c r="E104" t="n">
        <v>20.19</v>
      </c>
      <c r="F104" t="n">
        <v>17.4</v>
      </c>
      <c r="G104" t="n">
        <v>149.16</v>
      </c>
      <c r="H104" t="n">
        <v>1.99</v>
      </c>
      <c r="I104" t="n">
        <v>7</v>
      </c>
      <c r="J104" t="n">
        <v>236.37</v>
      </c>
      <c r="K104" t="n">
        <v>54.38</v>
      </c>
      <c r="L104" t="n">
        <v>26.5</v>
      </c>
      <c r="M104" t="n">
        <v>5</v>
      </c>
      <c r="N104" t="n">
        <v>55.5</v>
      </c>
      <c r="O104" t="n">
        <v>29387.05</v>
      </c>
      <c r="P104" t="n">
        <v>209.01</v>
      </c>
      <c r="Q104" t="n">
        <v>444.55</v>
      </c>
      <c r="R104" t="n">
        <v>64.67</v>
      </c>
      <c r="S104" t="n">
        <v>48.21</v>
      </c>
      <c r="T104" t="n">
        <v>2305.54</v>
      </c>
      <c r="U104" t="n">
        <v>0.75</v>
      </c>
      <c r="V104" t="n">
        <v>0.78</v>
      </c>
      <c r="W104" t="n">
        <v>0.17</v>
      </c>
      <c r="X104" t="n">
        <v>0.13</v>
      </c>
      <c r="Y104" t="n">
        <v>1</v>
      </c>
      <c r="Z104" t="n">
        <v>10</v>
      </c>
    </row>
    <row r="105">
      <c r="A105" t="n">
        <v>103</v>
      </c>
      <c r="B105" t="n">
        <v>100</v>
      </c>
      <c r="C105" t="inlineStr">
        <is>
          <t xml:space="preserve">CONCLUIDO	</t>
        </is>
      </c>
      <c r="D105" t="n">
        <v>4.9396</v>
      </c>
      <c r="E105" t="n">
        <v>20.24</v>
      </c>
      <c r="F105" t="n">
        <v>17.46</v>
      </c>
      <c r="G105" t="n">
        <v>149.62</v>
      </c>
      <c r="H105" t="n">
        <v>2.01</v>
      </c>
      <c r="I105" t="n">
        <v>7</v>
      </c>
      <c r="J105" t="n">
        <v>236.81</v>
      </c>
      <c r="K105" t="n">
        <v>54.38</v>
      </c>
      <c r="L105" t="n">
        <v>26.75</v>
      </c>
      <c r="M105" t="n">
        <v>5</v>
      </c>
      <c r="N105" t="n">
        <v>55.68</v>
      </c>
      <c r="O105" t="n">
        <v>29440.33</v>
      </c>
      <c r="P105" t="n">
        <v>208.95</v>
      </c>
      <c r="Q105" t="n">
        <v>444.55</v>
      </c>
      <c r="R105" t="n">
        <v>66.53</v>
      </c>
      <c r="S105" t="n">
        <v>48.21</v>
      </c>
      <c r="T105" t="n">
        <v>3235.66</v>
      </c>
      <c r="U105" t="n">
        <v>0.72</v>
      </c>
      <c r="V105" t="n">
        <v>0.78</v>
      </c>
      <c r="W105" t="n">
        <v>0.17</v>
      </c>
      <c r="X105" t="n">
        <v>0.18</v>
      </c>
      <c r="Y105" t="n">
        <v>1</v>
      </c>
      <c r="Z105" t="n">
        <v>10</v>
      </c>
    </row>
    <row r="106">
      <c r="A106" t="n">
        <v>104</v>
      </c>
      <c r="B106" t="n">
        <v>100</v>
      </c>
      <c r="C106" t="inlineStr">
        <is>
          <t xml:space="preserve">CONCLUIDO	</t>
        </is>
      </c>
      <c r="D106" t="n">
        <v>4.9394</v>
      </c>
      <c r="E106" t="n">
        <v>20.25</v>
      </c>
      <c r="F106" t="n">
        <v>17.46</v>
      </c>
      <c r="G106" t="n">
        <v>149.63</v>
      </c>
      <c r="H106" t="n">
        <v>2.02</v>
      </c>
      <c r="I106" t="n">
        <v>7</v>
      </c>
      <c r="J106" t="n">
        <v>237.24</v>
      </c>
      <c r="K106" t="n">
        <v>54.38</v>
      </c>
      <c r="L106" t="n">
        <v>27</v>
      </c>
      <c r="M106" t="n">
        <v>5</v>
      </c>
      <c r="N106" t="n">
        <v>55.86</v>
      </c>
      <c r="O106" t="n">
        <v>29493.67</v>
      </c>
      <c r="P106" t="n">
        <v>208.19</v>
      </c>
      <c r="Q106" t="n">
        <v>444.55</v>
      </c>
      <c r="R106" t="n">
        <v>66.54000000000001</v>
      </c>
      <c r="S106" t="n">
        <v>48.21</v>
      </c>
      <c r="T106" t="n">
        <v>3241.47</v>
      </c>
      <c r="U106" t="n">
        <v>0.72</v>
      </c>
      <c r="V106" t="n">
        <v>0.78</v>
      </c>
      <c r="W106" t="n">
        <v>0.17</v>
      </c>
      <c r="X106" t="n">
        <v>0.18</v>
      </c>
      <c r="Y106" t="n">
        <v>1</v>
      </c>
      <c r="Z106" t="n">
        <v>10</v>
      </c>
    </row>
    <row r="107">
      <c r="A107" t="n">
        <v>105</v>
      </c>
      <c r="B107" t="n">
        <v>100</v>
      </c>
      <c r="C107" t="inlineStr">
        <is>
          <t xml:space="preserve">CONCLUIDO	</t>
        </is>
      </c>
      <c r="D107" t="n">
        <v>4.943</v>
      </c>
      <c r="E107" t="n">
        <v>20.23</v>
      </c>
      <c r="F107" t="n">
        <v>17.44</v>
      </c>
      <c r="G107" t="n">
        <v>149.5</v>
      </c>
      <c r="H107" t="n">
        <v>2.04</v>
      </c>
      <c r="I107" t="n">
        <v>7</v>
      </c>
      <c r="J107" t="n">
        <v>237.67</v>
      </c>
      <c r="K107" t="n">
        <v>54.38</v>
      </c>
      <c r="L107" t="n">
        <v>27.25</v>
      </c>
      <c r="M107" t="n">
        <v>5</v>
      </c>
      <c r="N107" t="n">
        <v>56.05</v>
      </c>
      <c r="O107" t="n">
        <v>29547.07</v>
      </c>
      <c r="P107" t="n">
        <v>207.85</v>
      </c>
      <c r="Q107" t="n">
        <v>444.55</v>
      </c>
      <c r="R107" t="n">
        <v>65.98</v>
      </c>
      <c r="S107" t="n">
        <v>48.21</v>
      </c>
      <c r="T107" t="n">
        <v>2961.22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</row>
    <row r="108">
      <c r="A108" t="n">
        <v>106</v>
      </c>
      <c r="B108" t="n">
        <v>100</v>
      </c>
      <c r="C108" t="inlineStr">
        <is>
          <t xml:space="preserve">CONCLUIDO	</t>
        </is>
      </c>
      <c r="D108" t="n">
        <v>4.9414</v>
      </c>
      <c r="E108" t="n">
        <v>20.24</v>
      </c>
      <c r="F108" t="n">
        <v>17.45</v>
      </c>
      <c r="G108" t="n">
        <v>149.56</v>
      </c>
      <c r="H108" t="n">
        <v>2.05</v>
      </c>
      <c r="I108" t="n">
        <v>7</v>
      </c>
      <c r="J108" t="n">
        <v>238.11</v>
      </c>
      <c r="K108" t="n">
        <v>54.38</v>
      </c>
      <c r="L108" t="n">
        <v>27.5</v>
      </c>
      <c r="M108" t="n">
        <v>5</v>
      </c>
      <c r="N108" t="n">
        <v>56.23</v>
      </c>
      <c r="O108" t="n">
        <v>29600.54</v>
      </c>
      <c r="P108" t="n">
        <v>207.28</v>
      </c>
      <c r="Q108" t="n">
        <v>444.55</v>
      </c>
      <c r="R108" t="n">
        <v>66.25</v>
      </c>
      <c r="S108" t="n">
        <v>48.21</v>
      </c>
      <c r="T108" t="n">
        <v>3093.05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</row>
    <row r="109">
      <c r="A109" t="n">
        <v>107</v>
      </c>
      <c r="B109" t="n">
        <v>100</v>
      </c>
      <c r="C109" t="inlineStr">
        <is>
          <t xml:space="preserve">CONCLUIDO	</t>
        </is>
      </c>
      <c r="D109" t="n">
        <v>4.9376</v>
      </c>
      <c r="E109" t="n">
        <v>20.25</v>
      </c>
      <c r="F109" t="n">
        <v>17.46</v>
      </c>
      <c r="G109" t="n">
        <v>149.69</v>
      </c>
      <c r="H109" t="n">
        <v>2.07</v>
      </c>
      <c r="I109" t="n">
        <v>7</v>
      </c>
      <c r="J109" t="n">
        <v>238.54</v>
      </c>
      <c r="K109" t="n">
        <v>54.38</v>
      </c>
      <c r="L109" t="n">
        <v>27.75</v>
      </c>
      <c r="M109" t="n">
        <v>5</v>
      </c>
      <c r="N109" t="n">
        <v>56.41</v>
      </c>
      <c r="O109" t="n">
        <v>29654.08</v>
      </c>
      <c r="P109" t="n">
        <v>207.63</v>
      </c>
      <c r="Q109" t="n">
        <v>444.55</v>
      </c>
      <c r="R109" t="n">
        <v>66.81</v>
      </c>
      <c r="S109" t="n">
        <v>48.21</v>
      </c>
      <c r="T109" t="n">
        <v>3372.52</v>
      </c>
      <c r="U109" t="n">
        <v>0.72</v>
      </c>
      <c r="V109" t="n">
        <v>0.78</v>
      </c>
      <c r="W109" t="n">
        <v>0.17</v>
      </c>
      <c r="X109" t="n">
        <v>0.19</v>
      </c>
      <c r="Y109" t="n">
        <v>1</v>
      </c>
      <c r="Z109" t="n">
        <v>10</v>
      </c>
    </row>
    <row r="110">
      <c r="A110" t="n">
        <v>108</v>
      </c>
      <c r="B110" t="n">
        <v>100</v>
      </c>
      <c r="C110" t="inlineStr">
        <is>
          <t xml:space="preserve">CONCLUIDO	</t>
        </is>
      </c>
      <c r="D110" t="n">
        <v>4.9414</v>
      </c>
      <c r="E110" t="n">
        <v>20.24</v>
      </c>
      <c r="F110" t="n">
        <v>17.45</v>
      </c>
      <c r="G110" t="n">
        <v>149.56</v>
      </c>
      <c r="H110" t="n">
        <v>2.08</v>
      </c>
      <c r="I110" t="n">
        <v>7</v>
      </c>
      <c r="J110" t="n">
        <v>238.97</v>
      </c>
      <c r="K110" t="n">
        <v>54.38</v>
      </c>
      <c r="L110" t="n">
        <v>28</v>
      </c>
      <c r="M110" t="n">
        <v>5</v>
      </c>
      <c r="N110" t="n">
        <v>56.6</v>
      </c>
      <c r="O110" t="n">
        <v>29707.68</v>
      </c>
      <c r="P110" t="n">
        <v>207.32</v>
      </c>
      <c r="Q110" t="n">
        <v>444.55</v>
      </c>
      <c r="R110" t="n">
        <v>66.20999999999999</v>
      </c>
      <c r="S110" t="n">
        <v>48.21</v>
      </c>
      <c r="T110" t="n">
        <v>3076</v>
      </c>
      <c r="U110" t="n">
        <v>0.73</v>
      </c>
      <c r="V110" t="n">
        <v>0.78</v>
      </c>
      <c r="W110" t="n">
        <v>0.18</v>
      </c>
      <c r="X110" t="n">
        <v>0.17</v>
      </c>
      <c r="Y110" t="n">
        <v>1</v>
      </c>
      <c r="Z110" t="n">
        <v>10</v>
      </c>
    </row>
    <row r="111">
      <c r="A111" t="n">
        <v>109</v>
      </c>
      <c r="B111" t="n">
        <v>100</v>
      </c>
      <c r="C111" t="inlineStr">
        <is>
          <t xml:space="preserve">CONCLUIDO	</t>
        </is>
      </c>
      <c r="D111" t="n">
        <v>4.939</v>
      </c>
      <c r="E111" t="n">
        <v>20.25</v>
      </c>
      <c r="F111" t="n">
        <v>17.46</v>
      </c>
      <c r="G111" t="n">
        <v>149.64</v>
      </c>
      <c r="H111" t="n">
        <v>2.1</v>
      </c>
      <c r="I111" t="n">
        <v>7</v>
      </c>
      <c r="J111" t="n">
        <v>239.41</v>
      </c>
      <c r="K111" t="n">
        <v>54.38</v>
      </c>
      <c r="L111" t="n">
        <v>28.25</v>
      </c>
      <c r="M111" t="n">
        <v>5</v>
      </c>
      <c r="N111" t="n">
        <v>56.78</v>
      </c>
      <c r="O111" t="n">
        <v>29761.35</v>
      </c>
      <c r="P111" t="n">
        <v>206.77</v>
      </c>
      <c r="Q111" t="n">
        <v>444.55</v>
      </c>
      <c r="R111" t="n">
        <v>66.59</v>
      </c>
      <c r="S111" t="n">
        <v>48.21</v>
      </c>
      <c r="T111" t="n">
        <v>3266.65</v>
      </c>
      <c r="U111" t="n">
        <v>0.72</v>
      </c>
      <c r="V111" t="n">
        <v>0.78</v>
      </c>
      <c r="W111" t="n">
        <v>0.17</v>
      </c>
      <c r="X111" t="n">
        <v>0.18</v>
      </c>
      <c r="Y111" t="n">
        <v>1</v>
      </c>
      <c r="Z111" t="n">
        <v>10</v>
      </c>
    </row>
    <row r="112">
      <c r="A112" t="n">
        <v>110</v>
      </c>
      <c r="B112" t="n">
        <v>100</v>
      </c>
      <c r="C112" t="inlineStr">
        <is>
          <t xml:space="preserve">CONCLUIDO	</t>
        </is>
      </c>
      <c r="D112" t="n">
        <v>4.9452</v>
      </c>
      <c r="E112" t="n">
        <v>20.22</v>
      </c>
      <c r="F112" t="n">
        <v>17.43</v>
      </c>
      <c r="G112" t="n">
        <v>149.42</v>
      </c>
      <c r="H112" t="n">
        <v>2.11</v>
      </c>
      <c r="I112" t="n">
        <v>7</v>
      </c>
      <c r="J112" t="n">
        <v>239.85</v>
      </c>
      <c r="K112" t="n">
        <v>54.38</v>
      </c>
      <c r="L112" t="n">
        <v>28.5</v>
      </c>
      <c r="M112" t="n">
        <v>5</v>
      </c>
      <c r="N112" t="n">
        <v>56.97</v>
      </c>
      <c r="O112" t="n">
        <v>29815.09</v>
      </c>
      <c r="P112" t="n">
        <v>206.06</v>
      </c>
      <c r="Q112" t="n">
        <v>444.55</v>
      </c>
      <c r="R112" t="n">
        <v>65.53</v>
      </c>
      <c r="S112" t="n">
        <v>48.21</v>
      </c>
      <c r="T112" t="n">
        <v>2737.23</v>
      </c>
      <c r="U112" t="n">
        <v>0.74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</row>
    <row r="113">
      <c r="A113" t="n">
        <v>111</v>
      </c>
      <c r="B113" t="n">
        <v>100</v>
      </c>
      <c r="C113" t="inlineStr">
        <is>
          <t xml:space="preserve">CONCLUIDO	</t>
        </is>
      </c>
      <c r="D113" t="n">
        <v>4.943</v>
      </c>
      <c r="E113" t="n">
        <v>20.23</v>
      </c>
      <c r="F113" t="n">
        <v>17.44</v>
      </c>
      <c r="G113" t="n">
        <v>149.5</v>
      </c>
      <c r="H113" t="n">
        <v>2.13</v>
      </c>
      <c r="I113" t="n">
        <v>7</v>
      </c>
      <c r="J113" t="n">
        <v>240.28</v>
      </c>
      <c r="K113" t="n">
        <v>54.38</v>
      </c>
      <c r="L113" t="n">
        <v>28.75</v>
      </c>
      <c r="M113" t="n">
        <v>5</v>
      </c>
      <c r="N113" t="n">
        <v>57.16</v>
      </c>
      <c r="O113" t="n">
        <v>29869.01</v>
      </c>
      <c r="P113" t="n">
        <v>204.59</v>
      </c>
      <c r="Q113" t="n">
        <v>444.55</v>
      </c>
      <c r="R113" t="n">
        <v>65.98999999999999</v>
      </c>
      <c r="S113" t="n">
        <v>48.21</v>
      </c>
      <c r="T113" t="n">
        <v>2967.13</v>
      </c>
      <c r="U113" t="n">
        <v>0.73</v>
      </c>
      <c r="V113" t="n">
        <v>0.78</v>
      </c>
      <c r="W113" t="n">
        <v>0.17</v>
      </c>
      <c r="X113" t="n">
        <v>0.17</v>
      </c>
      <c r="Y113" t="n">
        <v>1</v>
      </c>
      <c r="Z113" t="n">
        <v>10</v>
      </c>
    </row>
    <row r="114">
      <c r="A114" t="n">
        <v>112</v>
      </c>
      <c r="B114" t="n">
        <v>100</v>
      </c>
      <c r="C114" t="inlineStr">
        <is>
          <t xml:space="preserve">CONCLUIDO	</t>
        </is>
      </c>
      <c r="D114" t="n">
        <v>4.9667</v>
      </c>
      <c r="E114" t="n">
        <v>20.13</v>
      </c>
      <c r="F114" t="n">
        <v>17.38</v>
      </c>
      <c r="G114" t="n">
        <v>173.84</v>
      </c>
      <c r="H114" t="n">
        <v>2.14</v>
      </c>
      <c r="I114" t="n">
        <v>6</v>
      </c>
      <c r="J114" t="n">
        <v>240.72</v>
      </c>
      <c r="K114" t="n">
        <v>54.38</v>
      </c>
      <c r="L114" t="n">
        <v>29</v>
      </c>
      <c r="M114" t="n">
        <v>4</v>
      </c>
      <c r="N114" t="n">
        <v>57.34</v>
      </c>
      <c r="O114" t="n">
        <v>29922.88</v>
      </c>
      <c r="P114" t="n">
        <v>202.58</v>
      </c>
      <c r="Q114" t="n">
        <v>444.55</v>
      </c>
      <c r="R114" t="n">
        <v>64.04000000000001</v>
      </c>
      <c r="S114" t="n">
        <v>48.21</v>
      </c>
      <c r="T114" t="n">
        <v>1995.08</v>
      </c>
      <c r="U114" t="n">
        <v>0.75</v>
      </c>
      <c r="V114" t="n">
        <v>0.78</v>
      </c>
      <c r="W114" t="n">
        <v>0.17</v>
      </c>
      <c r="X114" t="n">
        <v>0.11</v>
      </c>
      <c r="Y114" t="n">
        <v>1</v>
      </c>
      <c r="Z114" t="n">
        <v>10</v>
      </c>
    </row>
    <row r="115">
      <c r="A115" t="n">
        <v>113</v>
      </c>
      <c r="B115" t="n">
        <v>100</v>
      </c>
      <c r="C115" t="inlineStr">
        <is>
          <t xml:space="preserve">CONCLUIDO	</t>
        </is>
      </c>
      <c r="D115" t="n">
        <v>4.961</v>
      </c>
      <c r="E115" t="n">
        <v>20.16</v>
      </c>
      <c r="F115" t="n">
        <v>17.41</v>
      </c>
      <c r="G115" t="n">
        <v>174.07</v>
      </c>
      <c r="H115" t="n">
        <v>2.16</v>
      </c>
      <c r="I115" t="n">
        <v>6</v>
      </c>
      <c r="J115" t="n">
        <v>241.16</v>
      </c>
      <c r="K115" t="n">
        <v>54.38</v>
      </c>
      <c r="L115" t="n">
        <v>29.25</v>
      </c>
      <c r="M115" t="n">
        <v>4</v>
      </c>
      <c r="N115" t="n">
        <v>57.53</v>
      </c>
      <c r="O115" t="n">
        <v>29976.82</v>
      </c>
      <c r="P115" t="n">
        <v>203.46</v>
      </c>
      <c r="Q115" t="n">
        <v>444.55</v>
      </c>
      <c r="R115" t="n">
        <v>64.95999999999999</v>
      </c>
      <c r="S115" t="n">
        <v>48.21</v>
      </c>
      <c r="T115" t="n">
        <v>2456.03</v>
      </c>
      <c r="U115" t="n">
        <v>0.74</v>
      </c>
      <c r="V115" t="n">
        <v>0.78</v>
      </c>
      <c r="W115" t="n">
        <v>0.17</v>
      </c>
      <c r="X115" t="n">
        <v>0.13</v>
      </c>
      <c r="Y115" t="n">
        <v>1</v>
      </c>
      <c r="Z115" t="n">
        <v>10</v>
      </c>
    </row>
    <row r="116">
      <c r="A116" t="n">
        <v>114</v>
      </c>
      <c r="B116" t="n">
        <v>100</v>
      </c>
      <c r="C116" t="inlineStr">
        <is>
          <t xml:space="preserve">CONCLUIDO	</t>
        </is>
      </c>
      <c r="D116" t="n">
        <v>4.9527</v>
      </c>
      <c r="E116" t="n">
        <v>20.19</v>
      </c>
      <c r="F116" t="n">
        <v>17.44</v>
      </c>
      <c r="G116" t="n">
        <v>174.41</v>
      </c>
      <c r="H116" t="n">
        <v>2.17</v>
      </c>
      <c r="I116" t="n">
        <v>6</v>
      </c>
      <c r="J116" t="n">
        <v>241.59</v>
      </c>
      <c r="K116" t="n">
        <v>54.38</v>
      </c>
      <c r="L116" t="n">
        <v>29.5</v>
      </c>
      <c r="M116" t="n">
        <v>4</v>
      </c>
      <c r="N116" t="n">
        <v>57.72</v>
      </c>
      <c r="O116" t="n">
        <v>30030.83</v>
      </c>
      <c r="P116" t="n">
        <v>204.12</v>
      </c>
      <c r="Q116" t="n">
        <v>444.55</v>
      </c>
      <c r="R116" t="n">
        <v>66.03</v>
      </c>
      <c r="S116" t="n">
        <v>48.21</v>
      </c>
      <c r="T116" t="n">
        <v>2987.9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</row>
    <row r="117">
      <c r="A117" t="n">
        <v>115</v>
      </c>
      <c r="B117" t="n">
        <v>100</v>
      </c>
      <c r="C117" t="inlineStr">
        <is>
          <t xml:space="preserve">CONCLUIDO	</t>
        </is>
      </c>
      <c r="D117" t="n">
        <v>4.9618</v>
      </c>
      <c r="E117" t="n">
        <v>20.15</v>
      </c>
      <c r="F117" t="n">
        <v>17.4</v>
      </c>
      <c r="G117" t="n">
        <v>174.04</v>
      </c>
      <c r="H117" t="n">
        <v>2.19</v>
      </c>
      <c r="I117" t="n">
        <v>6</v>
      </c>
      <c r="J117" t="n">
        <v>242.03</v>
      </c>
      <c r="K117" t="n">
        <v>54.38</v>
      </c>
      <c r="L117" t="n">
        <v>29.75</v>
      </c>
      <c r="M117" t="n">
        <v>4</v>
      </c>
      <c r="N117" t="n">
        <v>57.91</v>
      </c>
      <c r="O117" t="n">
        <v>30084.9</v>
      </c>
      <c r="P117" t="n">
        <v>203.82</v>
      </c>
      <c r="Q117" t="n">
        <v>444.55</v>
      </c>
      <c r="R117" t="n">
        <v>64.7</v>
      </c>
      <c r="S117" t="n">
        <v>48.21</v>
      </c>
      <c r="T117" t="n">
        <v>2326.99</v>
      </c>
      <c r="U117" t="n">
        <v>0.75</v>
      </c>
      <c r="V117" t="n">
        <v>0.78</v>
      </c>
      <c r="W117" t="n">
        <v>0.17</v>
      </c>
      <c r="X117" t="n">
        <v>0.13</v>
      </c>
      <c r="Y117" t="n">
        <v>1</v>
      </c>
      <c r="Z117" t="n">
        <v>10</v>
      </c>
    </row>
    <row r="118">
      <c r="A118" t="n">
        <v>116</v>
      </c>
      <c r="B118" t="n">
        <v>100</v>
      </c>
      <c r="C118" t="inlineStr">
        <is>
          <t xml:space="preserve">CONCLUIDO	</t>
        </is>
      </c>
      <c r="D118" t="n">
        <v>4.959</v>
      </c>
      <c r="E118" t="n">
        <v>20.17</v>
      </c>
      <c r="F118" t="n">
        <v>17.42</v>
      </c>
      <c r="G118" t="n">
        <v>174.15</v>
      </c>
      <c r="H118" t="n">
        <v>2.2</v>
      </c>
      <c r="I118" t="n">
        <v>6</v>
      </c>
      <c r="J118" t="n">
        <v>242.47</v>
      </c>
      <c r="K118" t="n">
        <v>54.38</v>
      </c>
      <c r="L118" t="n">
        <v>30</v>
      </c>
      <c r="M118" t="n">
        <v>4</v>
      </c>
      <c r="N118" t="n">
        <v>58.1</v>
      </c>
      <c r="O118" t="n">
        <v>30139.04</v>
      </c>
      <c r="P118" t="n">
        <v>204.58</v>
      </c>
      <c r="Q118" t="n">
        <v>444.55</v>
      </c>
      <c r="R118" t="n">
        <v>65.14</v>
      </c>
      <c r="S118" t="n">
        <v>48.21</v>
      </c>
      <c r="T118" t="n">
        <v>2546.26</v>
      </c>
      <c r="U118" t="n">
        <v>0.74</v>
      </c>
      <c r="V118" t="n">
        <v>0.78</v>
      </c>
      <c r="W118" t="n">
        <v>0.17</v>
      </c>
      <c r="X118" t="n">
        <v>0.14</v>
      </c>
      <c r="Y118" t="n">
        <v>1</v>
      </c>
      <c r="Z118" t="n">
        <v>10</v>
      </c>
    </row>
    <row r="119">
      <c r="A119" t="n">
        <v>117</v>
      </c>
      <c r="B119" t="n">
        <v>100</v>
      </c>
      <c r="C119" t="inlineStr">
        <is>
          <t xml:space="preserve">CONCLUIDO	</t>
        </is>
      </c>
      <c r="D119" t="n">
        <v>4.959</v>
      </c>
      <c r="E119" t="n">
        <v>20.17</v>
      </c>
      <c r="F119" t="n">
        <v>17.42</v>
      </c>
      <c r="G119" t="n">
        <v>174.16</v>
      </c>
      <c r="H119" t="n">
        <v>2.21</v>
      </c>
      <c r="I119" t="n">
        <v>6</v>
      </c>
      <c r="J119" t="n">
        <v>242.91</v>
      </c>
      <c r="K119" t="n">
        <v>54.38</v>
      </c>
      <c r="L119" t="n">
        <v>30.25</v>
      </c>
      <c r="M119" t="n">
        <v>4</v>
      </c>
      <c r="N119" t="n">
        <v>58.28</v>
      </c>
      <c r="O119" t="n">
        <v>30193.25</v>
      </c>
      <c r="P119" t="n">
        <v>205.18</v>
      </c>
      <c r="Q119" t="n">
        <v>444.55</v>
      </c>
      <c r="R119" t="n">
        <v>65.13</v>
      </c>
      <c r="S119" t="n">
        <v>48.21</v>
      </c>
      <c r="T119" t="n">
        <v>2541.9</v>
      </c>
      <c r="U119" t="n">
        <v>0.74</v>
      </c>
      <c r="V119" t="n">
        <v>0.78</v>
      </c>
      <c r="W119" t="n">
        <v>0.17</v>
      </c>
      <c r="X119" t="n">
        <v>0.14</v>
      </c>
      <c r="Y119" t="n">
        <v>1</v>
      </c>
      <c r="Z119" t="n">
        <v>10</v>
      </c>
    </row>
    <row r="120">
      <c r="A120" t="n">
        <v>118</v>
      </c>
      <c r="B120" t="n">
        <v>100</v>
      </c>
      <c r="C120" t="inlineStr">
        <is>
          <t xml:space="preserve">CONCLUIDO	</t>
        </is>
      </c>
      <c r="D120" t="n">
        <v>4.9598</v>
      </c>
      <c r="E120" t="n">
        <v>20.16</v>
      </c>
      <c r="F120" t="n">
        <v>17.41</v>
      </c>
      <c r="G120" t="n">
        <v>174.12</v>
      </c>
      <c r="H120" t="n">
        <v>2.23</v>
      </c>
      <c r="I120" t="n">
        <v>6</v>
      </c>
      <c r="J120" t="n">
        <v>243.35</v>
      </c>
      <c r="K120" t="n">
        <v>54.38</v>
      </c>
      <c r="L120" t="n">
        <v>30.5</v>
      </c>
      <c r="M120" t="n">
        <v>4</v>
      </c>
      <c r="N120" t="n">
        <v>58.47</v>
      </c>
      <c r="O120" t="n">
        <v>30247.52</v>
      </c>
      <c r="P120" t="n">
        <v>205.61</v>
      </c>
      <c r="Q120" t="n">
        <v>444.55</v>
      </c>
      <c r="R120" t="n">
        <v>65.02</v>
      </c>
      <c r="S120" t="n">
        <v>48.21</v>
      </c>
      <c r="T120" t="n">
        <v>2484.47</v>
      </c>
      <c r="U120" t="n">
        <v>0.74</v>
      </c>
      <c r="V120" t="n">
        <v>0.78</v>
      </c>
      <c r="W120" t="n">
        <v>0.17</v>
      </c>
      <c r="X120" t="n">
        <v>0.14</v>
      </c>
      <c r="Y120" t="n">
        <v>1</v>
      </c>
      <c r="Z120" t="n">
        <v>10</v>
      </c>
    </row>
    <row r="121">
      <c r="A121" t="n">
        <v>119</v>
      </c>
      <c r="B121" t="n">
        <v>100</v>
      </c>
      <c r="C121" t="inlineStr">
        <is>
          <t xml:space="preserve">CONCLUIDO	</t>
        </is>
      </c>
      <c r="D121" t="n">
        <v>4.9602</v>
      </c>
      <c r="E121" t="n">
        <v>20.16</v>
      </c>
      <c r="F121" t="n">
        <v>17.41</v>
      </c>
      <c r="G121" t="n">
        <v>174.1</v>
      </c>
      <c r="H121" t="n">
        <v>2.24</v>
      </c>
      <c r="I121" t="n">
        <v>6</v>
      </c>
      <c r="J121" t="n">
        <v>243.79</v>
      </c>
      <c r="K121" t="n">
        <v>54.38</v>
      </c>
      <c r="L121" t="n">
        <v>30.75</v>
      </c>
      <c r="M121" t="n">
        <v>4</v>
      </c>
      <c r="N121" t="n">
        <v>58.67</v>
      </c>
      <c r="O121" t="n">
        <v>30301.87</v>
      </c>
      <c r="P121" t="n">
        <v>205.06</v>
      </c>
      <c r="Q121" t="n">
        <v>444.55</v>
      </c>
      <c r="R121" t="n">
        <v>64.89</v>
      </c>
      <c r="S121" t="n">
        <v>48.21</v>
      </c>
      <c r="T121" t="n">
        <v>2419.42</v>
      </c>
      <c r="U121" t="n">
        <v>0.74</v>
      </c>
      <c r="V121" t="n">
        <v>0.78</v>
      </c>
      <c r="W121" t="n">
        <v>0.18</v>
      </c>
      <c r="X121" t="n">
        <v>0.13</v>
      </c>
      <c r="Y121" t="n">
        <v>1</v>
      </c>
      <c r="Z121" t="n">
        <v>10</v>
      </c>
    </row>
    <row r="122">
      <c r="A122" t="n">
        <v>120</v>
      </c>
      <c r="B122" t="n">
        <v>100</v>
      </c>
      <c r="C122" t="inlineStr">
        <is>
          <t xml:space="preserve">CONCLUIDO	</t>
        </is>
      </c>
      <c r="D122" t="n">
        <v>4.9626</v>
      </c>
      <c r="E122" t="n">
        <v>20.15</v>
      </c>
      <c r="F122" t="n">
        <v>17.4</v>
      </c>
      <c r="G122" t="n">
        <v>174.01</v>
      </c>
      <c r="H122" t="n">
        <v>2.26</v>
      </c>
      <c r="I122" t="n">
        <v>6</v>
      </c>
      <c r="J122" t="n">
        <v>244.23</v>
      </c>
      <c r="K122" t="n">
        <v>54.38</v>
      </c>
      <c r="L122" t="n">
        <v>31</v>
      </c>
      <c r="M122" t="n">
        <v>3</v>
      </c>
      <c r="N122" t="n">
        <v>58.86</v>
      </c>
      <c r="O122" t="n">
        <v>30356.28</v>
      </c>
      <c r="P122" t="n">
        <v>205.14</v>
      </c>
      <c r="Q122" t="n">
        <v>444.55</v>
      </c>
      <c r="R122" t="n">
        <v>64.56</v>
      </c>
      <c r="S122" t="n">
        <v>48.21</v>
      </c>
      <c r="T122" t="n">
        <v>2255.21</v>
      </c>
      <c r="U122" t="n">
        <v>0.75</v>
      </c>
      <c r="V122" t="n">
        <v>0.78</v>
      </c>
      <c r="W122" t="n">
        <v>0.17</v>
      </c>
      <c r="X122" t="n">
        <v>0.12</v>
      </c>
      <c r="Y122" t="n">
        <v>1</v>
      </c>
      <c r="Z122" t="n">
        <v>10</v>
      </c>
    </row>
    <row r="123">
      <c r="A123" t="n">
        <v>121</v>
      </c>
      <c r="B123" t="n">
        <v>100</v>
      </c>
      <c r="C123" t="inlineStr">
        <is>
          <t xml:space="preserve">CONCLUIDO	</t>
        </is>
      </c>
      <c r="D123" t="n">
        <v>4.9615</v>
      </c>
      <c r="E123" t="n">
        <v>20.16</v>
      </c>
      <c r="F123" t="n">
        <v>17.41</v>
      </c>
      <c r="G123" t="n">
        <v>174.05</v>
      </c>
      <c r="H123" t="n">
        <v>2.27</v>
      </c>
      <c r="I123" t="n">
        <v>6</v>
      </c>
      <c r="J123" t="n">
        <v>244.68</v>
      </c>
      <c r="K123" t="n">
        <v>54.38</v>
      </c>
      <c r="L123" t="n">
        <v>31.25</v>
      </c>
      <c r="M123" t="n">
        <v>3</v>
      </c>
      <c r="N123" t="n">
        <v>59.05</v>
      </c>
      <c r="O123" t="n">
        <v>30410.77</v>
      </c>
      <c r="P123" t="n">
        <v>205.29</v>
      </c>
      <c r="Q123" t="n">
        <v>444.56</v>
      </c>
      <c r="R123" t="n">
        <v>64.65000000000001</v>
      </c>
      <c r="S123" t="n">
        <v>48.21</v>
      </c>
      <c r="T123" t="n">
        <v>2298.73</v>
      </c>
      <c r="U123" t="n">
        <v>0.75</v>
      </c>
      <c r="V123" t="n">
        <v>0.78</v>
      </c>
      <c r="W123" t="n">
        <v>0.18</v>
      </c>
      <c r="X123" t="n">
        <v>0.13</v>
      </c>
      <c r="Y123" t="n">
        <v>1</v>
      </c>
      <c r="Z123" t="n">
        <v>10</v>
      </c>
    </row>
    <row r="124">
      <c r="A124" t="n">
        <v>122</v>
      </c>
      <c r="B124" t="n">
        <v>100</v>
      </c>
      <c r="C124" t="inlineStr">
        <is>
          <t xml:space="preserve">CONCLUIDO	</t>
        </is>
      </c>
      <c r="D124" t="n">
        <v>4.9659</v>
      </c>
      <c r="E124" t="n">
        <v>20.14</v>
      </c>
      <c r="F124" t="n">
        <v>17.39</v>
      </c>
      <c r="G124" t="n">
        <v>173.88</v>
      </c>
      <c r="H124" t="n">
        <v>2.29</v>
      </c>
      <c r="I124" t="n">
        <v>6</v>
      </c>
      <c r="J124" t="n">
        <v>245.12</v>
      </c>
      <c r="K124" t="n">
        <v>54.38</v>
      </c>
      <c r="L124" t="n">
        <v>31.5</v>
      </c>
      <c r="M124" t="n">
        <v>3</v>
      </c>
      <c r="N124" t="n">
        <v>59.24</v>
      </c>
      <c r="O124" t="n">
        <v>30465.32</v>
      </c>
      <c r="P124" t="n">
        <v>204.87</v>
      </c>
      <c r="Q124" t="n">
        <v>444.55</v>
      </c>
      <c r="R124" t="n">
        <v>64.05</v>
      </c>
      <c r="S124" t="n">
        <v>48.21</v>
      </c>
      <c r="T124" t="n">
        <v>1999.99</v>
      </c>
      <c r="U124" t="n">
        <v>0.75</v>
      </c>
      <c r="V124" t="n">
        <v>0.78</v>
      </c>
      <c r="W124" t="n">
        <v>0.18</v>
      </c>
      <c r="X124" t="n">
        <v>0.11</v>
      </c>
      <c r="Y124" t="n">
        <v>1</v>
      </c>
      <c r="Z124" t="n">
        <v>10</v>
      </c>
    </row>
    <row r="125">
      <c r="A125" t="n">
        <v>123</v>
      </c>
      <c r="B125" t="n">
        <v>100</v>
      </c>
      <c r="C125" t="inlineStr">
        <is>
          <t xml:space="preserve">CONCLUIDO	</t>
        </is>
      </c>
      <c r="D125" t="n">
        <v>4.9662</v>
      </c>
      <c r="E125" t="n">
        <v>20.14</v>
      </c>
      <c r="F125" t="n">
        <v>17.39</v>
      </c>
      <c r="G125" t="n">
        <v>173.86</v>
      </c>
      <c r="H125" t="n">
        <v>2.3</v>
      </c>
      <c r="I125" t="n">
        <v>6</v>
      </c>
      <c r="J125" t="n">
        <v>245.56</v>
      </c>
      <c r="K125" t="n">
        <v>54.38</v>
      </c>
      <c r="L125" t="n">
        <v>31.75</v>
      </c>
      <c r="M125" t="n">
        <v>1</v>
      </c>
      <c r="N125" t="n">
        <v>59.43</v>
      </c>
      <c r="O125" t="n">
        <v>30519.94</v>
      </c>
      <c r="P125" t="n">
        <v>204.9</v>
      </c>
      <c r="Q125" t="n">
        <v>444.55</v>
      </c>
      <c r="R125" t="n">
        <v>63.95</v>
      </c>
      <c r="S125" t="n">
        <v>48.21</v>
      </c>
      <c r="T125" t="n">
        <v>1950.19</v>
      </c>
      <c r="U125" t="n">
        <v>0.75</v>
      </c>
      <c r="V125" t="n">
        <v>0.78</v>
      </c>
      <c r="W125" t="n">
        <v>0.18</v>
      </c>
      <c r="X125" t="n">
        <v>0.11</v>
      </c>
      <c r="Y125" t="n">
        <v>1</v>
      </c>
      <c r="Z125" t="n">
        <v>10</v>
      </c>
    </row>
    <row r="126">
      <c r="A126" t="n">
        <v>124</v>
      </c>
      <c r="B126" t="n">
        <v>100</v>
      </c>
      <c r="C126" t="inlineStr">
        <is>
          <t xml:space="preserve">CONCLUIDO	</t>
        </is>
      </c>
      <c r="D126" t="n">
        <v>4.9659</v>
      </c>
      <c r="E126" t="n">
        <v>20.14</v>
      </c>
      <c r="F126" t="n">
        <v>17.39</v>
      </c>
      <c r="G126" t="n">
        <v>173.87</v>
      </c>
      <c r="H126" t="n">
        <v>2.31</v>
      </c>
      <c r="I126" t="n">
        <v>6</v>
      </c>
      <c r="J126" t="n">
        <v>246</v>
      </c>
      <c r="K126" t="n">
        <v>54.38</v>
      </c>
      <c r="L126" t="n">
        <v>32</v>
      </c>
      <c r="M126" t="n">
        <v>1</v>
      </c>
      <c r="N126" t="n">
        <v>59.63</v>
      </c>
      <c r="O126" t="n">
        <v>30574.64</v>
      </c>
      <c r="P126" t="n">
        <v>205.07</v>
      </c>
      <c r="Q126" t="n">
        <v>444.55</v>
      </c>
      <c r="R126" t="n">
        <v>64.02</v>
      </c>
      <c r="S126" t="n">
        <v>48.21</v>
      </c>
      <c r="T126" t="n">
        <v>1985.35</v>
      </c>
      <c r="U126" t="n">
        <v>0.75</v>
      </c>
      <c r="V126" t="n">
        <v>0.78</v>
      </c>
      <c r="W126" t="n">
        <v>0.18</v>
      </c>
      <c r="X126" t="n">
        <v>0.11</v>
      </c>
      <c r="Y126" t="n">
        <v>1</v>
      </c>
      <c r="Z126" t="n">
        <v>10</v>
      </c>
    </row>
    <row r="127">
      <c r="A127" t="n">
        <v>125</v>
      </c>
      <c r="B127" t="n">
        <v>100</v>
      </c>
      <c r="C127" t="inlineStr">
        <is>
          <t xml:space="preserve">CONCLUIDO	</t>
        </is>
      </c>
      <c r="D127" t="n">
        <v>4.9652</v>
      </c>
      <c r="E127" t="n">
        <v>20.14</v>
      </c>
      <c r="F127" t="n">
        <v>17.39</v>
      </c>
      <c r="G127" t="n">
        <v>173.9</v>
      </c>
      <c r="H127" t="n">
        <v>2.33</v>
      </c>
      <c r="I127" t="n">
        <v>6</v>
      </c>
      <c r="J127" t="n">
        <v>246.45</v>
      </c>
      <c r="K127" t="n">
        <v>54.38</v>
      </c>
      <c r="L127" t="n">
        <v>32.25</v>
      </c>
      <c r="M127" t="n">
        <v>1</v>
      </c>
      <c r="N127" t="n">
        <v>59.82</v>
      </c>
      <c r="O127" t="n">
        <v>30629.4</v>
      </c>
      <c r="P127" t="n">
        <v>205.4</v>
      </c>
      <c r="Q127" t="n">
        <v>444.55</v>
      </c>
      <c r="R127" t="n">
        <v>64.13</v>
      </c>
      <c r="S127" t="n">
        <v>48.21</v>
      </c>
      <c r="T127" t="n">
        <v>2040.83</v>
      </c>
      <c r="U127" t="n">
        <v>0.75</v>
      </c>
      <c r="V127" t="n">
        <v>0.78</v>
      </c>
      <c r="W127" t="n">
        <v>0.18</v>
      </c>
      <c r="X127" t="n">
        <v>0.11</v>
      </c>
      <c r="Y127" t="n">
        <v>1</v>
      </c>
      <c r="Z127" t="n">
        <v>10</v>
      </c>
    </row>
    <row r="128">
      <c r="A128" t="n">
        <v>126</v>
      </c>
      <c r="B128" t="n">
        <v>100</v>
      </c>
      <c r="C128" t="inlineStr">
        <is>
          <t xml:space="preserve">CONCLUIDO	</t>
        </is>
      </c>
      <c r="D128" t="n">
        <v>4.9633</v>
      </c>
      <c r="E128" t="n">
        <v>20.15</v>
      </c>
      <c r="F128" t="n">
        <v>17.4</v>
      </c>
      <c r="G128" t="n">
        <v>173.98</v>
      </c>
      <c r="H128" t="n">
        <v>2.34</v>
      </c>
      <c r="I128" t="n">
        <v>6</v>
      </c>
      <c r="J128" t="n">
        <v>246.89</v>
      </c>
      <c r="K128" t="n">
        <v>54.38</v>
      </c>
      <c r="L128" t="n">
        <v>32.5</v>
      </c>
      <c r="M128" t="n">
        <v>1</v>
      </c>
      <c r="N128" t="n">
        <v>60.02</v>
      </c>
      <c r="O128" t="n">
        <v>30684.23</v>
      </c>
      <c r="P128" t="n">
        <v>205.85</v>
      </c>
      <c r="Q128" t="n">
        <v>444.56</v>
      </c>
      <c r="R128" t="n">
        <v>64.39</v>
      </c>
      <c r="S128" t="n">
        <v>48.21</v>
      </c>
      <c r="T128" t="n">
        <v>2168.34</v>
      </c>
      <c r="U128" t="n">
        <v>0.75</v>
      </c>
      <c r="V128" t="n">
        <v>0.78</v>
      </c>
      <c r="W128" t="n">
        <v>0.18</v>
      </c>
      <c r="X128" t="n">
        <v>0.12</v>
      </c>
      <c r="Y128" t="n">
        <v>1</v>
      </c>
      <c r="Z128" t="n">
        <v>10</v>
      </c>
    </row>
    <row r="129">
      <c r="A129" t="n">
        <v>127</v>
      </c>
      <c r="B129" t="n">
        <v>100</v>
      </c>
      <c r="C129" t="inlineStr">
        <is>
          <t xml:space="preserve">CONCLUIDO	</t>
        </is>
      </c>
      <c r="D129" t="n">
        <v>4.9605</v>
      </c>
      <c r="E129" t="n">
        <v>20.16</v>
      </c>
      <c r="F129" t="n">
        <v>17.41</v>
      </c>
      <c r="G129" t="n">
        <v>174.09</v>
      </c>
      <c r="H129" t="n">
        <v>2.36</v>
      </c>
      <c r="I129" t="n">
        <v>6</v>
      </c>
      <c r="J129" t="n">
        <v>247.34</v>
      </c>
      <c r="K129" t="n">
        <v>54.38</v>
      </c>
      <c r="L129" t="n">
        <v>32.75</v>
      </c>
      <c r="M129" t="n">
        <v>1</v>
      </c>
      <c r="N129" t="n">
        <v>60.21</v>
      </c>
      <c r="O129" t="n">
        <v>30739.14</v>
      </c>
      <c r="P129" t="n">
        <v>206.18</v>
      </c>
      <c r="Q129" t="n">
        <v>444.55</v>
      </c>
      <c r="R129" t="n">
        <v>64.8</v>
      </c>
      <c r="S129" t="n">
        <v>48.21</v>
      </c>
      <c r="T129" t="n">
        <v>2373.19</v>
      </c>
      <c r="U129" t="n">
        <v>0.74</v>
      </c>
      <c r="V129" t="n">
        <v>0.78</v>
      </c>
      <c r="W129" t="n">
        <v>0.18</v>
      </c>
      <c r="X129" t="n">
        <v>0.13</v>
      </c>
      <c r="Y129" t="n">
        <v>1</v>
      </c>
      <c r="Z129" t="n">
        <v>10</v>
      </c>
    </row>
    <row r="130">
      <c r="A130" t="n">
        <v>128</v>
      </c>
      <c r="B130" t="n">
        <v>100</v>
      </c>
      <c r="C130" t="inlineStr">
        <is>
          <t xml:space="preserve">CONCLUIDO	</t>
        </is>
      </c>
      <c r="D130" t="n">
        <v>4.9583</v>
      </c>
      <c r="E130" t="n">
        <v>20.17</v>
      </c>
      <c r="F130" t="n">
        <v>17.42</v>
      </c>
      <c r="G130" t="n">
        <v>174.18</v>
      </c>
      <c r="H130" t="n">
        <v>2.37</v>
      </c>
      <c r="I130" t="n">
        <v>6</v>
      </c>
      <c r="J130" t="n">
        <v>247.78</v>
      </c>
      <c r="K130" t="n">
        <v>54.38</v>
      </c>
      <c r="L130" t="n">
        <v>33</v>
      </c>
      <c r="M130" t="n">
        <v>1</v>
      </c>
      <c r="N130" t="n">
        <v>60.41</v>
      </c>
      <c r="O130" t="n">
        <v>30794.11</v>
      </c>
      <c r="P130" t="n">
        <v>206.51</v>
      </c>
      <c r="Q130" t="n">
        <v>444.55</v>
      </c>
      <c r="R130" t="n">
        <v>65.09</v>
      </c>
      <c r="S130" t="n">
        <v>48.21</v>
      </c>
      <c r="T130" t="n">
        <v>2518.42</v>
      </c>
      <c r="U130" t="n">
        <v>0.74</v>
      </c>
      <c r="V130" t="n">
        <v>0.78</v>
      </c>
      <c r="W130" t="n">
        <v>0.18</v>
      </c>
      <c r="X130" t="n">
        <v>0.14</v>
      </c>
      <c r="Y130" t="n">
        <v>1</v>
      </c>
      <c r="Z130" t="n">
        <v>10</v>
      </c>
    </row>
    <row r="131">
      <c r="A131" t="n">
        <v>129</v>
      </c>
      <c r="B131" t="n">
        <v>100</v>
      </c>
      <c r="C131" t="inlineStr">
        <is>
          <t xml:space="preserve">CONCLUIDO	</t>
        </is>
      </c>
      <c r="D131" t="n">
        <v>4.9608</v>
      </c>
      <c r="E131" t="n">
        <v>20.16</v>
      </c>
      <c r="F131" t="n">
        <v>17.41</v>
      </c>
      <c r="G131" t="n">
        <v>174.08</v>
      </c>
      <c r="H131" t="n">
        <v>2.38</v>
      </c>
      <c r="I131" t="n">
        <v>6</v>
      </c>
      <c r="J131" t="n">
        <v>248.23</v>
      </c>
      <c r="K131" t="n">
        <v>54.38</v>
      </c>
      <c r="L131" t="n">
        <v>33.25</v>
      </c>
      <c r="M131" t="n">
        <v>1</v>
      </c>
      <c r="N131" t="n">
        <v>60.6</v>
      </c>
      <c r="O131" t="n">
        <v>30849.16</v>
      </c>
      <c r="P131" t="n">
        <v>206.47</v>
      </c>
      <c r="Q131" t="n">
        <v>444.56</v>
      </c>
      <c r="R131" t="n">
        <v>64.67</v>
      </c>
      <c r="S131" t="n">
        <v>48.21</v>
      </c>
      <c r="T131" t="n">
        <v>2312.12</v>
      </c>
      <c r="U131" t="n">
        <v>0.75</v>
      </c>
      <c r="V131" t="n">
        <v>0.78</v>
      </c>
      <c r="W131" t="n">
        <v>0.18</v>
      </c>
      <c r="X131" t="n">
        <v>0.13</v>
      </c>
      <c r="Y131" t="n">
        <v>1</v>
      </c>
      <c r="Z131" t="n">
        <v>10</v>
      </c>
    </row>
    <row r="132">
      <c r="A132" t="n">
        <v>130</v>
      </c>
      <c r="B132" t="n">
        <v>100</v>
      </c>
      <c r="C132" t="inlineStr">
        <is>
          <t xml:space="preserve">CONCLUIDO	</t>
        </is>
      </c>
      <c r="D132" t="n">
        <v>4.9621</v>
      </c>
      <c r="E132" t="n">
        <v>20.15</v>
      </c>
      <c r="F132" t="n">
        <v>17.4</v>
      </c>
      <c r="G132" t="n">
        <v>174.03</v>
      </c>
      <c r="H132" t="n">
        <v>2.4</v>
      </c>
      <c r="I132" t="n">
        <v>6</v>
      </c>
      <c r="J132" t="n">
        <v>248.68</v>
      </c>
      <c r="K132" t="n">
        <v>54.38</v>
      </c>
      <c r="L132" t="n">
        <v>33.5</v>
      </c>
      <c r="M132" t="n">
        <v>0</v>
      </c>
      <c r="N132" t="n">
        <v>60.8</v>
      </c>
      <c r="O132" t="n">
        <v>30904.28</v>
      </c>
      <c r="P132" t="n">
        <v>206.66</v>
      </c>
      <c r="Q132" t="n">
        <v>444.55</v>
      </c>
      <c r="R132" t="n">
        <v>64.44</v>
      </c>
      <c r="S132" t="n">
        <v>48.21</v>
      </c>
      <c r="T132" t="n">
        <v>2192.59</v>
      </c>
      <c r="U132" t="n">
        <v>0.75</v>
      </c>
      <c r="V132" t="n">
        <v>0.78</v>
      </c>
      <c r="W132" t="n">
        <v>0.18</v>
      </c>
      <c r="X132" t="n">
        <v>0.13</v>
      </c>
      <c r="Y132" t="n">
        <v>1</v>
      </c>
      <c r="Z132" t="n">
        <v>10</v>
      </c>
    </row>
    <row r="133">
      <c r="A133" t="n">
        <v>0</v>
      </c>
      <c r="B133" t="n">
        <v>140</v>
      </c>
      <c r="C133" t="inlineStr">
        <is>
          <t xml:space="preserve">CONCLUIDO	</t>
        </is>
      </c>
      <c r="D133" t="n">
        <v>2.0311</v>
      </c>
      <c r="E133" t="n">
        <v>49.23</v>
      </c>
      <c r="F133" t="n">
        <v>27.95</v>
      </c>
      <c r="G133" t="n">
        <v>4.76</v>
      </c>
      <c r="H133" t="n">
        <v>0.06</v>
      </c>
      <c r="I133" t="n">
        <v>352</v>
      </c>
      <c r="J133" t="n">
        <v>274.09</v>
      </c>
      <c r="K133" t="n">
        <v>60.56</v>
      </c>
      <c r="L133" t="n">
        <v>1</v>
      </c>
      <c r="M133" t="n">
        <v>350</v>
      </c>
      <c r="N133" t="n">
        <v>72.53</v>
      </c>
      <c r="O133" t="n">
        <v>34038.11</v>
      </c>
      <c r="P133" t="n">
        <v>482.89</v>
      </c>
      <c r="Q133" t="n">
        <v>444.8</v>
      </c>
      <c r="R133" t="n">
        <v>410.68</v>
      </c>
      <c r="S133" t="n">
        <v>48.21</v>
      </c>
      <c r="T133" t="n">
        <v>173584.14</v>
      </c>
      <c r="U133" t="n">
        <v>0.12</v>
      </c>
      <c r="V133" t="n">
        <v>0.49</v>
      </c>
      <c r="W133" t="n">
        <v>0.72</v>
      </c>
      <c r="X133" t="n">
        <v>10.66</v>
      </c>
      <c r="Y133" t="n">
        <v>1</v>
      </c>
      <c r="Z133" t="n">
        <v>10</v>
      </c>
    </row>
    <row r="134">
      <c r="A134" t="n">
        <v>1</v>
      </c>
      <c r="B134" t="n">
        <v>140</v>
      </c>
      <c r="C134" t="inlineStr">
        <is>
          <t xml:space="preserve">CONCLUIDO	</t>
        </is>
      </c>
      <c r="D134" t="n">
        <v>2.4738</v>
      </c>
      <c r="E134" t="n">
        <v>40.42</v>
      </c>
      <c r="F134" t="n">
        <v>24.62</v>
      </c>
      <c r="G134" t="n">
        <v>5.98</v>
      </c>
      <c r="H134" t="n">
        <v>0.08</v>
      </c>
      <c r="I134" t="n">
        <v>247</v>
      </c>
      <c r="J134" t="n">
        <v>274.57</v>
      </c>
      <c r="K134" t="n">
        <v>60.56</v>
      </c>
      <c r="L134" t="n">
        <v>1.25</v>
      </c>
      <c r="M134" t="n">
        <v>245</v>
      </c>
      <c r="N134" t="n">
        <v>72.76000000000001</v>
      </c>
      <c r="O134" t="n">
        <v>34097.72</v>
      </c>
      <c r="P134" t="n">
        <v>424.98</v>
      </c>
      <c r="Q134" t="n">
        <v>444.74</v>
      </c>
      <c r="R134" t="n">
        <v>300.64</v>
      </c>
      <c r="S134" t="n">
        <v>48.21</v>
      </c>
      <c r="T134" t="n">
        <v>119089.27</v>
      </c>
      <c r="U134" t="n">
        <v>0.16</v>
      </c>
      <c r="V134" t="n">
        <v>0.55</v>
      </c>
      <c r="W134" t="n">
        <v>0.5600000000000001</v>
      </c>
      <c r="X134" t="n">
        <v>7.34</v>
      </c>
      <c r="Y134" t="n">
        <v>1</v>
      </c>
      <c r="Z134" t="n">
        <v>10</v>
      </c>
    </row>
    <row r="135">
      <c r="A135" t="n">
        <v>2</v>
      </c>
      <c r="B135" t="n">
        <v>140</v>
      </c>
      <c r="C135" t="inlineStr">
        <is>
          <t xml:space="preserve">CONCLUIDO	</t>
        </is>
      </c>
      <c r="D135" t="n">
        <v>2.7969</v>
      </c>
      <c r="E135" t="n">
        <v>35.75</v>
      </c>
      <c r="F135" t="n">
        <v>22.88</v>
      </c>
      <c r="G135" t="n">
        <v>7.19</v>
      </c>
      <c r="H135" t="n">
        <v>0.1</v>
      </c>
      <c r="I135" t="n">
        <v>191</v>
      </c>
      <c r="J135" t="n">
        <v>275.05</v>
      </c>
      <c r="K135" t="n">
        <v>60.56</v>
      </c>
      <c r="L135" t="n">
        <v>1.5</v>
      </c>
      <c r="M135" t="n">
        <v>189</v>
      </c>
      <c r="N135" t="n">
        <v>73</v>
      </c>
      <c r="O135" t="n">
        <v>34157.42</v>
      </c>
      <c r="P135" t="n">
        <v>394.53</v>
      </c>
      <c r="Q135" t="n">
        <v>444.67</v>
      </c>
      <c r="R135" t="n">
        <v>243.6</v>
      </c>
      <c r="S135" t="n">
        <v>48.21</v>
      </c>
      <c r="T135" t="n">
        <v>90848.16</v>
      </c>
      <c r="U135" t="n">
        <v>0.2</v>
      </c>
      <c r="V135" t="n">
        <v>0.6</v>
      </c>
      <c r="W135" t="n">
        <v>0.47</v>
      </c>
      <c r="X135" t="n">
        <v>5.6</v>
      </c>
      <c r="Y135" t="n">
        <v>1</v>
      </c>
      <c r="Z135" t="n">
        <v>10</v>
      </c>
    </row>
    <row r="136">
      <c r="A136" t="n">
        <v>3</v>
      </c>
      <c r="B136" t="n">
        <v>140</v>
      </c>
      <c r="C136" t="inlineStr">
        <is>
          <t xml:space="preserve">CONCLUIDO	</t>
        </is>
      </c>
      <c r="D136" t="n">
        <v>3.0453</v>
      </c>
      <c r="E136" t="n">
        <v>32.84</v>
      </c>
      <c r="F136" t="n">
        <v>21.79</v>
      </c>
      <c r="G136" t="n">
        <v>8.380000000000001</v>
      </c>
      <c r="H136" t="n">
        <v>0.11</v>
      </c>
      <c r="I136" t="n">
        <v>156</v>
      </c>
      <c r="J136" t="n">
        <v>275.54</v>
      </c>
      <c r="K136" t="n">
        <v>60.56</v>
      </c>
      <c r="L136" t="n">
        <v>1.75</v>
      </c>
      <c r="M136" t="n">
        <v>154</v>
      </c>
      <c r="N136" t="n">
        <v>73.23</v>
      </c>
      <c r="O136" t="n">
        <v>34217.22</v>
      </c>
      <c r="P136" t="n">
        <v>375.45</v>
      </c>
      <c r="Q136" t="n">
        <v>444.68</v>
      </c>
      <c r="R136" t="n">
        <v>208.18</v>
      </c>
      <c r="S136" t="n">
        <v>48.21</v>
      </c>
      <c r="T136" t="n">
        <v>73314.35000000001</v>
      </c>
      <c r="U136" t="n">
        <v>0.23</v>
      </c>
      <c r="V136" t="n">
        <v>0.63</v>
      </c>
      <c r="W136" t="n">
        <v>0.41</v>
      </c>
      <c r="X136" t="n">
        <v>4.51</v>
      </c>
      <c r="Y136" t="n">
        <v>1</v>
      </c>
      <c r="Z136" t="n">
        <v>10</v>
      </c>
    </row>
    <row r="137">
      <c r="A137" t="n">
        <v>4</v>
      </c>
      <c r="B137" t="n">
        <v>140</v>
      </c>
      <c r="C137" t="inlineStr">
        <is>
          <t xml:space="preserve">CONCLUIDO	</t>
        </is>
      </c>
      <c r="D137" t="n">
        <v>3.2386</v>
      </c>
      <c r="E137" t="n">
        <v>30.88</v>
      </c>
      <c r="F137" t="n">
        <v>21.08</v>
      </c>
      <c r="G137" t="n">
        <v>9.58</v>
      </c>
      <c r="H137" t="n">
        <v>0.13</v>
      </c>
      <c r="I137" t="n">
        <v>132</v>
      </c>
      <c r="J137" t="n">
        <v>276.02</v>
      </c>
      <c r="K137" t="n">
        <v>60.56</v>
      </c>
      <c r="L137" t="n">
        <v>2</v>
      </c>
      <c r="M137" t="n">
        <v>130</v>
      </c>
      <c r="N137" t="n">
        <v>73.47</v>
      </c>
      <c r="O137" t="n">
        <v>34277.1</v>
      </c>
      <c r="P137" t="n">
        <v>363.08</v>
      </c>
      <c r="Q137" t="n">
        <v>444.61</v>
      </c>
      <c r="R137" t="n">
        <v>184.92</v>
      </c>
      <c r="S137" t="n">
        <v>48.21</v>
      </c>
      <c r="T137" t="n">
        <v>61805.25</v>
      </c>
      <c r="U137" t="n">
        <v>0.26</v>
      </c>
      <c r="V137" t="n">
        <v>0.65</v>
      </c>
      <c r="W137" t="n">
        <v>0.37</v>
      </c>
      <c r="X137" t="n">
        <v>3.8</v>
      </c>
      <c r="Y137" t="n">
        <v>1</v>
      </c>
      <c r="Z137" t="n">
        <v>10</v>
      </c>
    </row>
    <row r="138">
      <c r="A138" t="n">
        <v>5</v>
      </c>
      <c r="B138" t="n">
        <v>140</v>
      </c>
      <c r="C138" t="inlineStr">
        <is>
          <t xml:space="preserve">CONCLUIDO	</t>
        </is>
      </c>
      <c r="D138" t="n">
        <v>3.402</v>
      </c>
      <c r="E138" t="n">
        <v>29.39</v>
      </c>
      <c r="F138" t="n">
        <v>20.54</v>
      </c>
      <c r="G138" t="n">
        <v>10.81</v>
      </c>
      <c r="H138" t="n">
        <v>0.14</v>
      </c>
      <c r="I138" t="n">
        <v>114</v>
      </c>
      <c r="J138" t="n">
        <v>276.51</v>
      </c>
      <c r="K138" t="n">
        <v>60.56</v>
      </c>
      <c r="L138" t="n">
        <v>2.25</v>
      </c>
      <c r="M138" t="n">
        <v>112</v>
      </c>
      <c r="N138" t="n">
        <v>73.70999999999999</v>
      </c>
      <c r="O138" t="n">
        <v>34337.08</v>
      </c>
      <c r="P138" t="n">
        <v>353.53</v>
      </c>
      <c r="Q138" t="n">
        <v>444.63</v>
      </c>
      <c r="R138" t="n">
        <v>166.94</v>
      </c>
      <c r="S138" t="n">
        <v>48.21</v>
      </c>
      <c r="T138" t="n">
        <v>52907.1</v>
      </c>
      <c r="U138" t="n">
        <v>0.29</v>
      </c>
      <c r="V138" t="n">
        <v>0.66</v>
      </c>
      <c r="W138" t="n">
        <v>0.35</v>
      </c>
      <c r="X138" t="n">
        <v>3.26</v>
      </c>
      <c r="Y138" t="n">
        <v>1</v>
      </c>
      <c r="Z138" t="n">
        <v>10</v>
      </c>
    </row>
    <row r="139">
      <c r="A139" t="n">
        <v>6</v>
      </c>
      <c r="B139" t="n">
        <v>140</v>
      </c>
      <c r="C139" t="inlineStr">
        <is>
          <t xml:space="preserve">CONCLUIDO	</t>
        </is>
      </c>
      <c r="D139" t="n">
        <v>3.5269</v>
      </c>
      <c r="E139" t="n">
        <v>28.35</v>
      </c>
      <c r="F139" t="n">
        <v>20.18</v>
      </c>
      <c r="G139" t="n">
        <v>11.99</v>
      </c>
      <c r="H139" t="n">
        <v>0.16</v>
      </c>
      <c r="I139" t="n">
        <v>101</v>
      </c>
      <c r="J139" t="n">
        <v>277</v>
      </c>
      <c r="K139" t="n">
        <v>60.56</v>
      </c>
      <c r="L139" t="n">
        <v>2.5</v>
      </c>
      <c r="M139" t="n">
        <v>99</v>
      </c>
      <c r="N139" t="n">
        <v>73.94</v>
      </c>
      <c r="O139" t="n">
        <v>34397.15</v>
      </c>
      <c r="P139" t="n">
        <v>347.07</v>
      </c>
      <c r="Q139" t="n">
        <v>444.62</v>
      </c>
      <c r="R139" t="n">
        <v>155.31</v>
      </c>
      <c r="S139" t="n">
        <v>48.21</v>
      </c>
      <c r="T139" t="n">
        <v>47156.18</v>
      </c>
      <c r="U139" t="n">
        <v>0.31</v>
      </c>
      <c r="V139" t="n">
        <v>0.68</v>
      </c>
      <c r="W139" t="n">
        <v>0.32</v>
      </c>
      <c r="X139" t="n">
        <v>2.9</v>
      </c>
      <c r="Y139" t="n">
        <v>1</v>
      </c>
      <c r="Z139" t="n">
        <v>10</v>
      </c>
    </row>
    <row r="140">
      <c r="A140" t="n">
        <v>7</v>
      </c>
      <c r="B140" t="n">
        <v>140</v>
      </c>
      <c r="C140" t="inlineStr">
        <is>
          <t xml:space="preserve">CONCLUIDO	</t>
        </is>
      </c>
      <c r="D140" t="n">
        <v>3.6343</v>
      </c>
      <c r="E140" t="n">
        <v>27.52</v>
      </c>
      <c r="F140" t="n">
        <v>19.86</v>
      </c>
      <c r="G140" t="n">
        <v>13.1</v>
      </c>
      <c r="H140" t="n">
        <v>0.18</v>
      </c>
      <c r="I140" t="n">
        <v>91</v>
      </c>
      <c r="J140" t="n">
        <v>277.48</v>
      </c>
      <c r="K140" t="n">
        <v>60.56</v>
      </c>
      <c r="L140" t="n">
        <v>2.75</v>
      </c>
      <c r="M140" t="n">
        <v>89</v>
      </c>
      <c r="N140" t="n">
        <v>74.18000000000001</v>
      </c>
      <c r="O140" t="n">
        <v>34457.31</v>
      </c>
      <c r="P140" t="n">
        <v>341.51</v>
      </c>
      <c r="Q140" t="n">
        <v>444.57</v>
      </c>
      <c r="R140" t="n">
        <v>144.88</v>
      </c>
      <c r="S140" t="n">
        <v>48.21</v>
      </c>
      <c r="T140" t="n">
        <v>41989.12</v>
      </c>
      <c r="U140" t="n">
        <v>0.33</v>
      </c>
      <c r="V140" t="n">
        <v>0.6899999999999999</v>
      </c>
      <c r="W140" t="n">
        <v>0.31</v>
      </c>
      <c r="X140" t="n">
        <v>2.58</v>
      </c>
      <c r="Y140" t="n">
        <v>1</v>
      </c>
      <c r="Z140" t="n">
        <v>10</v>
      </c>
    </row>
    <row r="141">
      <c r="A141" t="n">
        <v>8</v>
      </c>
      <c r="B141" t="n">
        <v>140</v>
      </c>
      <c r="C141" t="inlineStr">
        <is>
          <t xml:space="preserve">CONCLUIDO	</t>
        </is>
      </c>
      <c r="D141" t="n">
        <v>3.735</v>
      </c>
      <c r="E141" t="n">
        <v>26.77</v>
      </c>
      <c r="F141" t="n">
        <v>19.59</v>
      </c>
      <c r="G141" t="n">
        <v>14.33</v>
      </c>
      <c r="H141" t="n">
        <v>0.19</v>
      </c>
      <c r="I141" t="n">
        <v>82</v>
      </c>
      <c r="J141" t="n">
        <v>277.97</v>
      </c>
      <c r="K141" t="n">
        <v>60.56</v>
      </c>
      <c r="L141" t="n">
        <v>3</v>
      </c>
      <c r="M141" t="n">
        <v>80</v>
      </c>
      <c r="N141" t="n">
        <v>74.42</v>
      </c>
      <c r="O141" t="n">
        <v>34517.57</v>
      </c>
      <c r="P141" t="n">
        <v>336.61</v>
      </c>
      <c r="Q141" t="n">
        <v>444.65</v>
      </c>
      <c r="R141" t="n">
        <v>136.02</v>
      </c>
      <c r="S141" t="n">
        <v>48.21</v>
      </c>
      <c r="T141" t="n">
        <v>37604.48</v>
      </c>
      <c r="U141" t="n">
        <v>0.35</v>
      </c>
      <c r="V141" t="n">
        <v>0.7</v>
      </c>
      <c r="W141" t="n">
        <v>0.29</v>
      </c>
      <c r="X141" t="n">
        <v>2.31</v>
      </c>
      <c r="Y141" t="n">
        <v>1</v>
      </c>
      <c r="Z141" t="n">
        <v>10</v>
      </c>
    </row>
    <row r="142">
      <c r="A142" t="n">
        <v>9</v>
      </c>
      <c r="B142" t="n">
        <v>140</v>
      </c>
      <c r="C142" t="inlineStr">
        <is>
          <t xml:space="preserve">CONCLUIDO	</t>
        </is>
      </c>
      <c r="D142" t="n">
        <v>3.8174</v>
      </c>
      <c r="E142" t="n">
        <v>26.2</v>
      </c>
      <c r="F142" t="n">
        <v>19.38</v>
      </c>
      <c r="G142" t="n">
        <v>15.5</v>
      </c>
      <c r="H142" t="n">
        <v>0.21</v>
      </c>
      <c r="I142" t="n">
        <v>75</v>
      </c>
      <c r="J142" t="n">
        <v>278.46</v>
      </c>
      <c r="K142" t="n">
        <v>60.56</v>
      </c>
      <c r="L142" t="n">
        <v>3.25</v>
      </c>
      <c r="M142" t="n">
        <v>73</v>
      </c>
      <c r="N142" t="n">
        <v>74.66</v>
      </c>
      <c r="O142" t="n">
        <v>34577.92</v>
      </c>
      <c r="P142" t="n">
        <v>332.8</v>
      </c>
      <c r="Q142" t="n">
        <v>444.6</v>
      </c>
      <c r="R142" t="n">
        <v>128.9</v>
      </c>
      <c r="S142" t="n">
        <v>48.21</v>
      </c>
      <c r="T142" t="n">
        <v>34079.03</v>
      </c>
      <c r="U142" t="n">
        <v>0.37</v>
      </c>
      <c r="V142" t="n">
        <v>0.7</v>
      </c>
      <c r="W142" t="n">
        <v>0.29</v>
      </c>
      <c r="X142" t="n">
        <v>2.1</v>
      </c>
      <c r="Y142" t="n">
        <v>1</v>
      </c>
      <c r="Z142" t="n">
        <v>10</v>
      </c>
    </row>
    <row r="143">
      <c r="A143" t="n">
        <v>10</v>
      </c>
      <c r="B143" t="n">
        <v>140</v>
      </c>
      <c r="C143" t="inlineStr">
        <is>
          <t xml:space="preserve">CONCLUIDO	</t>
        </is>
      </c>
      <c r="D143" t="n">
        <v>3.8908</v>
      </c>
      <c r="E143" t="n">
        <v>25.7</v>
      </c>
      <c r="F143" t="n">
        <v>19.2</v>
      </c>
      <c r="G143" t="n">
        <v>16.69</v>
      </c>
      <c r="H143" t="n">
        <v>0.22</v>
      </c>
      <c r="I143" t="n">
        <v>69</v>
      </c>
      <c r="J143" t="n">
        <v>278.95</v>
      </c>
      <c r="K143" t="n">
        <v>60.56</v>
      </c>
      <c r="L143" t="n">
        <v>3.5</v>
      </c>
      <c r="M143" t="n">
        <v>67</v>
      </c>
      <c r="N143" t="n">
        <v>74.90000000000001</v>
      </c>
      <c r="O143" t="n">
        <v>34638.36</v>
      </c>
      <c r="P143" t="n">
        <v>329.57</v>
      </c>
      <c r="Q143" t="n">
        <v>444.62</v>
      </c>
      <c r="R143" t="n">
        <v>123.05</v>
      </c>
      <c r="S143" t="n">
        <v>48.21</v>
      </c>
      <c r="T143" t="n">
        <v>31183.62</v>
      </c>
      <c r="U143" t="n">
        <v>0.39</v>
      </c>
      <c r="V143" t="n">
        <v>0.71</v>
      </c>
      <c r="W143" t="n">
        <v>0.27</v>
      </c>
      <c r="X143" t="n">
        <v>1.92</v>
      </c>
      <c r="Y143" t="n">
        <v>1</v>
      </c>
      <c r="Z143" t="n">
        <v>10</v>
      </c>
    </row>
    <row r="144">
      <c r="A144" t="n">
        <v>11</v>
      </c>
      <c r="B144" t="n">
        <v>140</v>
      </c>
      <c r="C144" t="inlineStr">
        <is>
          <t xml:space="preserve">CONCLUIDO	</t>
        </is>
      </c>
      <c r="D144" t="n">
        <v>3.9546</v>
      </c>
      <c r="E144" t="n">
        <v>25.29</v>
      </c>
      <c r="F144" t="n">
        <v>19.04</v>
      </c>
      <c r="G144" t="n">
        <v>17.85</v>
      </c>
      <c r="H144" t="n">
        <v>0.24</v>
      </c>
      <c r="I144" t="n">
        <v>64</v>
      </c>
      <c r="J144" t="n">
        <v>279.44</v>
      </c>
      <c r="K144" t="n">
        <v>60.56</v>
      </c>
      <c r="L144" t="n">
        <v>3.75</v>
      </c>
      <c r="M144" t="n">
        <v>62</v>
      </c>
      <c r="N144" t="n">
        <v>75.14</v>
      </c>
      <c r="O144" t="n">
        <v>34698.9</v>
      </c>
      <c r="P144" t="n">
        <v>326.85</v>
      </c>
      <c r="Q144" t="n">
        <v>444.59</v>
      </c>
      <c r="R144" t="n">
        <v>117.95</v>
      </c>
      <c r="S144" t="n">
        <v>48.21</v>
      </c>
      <c r="T144" t="n">
        <v>28658.63</v>
      </c>
      <c r="U144" t="n">
        <v>0.41</v>
      </c>
      <c r="V144" t="n">
        <v>0.72</v>
      </c>
      <c r="W144" t="n">
        <v>0.27</v>
      </c>
      <c r="X144" t="n">
        <v>1.77</v>
      </c>
      <c r="Y144" t="n">
        <v>1</v>
      </c>
      <c r="Z144" t="n">
        <v>10</v>
      </c>
    </row>
    <row r="145">
      <c r="A145" t="n">
        <v>12</v>
      </c>
      <c r="B145" t="n">
        <v>140</v>
      </c>
      <c r="C145" t="inlineStr">
        <is>
          <t xml:space="preserve">CONCLUIDO	</t>
        </is>
      </c>
      <c r="D145" t="n">
        <v>4.0083</v>
      </c>
      <c r="E145" t="n">
        <v>24.95</v>
      </c>
      <c r="F145" t="n">
        <v>18.91</v>
      </c>
      <c r="G145" t="n">
        <v>18.91</v>
      </c>
      <c r="H145" t="n">
        <v>0.25</v>
      </c>
      <c r="I145" t="n">
        <v>60</v>
      </c>
      <c r="J145" t="n">
        <v>279.94</v>
      </c>
      <c r="K145" t="n">
        <v>60.56</v>
      </c>
      <c r="L145" t="n">
        <v>4</v>
      </c>
      <c r="M145" t="n">
        <v>58</v>
      </c>
      <c r="N145" t="n">
        <v>75.38</v>
      </c>
      <c r="O145" t="n">
        <v>34759.54</v>
      </c>
      <c r="P145" t="n">
        <v>324.39</v>
      </c>
      <c r="Q145" t="n">
        <v>444.56</v>
      </c>
      <c r="R145" t="n">
        <v>113.77</v>
      </c>
      <c r="S145" t="n">
        <v>48.21</v>
      </c>
      <c r="T145" t="n">
        <v>26588.59</v>
      </c>
      <c r="U145" t="n">
        <v>0.42</v>
      </c>
      <c r="V145" t="n">
        <v>0.72</v>
      </c>
      <c r="W145" t="n">
        <v>0.26</v>
      </c>
      <c r="X145" t="n">
        <v>1.64</v>
      </c>
      <c r="Y145" t="n">
        <v>1</v>
      </c>
      <c r="Z145" t="n">
        <v>10</v>
      </c>
    </row>
    <row r="146">
      <c r="A146" t="n">
        <v>13</v>
      </c>
      <c r="B146" t="n">
        <v>140</v>
      </c>
      <c r="C146" t="inlineStr">
        <is>
          <t xml:space="preserve">CONCLUIDO	</t>
        </is>
      </c>
      <c r="D146" t="n">
        <v>4.0937</v>
      </c>
      <c r="E146" t="n">
        <v>24.43</v>
      </c>
      <c r="F146" t="n">
        <v>18.65</v>
      </c>
      <c r="G146" t="n">
        <v>20.35</v>
      </c>
      <c r="H146" t="n">
        <v>0.27</v>
      </c>
      <c r="I146" t="n">
        <v>55</v>
      </c>
      <c r="J146" t="n">
        <v>280.43</v>
      </c>
      <c r="K146" t="n">
        <v>60.56</v>
      </c>
      <c r="L146" t="n">
        <v>4.25</v>
      </c>
      <c r="M146" t="n">
        <v>53</v>
      </c>
      <c r="N146" t="n">
        <v>75.62</v>
      </c>
      <c r="O146" t="n">
        <v>34820.27</v>
      </c>
      <c r="P146" t="n">
        <v>319.78</v>
      </c>
      <c r="Q146" t="n">
        <v>444.55</v>
      </c>
      <c r="R146" t="n">
        <v>104.93</v>
      </c>
      <c r="S146" t="n">
        <v>48.21</v>
      </c>
      <c r="T146" t="n">
        <v>22193.74</v>
      </c>
      <c r="U146" t="n">
        <v>0.46</v>
      </c>
      <c r="V146" t="n">
        <v>0.73</v>
      </c>
      <c r="W146" t="n">
        <v>0.25</v>
      </c>
      <c r="X146" t="n">
        <v>1.38</v>
      </c>
      <c r="Y146" t="n">
        <v>1</v>
      </c>
      <c r="Z146" t="n">
        <v>10</v>
      </c>
    </row>
    <row r="147">
      <c r="A147" t="n">
        <v>14</v>
      </c>
      <c r="B147" t="n">
        <v>140</v>
      </c>
      <c r="C147" t="inlineStr">
        <is>
          <t xml:space="preserve">CONCLUIDO	</t>
        </is>
      </c>
      <c r="D147" t="n">
        <v>4.1369</v>
      </c>
      <c r="E147" t="n">
        <v>24.17</v>
      </c>
      <c r="F147" t="n">
        <v>18.56</v>
      </c>
      <c r="G147" t="n">
        <v>21.41</v>
      </c>
      <c r="H147" t="n">
        <v>0.29</v>
      </c>
      <c r="I147" t="n">
        <v>52</v>
      </c>
      <c r="J147" t="n">
        <v>280.92</v>
      </c>
      <c r="K147" t="n">
        <v>60.56</v>
      </c>
      <c r="L147" t="n">
        <v>4.5</v>
      </c>
      <c r="M147" t="n">
        <v>50</v>
      </c>
      <c r="N147" t="n">
        <v>75.87</v>
      </c>
      <c r="O147" t="n">
        <v>34881.09</v>
      </c>
      <c r="P147" t="n">
        <v>317.79</v>
      </c>
      <c r="Q147" t="n">
        <v>444.59</v>
      </c>
      <c r="R147" t="n">
        <v>102.34</v>
      </c>
      <c r="S147" t="n">
        <v>48.21</v>
      </c>
      <c r="T147" t="n">
        <v>20915.06</v>
      </c>
      <c r="U147" t="n">
        <v>0.47</v>
      </c>
      <c r="V147" t="n">
        <v>0.74</v>
      </c>
      <c r="W147" t="n">
        <v>0.23</v>
      </c>
      <c r="X147" t="n">
        <v>1.28</v>
      </c>
      <c r="Y147" t="n">
        <v>1</v>
      </c>
      <c r="Z147" t="n">
        <v>10</v>
      </c>
    </row>
    <row r="148">
      <c r="A148" t="n">
        <v>15</v>
      </c>
      <c r="B148" t="n">
        <v>140</v>
      </c>
      <c r="C148" t="inlineStr">
        <is>
          <t xml:space="preserve">CONCLUIDO	</t>
        </is>
      </c>
      <c r="D148" t="n">
        <v>4.1098</v>
      </c>
      <c r="E148" t="n">
        <v>24.33</v>
      </c>
      <c r="F148" t="n">
        <v>18.82</v>
      </c>
      <c r="G148" t="n">
        <v>22.58</v>
      </c>
      <c r="H148" t="n">
        <v>0.3</v>
      </c>
      <c r="I148" t="n">
        <v>50</v>
      </c>
      <c r="J148" t="n">
        <v>281.41</v>
      </c>
      <c r="K148" t="n">
        <v>60.56</v>
      </c>
      <c r="L148" t="n">
        <v>4.75</v>
      </c>
      <c r="M148" t="n">
        <v>48</v>
      </c>
      <c r="N148" t="n">
        <v>76.11</v>
      </c>
      <c r="O148" t="n">
        <v>34942.02</v>
      </c>
      <c r="P148" t="n">
        <v>322.38</v>
      </c>
      <c r="Q148" t="n">
        <v>444.58</v>
      </c>
      <c r="R148" t="n">
        <v>111.7</v>
      </c>
      <c r="S148" t="n">
        <v>48.21</v>
      </c>
      <c r="T148" t="n">
        <v>25603.33</v>
      </c>
      <c r="U148" t="n">
        <v>0.43</v>
      </c>
      <c r="V148" t="n">
        <v>0.72</v>
      </c>
      <c r="W148" t="n">
        <v>0.24</v>
      </c>
      <c r="X148" t="n">
        <v>1.54</v>
      </c>
      <c r="Y148" t="n">
        <v>1</v>
      </c>
      <c r="Z148" t="n">
        <v>10</v>
      </c>
    </row>
    <row r="149">
      <c r="A149" t="n">
        <v>16</v>
      </c>
      <c r="B149" t="n">
        <v>140</v>
      </c>
      <c r="C149" t="inlineStr">
        <is>
          <t xml:space="preserve">CONCLUIDO	</t>
        </is>
      </c>
      <c r="D149" t="n">
        <v>4.1658</v>
      </c>
      <c r="E149" t="n">
        <v>24.01</v>
      </c>
      <c r="F149" t="n">
        <v>18.65</v>
      </c>
      <c r="G149" t="n">
        <v>23.81</v>
      </c>
      <c r="H149" t="n">
        <v>0.32</v>
      </c>
      <c r="I149" t="n">
        <v>47</v>
      </c>
      <c r="J149" t="n">
        <v>281.91</v>
      </c>
      <c r="K149" t="n">
        <v>60.56</v>
      </c>
      <c r="L149" t="n">
        <v>5</v>
      </c>
      <c r="M149" t="n">
        <v>45</v>
      </c>
      <c r="N149" t="n">
        <v>76.34999999999999</v>
      </c>
      <c r="O149" t="n">
        <v>35003.04</v>
      </c>
      <c r="P149" t="n">
        <v>319.19</v>
      </c>
      <c r="Q149" t="n">
        <v>444.62</v>
      </c>
      <c r="R149" t="n">
        <v>105.69</v>
      </c>
      <c r="S149" t="n">
        <v>48.21</v>
      </c>
      <c r="T149" t="n">
        <v>22615.63</v>
      </c>
      <c r="U149" t="n">
        <v>0.46</v>
      </c>
      <c r="V149" t="n">
        <v>0.73</v>
      </c>
      <c r="W149" t="n">
        <v>0.24</v>
      </c>
      <c r="X149" t="n">
        <v>1.37</v>
      </c>
      <c r="Y149" t="n">
        <v>1</v>
      </c>
      <c r="Z149" t="n">
        <v>10</v>
      </c>
    </row>
    <row r="150">
      <c r="A150" t="n">
        <v>17</v>
      </c>
      <c r="B150" t="n">
        <v>140</v>
      </c>
      <c r="C150" t="inlineStr">
        <is>
          <t xml:space="preserve">CONCLUIDO	</t>
        </is>
      </c>
      <c r="D150" t="n">
        <v>4.1952</v>
      </c>
      <c r="E150" t="n">
        <v>23.84</v>
      </c>
      <c r="F150" t="n">
        <v>18.59</v>
      </c>
      <c r="G150" t="n">
        <v>24.78</v>
      </c>
      <c r="H150" t="n">
        <v>0.33</v>
      </c>
      <c r="I150" t="n">
        <v>45</v>
      </c>
      <c r="J150" t="n">
        <v>282.4</v>
      </c>
      <c r="K150" t="n">
        <v>60.56</v>
      </c>
      <c r="L150" t="n">
        <v>5.25</v>
      </c>
      <c r="M150" t="n">
        <v>43</v>
      </c>
      <c r="N150" t="n">
        <v>76.59999999999999</v>
      </c>
      <c r="O150" t="n">
        <v>35064.15</v>
      </c>
      <c r="P150" t="n">
        <v>318.22</v>
      </c>
      <c r="Q150" t="n">
        <v>444.58</v>
      </c>
      <c r="R150" t="n">
        <v>103.5</v>
      </c>
      <c r="S150" t="n">
        <v>48.21</v>
      </c>
      <c r="T150" t="n">
        <v>21528.39</v>
      </c>
      <c r="U150" t="n">
        <v>0.47</v>
      </c>
      <c r="V150" t="n">
        <v>0.73</v>
      </c>
      <c r="W150" t="n">
        <v>0.23</v>
      </c>
      <c r="X150" t="n">
        <v>1.31</v>
      </c>
      <c r="Y150" t="n">
        <v>1</v>
      </c>
      <c r="Z150" t="n">
        <v>10</v>
      </c>
    </row>
    <row r="151">
      <c r="A151" t="n">
        <v>18</v>
      </c>
      <c r="B151" t="n">
        <v>140</v>
      </c>
      <c r="C151" t="inlineStr">
        <is>
          <t xml:space="preserve">CONCLUIDO	</t>
        </is>
      </c>
      <c r="D151" t="n">
        <v>4.2259</v>
      </c>
      <c r="E151" t="n">
        <v>23.66</v>
      </c>
      <c r="F151" t="n">
        <v>18.52</v>
      </c>
      <c r="G151" t="n">
        <v>25.84</v>
      </c>
      <c r="H151" t="n">
        <v>0.35</v>
      </c>
      <c r="I151" t="n">
        <v>43</v>
      </c>
      <c r="J151" t="n">
        <v>282.9</v>
      </c>
      <c r="K151" t="n">
        <v>60.56</v>
      </c>
      <c r="L151" t="n">
        <v>5.5</v>
      </c>
      <c r="M151" t="n">
        <v>41</v>
      </c>
      <c r="N151" t="n">
        <v>76.84999999999999</v>
      </c>
      <c r="O151" t="n">
        <v>35125.37</v>
      </c>
      <c r="P151" t="n">
        <v>316.74</v>
      </c>
      <c r="Q151" t="n">
        <v>444.6</v>
      </c>
      <c r="R151" t="n">
        <v>101.1</v>
      </c>
      <c r="S151" t="n">
        <v>48.21</v>
      </c>
      <c r="T151" t="n">
        <v>20341.51</v>
      </c>
      <c r="U151" t="n">
        <v>0.48</v>
      </c>
      <c r="V151" t="n">
        <v>0.74</v>
      </c>
      <c r="W151" t="n">
        <v>0.23</v>
      </c>
      <c r="X151" t="n">
        <v>1.24</v>
      </c>
      <c r="Y151" t="n">
        <v>1</v>
      </c>
      <c r="Z151" t="n">
        <v>10</v>
      </c>
    </row>
    <row r="152">
      <c r="A152" t="n">
        <v>19</v>
      </c>
      <c r="B152" t="n">
        <v>140</v>
      </c>
      <c r="C152" t="inlineStr">
        <is>
          <t xml:space="preserve">CONCLUIDO	</t>
        </is>
      </c>
      <c r="D152" t="n">
        <v>4.2572</v>
      </c>
      <c r="E152" t="n">
        <v>23.49</v>
      </c>
      <c r="F152" t="n">
        <v>18.45</v>
      </c>
      <c r="G152" t="n">
        <v>27</v>
      </c>
      <c r="H152" t="n">
        <v>0.36</v>
      </c>
      <c r="I152" t="n">
        <v>41</v>
      </c>
      <c r="J152" t="n">
        <v>283.4</v>
      </c>
      <c r="K152" t="n">
        <v>60.56</v>
      </c>
      <c r="L152" t="n">
        <v>5.75</v>
      </c>
      <c r="M152" t="n">
        <v>39</v>
      </c>
      <c r="N152" t="n">
        <v>77.09</v>
      </c>
      <c r="O152" t="n">
        <v>35186.68</v>
      </c>
      <c r="P152" t="n">
        <v>315.42</v>
      </c>
      <c r="Q152" t="n">
        <v>444.58</v>
      </c>
      <c r="R152" t="n">
        <v>98.95</v>
      </c>
      <c r="S152" t="n">
        <v>48.21</v>
      </c>
      <c r="T152" t="n">
        <v>19274.45</v>
      </c>
      <c r="U152" t="n">
        <v>0.49</v>
      </c>
      <c r="V152" t="n">
        <v>0.74</v>
      </c>
      <c r="W152" t="n">
        <v>0.23</v>
      </c>
      <c r="X152" t="n">
        <v>1.17</v>
      </c>
      <c r="Y152" t="n">
        <v>1</v>
      </c>
      <c r="Z152" t="n">
        <v>10</v>
      </c>
    </row>
    <row r="153">
      <c r="A153" t="n">
        <v>20</v>
      </c>
      <c r="B153" t="n">
        <v>140</v>
      </c>
      <c r="C153" t="inlineStr">
        <is>
          <t xml:space="preserve">CONCLUIDO	</t>
        </is>
      </c>
      <c r="D153" t="n">
        <v>4.2899</v>
      </c>
      <c r="E153" t="n">
        <v>23.31</v>
      </c>
      <c r="F153" t="n">
        <v>18.37</v>
      </c>
      <c r="G153" t="n">
        <v>28.27</v>
      </c>
      <c r="H153" t="n">
        <v>0.38</v>
      </c>
      <c r="I153" t="n">
        <v>39</v>
      </c>
      <c r="J153" t="n">
        <v>283.9</v>
      </c>
      <c r="K153" t="n">
        <v>60.56</v>
      </c>
      <c r="L153" t="n">
        <v>6</v>
      </c>
      <c r="M153" t="n">
        <v>37</v>
      </c>
      <c r="N153" t="n">
        <v>77.34</v>
      </c>
      <c r="O153" t="n">
        <v>35248.1</v>
      </c>
      <c r="P153" t="n">
        <v>314.17</v>
      </c>
      <c r="Q153" t="n">
        <v>444.55</v>
      </c>
      <c r="R153" t="n">
        <v>96.40000000000001</v>
      </c>
      <c r="S153" t="n">
        <v>48.21</v>
      </c>
      <c r="T153" t="n">
        <v>18011.92</v>
      </c>
      <c r="U153" t="n">
        <v>0.5</v>
      </c>
      <c r="V153" t="n">
        <v>0.74</v>
      </c>
      <c r="W153" t="n">
        <v>0.23</v>
      </c>
      <c r="X153" t="n">
        <v>1.1</v>
      </c>
      <c r="Y153" t="n">
        <v>1</v>
      </c>
      <c r="Z153" t="n">
        <v>10</v>
      </c>
    </row>
    <row r="154">
      <c r="A154" t="n">
        <v>21</v>
      </c>
      <c r="B154" t="n">
        <v>140</v>
      </c>
      <c r="C154" t="inlineStr">
        <is>
          <t xml:space="preserve">CONCLUIDO	</t>
        </is>
      </c>
      <c r="D154" t="n">
        <v>4.3214</v>
      </c>
      <c r="E154" t="n">
        <v>23.14</v>
      </c>
      <c r="F154" t="n">
        <v>18.31</v>
      </c>
      <c r="G154" t="n">
        <v>29.69</v>
      </c>
      <c r="H154" t="n">
        <v>0.39</v>
      </c>
      <c r="I154" t="n">
        <v>37</v>
      </c>
      <c r="J154" t="n">
        <v>284.4</v>
      </c>
      <c r="K154" t="n">
        <v>60.56</v>
      </c>
      <c r="L154" t="n">
        <v>6.25</v>
      </c>
      <c r="M154" t="n">
        <v>35</v>
      </c>
      <c r="N154" t="n">
        <v>77.59</v>
      </c>
      <c r="O154" t="n">
        <v>35309.61</v>
      </c>
      <c r="P154" t="n">
        <v>312.89</v>
      </c>
      <c r="Q154" t="n">
        <v>444.58</v>
      </c>
      <c r="R154" t="n">
        <v>94.23</v>
      </c>
      <c r="S154" t="n">
        <v>48.21</v>
      </c>
      <c r="T154" t="n">
        <v>16936.54</v>
      </c>
      <c r="U154" t="n">
        <v>0.51</v>
      </c>
      <c r="V154" t="n">
        <v>0.75</v>
      </c>
      <c r="W154" t="n">
        <v>0.22</v>
      </c>
      <c r="X154" t="n">
        <v>1.03</v>
      </c>
      <c r="Y154" t="n">
        <v>1</v>
      </c>
      <c r="Z154" t="n">
        <v>10</v>
      </c>
    </row>
    <row r="155">
      <c r="A155" t="n">
        <v>22</v>
      </c>
      <c r="B155" t="n">
        <v>140</v>
      </c>
      <c r="C155" t="inlineStr">
        <is>
          <t xml:space="preserve">CONCLUIDO	</t>
        </is>
      </c>
      <c r="D155" t="n">
        <v>4.3349</v>
      </c>
      <c r="E155" t="n">
        <v>23.07</v>
      </c>
      <c r="F155" t="n">
        <v>18.29</v>
      </c>
      <c r="G155" t="n">
        <v>30.48</v>
      </c>
      <c r="H155" t="n">
        <v>0.41</v>
      </c>
      <c r="I155" t="n">
        <v>36</v>
      </c>
      <c r="J155" t="n">
        <v>284.89</v>
      </c>
      <c r="K155" t="n">
        <v>60.56</v>
      </c>
      <c r="L155" t="n">
        <v>6.5</v>
      </c>
      <c r="M155" t="n">
        <v>34</v>
      </c>
      <c r="N155" t="n">
        <v>77.84</v>
      </c>
      <c r="O155" t="n">
        <v>35371.22</v>
      </c>
      <c r="P155" t="n">
        <v>312.29</v>
      </c>
      <c r="Q155" t="n">
        <v>444.55</v>
      </c>
      <c r="R155" t="n">
        <v>93.48999999999999</v>
      </c>
      <c r="S155" t="n">
        <v>48.21</v>
      </c>
      <c r="T155" t="n">
        <v>16568.6</v>
      </c>
      <c r="U155" t="n">
        <v>0.52</v>
      </c>
      <c r="V155" t="n">
        <v>0.75</v>
      </c>
      <c r="W155" t="n">
        <v>0.22</v>
      </c>
      <c r="X155" t="n">
        <v>1.01</v>
      </c>
      <c r="Y155" t="n">
        <v>1</v>
      </c>
      <c r="Z155" t="n">
        <v>10</v>
      </c>
    </row>
    <row r="156">
      <c r="A156" t="n">
        <v>23</v>
      </c>
      <c r="B156" t="n">
        <v>140</v>
      </c>
      <c r="C156" t="inlineStr">
        <is>
          <t xml:space="preserve">CONCLUIDO	</t>
        </is>
      </c>
      <c r="D156" t="n">
        <v>4.3467</v>
      </c>
      <c r="E156" t="n">
        <v>23.01</v>
      </c>
      <c r="F156" t="n">
        <v>18.28</v>
      </c>
      <c r="G156" t="n">
        <v>31.33</v>
      </c>
      <c r="H156" t="n">
        <v>0.42</v>
      </c>
      <c r="I156" t="n">
        <v>35</v>
      </c>
      <c r="J156" t="n">
        <v>285.39</v>
      </c>
      <c r="K156" t="n">
        <v>60.56</v>
      </c>
      <c r="L156" t="n">
        <v>6.75</v>
      </c>
      <c r="M156" t="n">
        <v>33</v>
      </c>
      <c r="N156" t="n">
        <v>78.09</v>
      </c>
      <c r="O156" t="n">
        <v>35432.93</v>
      </c>
      <c r="P156" t="n">
        <v>311.89</v>
      </c>
      <c r="Q156" t="n">
        <v>444.61</v>
      </c>
      <c r="R156" t="n">
        <v>93.29000000000001</v>
      </c>
      <c r="S156" t="n">
        <v>48.21</v>
      </c>
      <c r="T156" t="n">
        <v>16474.91</v>
      </c>
      <c r="U156" t="n">
        <v>0.52</v>
      </c>
      <c r="V156" t="n">
        <v>0.75</v>
      </c>
      <c r="W156" t="n">
        <v>0.22</v>
      </c>
      <c r="X156" t="n">
        <v>1</v>
      </c>
      <c r="Y156" t="n">
        <v>1</v>
      </c>
      <c r="Z156" t="n">
        <v>10</v>
      </c>
    </row>
    <row r="157">
      <c r="A157" t="n">
        <v>24</v>
      </c>
      <c r="B157" t="n">
        <v>140</v>
      </c>
      <c r="C157" t="inlineStr">
        <is>
          <t xml:space="preserve">CONCLUIDO	</t>
        </is>
      </c>
      <c r="D157" t="n">
        <v>4.3845</v>
      </c>
      <c r="E157" t="n">
        <v>22.81</v>
      </c>
      <c r="F157" t="n">
        <v>18.18</v>
      </c>
      <c r="G157" t="n">
        <v>33.06</v>
      </c>
      <c r="H157" t="n">
        <v>0.44</v>
      </c>
      <c r="I157" t="n">
        <v>33</v>
      </c>
      <c r="J157" t="n">
        <v>285.9</v>
      </c>
      <c r="K157" t="n">
        <v>60.56</v>
      </c>
      <c r="L157" t="n">
        <v>7</v>
      </c>
      <c r="M157" t="n">
        <v>31</v>
      </c>
      <c r="N157" t="n">
        <v>78.34</v>
      </c>
      <c r="O157" t="n">
        <v>35494.74</v>
      </c>
      <c r="P157" t="n">
        <v>310.15</v>
      </c>
      <c r="Q157" t="n">
        <v>444.58</v>
      </c>
      <c r="R157" t="n">
        <v>90.09999999999999</v>
      </c>
      <c r="S157" t="n">
        <v>48.21</v>
      </c>
      <c r="T157" t="n">
        <v>14892.22</v>
      </c>
      <c r="U157" t="n">
        <v>0.54</v>
      </c>
      <c r="V157" t="n">
        <v>0.75</v>
      </c>
      <c r="W157" t="n">
        <v>0.22</v>
      </c>
      <c r="X157" t="n">
        <v>0.9</v>
      </c>
      <c r="Y157" t="n">
        <v>1</v>
      </c>
      <c r="Z157" t="n">
        <v>10</v>
      </c>
    </row>
    <row r="158">
      <c r="A158" t="n">
        <v>25</v>
      </c>
      <c r="B158" t="n">
        <v>140</v>
      </c>
      <c r="C158" t="inlineStr">
        <is>
          <t xml:space="preserve">CONCLUIDO	</t>
        </is>
      </c>
      <c r="D158" t="n">
        <v>4.4015</v>
      </c>
      <c r="E158" t="n">
        <v>22.72</v>
      </c>
      <c r="F158" t="n">
        <v>18.15</v>
      </c>
      <c r="G158" t="n">
        <v>34.03</v>
      </c>
      <c r="H158" t="n">
        <v>0.45</v>
      </c>
      <c r="I158" t="n">
        <v>32</v>
      </c>
      <c r="J158" t="n">
        <v>286.4</v>
      </c>
      <c r="K158" t="n">
        <v>60.56</v>
      </c>
      <c r="L158" t="n">
        <v>7.25</v>
      </c>
      <c r="M158" t="n">
        <v>30</v>
      </c>
      <c r="N158" t="n">
        <v>78.59</v>
      </c>
      <c r="O158" t="n">
        <v>35556.78</v>
      </c>
      <c r="P158" t="n">
        <v>309.6</v>
      </c>
      <c r="Q158" t="n">
        <v>444.55</v>
      </c>
      <c r="R158" t="n">
        <v>89.03</v>
      </c>
      <c r="S158" t="n">
        <v>48.21</v>
      </c>
      <c r="T158" t="n">
        <v>14361.97</v>
      </c>
      <c r="U158" t="n">
        <v>0.54</v>
      </c>
      <c r="V158" t="n">
        <v>0.75</v>
      </c>
      <c r="W158" t="n">
        <v>0.21</v>
      </c>
      <c r="X158" t="n">
        <v>0.87</v>
      </c>
      <c r="Y158" t="n">
        <v>1</v>
      </c>
      <c r="Z158" t="n">
        <v>10</v>
      </c>
    </row>
    <row r="159">
      <c r="A159" t="n">
        <v>26</v>
      </c>
      <c r="B159" t="n">
        <v>140</v>
      </c>
      <c r="C159" t="inlineStr">
        <is>
          <t xml:space="preserve">CONCLUIDO	</t>
        </is>
      </c>
      <c r="D159" t="n">
        <v>4.4146</v>
      </c>
      <c r="E159" t="n">
        <v>22.65</v>
      </c>
      <c r="F159" t="n">
        <v>18.13</v>
      </c>
      <c r="G159" t="n">
        <v>35.09</v>
      </c>
      <c r="H159" t="n">
        <v>0.47</v>
      </c>
      <c r="I159" t="n">
        <v>31</v>
      </c>
      <c r="J159" t="n">
        <v>286.9</v>
      </c>
      <c r="K159" t="n">
        <v>60.56</v>
      </c>
      <c r="L159" t="n">
        <v>7.5</v>
      </c>
      <c r="M159" t="n">
        <v>29</v>
      </c>
      <c r="N159" t="n">
        <v>78.84999999999999</v>
      </c>
      <c r="O159" t="n">
        <v>35618.8</v>
      </c>
      <c r="P159" t="n">
        <v>309.16</v>
      </c>
      <c r="Q159" t="n">
        <v>444.56</v>
      </c>
      <c r="R159" t="n">
        <v>88.55</v>
      </c>
      <c r="S159" t="n">
        <v>48.21</v>
      </c>
      <c r="T159" t="n">
        <v>14125.1</v>
      </c>
      <c r="U159" t="n">
        <v>0.54</v>
      </c>
      <c r="V159" t="n">
        <v>0.75</v>
      </c>
      <c r="W159" t="n">
        <v>0.21</v>
      </c>
      <c r="X159" t="n">
        <v>0.85</v>
      </c>
      <c r="Y159" t="n">
        <v>1</v>
      </c>
      <c r="Z159" t="n">
        <v>10</v>
      </c>
    </row>
    <row r="160">
      <c r="A160" t="n">
        <v>27</v>
      </c>
      <c r="B160" t="n">
        <v>140</v>
      </c>
      <c r="C160" t="inlineStr">
        <is>
          <t xml:space="preserve">CONCLUIDO	</t>
        </is>
      </c>
      <c r="D160" t="n">
        <v>4.4328</v>
      </c>
      <c r="E160" t="n">
        <v>22.56</v>
      </c>
      <c r="F160" t="n">
        <v>18.09</v>
      </c>
      <c r="G160" t="n">
        <v>36.18</v>
      </c>
      <c r="H160" t="n">
        <v>0.48</v>
      </c>
      <c r="I160" t="n">
        <v>30</v>
      </c>
      <c r="J160" t="n">
        <v>287.41</v>
      </c>
      <c r="K160" t="n">
        <v>60.56</v>
      </c>
      <c r="L160" t="n">
        <v>7.75</v>
      </c>
      <c r="M160" t="n">
        <v>28</v>
      </c>
      <c r="N160" t="n">
        <v>79.09999999999999</v>
      </c>
      <c r="O160" t="n">
        <v>35680.92</v>
      </c>
      <c r="P160" t="n">
        <v>308.46</v>
      </c>
      <c r="Q160" t="n">
        <v>444.55</v>
      </c>
      <c r="R160" t="n">
        <v>87.23999999999999</v>
      </c>
      <c r="S160" t="n">
        <v>48.21</v>
      </c>
      <c r="T160" t="n">
        <v>13475.61</v>
      </c>
      <c r="U160" t="n">
        <v>0.55</v>
      </c>
      <c r="V160" t="n">
        <v>0.75</v>
      </c>
      <c r="W160" t="n">
        <v>0.21</v>
      </c>
      <c r="X160" t="n">
        <v>0.8100000000000001</v>
      </c>
      <c r="Y160" t="n">
        <v>1</v>
      </c>
      <c r="Z160" t="n">
        <v>10</v>
      </c>
    </row>
    <row r="161">
      <c r="A161" t="n">
        <v>28</v>
      </c>
      <c r="B161" t="n">
        <v>140</v>
      </c>
      <c r="C161" t="inlineStr">
        <is>
          <t xml:space="preserve">CONCLUIDO	</t>
        </is>
      </c>
      <c r="D161" t="n">
        <v>4.4499</v>
      </c>
      <c r="E161" t="n">
        <v>22.47</v>
      </c>
      <c r="F161" t="n">
        <v>18.06</v>
      </c>
      <c r="G161" t="n">
        <v>37.36</v>
      </c>
      <c r="H161" t="n">
        <v>0.49</v>
      </c>
      <c r="I161" t="n">
        <v>29</v>
      </c>
      <c r="J161" t="n">
        <v>287.91</v>
      </c>
      <c r="K161" t="n">
        <v>60.56</v>
      </c>
      <c r="L161" t="n">
        <v>8</v>
      </c>
      <c r="M161" t="n">
        <v>27</v>
      </c>
      <c r="N161" t="n">
        <v>79.36</v>
      </c>
      <c r="O161" t="n">
        <v>35743.15</v>
      </c>
      <c r="P161" t="n">
        <v>307.59</v>
      </c>
      <c r="Q161" t="n">
        <v>444.57</v>
      </c>
      <c r="R161" t="n">
        <v>85.91</v>
      </c>
      <c r="S161" t="n">
        <v>48.21</v>
      </c>
      <c r="T161" t="n">
        <v>12814.6</v>
      </c>
      <c r="U161" t="n">
        <v>0.5600000000000001</v>
      </c>
      <c r="V161" t="n">
        <v>0.76</v>
      </c>
      <c r="W161" t="n">
        <v>0.21</v>
      </c>
      <c r="X161" t="n">
        <v>0.78</v>
      </c>
      <c r="Y161" t="n">
        <v>1</v>
      </c>
      <c r="Z161" t="n">
        <v>10</v>
      </c>
    </row>
    <row r="162">
      <c r="A162" t="n">
        <v>29</v>
      </c>
      <c r="B162" t="n">
        <v>140</v>
      </c>
      <c r="C162" t="inlineStr">
        <is>
          <t xml:space="preserve">CONCLUIDO	</t>
        </is>
      </c>
      <c r="D162" t="n">
        <v>4.4693</v>
      </c>
      <c r="E162" t="n">
        <v>22.38</v>
      </c>
      <c r="F162" t="n">
        <v>18.01</v>
      </c>
      <c r="G162" t="n">
        <v>38.6</v>
      </c>
      <c r="H162" t="n">
        <v>0.51</v>
      </c>
      <c r="I162" t="n">
        <v>28</v>
      </c>
      <c r="J162" t="n">
        <v>288.42</v>
      </c>
      <c r="K162" t="n">
        <v>60.56</v>
      </c>
      <c r="L162" t="n">
        <v>8.25</v>
      </c>
      <c r="M162" t="n">
        <v>26</v>
      </c>
      <c r="N162" t="n">
        <v>79.61</v>
      </c>
      <c r="O162" t="n">
        <v>35805.48</v>
      </c>
      <c r="P162" t="n">
        <v>306.67</v>
      </c>
      <c r="Q162" t="n">
        <v>444.57</v>
      </c>
      <c r="R162" t="n">
        <v>84.39</v>
      </c>
      <c r="S162" t="n">
        <v>48.21</v>
      </c>
      <c r="T162" t="n">
        <v>12060.32</v>
      </c>
      <c r="U162" t="n">
        <v>0.57</v>
      </c>
      <c r="V162" t="n">
        <v>0.76</v>
      </c>
      <c r="W162" t="n">
        <v>0.21</v>
      </c>
      <c r="X162" t="n">
        <v>0.73</v>
      </c>
      <c r="Y162" t="n">
        <v>1</v>
      </c>
      <c r="Z162" t="n">
        <v>10</v>
      </c>
    </row>
    <row r="163">
      <c r="A163" t="n">
        <v>30</v>
      </c>
      <c r="B163" t="n">
        <v>140</v>
      </c>
      <c r="C163" t="inlineStr">
        <is>
          <t xml:space="preserve">CONCLUIDO	</t>
        </is>
      </c>
      <c r="D163" t="n">
        <v>4.5077</v>
      </c>
      <c r="E163" t="n">
        <v>22.18</v>
      </c>
      <c r="F163" t="n">
        <v>17.87</v>
      </c>
      <c r="G163" t="n">
        <v>39.72</v>
      </c>
      <c r="H163" t="n">
        <v>0.52</v>
      </c>
      <c r="I163" t="n">
        <v>27</v>
      </c>
      <c r="J163" t="n">
        <v>288.92</v>
      </c>
      <c r="K163" t="n">
        <v>60.56</v>
      </c>
      <c r="L163" t="n">
        <v>8.5</v>
      </c>
      <c r="M163" t="n">
        <v>25</v>
      </c>
      <c r="N163" t="n">
        <v>79.87</v>
      </c>
      <c r="O163" t="n">
        <v>35867.91</v>
      </c>
      <c r="P163" t="n">
        <v>304.29</v>
      </c>
      <c r="Q163" t="n">
        <v>444.57</v>
      </c>
      <c r="R163" t="n">
        <v>79.59999999999999</v>
      </c>
      <c r="S163" t="n">
        <v>48.21</v>
      </c>
      <c r="T163" t="n">
        <v>9668.219999999999</v>
      </c>
      <c r="U163" t="n">
        <v>0.61</v>
      </c>
      <c r="V163" t="n">
        <v>0.76</v>
      </c>
      <c r="W163" t="n">
        <v>0.2</v>
      </c>
      <c r="X163" t="n">
        <v>0.59</v>
      </c>
      <c r="Y163" t="n">
        <v>1</v>
      </c>
      <c r="Z163" t="n">
        <v>10</v>
      </c>
    </row>
    <row r="164">
      <c r="A164" t="n">
        <v>31</v>
      </c>
      <c r="B164" t="n">
        <v>140</v>
      </c>
      <c r="C164" t="inlineStr">
        <is>
          <t xml:space="preserve">CONCLUIDO	</t>
        </is>
      </c>
      <c r="D164" t="n">
        <v>4.5074</v>
      </c>
      <c r="E164" t="n">
        <v>22.19</v>
      </c>
      <c r="F164" t="n">
        <v>17.93</v>
      </c>
      <c r="G164" t="n">
        <v>41.37</v>
      </c>
      <c r="H164" t="n">
        <v>0.54</v>
      </c>
      <c r="I164" t="n">
        <v>26</v>
      </c>
      <c r="J164" t="n">
        <v>289.43</v>
      </c>
      <c r="K164" t="n">
        <v>60.56</v>
      </c>
      <c r="L164" t="n">
        <v>8.75</v>
      </c>
      <c r="M164" t="n">
        <v>24</v>
      </c>
      <c r="N164" t="n">
        <v>80.12</v>
      </c>
      <c r="O164" t="n">
        <v>35930.44</v>
      </c>
      <c r="P164" t="n">
        <v>304.98</v>
      </c>
      <c r="Q164" t="n">
        <v>444.56</v>
      </c>
      <c r="R164" t="n">
        <v>82.15000000000001</v>
      </c>
      <c r="S164" t="n">
        <v>48.21</v>
      </c>
      <c r="T164" t="n">
        <v>10951.98</v>
      </c>
      <c r="U164" t="n">
        <v>0.59</v>
      </c>
      <c r="V164" t="n">
        <v>0.76</v>
      </c>
      <c r="W164" t="n">
        <v>0.19</v>
      </c>
      <c r="X164" t="n">
        <v>0.65</v>
      </c>
      <c r="Y164" t="n">
        <v>1</v>
      </c>
      <c r="Z164" t="n">
        <v>10</v>
      </c>
    </row>
    <row r="165">
      <c r="A165" t="n">
        <v>32</v>
      </c>
      <c r="B165" t="n">
        <v>140</v>
      </c>
      <c r="C165" t="inlineStr">
        <is>
          <t xml:space="preserve">CONCLUIDO	</t>
        </is>
      </c>
      <c r="D165" t="n">
        <v>4.4888</v>
      </c>
      <c r="E165" t="n">
        <v>22.28</v>
      </c>
      <c r="F165" t="n">
        <v>18.02</v>
      </c>
      <c r="G165" t="n">
        <v>41.58</v>
      </c>
      <c r="H165" t="n">
        <v>0.55</v>
      </c>
      <c r="I165" t="n">
        <v>26</v>
      </c>
      <c r="J165" t="n">
        <v>289.94</v>
      </c>
      <c r="K165" t="n">
        <v>60.56</v>
      </c>
      <c r="L165" t="n">
        <v>9</v>
      </c>
      <c r="M165" t="n">
        <v>24</v>
      </c>
      <c r="N165" t="n">
        <v>80.38</v>
      </c>
      <c r="O165" t="n">
        <v>35993.08</v>
      </c>
      <c r="P165" t="n">
        <v>306.52</v>
      </c>
      <c r="Q165" t="n">
        <v>444.57</v>
      </c>
      <c r="R165" t="n">
        <v>85</v>
      </c>
      <c r="S165" t="n">
        <v>48.21</v>
      </c>
      <c r="T165" t="n">
        <v>12374.89</v>
      </c>
      <c r="U165" t="n">
        <v>0.57</v>
      </c>
      <c r="V165" t="n">
        <v>0.76</v>
      </c>
      <c r="W165" t="n">
        <v>0.2</v>
      </c>
      <c r="X165" t="n">
        <v>0.74</v>
      </c>
      <c r="Y165" t="n">
        <v>1</v>
      </c>
      <c r="Z165" t="n">
        <v>10</v>
      </c>
    </row>
    <row r="166">
      <c r="A166" t="n">
        <v>33</v>
      </c>
      <c r="B166" t="n">
        <v>140</v>
      </c>
      <c r="C166" t="inlineStr">
        <is>
          <t xml:space="preserve">CONCLUIDO	</t>
        </is>
      </c>
      <c r="D166" t="n">
        <v>4.5019</v>
      </c>
      <c r="E166" t="n">
        <v>22.21</v>
      </c>
      <c r="F166" t="n">
        <v>18.01</v>
      </c>
      <c r="G166" t="n">
        <v>43.22</v>
      </c>
      <c r="H166" t="n">
        <v>0.57</v>
      </c>
      <c r="I166" t="n">
        <v>25</v>
      </c>
      <c r="J166" t="n">
        <v>290.45</v>
      </c>
      <c r="K166" t="n">
        <v>60.56</v>
      </c>
      <c r="L166" t="n">
        <v>9.25</v>
      </c>
      <c r="M166" t="n">
        <v>23</v>
      </c>
      <c r="N166" t="n">
        <v>80.64</v>
      </c>
      <c r="O166" t="n">
        <v>36055.83</v>
      </c>
      <c r="P166" t="n">
        <v>306.42</v>
      </c>
      <c r="Q166" t="n">
        <v>444.56</v>
      </c>
      <c r="R166" t="n">
        <v>84.56999999999999</v>
      </c>
      <c r="S166" t="n">
        <v>48.21</v>
      </c>
      <c r="T166" t="n">
        <v>12163.51</v>
      </c>
      <c r="U166" t="n">
        <v>0.57</v>
      </c>
      <c r="V166" t="n">
        <v>0.76</v>
      </c>
      <c r="W166" t="n">
        <v>0.2</v>
      </c>
      <c r="X166" t="n">
        <v>0.73</v>
      </c>
      <c r="Y166" t="n">
        <v>1</v>
      </c>
      <c r="Z166" t="n">
        <v>10</v>
      </c>
    </row>
    <row r="167">
      <c r="A167" t="n">
        <v>34</v>
      </c>
      <c r="B167" t="n">
        <v>140</v>
      </c>
      <c r="C167" t="inlineStr">
        <is>
          <t xml:space="preserve">CONCLUIDO	</t>
        </is>
      </c>
      <c r="D167" t="n">
        <v>4.5255</v>
      </c>
      <c r="E167" t="n">
        <v>22.1</v>
      </c>
      <c r="F167" t="n">
        <v>17.94</v>
      </c>
      <c r="G167" t="n">
        <v>44.86</v>
      </c>
      <c r="H167" t="n">
        <v>0.58</v>
      </c>
      <c r="I167" t="n">
        <v>24</v>
      </c>
      <c r="J167" t="n">
        <v>290.96</v>
      </c>
      <c r="K167" t="n">
        <v>60.56</v>
      </c>
      <c r="L167" t="n">
        <v>9.5</v>
      </c>
      <c r="M167" t="n">
        <v>22</v>
      </c>
      <c r="N167" t="n">
        <v>80.90000000000001</v>
      </c>
      <c r="O167" t="n">
        <v>36118.68</v>
      </c>
      <c r="P167" t="n">
        <v>304.88</v>
      </c>
      <c r="Q167" t="n">
        <v>444.59</v>
      </c>
      <c r="R167" t="n">
        <v>82.37</v>
      </c>
      <c r="S167" t="n">
        <v>48.21</v>
      </c>
      <c r="T167" t="n">
        <v>11069.49</v>
      </c>
      <c r="U167" t="n">
        <v>0.59</v>
      </c>
      <c r="V167" t="n">
        <v>0.76</v>
      </c>
      <c r="W167" t="n">
        <v>0.2</v>
      </c>
      <c r="X167" t="n">
        <v>0.66</v>
      </c>
      <c r="Y167" t="n">
        <v>1</v>
      </c>
      <c r="Z167" t="n">
        <v>10</v>
      </c>
    </row>
    <row r="168">
      <c r="A168" t="n">
        <v>35</v>
      </c>
      <c r="B168" t="n">
        <v>140</v>
      </c>
      <c r="C168" t="inlineStr">
        <is>
          <t xml:space="preserve">CONCLUIDO	</t>
        </is>
      </c>
      <c r="D168" t="n">
        <v>4.5251</v>
      </c>
      <c r="E168" t="n">
        <v>22.1</v>
      </c>
      <c r="F168" t="n">
        <v>17.94</v>
      </c>
      <c r="G168" t="n">
        <v>44.86</v>
      </c>
      <c r="H168" t="n">
        <v>0.6</v>
      </c>
      <c r="I168" t="n">
        <v>24</v>
      </c>
      <c r="J168" t="n">
        <v>291.47</v>
      </c>
      <c r="K168" t="n">
        <v>60.56</v>
      </c>
      <c r="L168" t="n">
        <v>9.75</v>
      </c>
      <c r="M168" t="n">
        <v>22</v>
      </c>
      <c r="N168" t="n">
        <v>81.16</v>
      </c>
      <c r="O168" t="n">
        <v>36181.64</v>
      </c>
      <c r="P168" t="n">
        <v>305.23</v>
      </c>
      <c r="Q168" t="n">
        <v>444.56</v>
      </c>
      <c r="R168" t="n">
        <v>82.38</v>
      </c>
      <c r="S168" t="n">
        <v>48.21</v>
      </c>
      <c r="T168" t="n">
        <v>11076.13</v>
      </c>
      <c r="U168" t="n">
        <v>0.59</v>
      </c>
      <c r="V168" t="n">
        <v>0.76</v>
      </c>
      <c r="W168" t="n">
        <v>0.2</v>
      </c>
      <c r="X168" t="n">
        <v>0.67</v>
      </c>
      <c r="Y168" t="n">
        <v>1</v>
      </c>
      <c r="Z168" t="n">
        <v>10</v>
      </c>
    </row>
    <row r="169">
      <c r="A169" t="n">
        <v>36</v>
      </c>
      <c r="B169" t="n">
        <v>140</v>
      </c>
      <c r="C169" t="inlineStr">
        <is>
          <t xml:space="preserve">CONCLUIDO	</t>
        </is>
      </c>
      <c r="D169" t="n">
        <v>4.5439</v>
      </c>
      <c r="E169" t="n">
        <v>22.01</v>
      </c>
      <c r="F169" t="n">
        <v>17.91</v>
      </c>
      <c r="G169" t="n">
        <v>46.71</v>
      </c>
      <c r="H169" t="n">
        <v>0.61</v>
      </c>
      <c r="I169" t="n">
        <v>23</v>
      </c>
      <c r="J169" t="n">
        <v>291.98</v>
      </c>
      <c r="K169" t="n">
        <v>60.56</v>
      </c>
      <c r="L169" t="n">
        <v>10</v>
      </c>
      <c r="M169" t="n">
        <v>21</v>
      </c>
      <c r="N169" t="n">
        <v>81.42</v>
      </c>
      <c r="O169" t="n">
        <v>36244.71</v>
      </c>
      <c r="P169" t="n">
        <v>304.06</v>
      </c>
      <c r="Q169" t="n">
        <v>444.56</v>
      </c>
      <c r="R169" t="n">
        <v>81.09</v>
      </c>
      <c r="S169" t="n">
        <v>48.21</v>
      </c>
      <c r="T169" t="n">
        <v>10435.16</v>
      </c>
      <c r="U169" t="n">
        <v>0.59</v>
      </c>
      <c r="V169" t="n">
        <v>0.76</v>
      </c>
      <c r="W169" t="n">
        <v>0.2</v>
      </c>
      <c r="X169" t="n">
        <v>0.63</v>
      </c>
      <c r="Y169" t="n">
        <v>1</v>
      </c>
      <c r="Z169" t="n">
        <v>10</v>
      </c>
    </row>
    <row r="170">
      <c r="A170" t="n">
        <v>37</v>
      </c>
      <c r="B170" t="n">
        <v>140</v>
      </c>
      <c r="C170" t="inlineStr">
        <is>
          <t xml:space="preserve">CONCLUIDO	</t>
        </is>
      </c>
      <c r="D170" t="n">
        <v>4.5405</v>
      </c>
      <c r="E170" t="n">
        <v>22.02</v>
      </c>
      <c r="F170" t="n">
        <v>17.92</v>
      </c>
      <c r="G170" t="n">
        <v>46.75</v>
      </c>
      <c r="H170" t="n">
        <v>0.62</v>
      </c>
      <c r="I170" t="n">
        <v>23</v>
      </c>
      <c r="J170" t="n">
        <v>292.49</v>
      </c>
      <c r="K170" t="n">
        <v>60.56</v>
      </c>
      <c r="L170" t="n">
        <v>10.25</v>
      </c>
      <c r="M170" t="n">
        <v>21</v>
      </c>
      <c r="N170" t="n">
        <v>81.68000000000001</v>
      </c>
      <c r="O170" t="n">
        <v>36307.88</v>
      </c>
      <c r="P170" t="n">
        <v>304.26</v>
      </c>
      <c r="Q170" t="n">
        <v>444.55</v>
      </c>
      <c r="R170" t="n">
        <v>81.7</v>
      </c>
      <c r="S170" t="n">
        <v>48.21</v>
      </c>
      <c r="T170" t="n">
        <v>10738.51</v>
      </c>
      <c r="U170" t="n">
        <v>0.59</v>
      </c>
      <c r="V170" t="n">
        <v>0.76</v>
      </c>
      <c r="W170" t="n">
        <v>0.2</v>
      </c>
      <c r="X170" t="n">
        <v>0.65</v>
      </c>
      <c r="Y170" t="n">
        <v>1</v>
      </c>
      <c r="Z170" t="n">
        <v>10</v>
      </c>
    </row>
    <row r="171">
      <c r="A171" t="n">
        <v>38</v>
      </c>
      <c r="B171" t="n">
        <v>140</v>
      </c>
      <c r="C171" t="inlineStr">
        <is>
          <t xml:space="preserve">CONCLUIDO	</t>
        </is>
      </c>
      <c r="D171" t="n">
        <v>4.5613</v>
      </c>
      <c r="E171" t="n">
        <v>21.92</v>
      </c>
      <c r="F171" t="n">
        <v>17.87</v>
      </c>
      <c r="G171" t="n">
        <v>48.75</v>
      </c>
      <c r="H171" t="n">
        <v>0.64</v>
      </c>
      <c r="I171" t="n">
        <v>22</v>
      </c>
      <c r="J171" t="n">
        <v>293</v>
      </c>
      <c r="K171" t="n">
        <v>60.56</v>
      </c>
      <c r="L171" t="n">
        <v>10.5</v>
      </c>
      <c r="M171" t="n">
        <v>20</v>
      </c>
      <c r="N171" t="n">
        <v>81.95</v>
      </c>
      <c r="O171" t="n">
        <v>36371.17</v>
      </c>
      <c r="P171" t="n">
        <v>303.63</v>
      </c>
      <c r="Q171" t="n">
        <v>444.56</v>
      </c>
      <c r="R171" t="n">
        <v>80.2</v>
      </c>
      <c r="S171" t="n">
        <v>48.21</v>
      </c>
      <c r="T171" t="n">
        <v>9997.030000000001</v>
      </c>
      <c r="U171" t="n">
        <v>0.6</v>
      </c>
      <c r="V171" t="n">
        <v>0.76</v>
      </c>
      <c r="W171" t="n">
        <v>0.2</v>
      </c>
      <c r="X171" t="n">
        <v>0.6</v>
      </c>
      <c r="Y171" t="n">
        <v>1</v>
      </c>
      <c r="Z171" t="n">
        <v>10</v>
      </c>
    </row>
    <row r="172">
      <c r="A172" t="n">
        <v>39</v>
      </c>
      <c r="B172" t="n">
        <v>140</v>
      </c>
      <c r="C172" t="inlineStr">
        <is>
          <t xml:space="preserve">CONCLUIDO	</t>
        </is>
      </c>
      <c r="D172" t="n">
        <v>4.5567</v>
      </c>
      <c r="E172" t="n">
        <v>21.95</v>
      </c>
      <c r="F172" t="n">
        <v>17.9</v>
      </c>
      <c r="G172" t="n">
        <v>48.81</v>
      </c>
      <c r="H172" t="n">
        <v>0.65</v>
      </c>
      <c r="I172" t="n">
        <v>22</v>
      </c>
      <c r="J172" t="n">
        <v>293.52</v>
      </c>
      <c r="K172" t="n">
        <v>60.56</v>
      </c>
      <c r="L172" t="n">
        <v>10.75</v>
      </c>
      <c r="M172" t="n">
        <v>20</v>
      </c>
      <c r="N172" t="n">
        <v>82.20999999999999</v>
      </c>
      <c r="O172" t="n">
        <v>36434.56</v>
      </c>
      <c r="P172" t="n">
        <v>303.59</v>
      </c>
      <c r="Q172" t="n">
        <v>444.56</v>
      </c>
      <c r="R172" t="n">
        <v>80.81</v>
      </c>
      <c r="S172" t="n">
        <v>48.21</v>
      </c>
      <c r="T172" t="n">
        <v>10299.59</v>
      </c>
      <c r="U172" t="n">
        <v>0.6</v>
      </c>
      <c r="V172" t="n">
        <v>0.76</v>
      </c>
      <c r="W172" t="n">
        <v>0.2</v>
      </c>
      <c r="X172" t="n">
        <v>0.62</v>
      </c>
      <c r="Y172" t="n">
        <v>1</v>
      </c>
      <c r="Z172" t="n">
        <v>10</v>
      </c>
    </row>
    <row r="173">
      <c r="A173" t="n">
        <v>40</v>
      </c>
      <c r="B173" t="n">
        <v>140</v>
      </c>
      <c r="C173" t="inlineStr">
        <is>
          <t xml:space="preserve">CONCLUIDO	</t>
        </is>
      </c>
      <c r="D173" t="n">
        <v>4.5786</v>
      </c>
      <c r="E173" t="n">
        <v>21.84</v>
      </c>
      <c r="F173" t="n">
        <v>17.84</v>
      </c>
      <c r="G173" t="n">
        <v>50.98</v>
      </c>
      <c r="H173" t="n">
        <v>0.67</v>
      </c>
      <c r="I173" t="n">
        <v>21</v>
      </c>
      <c r="J173" t="n">
        <v>294.03</v>
      </c>
      <c r="K173" t="n">
        <v>60.56</v>
      </c>
      <c r="L173" t="n">
        <v>11</v>
      </c>
      <c r="M173" t="n">
        <v>19</v>
      </c>
      <c r="N173" t="n">
        <v>82.48</v>
      </c>
      <c r="O173" t="n">
        <v>36498.06</v>
      </c>
      <c r="P173" t="n">
        <v>302.5</v>
      </c>
      <c r="Q173" t="n">
        <v>444.57</v>
      </c>
      <c r="R173" t="n">
        <v>79</v>
      </c>
      <c r="S173" t="n">
        <v>48.21</v>
      </c>
      <c r="T173" t="n">
        <v>9398.82</v>
      </c>
      <c r="U173" t="n">
        <v>0.61</v>
      </c>
      <c r="V173" t="n">
        <v>0.76</v>
      </c>
      <c r="W173" t="n">
        <v>0.2</v>
      </c>
      <c r="X173" t="n">
        <v>0.57</v>
      </c>
      <c r="Y173" t="n">
        <v>1</v>
      </c>
      <c r="Z173" t="n">
        <v>10</v>
      </c>
    </row>
    <row r="174">
      <c r="A174" t="n">
        <v>41</v>
      </c>
      <c r="B174" t="n">
        <v>140</v>
      </c>
      <c r="C174" t="inlineStr">
        <is>
          <t xml:space="preserve">CONCLUIDO	</t>
        </is>
      </c>
      <c r="D174" t="n">
        <v>4.5771</v>
      </c>
      <c r="E174" t="n">
        <v>21.85</v>
      </c>
      <c r="F174" t="n">
        <v>17.85</v>
      </c>
      <c r="G174" t="n">
        <v>51</v>
      </c>
      <c r="H174" t="n">
        <v>0.68</v>
      </c>
      <c r="I174" t="n">
        <v>21</v>
      </c>
      <c r="J174" t="n">
        <v>294.55</v>
      </c>
      <c r="K174" t="n">
        <v>60.56</v>
      </c>
      <c r="L174" t="n">
        <v>11.25</v>
      </c>
      <c r="M174" t="n">
        <v>19</v>
      </c>
      <c r="N174" t="n">
        <v>82.73999999999999</v>
      </c>
      <c r="O174" t="n">
        <v>36561.67</v>
      </c>
      <c r="P174" t="n">
        <v>302.81</v>
      </c>
      <c r="Q174" t="n">
        <v>444.55</v>
      </c>
      <c r="R174" t="n">
        <v>79.31</v>
      </c>
      <c r="S174" t="n">
        <v>48.21</v>
      </c>
      <c r="T174" t="n">
        <v>9555.040000000001</v>
      </c>
      <c r="U174" t="n">
        <v>0.61</v>
      </c>
      <c r="V174" t="n">
        <v>0.76</v>
      </c>
      <c r="W174" t="n">
        <v>0.2</v>
      </c>
      <c r="X174" t="n">
        <v>0.57</v>
      </c>
      <c r="Y174" t="n">
        <v>1</v>
      </c>
      <c r="Z174" t="n">
        <v>10</v>
      </c>
    </row>
    <row r="175">
      <c r="A175" t="n">
        <v>42</v>
      </c>
      <c r="B175" t="n">
        <v>140</v>
      </c>
      <c r="C175" t="inlineStr">
        <is>
          <t xml:space="preserve">CONCLUIDO	</t>
        </is>
      </c>
      <c r="D175" t="n">
        <v>4.597</v>
      </c>
      <c r="E175" t="n">
        <v>21.75</v>
      </c>
      <c r="F175" t="n">
        <v>17.81</v>
      </c>
      <c r="G175" t="n">
        <v>53.42</v>
      </c>
      <c r="H175" t="n">
        <v>0.6899999999999999</v>
      </c>
      <c r="I175" t="n">
        <v>20</v>
      </c>
      <c r="J175" t="n">
        <v>295.06</v>
      </c>
      <c r="K175" t="n">
        <v>60.56</v>
      </c>
      <c r="L175" t="n">
        <v>11.5</v>
      </c>
      <c r="M175" t="n">
        <v>18</v>
      </c>
      <c r="N175" t="n">
        <v>83.01000000000001</v>
      </c>
      <c r="O175" t="n">
        <v>36625.39</v>
      </c>
      <c r="P175" t="n">
        <v>302.01</v>
      </c>
      <c r="Q175" t="n">
        <v>444.55</v>
      </c>
      <c r="R175" t="n">
        <v>77.93000000000001</v>
      </c>
      <c r="S175" t="n">
        <v>48.21</v>
      </c>
      <c r="T175" t="n">
        <v>8870.950000000001</v>
      </c>
      <c r="U175" t="n">
        <v>0.62</v>
      </c>
      <c r="V175" t="n">
        <v>0.77</v>
      </c>
      <c r="W175" t="n">
        <v>0.19</v>
      </c>
      <c r="X175" t="n">
        <v>0.53</v>
      </c>
      <c r="Y175" t="n">
        <v>1</v>
      </c>
      <c r="Z175" t="n">
        <v>10</v>
      </c>
    </row>
    <row r="176">
      <c r="A176" t="n">
        <v>43</v>
      </c>
      <c r="B176" t="n">
        <v>140</v>
      </c>
      <c r="C176" t="inlineStr">
        <is>
          <t xml:space="preserve">CONCLUIDO	</t>
        </is>
      </c>
      <c r="D176" t="n">
        <v>4.5961</v>
      </c>
      <c r="E176" t="n">
        <v>21.76</v>
      </c>
      <c r="F176" t="n">
        <v>17.81</v>
      </c>
      <c r="G176" t="n">
        <v>53.44</v>
      </c>
      <c r="H176" t="n">
        <v>0.71</v>
      </c>
      <c r="I176" t="n">
        <v>20</v>
      </c>
      <c r="J176" t="n">
        <v>295.58</v>
      </c>
      <c r="K176" t="n">
        <v>60.56</v>
      </c>
      <c r="L176" t="n">
        <v>11.75</v>
      </c>
      <c r="M176" t="n">
        <v>18</v>
      </c>
      <c r="N176" t="n">
        <v>83.28</v>
      </c>
      <c r="O176" t="n">
        <v>36689.22</v>
      </c>
      <c r="P176" t="n">
        <v>301.99</v>
      </c>
      <c r="Q176" t="n">
        <v>444.55</v>
      </c>
      <c r="R176" t="n">
        <v>78.01000000000001</v>
      </c>
      <c r="S176" t="n">
        <v>48.21</v>
      </c>
      <c r="T176" t="n">
        <v>8912.24</v>
      </c>
      <c r="U176" t="n">
        <v>0.62</v>
      </c>
      <c r="V176" t="n">
        <v>0.77</v>
      </c>
      <c r="W176" t="n">
        <v>0.2</v>
      </c>
      <c r="X176" t="n">
        <v>0.53</v>
      </c>
      <c r="Y176" t="n">
        <v>1</v>
      </c>
      <c r="Z176" t="n">
        <v>10</v>
      </c>
    </row>
    <row r="177">
      <c r="A177" t="n">
        <v>44</v>
      </c>
      <c r="B177" t="n">
        <v>140</v>
      </c>
      <c r="C177" t="inlineStr">
        <is>
          <t xml:space="preserve">CONCLUIDO	</t>
        </is>
      </c>
      <c r="D177" t="n">
        <v>4.6149</v>
      </c>
      <c r="E177" t="n">
        <v>21.67</v>
      </c>
      <c r="F177" t="n">
        <v>17.78</v>
      </c>
      <c r="G177" t="n">
        <v>56.13</v>
      </c>
      <c r="H177" t="n">
        <v>0.72</v>
      </c>
      <c r="I177" t="n">
        <v>19</v>
      </c>
      <c r="J177" t="n">
        <v>296.1</v>
      </c>
      <c r="K177" t="n">
        <v>60.56</v>
      </c>
      <c r="L177" t="n">
        <v>12</v>
      </c>
      <c r="M177" t="n">
        <v>17</v>
      </c>
      <c r="N177" t="n">
        <v>83.54000000000001</v>
      </c>
      <c r="O177" t="n">
        <v>36753.16</v>
      </c>
      <c r="P177" t="n">
        <v>301.12</v>
      </c>
      <c r="Q177" t="n">
        <v>444.56</v>
      </c>
      <c r="R177" t="n">
        <v>76.81</v>
      </c>
      <c r="S177" t="n">
        <v>48.21</v>
      </c>
      <c r="T177" t="n">
        <v>8315.200000000001</v>
      </c>
      <c r="U177" t="n">
        <v>0.63</v>
      </c>
      <c r="V177" t="n">
        <v>0.77</v>
      </c>
      <c r="W177" t="n">
        <v>0.19</v>
      </c>
      <c r="X177" t="n">
        <v>0.5</v>
      </c>
      <c r="Y177" t="n">
        <v>1</v>
      </c>
      <c r="Z177" t="n">
        <v>10</v>
      </c>
    </row>
    <row r="178">
      <c r="A178" t="n">
        <v>45</v>
      </c>
      <c r="B178" t="n">
        <v>140</v>
      </c>
      <c r="C178" t="inlineStr">
        <is>
          <t xml:space="preserve">CONCLUIDO	</t>
        </is>
      </c>
      <c r="D178" t="n">
        <v>4.6143</v>
      </c>
      <c r="E178" t="n">
        <v>21.67</v>
      </c>
      <c r="F178" t="n">
        <v>17.78</v>
      </c>
      <c r="G178" t="n">
        <v>56.14</v>
      </c>
      <c r="H178" t="n">
        <v>0.74</v>
      </c>
      <c r="I178" t="n">
        <v>19</v>
      </c>
      <c r="J178" t="n">
        <v>296.62</v>
      </c>
      <c r="K178" t="n">
        <v>60.56</v>
      </c>
      <c r="L178" t="n">
        <v>12.25</v>
      </c>
      <c r="M178" t="n">
        <v>17</v>
      </c>
      <c r="N178" t="n">
        <v>83.81</v>
      </c>
      <c r="O178" t="n">
        <v>36817.22</v>
      </c>
      <c r="P178" t="n">
        <v>301.24</v>
      </c>
      <c r="Q178" t="n">
        <v>444.55</v>
      </c>
      <c r="R178" t="n">
        <v>76.84999999999999</v>
      </c>
      <c r="S178" t="n">
        <v>48.21</v>
      </c>
      <c r="T178" t="n">
        <v>8335.26</v>
      </c>
      <c r="U178" t="n">
        <v>0.63</v>
      </c>
      <c r="V178" t="n">
        <v>0.77</v>
      </c>
      <c r="W178" t="n">
        <v>0.2</v>
      </c>
      <c r="X178" t="n">
        <v>0.5</v>
      </c>
      <c r="Y178" t="n">
        <v>1</v>
      </c>
      <c r="Z178" t="n">
        <v>10</v>
      </c>
    </row>
    <row r="179">
      <c r="A179" t="n">
        <v>46</v>
      </c>
      <c r="B179" t="n">
        <v>140</v>
      </c>
      <c r="C179" t="inlineStr">
        <is>
          <t xml:space="preserve">CONCLUIDO	</t>
        </is>
      </c>
      <c r="D179" t="n">
        <v>4.6228</v>
      </c>
      <c r="E179" t="n">
        <v>21.63</v>
      </c>
      <c r="F179" t="n">
        <v>17.74</v>
      </c>
      <c r="G179" t="n">
        <v>56.02</v>
      </c>
      <c r="H179" t="n">
        <v>0.75</v>
      </c>
      <c r="I179" t="n">
        <v>19</v>
      </c>
      <c r="J179" t="n">
        <v>297.14</v>
      </c>
      <c r="K179" t="n">
        <v>60.56</v>
      </c>
      <c r="L179" t="n">
        <v>12.5</v>
      </c>
      <c r="M179" t="n">
        <v>17</v>
      </c>
      <c r="N179" t="n">
        <v>84.08</v>
      </c>
      <c r="O179" t="n">
        <v>36881.39</v>
      </c>
      <c r="P179" t="n">
        <v>300.17</v>
      </c>
      <c r="Q179" t="n">
        <v>444.55</v>
      </c>
      <c r="R179" t="n">
        <v>75.29000000000001</v>
      </c>
      <c r="S179" t="n">
        <v>48.21</v>
      </c>
      <c r="T179" t="n">
        <v>7554.81</v>
      </c>
      <c r="U179" t="n">
        <v>0.64</v>
      </c>
      <c r="V179" t="n">
        <v>0.77</v>
      </c>
      <c r="W179" t="n">
        <v>0.2</v>
      </c>
      <c r="X179" t="n">
        <v>0.46</v>
      </c>
      <c r="Y179" t="n">
        <v>1</v>
      </c>
      <c r="Z179" t="n">
        <v>10</v>
      </c>
    </row>
    <row r="180">
      <c r="A180" t="n">
        <v>47</v>
      </c>
      <c r="B180" t="n">
        <v>140</v>
      </c>
      <c r="C180" t="inlineStr">
        <is>
          <t xml:space="preserve">CONCLUIDO	</t>
        </is>
      </c>
      <c r="D180" t="n">
        <v>4.6548</v>
      </c>
      <c r="E180" t="n">
        <v>21.48</v>
      </c>
      <c r="F180" t="n">
        <v>17.64</v>
      </c>
      <c r="G180" t="n">
        <v>58.81</v>
      </c>
      <c r="H180" t="n">
        <v>0.76</v>
      </c>
      <c r="I180" t="n">
        <v>18</v>
      </c>
      <c r="J180" t="n">
        <v>297.66</v>
      </c>
      <c r="K180" t="n">
        <v>60.56</v>
      </c>
      <c r="L180" t="n">
        <v>12.75</v>
      </c>
      <c r="M180" t="n">
        <v>16</v>
      </c>
      <c r="N180" t="n">
        <v>84.36</v>
      </c>
      <c r="O180" t="n">
        <v>36945.67</v>
      </c>
      <c r="P180" t="n">
        <v>298.37</v>
      </c>
      <c r="Q180" t="n">
        <v>444.56</v>
      </c>
      <c r="R180" t="n">
        <v>72.31999999999999</v>
      </c>
      <c r="S180" t="n">
        <v>48.21</v>
      </c>
      <c r="T180" t="n">
        <v>6075.19</v>
      </c>
      <c r="U180" t="n">
        <v>0.67</v>
      </c>
      <c r="V180" t="n">
        <v>0.77</v>
      </c>
      <c r="W180" t="n">
        <v>0.19</v>
      </c>
      <c r="X180" t="n">
        <v>0.36</v>
      </c>
      <c r="Y180" t="n">
        <v>1</v>
      </c>
      <c r="Z180" t="n">
        <v>10</v>
      </c>
    </row>
    <row r="181">
      <c r="A181" t="n">
        <v>48</v>
      </c>
      <c r="B181" t="n">
        <v>140</v>
      </c>
      <c r="C181" t="inlineStr">
        <is>
          <t xml:space="preserve">CONCLUIDO	</t>
        </is>
      </c>
      <c r="D181" t="n">
        <v>4.6202</v>
      </c>
      <c r="E181" t="n">
        <v>21.64</v>
      </c>
      <c r="F181" t="n">
        <v>17.8</v>
      </c>
      <c r="G181" t="n">
        <v>59.34</v>
      </c>
      <c r="H181" t="n">
        <v>0.78</v>
      </c>
      <c r="I181" t="n">
        <v>18</v>
      </c>
      <c r="J181" t="n">
        <v>298.18</v>
      </c>
      <c r="K181" t="n">
        <v>60.56</v>
      </c>
      <c r="L181" t="n">
        <v>13</v>
      </c>
      <c r="M181" t="n">
        <v>16</v>
      </c>
      <c r="N181" t="n">
        <v>84.63</v>
      </c>
      <c r="O181" t="n">
        <v>37010.06</v>
      </c>
      <c r="P181" t="n">
        <v>301.11</v>
      </c>
      <c r="Q181" t="n">
        <v>444.55</v>
      </c>
      <c r="R181" t="n">
        <v>78.25</v>
      </c>
      <c r="S181" t="n">
        <v>48.21</v>
      </c>
      <c r="T181" t="n">
        <v>9038.76</v>
      </c>
      <c r="U181" t="n">
        <v>0.62</v>
      </c>
      <c r="V181" t="n">
        <v>0.77</v>
      </c>
      <c r="W181" t="n">
        <v>0.18</v>
      </c>
      <c r="X181" t="n">
        <v>0.53</v>
      </c>
      <c r="Y181" t="n">
        <v>1</v>
      </c>
      <c r="Z181" t="n">
        <v>10</v>
      </c>
    </row>
    <row r="182">
      <c r="A182" t="n">
        <v>49</v>
      </c>
      <c r="B182" t="n">
        <v>140</v>
      </c>
      <c r="C182" t="inlineStr">
        <is>
          <t xml:space="preserve">CONCLUIDO	</t>
        </is>
      </c>
      <c r="D182" t="n">
        <v>4.6262</v>
      </c>
      <c r="E182" t="n">
        <v>21.62</v>
      </c>
      <c r="F182" t="n">
        <v>17.77</v>
      </c>
      <c r="G182" t="n">
        <v>59.25</v>
      </c>
      <c r="H182" t="n">
        <v>0.79</v>
      </c>
      <c r="I182" t="n">
        <v>18</v>
      </c>
      <c r="J182" t="n">
        <v>298.71</v>
      </c>
      <c r="K182" t="n">
        <v>60.56</v>
      </c>
      <c r="L182" t="n">
        <v>13.25</v>
      </c>
      <c r="M182" t="n">
        <v>16</v>
      </c>
      <c r="N182" t="n">
        <v>84.90000000000001</v>
      </c>
      <c r="O182" t="n">
        <v>37074.57</v>
      </c>
      <c r="P182" t="n">
        <v>300.57</v>
      </c>
      <c r="Q182" t="n">
        <v>444.55</v>
      </c>
      <c r="R182" t="n">
        <v>77.06999999999999</v>
      </c>
      <c r="S182" t="n">
        <v>48.21</v>
      </c>
      <c r="T182" t="n">
        <v>8448.6</v>
      </c>
      <c r="U182" t="n">
        <v>0.63</v>
      </c>
      <c r="V182" t="n">
        <v>0.77</v>
      </c>
      <c r="W182" t="n">
        <v>0.19</v>
      </c>
      <c r="X182" t="n">
        <v>0.5</v>
      </c>
      <c r="Y182" t="n">
        <v>1</v>
      </c>
      <c r="Z182" t="n">
        <v>10</v>
      </c>
    </row>
    <row r="183">
      <c r="A183" t="n">
        <v>50</v>
      </c>
      <c r="B183" t="n">
        <v>140</v>
      </c>
      <c r="C183" t="inlineStr">
        <is>
          <t xml:space="preserve">CONCLUIDO	</t>
        </is>
      </c>
      <c r="D183" t="n">
        <v>4.6455</v>
      </c>
      <c r="E183" t="n">
        <v>21.53</v>
      </c>
      <c r="F183" t="n">
        <v>17.74</v>
      </c>
      <c r="G183" t="n">
        <v>62.6</v>
      </c>
      <c r="H183" t="n">
        <v>0.8</v>
      </c>
      <c r="I183" t="n">
        <v>17</v>
      </c>
      <c r="J183" t="n">
        <v>299.23</v>
      </c>
      <c r="K183" t="n">
        <v>60.56</v>
      </c>
      <c r="L183" t="n">
        <v>13.5</v>
      </c>
      <c r="M183" t="n">
        <v>15</v>
      </c>
      <c r="N183" t="n">
        <v>85.18000000000001</v>
      </c>
      <c r="O183" t="n">
        <v>37139.2</v>
      </c>
      <c r="P183" t="n">
        <v>299.7</v>
      </c>
      <c r="Q183" t="n">
        <v>444.59</v>
      </c>
      <c r="R183" t="n">
        <v>75.63</v>
      </c>
      <c r="S183" t="n">
        <v>48.21</v>
      </c>
      <c r="T183" t="n">
        <v>7736.05</v>
      </c>
      <c r="U183" t="n">
        <v>0.64</v>
      </c>
      <c r="V183" t="n">
        <v>0.77</v>
      </c>
      <c r="W183" t="n">
        <v>0.19</v>
      </c>
      <c r="X183" t="n">
        <v>0.46</v>
      </c>
      <c r="Y183" t="n">
        <v>1</v>
      </c>
      <c r="Z183" t="n">
        <v>10</v>
      </c>
    </row>
    <row r="184">
      <c r="A184" t="n">
        <v>51</v>
      </c>
      <c r="B184" t="n">
        <v>140</v>
      </c>
      <c r="C184" t="inlineStr">
        <is>
          <t xml:space="preserve">CONCLUIDO	</t>
        </is>
      </c>
      <c r="D184" t="n">
        <v>4.6444</v>
      </c>
      <c r="E184" t="n">
        <v>21.53</v>
      </c>
      <c r="F184" t="n">
        <v>17.74</v>
      </c>
      <c r="G184" t="n">
        <v>62.62</v>
      </c>
      <c r="H184" t="n">
        <v>0.82</v>
      </c>
      <c r="I184" t="n">
        <v>17</v>
      </c>
      <c r="J184" t="n">
        <v>299.76</v>
      </c>
      <c r="K184" t="n">
        <v>60.56</v>
      </c>
      <c r="L184" t="n">
        <v>13.75</v>
      </c>
      <c r="M184" t="n">
        <v>15</v>
      </c>
      <c r="N184" t="n">
        <v>85.45</v>
      </c>
      <c r="O184" t="n">
        <v>37204.07</v>
      </c>
      <c r="P184" t="n">
        <v>300.03</v>
      </c>
      <c r="Q184" t="n">
        <v>444.55</v>
      </c>
      <c r="R184" t="n">
        <v>75.78</v>
      </c>
      <c r="S184" t="n">
        <v>48.21</v>
      </c>
      <c r="T184" t="n">
        <v>7812.38</v>
      </c>
      <c r="U184" t="n">
        <v>0.64</v>
      </c>
      <c r="V184" t="n">
        <v>0.77</v>
      </c>
      <c r="W184" t="n">
        <v>0.19</v>
      </c>
      <c r="X184" t="n">
        <v>0.47</v>
      </c>
      <c r="Y184" t="n">
        <v>1</v>
      </c>
      <c r="Z184" t="n">
        <v>10</v>
      </c>
    </row>
    <row r="185">
      <c r="A185" t="n">
        <v>52</v>
      </c>
      <c r="B185" t="n">
        <v>140</v>
      </c>
      <c r="C185" t="inlineStr">
        <is>
          <t xml:space="preserve">CONCLUIDO	</t>
        </is>
      </c>
      <c r="D185" t="n">
        <v>4.645</v>
      </c>
      <c r="E185" t="n">
        <v>21.53</v>
      </c>
      <c r="F185" t="n">
        <v>17.74</v>
      </c>
      <c r="G185" t="n">
        <v>62.61</v>
      </c>
      <c r="H185" t="n">
        <v>0.83</v>
      </c>
      <c r="I185" t="n">
        <v>17</v>
      </c>
      <c r="J185" t="n">
        <v>300.28</v>
      </c>
      <c r="K185" t="n">
        <v>60.56</v>
      </c>
      <c r="L185" t="n">
        <v>14</v>
      </c>
      <c r="M185" t="n">
        <v>15</v>
      </c>
      <c r="N185" t="n">
        <v>85.73</v>
      </c>
      <c r="O185" t="n">
        <v>37268.93</v>
      </c>
      <c r="P185" t="n">
        <v>299.86</v>
      </c>
      <c r="Q185" t="n">
        <v>444.55</v>
      </c>
      <c r="R185" t="n">
        <v>75.73</v>
      </c>
      <c r="S185" t="n">
        <v>48.21</v>
      </c>
      <c r="T185" t="n">
        <v>7785.89</v>
      </c>
      <c r="U185" t="n">
        <v>0.64</v>
      </c>
      <c r="V185" t="n">
        <v>0.77</v>
      </c>
      <c r="W185" t="n">
        <v>0.19</v>
      </c>
      <c r="X185" t="n">
        <v>0.46</v>
      </c>
      <c r="Y185" t="n">
        <v>1</v>
      </c>
      <c r="Z185" t="n">
        <v>10</v>
      </c>
    </row>
    <row r="186">
      <c r="A186" t="n">
        <v>53</v>
      </c>
      <c r="B186" t="n">
        <v>140</v>
      </c>
      <c r="C186" t="inlineStr">
        <is>
          <t xml:space="preserve">CONCLUIDO	</t>
        </is>
      </c>
      <c r="D186" t="n">
        <v>4.6435</v>
      </c>
      <c r="E186" t="n">
        <v>21.54</v>
      </c>
      <c r="F186" t="n">
        <v>17.75</v>
      </c>
      <c r="G186" t="n">
        <v>62.63</v>
      </c>
      <c r="H186" t="n">
        <v>0.84</v>
      </c>
      <c r="I186" t="n">
        <v>17</v>
      </c>
      <c r="J186" t="n">
        <v>300.81</v>
      </c>
      <c r="K186" t="n">
        <v>60.56</v>
      </c>
      <c r="L186" t="n">
        <v>14.25</v>
      </c>
      <c r="M186" t="n">
        <v>15</v>
      </c>
      <c r="N186" t="n">
        <v>86</v>
      </c>
      <c r="O186" t="n">
        <v>37333.9</v>
      </c>
      <c r="P186" t="n">
        <v>299.73</v>
      </c>
      <c r="Q186" t="n">
        <v>444.55</v>
      </c>
      <c r="R186" t="n">
        <v>75.98</v>
      </c>
      <c r="S186" t="n">
        <v>48.21</v>
      </c>
      <c r="T186" t="n">
        <v>7910.2</v>
      </c>
      <c r="U186" t="n">
        <v>0.63</v>
      </c>
      <c r="V186" t="n">
        <v>0.77</v>
      </c>
      <c r="W186" t="n">
        <v>0.19</v>
      </c>
      <c r="X186" t="n">
        <v>0.47</v>
      </c>
      <c r="Y186" t="n">
        <v>1</v>
      </c>
      <c r="Z186" t="n">
        <v>10</v>
      </c>
    </row>
    <row r="187">
      <c r="A187" t="n">
        <v>54</v>
      </c>
      <c r="B187" t="n">
        <v>140</v>
      </c>
      <c r="C187" t="inlineStr">
        <is>
          <t xml:space="preserve">CONCLUIDO	</t>
        </is>
      </c>
      <c r="D187" t="n">
        <v>4.6633</v>
      </c>
      <c r="E187" t="n">
        <v>21.44</v>
      </c>
      <c r="F187" t="n">
        <v>17.71</v>
      </c>
      <c r="G187" t="n">
        <v>66.40000000000001</v>
      </c>
      <c r="H187" t="n">
        <v>0.86</v>
      </c>
      <c r="I187" t="n">
        <v>16</v>
      </c>
      <c r="J187" t="n">
        <v>301.34</v>
      </c>
      <c r="K187" t="n">
        <v>60.56</v>
      </c>
      <c r="L187" t="n">
        <v>14.5</v>
      </c>
      <c r="M187" t="n">
        <v>14</v>
      </c>
      <c r="N187" t="n">
        <v>86.28</v>
      </c>
      <c r="O187" t="n">
        <v>37399</v>
      </c>
      <c r="P187" t="n">
        <v>298.91</v>
      </c>
      <c r="Q187" t="n">
        <v>444.55</v>
      </c>
      <c r="R187" t="n">
        <v>74.66</v>
      </c>
      <c r="S187" t="n">
        <v>48.21</v>
      </c>
      <c r="T187" t="n">
        <v>7252.66</v>
      </c>
      <c r="U187" t="n">
        <v>0.65</v>
      </c>
      <c r="V187" t="n">
        <v>0.77</v>
      </c>
      <c r="W187" t="n">
        <v>0.19</v>
      </c>
      <c r="X187" t="n">
        <v>0.43</v>
      </c>
      <c r="Y187" t="n">
        <v>1</v>
      </c>
      <c r="Z187" t="n">
        <v>10</v>
      </c>
    </row>
    <row r="188">
      <c r="A188" t="n">
        <v>55</v>
      </c>
      <c r="B188" t="n">
        <v>140</v>
      </c>
      <c r="C188" t="inlineStr">
        <is>
          <t xml:space="preserve">CONCLUIDO	</t>
        </is>
      </c>
      <c r="D188" t="n">
        <v>4.6627</v>
      </c>
      <c r="E188" t="n">
        <v>21.45</v>
      </c>
      <c r="F188" t="n">
        <v>17.71</v>
      </c>
      <c r="G188" t="n">
        <v>66.41</v>
      </c>
      <c r="H188" t="n">
        <v>0.87</v>
      </c>
      <c r="I188" t="n">
        <v>16</v>
      </c>
      <c r="J188" t="n">
        <v>301.86</v>
      </c>
      <c r="K188" t="n">
        <v>60.56</v>
      </c>
      <c r="L188" t="n">
        <v>14.75</v>
      </c>
      <c r="M188" t="n">
        <v>14</v>
      </c>
      <c r="N188" t="n">
        <v>86.56</v>
      </c>
      <c r="O188" t="n">
        <v>37464.21</v>
      </c>
      <c r="P188" t="n">
        <v>299.11</v>
      </c>
      <c r="Q188" t="n">
        <v>444.55</v>
      </c>
      <c r="R188" t="n">
        <v>74.79000000000001</v>
      </c>
      <c r="S188" t="n">
        <v>48.21</v>
      </c>
      <c r="T188" t="n">
        <v>7321.14</v>
      </c>
      <c r="U188" t="n">
        <v>0.64</v>
      </c>
      <c r="V188" t="n">
        <v>0.77</v>
      </c>
      <c r="W188" t="n">
        <v>0.19</v>
      </c>
      <c r="X188" t="n">
        <v>0.43</v>
      </c>
      <c r="Y188" t="n">
        <v>1</v>
      </c>
      <c r="Z188" t="n">
        <v>10</v>
      </c>
    </row>
    <row r="189">
      <c r="A189" t="n">
        <v>56</v>
      </c>
      <c r="B189" t="n">
        <v>140</v>
      </c>
      <c r="C189" t="inlineStr">
        <is>
          <t xml:space="preserve">CONCLUIDO	</t>
        </is>
      </c>
      <c r="D189" t="n">
        <v>4.6646</v>
      </c>
      <c r="E189" t="n">
        <v>21.44</v>
      </c>
      <c r="F189" t="n">
        <v>17.7</v>
      </c>
      <c r="G189" t="n">
        <v>66.38</v>
      </c>
      <c r="H189" t="n">
        <v>0.88</v>
      </c>
      <c r="I189" t="n">
        <v>16</v>
      </c>
      <c r="J189" t="n">
        <v>302.39</v>
      </c>
      <c r="K189" t="n">
        <v>60.56</v>
      </c>
      <c r="L189" t="n">
        <v>15</v>
      </c>
      <c r="M189" t="n">
        <v>14</v>
      </c>
      <c r="N189" t="n">
        <v>86.84</v>
      </c>
      <c r="O189" t="n">
        <v>37529.55</v>
      </c>
      <c r="P189" t="n">
        <v>298.72</v>
      </c>
      <c r="Q189" t="n">
        <v>444.57</v>
      </c>
      <c r="R189" t="n">
        <v>74.41</v>
      </c>
      <c r="S189" t="n">
        <v>48.21</v>
      </c>
      <c r="T189" t="n">
        <v>7129.82</v>
      </c>
      <c r="U189" t="n">
        <v>0.65</v>
      </c>
      <c r="V189" t="n">
        <v>0.77</v>
      </c>
      <c r="W189" t="n">
        <v>0.19</v>
      </c>
      <c r="X189" t="n">
        <v>0.42</v>
      </c>
      <c r="Y189" t="n">
        <v>1</v>
      </c>
      <c r="Z189" t="n">
        <v>10</v>
      </c>
    </row>
    <row r="190">
      <c r="A190" t="n">
        <v>57</v>
      </c>
      <c r="B190" t="n">
        <v>140</v>
      </c>
      <c r="C190" t="inlineStr">
        <is>
          <t xml:space="preserve">CONCLUIDO	</t>
        </is>
      </c>
      <c r="D190" t="n">
        <v>4.6829</v>
      </c>
      <c r="E190" t="n">
        <v>21.35</v>
      </c>
      <c r="F190" t="n">
        <v>17.67</v>
      </c>
      <c r="G190" t="n">
        <v>70.68000000000001</v>
      </c>
      <c r="H190" t="n">
        <v>0.9</v>
      </c>
      <c r="I190" t="n">
        <v>15</v>
      </c>
      <c r="J190" t="n">
        <v>302.92</v>
      </c>
      <c r="K190" t="n">
        <v>60.56</v>
      </c>
      <c r="L190" t="n">
        <v>15.25</v>
      </c>
      <c r="M190" t="n">
        <v>13</v>
      </c>
      <c r="N190" t="n">
        <v>87.12</v>
      </c>
      <c r="O190" t="n">
        <v>37595</v>
      </c>
      <c r="P190" t="n">
        <v>297.97</v>
      </c>
      <c r="Q190" t="n">
        <v>444.55</v>
      </c>
      <c r="R190" t="n">
        <v>73.44</v>
      </c>
      <c r="S190" t="n">
        <v>48.21</v>
      </c>
      <c r="T190" t="n">
        <v>6649.23</v>
      </c>
      <c r="U190" t="n">
        <v>0.66</v>
      </c>
      <c r="V190" t="n">
        <v>0.77</v>
      </c>
      <c r="W190" t="n">
        <v>0.19</v>
      </c>
      <c r="X190" t="n">
        <v>0.39</v>
      </c>
      <c r="Y190" t="n">
        <v>1</v>
      </c>
      <c r="Z190" t="n">
        <v>10</v>
      </c>
    </row>
    <row r="191">
      <c r="A191" t="n">
        <v>58</v>
      </c>
      <c r="B191" t="n">
        <v>140</v>
      </c>
      <c r="C191" t="inlineStr">
        <is>
          <t xml:space="preserve">CONCLUIDO	</t>
        </is>
      </c>
      <c r="D191" t="n">
        <v>4.6837</v>
      </c>
      <c r="E191" t="n">
        <v>21.35</v>
      </c>
      <c r="F191" t="n">
        <v>17.67</v>
      </c>
      <c r="G191" t="n">
        <v>70.66</v>
      </c>
      <c r="H191" t="n">
        <v>0.91</v>
      </c>
      <c r="I191" t="n">
        <v>15</v>
      </c>
      <c r="J191" t="n">
        <v>303.46</v>
      </c>
      <c r="K191" t="n">
        <v>60.56</v>
      </c>
      <c r="L191" t="n">
        <v>15.5</v>
      </c>
      <c r="M191" t="n">
        <v>13</v>
      </c>
      <c r="N191" t="n">
        <v>87.40000000000001</v>
      </c>
      <c r="O191" t="n">
        <v>37660.57</v>
      </c>
      <c r="P191" t="n">
        <v>298.13</v>
      </c>
      <c r="Q191" t="n">
        <v>444.55</v>
      </c>
      <c r="R191" t="n">
        <v>73.41</v>
      </c>
      <c r="S191" t="n">
        <v>48.21</v>
      </c>
      <c r="T191" t="n">
        <v>6636.6</v>
      </c>
      <c r="U191" t="n">
        <v>0.66</v>
      </c>
      <c r="V191" t="n">
        <v>0.77</v>
      </c>
      <c r="W191" t="n">
        <v>0.19</v>
      </c>
      <c r="X191" t="n">
        <v>0.39</v>
      </c>
      <c r="Y191" t="n">
        <v>1</v>
      </c>
      <c r="Z191" t="n">
        <v>10</v>
      </c>
    </row>
    <row r="192">
      <c r="A192" t="n">
        <v>59</v>
      </c>
      <c r="B192" t="n">
        <v>140</v>
      </c>
      <c r="C192" t="inlineStr">
        <is>
          <t xml:space="preserve">CONCLUIDO	</t>
        </is>
      </c>
      <c r="D192" t="n">
        <v>4.6819</v>
      </c>
      <c r="E192" t="n">
        <v>21.36</v>
      </c>
      <c r="F192" t="n">
        <v>17.67</v>
      </c>
      <c r="G192" t="n">
        <v>70.7</v>
      </c>
      <c r="H192" t="n">
        <v>0.92</v>
      </c>
      <c r="I192" t="n">
        <v>15</v>
      </c>
      <c r="J192" t="n">
        <v>303.99</v>
      </c>
      <c r="K192" t="n">
        <v>60.56</v>
      </c>
      <c r="L192" t="n">
        <v>15.75</v>
      </c>
      <c r="M192" t="n">
        <v>13</v>
      </c>
      <c r="N192" t="n">
        <v>87.68000000000001</v>
      </c>
      <c r="O192" t="n">
        <v>37726.27</v>
      </c>
      <c r="P192" t="n">
        <v>298.14</v>
      </c>
      <c r="Q192" t="n">
        <v>444.57</v>
      </c>
      <c r="R192" t="n">
        <v>73.61</v>
      </c>
      <c r="S192" t="n">
        <v>48.21</v>
      </c>
      <c r="T192" t="n">
        <v>6736.11</v>
      </c>
      <c r="U192" t="n">
        <v>0.65</v>
      </c>
      <c r="V192" t="n">
        <v>0.77</v>
      </c>
      <c r="W192" t="n">
        <v>0.19</v>
      </c>
      <c r="X192" t="n">
        <v>0.4</v>
      </c>
      <c r="Y192" t="n">
        <v>1</v>
      </c>
      <c r="Z192" t="n">
        <v>10</v>
      </c>
    </row>
    <row r="193">
      <c r="A193" t="n">
        <v>60</v>
      </c>
      <c r="B193" t="n">
        <v>140</v>
      </c>
      <c r="C193" t="inlineStr">
        <is>
          <t xml:space="preserve">CONCLUIDO	</t>
        </is>
      </c>
      <c r="D193" t="n">
        <v>4.6825</v>
      </c>
      <c r="E193" t="n">
        <v>21.36</v>
      </c>
      <c r="F193" t="n">
        <v>17.67</v>
      </c>
      <c r="G193" t="n">
        <v>70.69</v>
      </c>
      <c r="H193" t="n">
        <v>0.9399999999999999</v>
      </c>
      <c r="I193" t="n">
        <v>15</v>
      </c>
      <c r="J193" t="n">
        <v>304.52</v>
      </c>
      <c r="K193" t="n">
        <v>60.56</v>
      </c>
      <c r="L193" t="n">
        <v>16</v>
      </c>
      <c r="M193" t="n">
        <v>13</v>
      </c>
      <c r="N193" t="n">
        <v>87.97</v>
      </c>
      <c r="O193" t="n">
        <v>37792.08</v>
      </c>
      <c r="P193" t="n">
        <v>297.96</v>
      </c>
      <c r="Q193" t="n">
        <v>444.55</v>
      </c>
      <c r="R193" t="n">
        <v>73.45</v>
      </c>
      <c r="S193" t="n">
        <v>48.21</v>
      </c>
      <c r="T193" t="n">
        <v>6656.01</v>
      </c>
      <c r="U193" t="n">
        <v>0.66</v>
      </c>
      <c r="V193" t="n">
        <v>0.77</v>
      </c>
      <c r="W193" t="n">
        <v>0.19</v>
      </c>
      <c r="X193" t="n">
        <v>0.4</v>
      </c>
      <c r="Y193" t="n">
        <v>1</v>
      </c>
      <c r="Z193" t="n">
        <v>10</v>
      </c>
    </row>
    <row r="194">
      <c r="A194" t="n">
        <v>61</v>
      </c>
      <c r="B194" t="n">
        <v>140</v>
      </c>
      <c r="C194" t="inlineStr">
        <is>
          <t xml:space="preserve">CONCLUIDO	</t>
        </is>
      </c>
      <c r="D194" t="n">
        <v>4.6829</v>
      </c>
      <c r="E194" t="n">
        <v>21.35</v>
      </c>
      <c r="F194" t="n">
        <v>17.67</v>
      </c>
      <c r="G194" t="n">
        <v>70.68000000000001</v>
      </c>
      <c r="H194" t="n">
        <v>0.95</v>
      </c>
      <c r="I194" t="n">
        <v>15</v>
      </c>
      <c r="J194" t="n">
        <v>305.06</v>
      </c>
      <c r="K194" t="n">
        <v>60.56</v>
      </c>
      <c r="L194" t="n">
        <v>16.25</v>
      </c>
      <c r="M194" t="n">
        <v>13</v>
      </c>
      <c r="N194" t="n">
        <v>88.25</v>
      </c>
      <c r="O194" t="n">
        <v>37858.02</v>
      </c>
      <c r="P194" t="n">
        <v>297.84</v>
      </c>
      <c r="Q194" t="n">
        <v>444.56</v>
      </c>
      <c r="R194" t="n">
        <v>73.31999999999999</v>
      </c>
      <c r="S194" t="n">
        <v>48.21</v>
      </c>
      <c r="T194" t="n">
        <v>6590.85</v>
      </c>
      <c r="U194" t="n">
        <v>0.66</v>
      </c>
      <c r="V194" t="n">
        <v>0.77</v>
      </c>
      <c r="W194" t="n">
        <v>0.19</v>
      </c>
      <c r="X194" t="n">
        <v>0.39</v>
      </c>
      <c r="Y194" t="n">
        <v>1</v>
      </c>
      <c r="Z194" t="n">
        <v>10</v>
      </c>
    </row>
    <row r="195">
      <c r="A195" t="n">
        <v>62</v>
      </c>
      <c r="B195" t="n">
        <v>140</v>
      </c>
      <c r="C195" t="inlineStr">
        <is>
          <t xml:space="preserve">CONCLUIDO	</t>
        </is>
      </c>
      <c r="D195" t="n">
        <v>4.708</v>
      </c>
      <c r="E195" t="n">
        <v>21.24</v>
      </c>
      <c r="F195" t="n">
        <v>17.61</v>
      </c>
      <c r="G195" t="n">
        <v>75.45999999999999</v>
      </c>
      <c r="H195" t="n">
        <v>0.96</v>
      </c>
      <c r="I195" t="n">
        <v>14</v>
      </c>
      <c r="J195" t="n">
        <v>305.59</v>
      </c>
      <c r="K195" t="n">
        <v>60.56</v>
      </c>
      <c r="L195" t="n">
        <v>16.5</v>
      </c>
      <c r="M195" t="n">
        <v>12</v>
      </c>
      <c r="N195" t="n">
        <v>88.54000000000001</v>
      </c>
      <c r="O195" t="n">
        <v>37924.08</v>
      </c>
      <c r="P195" t="n">
        <v>296.75</v>
      </c>
      <c r="Q195" t="n">
        <v>444.55</v>
      </c>
      <c r="R195" t="n">
        <v>71.16</v>
      </c>
      <c r="S195" t="n">
        <v>48.21</v>
      </c>
      <c r="T195" t="n">
        <v>5517.42</v>
      </c>
      <c r="U195" t="n">
        <v>0.68</v>
      </c>
      <c r="V195" t="n">
        <v>0.77</v>
      </c>
      <c r="W195" t="n">
        <v>0.19</v>
      </c>
      <c r="X195" t="n">
        <v>0.33</v>
      </c>
      <c r="Y195" t="n">
        <v>1</v>
      </c>
      <c r="Z195" t="n">
        <v>10</v>
      </c>
    </row>
    <row r="196">
      <c r="A196" t="n">
        <v>63</v>
      </c>
      <c r="B196" t="n">
        <v>140</v>
      </c>
      <c r="C196" t="inlineStr">
        <is>
          <t xml:space="preserve">CONCLUIDO	</t>
        </is>
      </c>
      <c r="D196" t="n">
        <v>4.7185</v>
      </c>
      <c r="E196" t="n">
        <v>21.19</v>
      </c>
      <c r="F196" t="n">
        <v>17.56</v>
      </c>
      <c r="G196" t="n">
        <v>75.26000000000001</v>
      </c>
      <c r="H196" t="n">
        <v>0.97</v>
      </c>
      <c r="I196" t="n">
        <v>14</v>
      </c>
      <c r="J196" t="n">
        <v>306.13</v>
      </c>
      <c r="K196" t="n">
        <v>60.56</v>
      </c>
      <c r="L196" t="n">
        <v>16.75</v>
      </c>
      <c r="M196" t="n">
        <v>12</v>
      </c>
      <c r="N196" t="n">
        <v>88.83</v>
      </c>
      <c r="O196" t="n">
        <v>37990.27</v>
      </c>
      <c r="P196" t="n">
        <v>296.05</v>
      </c>
      <c r="Q196" t="n">
        <v>444.55</v>
      </c>
      <c r="R196" t="n">
        <v>69.56999999999999</v>
      </c>
      <c r="S196" t="n">
        <v>48.21</v>
      </c>
      <c r="T196" t="n">
        <v>4722.47</v>
      </c>
      <c r="U196" t="n">
        <v>0.6899999999999999</v>
      </c>
      <c r="V196" t="n">
        <v>0.78</v>
      </c>
      <c r="W196" t="n">
        <v>0.19</v>
      </c>
      <c r="X196" t="n">
        <v>0.28</v>
      </c>
      <c r="Y196" t="n">
        <v>1</v>
      </c>
      <c r="Z196" t="n">
        <v>10</v>
      </c>
    </row>
    <row r="197">
      <c r="A197" t="n">
        <v>64</v>
      </c>
      <c r="B197" t="n">
        <v>140</v>
      </c>
      <c r="C197" t="inlineStr">
        <is>
          <t xml:space="preserve">CONCLUIDO	</t>
        </is>
      </c>
      <c r="D197" t="n">
        <v>4.7088</v>
      </c>
      <c r="E197" t="n">
        <v>21.24</v>
      </c>
      <c r="F197" t="n">
        <v>17.6</v>
      </c>
      <c r="G197" t="n">
        <v>75.45</v>
      </c>
      <c r="H197" t="n">
        <v>0.99</v>
      </c>
      <c r="I197" t="n">
        <v>14</v>
      </c>
      <c r="J197" t="n">
        <v>306.67</v>
      </c>
      <c r="K197" t="n">
        <v>60.56</v>
      </c>
      <c r="L197" t="n">
        <v>17</v>
      </c>
      <c r="M197" t="n">
        <v>12</v>
      </c>
      <c r="N197" t="n">
        <v>89.11</v>
      </c>
      <c r="O197" t="n">
        <v>38056.58</v>
      </c>
      <c r="P197" t="n">
        <v>296.81</v>
      </c>
      <c r="Q197" t="n">
        <v>444.59</v>
      </c>
      <c r="R197" t="n">
        <v>71.40000000000001</v>
      </c>
      <c r="S197" t="n">
        <v>48.21</v>
      </c>
      <c r="T197" t="n">
        <v>5634.24</v>
      </c>
      <c r="U197" t="n">
        <v>0.68</v>
      </c>
      <c r="V197" t="n">
        <v>0.78</v>
      </c>
      <c r="W197" t="n">
        <v>0.18</v>
      </c>
      <c r="X197" t="n">
        <v>0.33</v>
      </c>
      <c r="Y197" t="n">
        <v>1</v>
      </c>
      <c r="Z197" t="n">
        <v>10</v>
      </c>
    </row>
    <row r="198">
      <c r="A198" t="n">
        <v>65</v>
      </c>
      <c r="B198" t="n">
        <v>140</v>
      </c>
      <c r="C198" t="inlineStr">
        <is>
          <t xml:space="preserve">CONCLUIDO	</t>
        </is>
      </c>
      <c r="D198" t="n">
        <v>4.6828</v>
      </c>
      <c r="E198" t="n">
        <v>21.35</v>
      </c>
      <c r="F198" t="n">
        <v>17.72</v>
      </c>
      <c r="G198" t="n">
        <v>75.95</v>
      </c>
      <c r="H198" t="n">
        <v>1</v>
      </c>
      <c r="I198" t="n">
        <v>14</v>
      </c>
      <c r="J198" t="n">
        <v>307.21</v>
      </c>
      <c r="K198" t="n">
        <v>60.56</v>
      </c>
      <c r="L198" t="n">
        <v>17.25</v>
      </c>
      <c r="M198" t="n">
        <v>12</v>
      </c>
      <c r="N198" t="n">
        <v>89.40000000000001</v>
      </c>
      <c r="O198" t="n">
        <v>38123.01</v>
      </c>
      <c r="P198" t="n">
        <v>298.69</v>
      </c>
      <c r="Q198" t="n">
        <v>444.55</v>
      </c>
      <c r="R198" t="n">
        <v>75.48</v>
      </c>
      <c r="S198" t="n">
        <v>48.21</v>
      </c>
      <c r="T198" t="n">
        <v>7673.03</v>
      </c>
      <c r="U198" t="n">
        <v>0.64</v>
      </c>
      <c r="V198" t="n">
        <v>0.77</v>
      </c>
      <c r="W198" t="n">
        <v>0.19</v>
      </c>
      <c r="X198" t="n">
        <v>0.45</v>
      </c>
      <c r="Y198" t="n">
        <v>1</v>
      </c>
      <c r="Z198" t="n">
        <v>10</v>
      </c>
    </row>
    <row r="199">
      <c r="A199" t="n">
        <v>66</v>
      </c>
      <c r="B199" t="n">
        <v>140</v>
      </c>
      <c r="C199" t="inlineStr">
        <is>
          <t xml:space="preserve">CONCLUIDO	</t>
        </is>
      </c>
      <c r="D199" t="n">
        <v>4.6942</v>
      </c>
      <c r="E199" t="n">
        <v>21.3</v>
      </c>
      <c r="F199" t="n">
        <v>17.67</v>
      </c>
      <c r="G199" t="n">
        <v>75.73</v>
      </c>
      <c r="H199" t="n">
        <v>1.01</v>
      </c>
      <c r="I199" t="n">
        <v>14</v>
      </c>
      <c r="J199" t="n">
        <v>307.75</v>
      </c>
      <c r="K199" t="n">
        <v>60.56</v>
      </c>
      <c r="L199" t="n">
        <v>17.5</v>
      </c>
      <c r="M199" t="n">
        <v>12</v>
      </c>
      <c r="N199" t="n">
        <v>89.69</v>
      </c>
      <c r="O199" t="n">
        <v>38189.58</v>
      </c>
      <c r="P199" t="n">
        <v>297.02</v>
      </c>
      <c r="Q199" t="n">
        <v>444.55</v>
      </c>
      <c r="R199" t="n">
        <v>73.65000000000001</v>
      </c>
      <c r="S199" t="n">
        <v>48.21</v>
      </c>
      <c r="T199" t="n">
        <v>6762.24</v>
      </c>
      <c r="U199" t="n">
        <v>0.65</v>
      </c>
      <c r="V199" t="n">
        <v>0.77</v>
      </c>
      <c r="W199" t="n">
        <v>0.18</v>
      </c>
      <c r="X199" t="n">
        <v>0.39</v>
      </c>
      <c r="Y199" t="n">
        <v>1</v>
      </c>
      <c r="Z199" t="n">
        <v>10</v>
      </c>
    </row>
    <row r="200">
      <c r="A200" t="n">
        <v>67</v>
      </c>
      <c r="B200" t="n">
        <v>140</v>
      </c>
      <c r="C200" t="inlineStr">
        <is>
          <t xml:space="preserve">CONCLUIDO	</t>
        </is>
      </c>
      <c r="D200" t="n">
        <v>4.7169</v>
      </c>
      <c r="E200" t="n">
        <v>21.2</v>
      </c>
      <c r="F200" t="n">
        <v>17.62</v>
      </c>
      <c r="G200" t="n">
        <v>81.31999999999999</v>
      </c>
      <c r="H200" t="n">
        <v>1.03</v>
      </c>
      <c r="I200" t="n">
        <v>13</v>
      </c>
      <c r="J200" t="n">
        <v>308.29</v>
      </c>
      <c r="K200" t="n">
        <v>60.56</v>
      </c>
      <c r="L200" t="n">
        <v>17.75</v>
      </c>
      <c r="M200" t="n">
        <v>11</v>
      </c>
      <c r="N200" t="n">
        <v>89.98</v>
      </c>
      <c r="O200" t="n">
        <v>38256.26</v>
      </c>
      <c r="P200" t="n">
        <v>296.02</v>
      </c>
      <c r="Q200" t="n">
        <v>444.55</v>
      </c>
      <c r="R200" t="n">
        <v>71.81999999999999</v>
      </c>
      <c r="S200" t="n">
        <v>48.21</v>
      </c>
      <c r="T200" t="n">
        <v>5851.11</v>
      </c>
      <c r="U200" t="n">
        <v>0.67</v>
      </c>
      <c r="V200" t="n">
        <v>0.77</v>
      </c>
      <c r="W200" t="n">
        <v>0.18</v>
      </c>
      <c r="X200" t="n">
        <v>0.34</v>
      </c>
      <c r="Y200" t="n">
        <v>1</v>
      </c>
      <c r="Z200" t="n">
        <v>10</v>
      </c>
    </row>
    <row r="201">
      <c r="A201" t="n">
        <v>68</v>
      </c>
      <c r="B201" t="n">
        <v>140</v>
      </c>
      <c r="C201" t="inlineStr">
        <is>
          <t xml:space="preserve">CONCLUIDO	</t>
        </is>
      </c>
      <c r="D201" t="n">
        <v>4.7165</v>
      </c>
      <c r="E201" t="n">
        <v>21.2</v>
      </c>
      <c r="F201" t="n">
        <v>17.62</v>
      </c>
      <c r="G201" t="n">
        <v>81.33</v>
      </c>
      <c r="H201" t="n">
        <v>1.04</v>
      </c>
      <c r="I201" t="n">
        <v>13</v>
      </c>
      <c r="J201" t="n">
        <v>308.83</v>
      </c>
      <c r="K201" t="n">
        <v>60.56</v>
      </c>
      <c r="L201" t="n">
        <v>18</v>
      </c>
      <c r="M201" t="n">
        <v>11</v>
      </c>
      <c r="N201" t="n">
        <v>90.27</v>
      </c>
      <c r="O201" t="n">
        <v>38323.08</v>
      </c>
      <c r="P201" t="n">
        <v>296.17</v>
      </c>
      <c r="Q201" t="n">
        <v>444.55</v>
      </c>
      <c r="R201" t="n">
        <v>71.89</v>
      </c>
      <c r="S201" t="n">
        <v>48.21</v>
      </c>
      <c r="T201" t="n">
        <v>5882.95</v>
      </c>
      <c r="U201" t="n">
        <v>0.67</v>
      </c>
      <c r="V201" t="n">
        <v>0.77</v>
      </c>
      <c r="W201" t="n">
        <v>0.19</v>
      </c>
      <c r="X201" t="n">
        <v>0.35</v>
      </c>
      <c r="Y201" t="n">
        <v>1</v>
      </c>
      <c r="Z201" t="n">
        <v>10</v>
      </c>
    </row>
    <row r="202">
      <c r="A202" t="n">
        <v>69</v>
      </c>
      <c r="B202" t="n">
        <v>140</v>
      </c>
      <c r="C202" t="inlineStr">
        <is>
          <t xml:space="preserve">CONCLUIDO	</t>
        </is>
      </c>
      <c r="D202" t="n">
        <v>4.7169</v>
      </c>
      <c r="E202" t="n">
        <v>21.2</v>
      </c>
      <c r="F202" t="n">
        <v>17.62</v>
      </c>
      <c r="G202" t="n">
        <v>81.33</v>
      </c>
      <c r="H202" t="n">
        <v>1.05</v>
      </c>
      <c r="I202" t="n">
        <v>13</v>
      </c>
      <c r="J202" t="n">
        <v>309.37</v>
      </c>
      <c r="K202" t="n">
        <v>60.56</v>
      </c>
      <c r="L202" t="n">
        <v>18.25</v>
      </c>
      <c r="M202" t="n">
        <v>11</v>
      </c>
      <c r="N202" t="n">
        <v>90.56999999999999</v>
      </c>
      <c r="O202" t="n">
        <v>38390.02</v>
      </c>
      <c r="P202" t="n">
        <v>296.47</v>
      </c>
      <c r="Q202" t="n">
        <v>444.55</v>
      </c>
      <c r="R202" t="n">
        <v>71.90000000000001</v>
      </c>
      <c r="S202" t="n">
        <v>48.21</v>
      </c>
      <c r="T202" t="n">
        <v>5891.03</v>
      </c>
      <c r="U202" t="n">
        <v>0.67</v>
      </c>
      <c r="V202" t="n">
        <v>0.77</v>
      </c>
      <c r="W202" t="n">
        <v>0.18</v>
      </c>
      <c r="X202" t="n">
        <v>0.34</v>
      </c>
      <c r="Y202" t="n">
        <v>1</v>
      </c>
      <c r="Z202" t="n">
        <v>10</v>
      </c>
    </row>
    <row r="203">
      <c r="A203" t="n">
        <v>70</v>
      </c>
      <c r="B203" t="n">
        <v>140</v>
      </c>
      <c r="C203" t="inlineStr">
        <is>
          <t xml:space="preserve">CONCLUIDO	</t>
        </is>
      </c>
      <c r="D203" t="n">
        <v>4.718</v>
      </c>
      <c r="E203" t="n">
        <v>21.2</v>
      </c>
      <c r="F203" t="n">
        <v>17.62</v>
      </c>
      <c r="G203" t="n">
        <v>81.3</v>
      </c>
      <c r="H203" t="n">
        <v>1.06</v>
      </c>
      <c r="I203" t="n">
        <v>13</v>
      </c>
      <c r="J203" t="n">
        <v>309.91</v>
      </c>
      <c r="K203" t="n">
        <v>60.56</v>
      </c>
      <c r="L203" t="n">
        <v>18.5</v>
      </c>
      <c r="M203" t="n">
        <v>11</v>
      </c>
      <c r="N203" t="n">
        <v>90.86</v>
      </c>
      <c r="O203" t="n">
        <v>38457.09</v>
      </c>
      <c r="P203" t="n">
        <v>296.23</v>
      </c>
      <c r="Q203" t="n">
        <v>444.55</v>
      </c>
      <c r="R203" t="n">
        <v>71.78</v>
      </c>
      <c r="S203" t="n">
        <v>48.21</v>
      </c>
      <c r="T203" t="n">
        <v>5829.89</v>
      </c>
      <c r="U203" t="n">
        <v>0.67</v>
      </c>
      <c r="V203" t="n">
        <v>0.77</v>
      </c>
      <c r="W203" t="n">
        <v>0.18</v>
      </c>
      <c r="X203" t="n">
        <v>0.34</v>
      </c>
      <c r="Y203" t="n">
        <v>1</v>
      </c>
      <c r="Z203" t="n">
        <v>10</v>
      </c>
    </row>
    <row r="204">
      <c r="A204" t="n">
        <v>71</v>
      </c>
      <c r="B204" t="n">
        <v>140</v>
      </c>
      <c r="C204" t="inlineStr">
        <is>
          <t xml:space="preserve">CONCLUIDO	</t>
        </is>
      </c>
      <c r="D204" t="n">
        <v>4.7153</v>
      </c>
      <c r="E204" t="n">
        <v>21.21</v>
      </c>
      <c r="F204" t="n">
        <v>17.63</v>
      </c>
      <c r="G204" t="n">
        <v>81.36</v>
      </c>
      <c r="H204" t="n">
        <v>1.08</v>
      </c>
      <c r="I204" t="n">
        <v>13</v>
      </c>
      <c r="J204" t="n">
        <v>310.46</v>
      </c>
      <c r="K204" t="n">
        <v>60.56</v>
      </c>
      <c r="L204" t="n">
        <v>18.75</v>
      </c>
      <c r="M204" t="n">
        <v>11</v>
      </c>
      <c r="N204" t="n">
        <v>91.16</v>
      </c>
      <c r="O204" t="n">
        <v>38524.29</v>
      </c>
      <c r="P204" t="n">
        <v>296.57</v>
      </c>
      <c r="Q204" t="n">
        <v>444.55</v>
      </c>
      <c r="R204" t="n">
        <v>72.11</v>
      </c>
      <c r="S204" t="n">
        <v>48.21</v>
      </c>
      <c r="T204" t="n">
        <v>5994.44</v>
      </c>
      <c r="U204" t="n">
        <v>0.67</v>
      </c>
      <c r="V204" t="n">
        <v>0.77</v>
      </c>
      <c r="W204" t="n">
        <v>0.19</v>
      </c>
      <c r="X204" t="n">
        <v>0.35</v>
      </c>
      <c r="Y204" t="n">
        <v>1</v>
      </c>
      <c r="Z204" t="n">
        <v>10</v>
      </c>
    </row>
    <row r="205">
      <c r="A205" t="n">
        <v>72</v>
      </c>
      <c r="B205" t="n">
        <v>140</v>
      </c>
      <c r="C205" t="inlineStr">
        <is>
          <t xml:space="preserve">CONCLUIDO	</t>
        </is>
      </c>
      <c r="D205" t="n">
        <v>4.7145</v>
      </c>
      <c r="E205" t="n">
        <v>21.21</v>
      </c>
      <c r="F205" t="n">
        <v>17.63</v>
      </c>
      <c r="G205" t="n">
        <v>81.37</v>
      </c>
      <c r="H205" t="n">
        <v>1.09</v>
      </c>
      <c r="I205" t="n">
        <v>13</v>
      </c>
      <c r="J205" t="n">
        <v>311.01</v>
      </c>
      <c r="K205" t="n">
        <v>60.56</v>
      </c>
      <c r="L205" t="n">
        <v>19</v>
      </c>
      <c r="M205" t="n">
        <v>11</v>
      </c>
      <c r="N205" t="n">
        <v>91.45</v>
      </c>
      <c r="O205" t="n">
        <v>38591.62</v>
      </c>
      <c r="P205" t="n">
        <v>296.09</v>
      </c>
      <c r="Q205" t="n">
        <v>444.55</v>
      </c>
      <c r="R205" t="n">
        <v>72.23</v>
      </c>
      <c r="S205" t="n">
        <v>48.21</v>
      </c>
      <c r="T205" t="n">
        <v>6057.18</v>
      </c>
      <c r="U205" t="n">
        <v>0.67</v>
      </c>
      <c r="V205" t="n">
        <v>0.77</v>
      </c>
      <c r="W205" t="n">
        <v>0.19</v>
      </c>
      <c r="X205" t="n">
        <v>0.35</v>
      </c>
      <c r="Y205" t="n">
        <v>1</v>
      </c>
      <c r="Z205" t="n">
        <v>10</v>
      </c>
    </row>
    <row r="206">
      <c r="A206" t="n">
        <v>73</v>
      </c>
      <c r="B206" t="n">
        <v>140</v>
      </c>
      <c r="C206" t="inlineStr">
        <is>
          <t xml:space="preserve">CONCLUIDO	</t>
        </is>
      </c>
      <c r="D206" t="n">
        <v>4.7372</v>
      </c>
      <c r="E206" t="n">
        <v>21.11</v>
      </c>
      <c r="F206" t="n">
        <v>17.58</v>
      </c>
      <c r="G206" t="n">
        <v>87.91</v>
      </c>
      <c r="H206" t="n">
        <v>1.1</v>
      </c>
      <c r="I206" t="n">
        <v>12</v>
      </c>
      <c r="J206" t="n">
        <v>311.55</v>
      </c>
      <c r="K206" t="n">
        <v>60.56</v>
      </c>
      <c r="L206" t="n">
        <v>19.25</v>
      </c>
      <c r="M206" t="n">
        <v>10</v>
      </c>
      <c r="N206" t="n">
        <v>91.75</v>
      </c>
      <c r="O206" t="n">
        <v>38659.08</v>
      </c>
      <c r="P206" t="n">
        <v>294.54</v>
      </c>
      <c r="Q206" t="n">
        <v>444.59</v>
      </c>
      <c r="R206" t="n">
        <v>70.52</v>
      </c>
      <c r="S206" t="n">
        <v>48.21</v>
      </c>
      <c r="T206" t="n">
        <v>5206.68</v>
      </c>
      <c r="U206" t="n">
        <v>0.68</v>
      </c>
      <c r="V206" t="n">
        <v>0.78</v>
      </c>
      <c r="W206" t="n">
        <v>0.18</v>
      </c>
      <c r="X206" t="n">
        <v>0.3</v>
      </c>
      <c r="Y206" t="n">
        <v>1</v>
      </c>
      <c r="Z206" t="n">
        <v>10</v>
      </c>
    </row>
    <row r="207">
      <c r="A207" t="n">
        <v>74</v>
      </c>
      <c r="B207" t="n">
        <v>140</v>
      </c>
      <c r="C207" t="inlineStr">
        <is>
          <t xml:space="preserve">CONCLUIDO	</t>
        </is>
      </c>
      <c r="D207" t="n">
        <v>4.7363</v>
      </c>
      <c r="E207" t="n">
        <v>21.11</v>
      </c>
      <c r="F207" t="n">
        <v>17.59</v>
      </c>
      <c r="G207" t="n">
        <v>87.93000000000001</v>
      </c>
      <c r="H207" t="n">
        <v>1.11</v>
      </c>
      <c r="I207" t="n">
        <v>12</v>
      </c>
      <c r="J207" t="n">
        <v>312.1</v>
      </c>
      <c r="K207" t="n">
        <v>60.56</v>
      </c>
      <c r="L207" t="n">
        <v>19.5</v>
      </c>
      <c r="M207" t="n">
        <v>10</v>
      </c>
      <c r="N207" t="n">
        <v>92.05</v>
      </c>
      <c r="O207" t="n">
        <v>38726.8</v>
      </c>
      <c r="P207" t="n">
        <v>295.01</v>
      </c>
      <c r="Q207" t="n">
        <v>444.56</v>
      </c>
      <c r="R207" t="n">
        <v>70.69</v>
      </c>
      <c r="S207" t="n">
        <v>48.21</v>
      </c>
      <c r="T207" t="n">
        <v>5292.48</v>
      </c>
      <c r="U207" t="n">
        <v>0.68</v>
      </c>
      <c r="V207" t="n">
        <v>0.78</v>
      </c>
      <c r="W207" t="n">
        <v>0.18</v>
      </c>
      <c r="X207" t="n">
        <v>0.31</v>
      </c>
      <c r="Y207" t="n">
        <v>1</v>
      </c>
      <c r="Z207" t="n">
        <v>10</v>
      </c>
    </row>
    <row r="208">
      <c r="A208" t="n">
        <v>75</v>
      </c>
      <c r="B208" t="n">
        <v>140</v>
      </c>
      <c r="C208" t="inlineStr">
        <is>
          <t xml:space="preserve">CONCLUIDO	</t>
        </is>
      </c>
      <c r="D208" t="n">
        <v>4.7366</v>
      </c>
      <c r="E208" t="n">
        <v>21.11</v>
      </c>
      <c r="F208" t="n">
        <v>17.58</v>
      </c>
      <c r="G208" t="n">
        <v>87.92</v>
      </c>
      <c r="H208" t="n">
        <v>1.13</v>
      </c>
      <c r="I208" t="n">
        <v>12</v>
      </c>
      <c r="J208" t="n">
        <v>312.65</v>
      </c>
      <c r="K208" t="n">
        <v>60.56</v>
      </c>
      <c r="L208" t="n">
        <v>19.75</v>
      </c>
      <c r="M208" t="n">
        <v>10</v>
      </c>
      <c r="N208" t="n">
        <v>92.34999999999999</v>
      </c>
      <c r="O208" t="n">
        <v>38794.53</v>
      </c>
      <c r="P208" t="n">
        <v>295.22</v>
      </c>
      <c r="Q208" t="n">
        <v>444.55</v>
      </c>
      <c r="R208" t="n">
        <v>70.59</v>
      </c>
      <c r="S208" t="n">
        <v>48.21</v>
      </c>
      <c r="T208" t="n">
        <v>5240.92</v>
      </c>
      <c r="U208" t="n">
        <v>0.68</v>
      </c>
      <c r="V208" t="n">
        <v>0.78</v>
      </c>
      <c r="W208" t="n">
        <v>0.18</v>
      </c>
      <c r="X208" t="n">
        <v>0.31</v>
      </c>
      <c r="Y208" t="n">
        <v>1</v>
      </c>
      <c r="Z208" t="n">
        <v>10</v>
      </c>
    </row>
    <row r="209">
      <c r="A209" t="n">
        <v>76</v>
      </c>
      <c r="B209" t="n">
        <v>140</v>
      </c>
      <c r="C209" t="inlineStr">
        <is>
          <t xml:space="preserve">CONCLUIDO	</t>
        </is>
      </c>
      <c r="D209" t="n">
        <v>4.735</v>
      </c>
      <c r="E209" t="n">
        <v>21.12</v>
      </c>
      <c r="F209" t="n">
        <v>17.59</v>
      </c>
      <c r="G209" t="n">
        <v>87.95999999999999</v>
      </c>
      <c r="H209" t="n">
        <v>1.14</v>
      </c>
      <c r="I209" t="n">
        <v>12</v>
      </c>
      <c r="J209" t="n">
        <v>313.2</v>
      </c>
      <c r="K209" t="n">
        <v>60.56</v>
      </c>
      <c r="L209" t="n">
        <v>20</v>
      </c>
      <c r="M209" t="n">
        <v>10</v>
      </c>
      <c r="N209" t="n">
        <v>92.65000000000001</v>
      </c>
      <c r="O209" t="n">
        <v>38862.4</v>
      </c>
      <c r="P209" t="n">
        <v>295.51</v>
      </c>
      <c r="Q209" t="n">
        <v>444.55</v>
      </c>
      <c r="R209" t="n">
        <v>70.84</v>
      </c>
      <c r="S209" t="n">
        <v>48.21</v>
      </c>
      <c r="T209" t="n">
        <v>5363.65</v>
      </c>
      <c r="U209" t="n">
        <v>0.68</v>
      </c>
      <c r="V209" t="n">
        <v>0.78</v>
      </c>
      <c r="W209" t="n">
        <v>0.18</v>
      </c>
      <c r="X209" t="n">
        <v>0.32</v>
      </c>
      <c r="Y209" t="n">
        <v>1</v>
      </c>
      <c r="Z209" t="n">
        <v>10</v>
      </c>
    </row>
    <row r="210">
      <c r="A210" t="n">
        <v>77</v>
      </c>
      <c r="B210" t="n">
        <v>140</v>
      </c>
      <c r="C210" t="inlineStr">
        <is>
          <t xml:space="preserve">CONCLUIDO	</t>
        </is>
      </c>
      <c r="D210" t="n">
        <v>4.7366</v>
      </c>
      <c r="E210" t="n">
        <v>21.11</v>
      </c>
      <c r="F210" t="n">
        <v>17.58</v>
      </c>
      <c r="G210" t="n">
        <v>87.92</v>
      </c>
      <c r="H210" t="n">
        <v>1.15</v>
      </c>
      <c r="I210" t="n">
        <v>12</v>
      </c>
      <c r="J210" t="n">
        <v>313.75</v>
      </c>
      <c r="K210" t="n">
        <v>60.56</v>
      </c>
      <c r="L210" t="n">
        <v>20.25</v>
      </c>
      <c r="M210" t="n">
        <v>10</v>
      </c>
      <c r="N210" t="n">
        <v>92.95</v>
      </c>
      <c r="O210" t="n">
        <v>38930.39</v>
      </c>
      <c r="P210" t="n">
        <v>295.72</v>
      </c>
      <c r="Q210" t="n">
        <v>444.56</v>
      </c>
      <c r="R210" t="n">
        <v>70.67</v>
      </c>
      <c r="S210" t="n">
        <v>48.21</v>
      </c>
      <c r="T210" t="n">
        <v>5280.6</v>
      </c>
      <c r="U210" t="n">
        <v>0.68</v>
      </c>
      <c r="V210" t="n">
        <v>0.78</v>
      </c>
      <c r="W210" t="n">
        <v>0.18</v>
      </c>
      <c r="X210" t="n">
        <v>0.31</v>
      </c>
      <c r="Y210" t="n">
        <v>1</v>
      </c>
      <c r="Z210" t="n">
        <v>10</v>
      </c>
    </row>
    <row r="211">
      <c r="A211" t="n">
        <v>78</v>
      </c>
      <c r="B211" t="n">
        <v>140</v>
      </c>
      <c r="C211" t="inlineStr">
        <is>
          <t xml:space="preserve">CONCLUIDO	</t>
        </is>
      </c>
      <c r="D211" t="n">
        <v>4.7415</v>
      </c>
      <c r="E211" t="n">
        <v>21.09</v>
      </c>
      <c r="F211" t="n">
        <v>17.56</v>
      </c>
      <c r="G211" t="n">
        <v>87.81</v>
      </c>
      <c r="H211" t="n">
        <v>1.16</v>
      </c>
      <c r="I211" t="n">
        <v>12</v>
      </c>
      <c r="J211" t="n">
        <v>314.3</v>
      </c>
      <c r="K211" t="n">
        <v>60.56</v>
      </c>
      <c r="L211" t="n">
        <v>20.5</v>
      </c>
      <c r="M211" t="n">
        <v>10</v>
      </c>
      <c r="N211" t="n">
        <v>93.25</v>
      </c>
      <c r="O211" t="n">
        <v>38998.53</v>
      </c>
      <c r="P211" t="n">
        <v>295.01</v>
      </c>
      <c r="Q211" t="n">
        <v>444.55</v>
      </c>
      <c r="R211" t="n">
        <v>69.70999999999999</v>
      </c>
      <c r="S211" t="n">
        <v>48.21</v>
      </c>
      <c r="T211" t="n">
        <v>4799.99</v>
      </c>
      <c r="U211" t="n">
        <v>0.6899999999999999</v>
      </c>
      <c r="V211" t="n">
        <v>0.78</v>
      </c>
      <c r="W211" t="n">
        <v>0.19</v>
      </c>
      <c r="X211" t="n">
        <v>0.29</v>
      </c>
      <c r="Y211" t="n">
        <v>1</v>
      </c>
      <c r="Z211" t="n">
        <v>10</v>
      </c>
    </row>
    <row r="212">
      <c r="A212" t="n">
        <v>79</v>
      </c>
      <c r="B212" t="n">
        <v>140</v>
      </c>
      <c r="C212" t="inlineStr">
        <is>
          <t xml:space="preserve">CONCLUIDO	</t>
        </is>
      </c>
      <c r="D212" t="n">
        <v>4.746</v>
      </c>
      <c r="E212" t="n">
        <v>21.07</v>
      </c>
      <c r="F212" t="n">
        <v>17.54</v>
      </c>
      <c r="G212" t="n">
        <v>87.70999999999999</v>
      </c>
      <c r="H212" t="n">
        <v>1.17</v>
      </c>
      <c r="I212" t="n">
        <v>12</v>
      </c>
      <c r="J212" t="n">
        <v>314.86</v>
      </c>
      <c r="K212" t="n">
        <v>60.56</v>
      </c>
      <c r="L212" t="n">
        <v>20.75</v>
      </c>
      <c r="M212" t="n">
        <v>10</v>
      </c>
      <c r="N212" t="n">
        <v>93.55</v>
      </c>
      <c r="O212" t="n">
        <v>39066.8</v>
      </c>
      <c r="P212" t="n">
        <v>294.08</v>
      </c>
      <c r="Q212" t="n">
        <v>444.55</v>
      </c>
      <c r="R212" t="n">
        <v>69.03</v>
      </c>
      <c r="S212" t="n">
        <v>48.21</v>
      </c>
      <c r="T212" t="n">
        <v>4460.48</v>
      </c>
      <c r="U212" t="n">
        <v>0.7</v>
      </c>
      <c r="V212" t="n">
        <v>0.78</v>
      </c>
      <c r="W212" t="n">
        <v>0.19</v>
      </c>
      <c r="X212" t="n">
        <v>0.27</v>
      </c>
      <c r="Y212" t="n">
        <v>1</v>
      </c>
      <c r="Z212" t="n">
        <v>10</v>
      </c>
    </row>
    <row r="213">
      <c r="A213" t="n">
        <v>80</v>
      </c>
      <c r="B213" t="n">
        <v>140</v>
      </c>
      <c r="C213" t="inlineStr">
        <is>
          <t xml:space="preserve">CONCLUIDO	</t>
        </is>
      </c>
      <c r="D213" t="n">
        <v>4.7663</v>
      </c>
      <c r="E213" t="n">
        <v>20.98</v>
      </c>
      <c r="F213" t="n">
        <v>17.51</v>
      </c>
      <c r="G213" t="n">
        <v>95.48</v>
      </c>
      <c r="H213" t="n">
        <v>1.19</v>
      </c>
      <c r="I213" t="n">
        <v>11</v>
      </c>
      <c r="J213" t="n">
        <v>315.41</v>
      </c>
      <c r="K213" t="n">
        <v>60.56</v>
      </c>
      <c r="L213" t="n">
        <v>21</v>
      </c>
      <c r="M213" t="n">
        <v>9</v>
      </c>
      <c r="N213" t="n">
        <v>93.86</v>
      </c>
      <c r="O213" t="n">
        <v>39135.2</v>
      </c>
      <c r="P213" t="n">
        <v>292.97</v>
      </c>
      <c r="Q213" t="n">
        <v>444.57</v>
      </c>
      <c r="R213" t="n">
        <v>68.03</v>
      </c>
      <c r="S213" t="n">
        <v>48.21</v>
      </c>
      <c r="T213" t="n">
        <v>3965.2</v>
      </c>
      <c r="U213" t="n">
        <v>0.71</v>
      </c>
      <c r="V213" t="n">
        <v>0.78</v>
      </c>
      <c r="W213" t="n">
        <v>0.18</v>
      </c>
      <c r="X213" t="n">
        <v>0.23</v>
      </c>
      <c r="Y213" t="n">
        <v>1</v>
      </c>
      <c r="Z213" t="n">
        <v>10</v>
      </c>
    </row>
    <row r="214">
      <c r="A214" t="n">
        <v>81</v>
      </c>
      <c r="B214" t="n">
        <v>140</v>
      </c>
      <c r="C214" t="inlineStr">
        <is>
          <t xml:space="preserve">CONCLUIDO	</t>
        </is>
      </c>
      <c r="D214" t="n">
        <v>4.7473</v>
      </c>
      <c r="E214" t="n">
        <v>21.06</v>
      </c>
      <c r="F214" t="n">
        <v>17.59</v>
      </c>
      <c r="G214" t="n">
        <v>95.94</v>
      </c>
      <c r="H214" t="n">
        <v>1.2</v>
      </c>
      <c r="I214" t="n">
        <v>11</v>
      </c>
      <c r="J214" t="n">
        <v>315.97</v>
      </c>
      <c r="K214" t="n">
        <v>60.56</v>
      </c>
      <c r="L214" t="n">
        <v>21.25</v>
      </c>
      <c r="M214" t="n">
        <v>9</v>
      </c>
      <c r="N214" t="n">
        <v>94.16</v>
      </c>
      <c r="O214" t="n">
        <v>39203.74</v>
      </c>
      <c r="P214" t="n">
        <v>294.52</v>
      </c>
      <c r="Q214" t="n">
        <v>444.55</v>
      </c>
      <c r="R214" t="n">
        <v>71.11</v>
      </c>
      <c r="S214" t="n">
        <v>48.21</v>
      </c>
      <c r="T214" t="n">
        <v>5504.74</v>
      </c>
      <c r="U214" t="n">
        <v>0.68</v>
      </c>
      <c r="V214" t="n">
        <v>0.78</v>
      </c>
      <c r="W214" t="n">
        <v>0.18</v>
      </c>
      <c r="X214" t="n">
        <v>0.31</v>
      </c>
      <c r="Y214" t="n">
        <v>1</v>
      </c>
      <c r="Z214" t="n">
        <v>10</v>
      </c>
    </row>
    <row r="215">
      <c r="A215" t="n">
        <v>82</v>
      </c>
      <c r="B215" t="n">
        <v>140</v>
      </c>
      <c r="C215" t="inlineStr">
        <is>
          <t xml:space="preserve">CONCLUIDO	</t>
        </is>
      </c>
      <c r="D215" t="n">
        <v>4.7537</v>
      </c>
      <c r="E215" t="n">
        <v>21.04</v>
      </c>
      <c r="F215" t="n">
        <v>17.56</v>
      </c>
      <c r="G215" t="n">
        <v>95.78</v>
      </c>
      <c r="H215" t="n">
        <v>1.21</v>
      </c>
      <c r="I215" t="n">
        <v>11</v>
      </c>
      <c r="J215" t="n">
        <v>316.53</v>
      </c>
      <c r="K215" t="n">
        <v>60.56</v>
      </c>
      <c r="L215" t="n">
        <v>21.5</v>
      </c>
      <c r="M215" t="n">
        <v>9</v>
      </c>
      <c r="N215" t="n">
        <v>94.47</v>
      </c>
      <c r="O215" t="n">
        <v>39272.42</v>
      </c>
      <c r="P215" t="n">
        <v>294.03</v>
      </c>
      <c r="Q215" t="n">
        <v>444.55</v>
      </c>
      <c r="R215" t="n">
        <v>69.89</v>
      </c>
      <c r="S215" t="n">
        <v>48.21</v>
      </c>
      <c r="T215" t="n">
        <v>4896.77</v>
      </c>
      <c r="U215" t="n">
        <v>0.6899999999999999</v>
      </c>
      <c r="V215" t="n">
        <v>0.78</v>
      </c>
      <c r="W215" t="n">
        <v>0.18</v>
      </c>
      <c r="X215" t="n">
        <v>0.28</v>
      </c>
      <c r="Y215" t="n">
        <v>1</v>
      </c>
      <c r="Z215" t="n">
        <v>10</v>
      </c>
    </row>
    <row r="216">
      <c r="A216" t="n">
        <v>83</v>
      </c>
      <c r="B216" t="n">
        <v>140</v>
      </c>
      <c r="C216" t="inlineStr">
        <is>
          <t xml:space="preserve">CONCLUIDO	</t>
        </is>
      </c>
      <c r="D216" t="n">
        <v>4.7511</v>
      </c>
      <c r="E216" t="n">
        <v>21.05</v>
      </c>
      <c r="F216" t="n">
        <v>17.57</v>
      </c>
      <c r="G216" t="n">
        <v>95.84999999999999</v>
      </c>
      <c r="H216" t="n">
        <v>1.22</v>
      </c>
      <c r="I216" t="n">
        <v>11</v>
      </c>
      <c r="J216" t="n">
        <v>317.08</v>
      </c>
      <c r="K216" t="n">
        <v>60.56</v>
      </c>
      <c r="L216" t="n">
        <v>21.75</v>
      </c>
      <c r="M216" t="n">
        <v>9</v>
      </c>
      <c r="N216" t="n">
        <v>94.78</v>
      </c>
      <c r="O216" t="n">
        <v>39341.24</v>
      </c>
      <c r="P216" t="n">
        <v>294.34</v>
      </c>
      <c r="Q216" t="n">
        <v>444.55</v>
      </c>
      <c r="R216" t="n">
        <v>70.34</v>
      </c>
      <c r="S216" t="n">
        <v>48.21</v>
      </c>
      <c r="T216" t="n">
        <v>5118.76</v>
      </c>
      <c r="U216" t="n">
        <v>0.6899999999999999</v>
      </c>
      <c r="V216" t="n">
        <v>0.78</v>
      </c>
      <c r="W216" t="n">
        <v>0.18</v>
      </c>
      <c r="X216" t="n">
        <v>0.3</v>
      </c>
      <c r="Y216" t="n">
        <v>1</v>
      </c>
      <c r="Z216" t="n">
        <v>10</v>
      </c>
    </row>
    <row r="217">
      <c r="A217" t="n">
        <v>84</v>
      </c>
      <c r="B217" t="n">
        <v>140</v>
      </c>
      <c r="C217" t="inlineStr">
        <is>
          <t xml:space="preserve">CONCLUIDO	</t>
        </is>
      </c>
      <c r="D217" t="n">
        <v>4.7531</v>
      </c>
      <c r="E217" t="n">
        <v>21.04</v>
      </c>
      <c r="F217" t="n">
        <v>17.56</v>
      </c>
      <c r="G217" t="n">
        <v>95.8</v>
      </c>
      <c r="H217" t="n">
        <v>1.23</v>
      </c>
      <c r="I217" t="n">
        <v>11</v>
      </c>
      <c r="J217" t="n">
        <v>317.64</v>
      </c>
      <c r="K217" t="n">
        <v>60.56</v>
      </c>
      <c r="L217" t="n">
        <v>22</v>
      </c>
      <c r="M217" t="n">
        <v>9</v>
      </c>
      <c r="N217" t="n">
        <v>95.09</v>
      </c>
      <c r="O217" t="n">
        <v>39410.2</v>
      </c>
      <c r="P217" t="n">
        <v>294.52</v>
      </c>
      <c r="Q217" t="n">
        <v>444.55</v>
      </c>
      <c r="R217" t="n">
        <v>69.95</v>
      </c>
      <c r="S217" t="n">
        <v>48.21</v>
      </c>
      <c r="T217" t="n">
        <v>4926.03</v>
      </c>
      <c r="U217" t="n">
        <v>0.6899999999999999</v>
      </c>
      <c r="V217" t="n">
        <v>0.78</v>
      </c>
      <c r="W217" t="n">
        <v>0.18</v>
      </c>
      <c r="X217" t="n">
        <v>0.29</v>
      </c>
      <c r="Y217" t="n">
        <v>1</v>
      </c>
      <c r="Z217" t="n">
        <v>10</v>
      </c>
    </row>
    <row r="218">
      <c r="A218" t="n">
        <v>85</v>
      </c>
      <c r="B218" t="n">
        <v>140</v>
      </c>
      <c r="C218" t="inlineStr">
        <is>
          <t xml:space="preserve">CONCLUIDO	</t>
        </is>
      </c>
      <c r="D218" t="n">
        <v>4.7517</v>
      </c>
      <c r="E218" t="n">
        <v>21.05</v>
      </c>
      <c r="F218" t="n">
        <v>17.57</v>
      </c>
      <c r="G218" t="n">
        <v>95.83</v>
      </c>
      <c r="H218" t="n">
        <v>1.25</v>
      </c>
      <c r="I218" t="n">
        <v>11</v>
      </c>
      <c r="J218" t="n">
        <v>318.2</v>
      </c>
      <c r="K218" t="n">
        <v>60.56</v>
      </c>
      <c r="L218" t="n">
        <v>22.25</v>
      </c>
      <c r="M218" t="n">
        <v>9</v>
      </c>
      <c r="N218" t="n">
        <v>95.40000000000001</v>
      </c>
      <c r="O218" t="n">
        <v>39479.3</v>
      </c>
      <c r="P218" t="n">
        <v>294.57</v>
      </c>
      <c r="Q218" t="n">
        <v>444.55</v>
      </c>
      <c r="R218" t="n">
        <v>70.19</v>
      </c>
      <c r="S218" t="n">
        <v>48.21</v>
      </c>
      <c r="T218" t="n">
        <v>5047.34</v>
      </c>
      <c r="U218" t="n">
        <v>0.6899999999999999</v>
      </c>
      <c r="V218" t="n">
        <v>0.78</v>
      </c>
      <c r="W218" t="n">
        <v>0.18</v>
      </c>
      <c r="X218" t="n">
        <v>0.29</v>
      </c>
      <c r="Y218" t="n">
        <v>1</v>
      </c>
      <c r="Z218" t="n">
        <v>10</v>
      </c>
    </row>
    <row r="219">
      <c r="A219" t="n">
        <v>86</v>
      </c>
      <c r="B219" t="n">
        <v>140</v>
      </c>
      <c r="C219" t="inlineStr">
        <is>
          <t xml:space="preserve">CONCLUIDO	</t>
        </is>
      </c>
      <c r="D219" t="n">
        <v>4.7521</v>
      </c>
      <c r="E219" t="n">
        <v>21.04</v>
      </c>
      <c r="F219" t="n">
        <v>17.57</v>
      </c>
      <c r="G219" t="n">
        <v>95.81999999999999</v>
      </c>
      <c r="H219" t="n">
        <v>1.26</v>
      </c>
      <c r="I219" t="n">
        <v>11</v>
      </c>
      <c r="J219" t="n">
        <v>318.76</v>
      </c>
      <c r="K219" t="n">
        <v>60.56</v>
      </c>
      <c r="L219" t="n">
        <v>22.5</v>
      </c>
      <c r="M219" t="n">
        <v>9</v>
      </c>
      <c r="N219" t="n">
        <v>95.70999999999999</v>
      </c>
      <c r="O219" t="n">
        <v>39548.54</v>
      </c>
      <c r="P219" t="n">
        <v>294.54</v>
      </c>
      <c r="Q219" t="n">
        <v>444.56</v>
      </c>
      <c r="R219" t="n">
        <v>70.08</v>
      </c>
      <c r="S219" t="n">
        <v>48.21</v>
      </c>
      <c r="T219" t="n">
        <v>4987.7</v>
      </c>
      <c r="U219" t="n">
        <v>0.6899999999999999</v>
      </c>
      <c r="V219" t="n">
        <v>0.78</v>
      </c>
      <c r="W219" t="n">
        <v>0.18</v>
      </c>
      <c r="X219" t="n">
        <v>0.29</v>
      </c>
      <c r="Y219" t="n">
        <v>1</v>
      </c>
      <c r="Z219" t="n">
        <v>10</v>
      </c>
    </row>
    <row r="220">
      <c r="A220" t="n">
        <v>87</v>
      </c>
      <c r="B220" t="n">
        <v>140</v>
      </c>
      <c r="C220" t="inlineStr">
        <is>
          <t xml:space="preserve">CONCLUIDO	</t>
        </is>
      </c>
      <c r="D220" t="n">
        <v>4.7523</v>
      </c>
      <c r="E220" t="n">
        <v>21.04</v>
      </c>
      <c r="F220" t="n">
        <v>17.57</v>
      </c>
      <c r="G220" t="n">
        <v>95.81999999999999</v>
      </c>
      <c r="H220" t="n">
        <v>1.27</v>
      </c>
      <c r="I220" t="n">
        <v>11</v>
      </c>
      <c r="J220" t="n">
        <v>319.33</v>
      </c>
      <c r="K220" t="n">
        <v>60.56</v>
      </c>
      <c r="L220" t="n">
        <v>22.75</v>
      </c>
      <c r="M220" t="n">
        <v>9</v>
      </c>
      <c r="N220" t="n">
        <v>96.02</v>
      </c>
      <c r="O220" t="n">
        <v>39617.93</v>
      </c>
      <c r="P220" t="n">
        <v>294.43</v>
      </c>
      <c r="Q220" t="n">
        <v>444.55</v>
      </c>
      <c r="R220" t="n">
        <v>70.09</v>
      </c>
      <c r="S220" t="n">
        <v>48.21</v>
      </c>
      <c r="T220" t="n">
        <v>4993.73</v>
      </c>
      <c r="U220" t="n">
        <v>0.6899999999999999</v>
      </c>
      <c r="V220" t="n">
        <v>0.78</v>
      </c>
      <c r="W220" t="n">
        <v>0.18</v>
      </c>
      <c r="X220" t="n">
        <v>0.29</v>
      </c>
      <c r="Y220" t="n">
        <v>1</v>
      </c>
      <c r="Z220" t="n">
        <v>10</v>
      </c>
    </row>
    <row r="221">
      <c r="A221" t="n">
        <v>88</v>
      </c>
      <c r="B221" t="n">
        <v>140</v>
      </c>
      <c r="C221" t="inlineStr">
        <is>
          <t xml:space="preserve">CONCLUIDO	</t>
        </is>
      </c>
      <c r="D221" t="n">
        <v>4.7501</v>
      </c>
      <c r="E221" t="n">
        <v>21.05</v>
      </c>
      <c r="F221" t="n">
        <v>17.58</v>
      </c>
      <c r="G221" t="n">
        <v>95.87</v>
      </c>
      <c r="H221" t="n">
        <v>1.28</v>
      </c>
      <c r="I221" t="n">
        <v>11</v>
      </c>
      <c r="J221" t="n">
        <v>319.89</v>
      </c>
      <c r="K221" t="n">
        <v>60.56</v>
      </c>
      <c r="L221" t="n">
        <v>23</v>
      </c>
      <c r="M221" t="n">
        <v>9</v>
      </c>
      <c r="N221" t="n">
        <v>96.34</v>
      </c>
      <c r="O221" t="n">
        <v>39687.46</v>
      </c>
      <c r="P221" t="n">
        <v>294.18</v>
      </c>
      <c r="Q221" t="n">
        <v>444.56</v>
      </c>
      <c r="R221" t="n">
        <v>70.45</v>
      </c>
      <c r="S221" t="n">
        <v>48.21</v>
      </c>
      <c r="T221" t="n">
        <v>5173.66</v>
      </c>
      <c r="U221" t="n">
        <v>0.68</v>
      </c>
      <c r="V221" t="n">
        <v>0.78</v>
      </c>
      <c r="W221" t="n">
        <v>0.18</v>
      </c>
      <c r="X221" t="n">
        <v>0.3</v>
      </c>
      <c r="Y221" t="n">
        <v>1</v>
      </c>
      <c r="Z221" t="n">
        <v>10</v>
      </c>
    </row>
    <row r="222">
      <c r="A222" t="n">
        <v>89</v>
      </c>
      <c r="B222" t="n">
        <v>140</v>
      </c>
      <c r="C222" t="inlineStr">
        <is>
          <t xml:space="preserve">CONCLUIDO	</t>
        </is>
      </c>
      <c r="D222" t="n">
        <v>4.752</v>
      </c>
      <c r="E222" t="n">
        <v>21.04</v>
      </c>
      <c r="F222" t="n">
        <v>17.57</v>
      </c>
      <c r="G222" t="n">
        <v>95.83</v>
      </c>
      <c r="H222" t="n">
        <v>1.29</v>
      </c>
      <c r="I222" t="n">
        <v>11</v>
      </c>
      <c r="J222" t="n">
        <v>320.46</v>
      </c>
      <c r="K222" t="n">
        <v>60.56</v>
      </c>
      <c r="L222" t="n">
        <v>23.25</v>
      </c>
      <c r="M222" t="n">
        <v>9</v>
      </c>
      <c r="N222" t="n">
        <v>96.65000000000001</v>
      </c>
      <c r="O222" t="n">
        <v>39757.13</v>
      </c>
      <c r="P222" t="n">
        <v>293.96</v>
      </c>
      <c r="Q222" t="n">
        <v>444.56</v>
      </c>
      <c r="R222" t="n">
        <v>70.08</v>
      </c>
      <c r="S222" t="n">
        <v>48.21</v>
      </c>
      <c r="T222" t="n">
        <v>4987.97</v>
      </c>
      <c r="U222" t="n">
        <v>0.6899999999999999</v>
      </c>
      <c r="V222" t="n">
        <v>0.78</v>
      </c>
      <c r="W222" t="n">
        <v>0.18</v>
      </c>
      <c r="X222" t="n">
        <v>0.29</v>
      </c>
      <c r="Y222" t="n">
        <v>1</v>
      </c>
      <c r="Z222" t="n">
        <v>10</v>
      </c>
    </row>
    <row r="223">
      <c r="A223" t="n">
        <v>90</v>
      </c>
      <c r="B223" t="n">
        <v>140</v>
      </c>
      <c r="C223" t="inlineStr">
        <is>
          <t xml:space="preserve">CONCLUIDO	</t>
        </is>
      </c>
      <c r="D223" t="n">
        <v>4.7754</v>
      </c>
      <c r="E223" t="n">
        <v>20.94</v>
      </c>
      <c r="F223" t="n">
        <v>17.52</v>
      </c>
      <c r="G223" t="n">
        <v>105.1</v>
      </c>
      <c r="H223" t="n">
        <v>1.3</v>
      </c>
      <c r="I223" t="n">
        <v>10</v>
      </c>
      <c r="J223" t="n">
        <v>321.02</v>
      </c>
      <c r="K223" t="n">
        <v>60.56</v>
      </c>
      <c r="L223" t="n">
        <v>23.5</v>
      </c>
      <c r="M223" t="n">
        <v>8</v>
      </c>
      <c r="N223" t="n">
        <v>96.97</v>
      </c>
      <c r="O223" t="n">
        <v>39826.95</v>
      </c>
      <c r="P223" t="n">
        <v>293.28</v>
      </c>
      <c r="Q223" t="n">
        <v>444.57</v>
      </c>
      <c r="R223" t="n">
        <v>68.38</v>
      </c>
      <c r="S223" t="n">
        <v>48.21</v>
      </c>
      <c r="T223" t="n">
        <v>4146.46</v>
      </c>
      <c r="U223" t="n">
        <v>0.7</v>
      </c>
      <c r="V223" t="n">
        <v>0.78</v>
      </c>
      <c r="W223" t="n">
        <v>0.18</v>
      </c>
      <c r="X223" t="n">
        <v>0.24</v>
      </c>
      <c r="Y223" t="n">
        <v>1</v>
      </c>
      <c r="Z223" t="n">
        <v>10</v>
      </c>
    </row>
    <row r="224">
      <c r="A224" t="n">
        <v>91</v>
      </c>
      <c r="B224" t="n">
        <v>140</v>
      </c>
      <c r="C224" t="inlineStr">
        <is>
          <t xml:space="preserve">CONCLUIDO	</t>
        </is>
      </c>
      <c r="D224" t="n">
        <v>4.7728</v>
      </c>
      <c r="E224" t="n">
        <v>20.95</v>
      </c>
      <c r="F224" t="n">
        <v>17.53</v>
      </c>
      <c r="G224" t="n">
        <v>105.17</v>
      </c>
      <c r="H224" t="n">
        <v>1.32</v>
      </c>
      <c r="I224" t="n">
        <v>10</v>
      </c>
      <c r="J224" t="n">
        <v>321.59</v>
      </c>
      <c r="K224" t="n">
        <v>60.56</v>
      </c>
      <c r="L224" t="n">
        <v>23.75</v>
      </c>
      <c r="M224" t="n">
        <v>8</v>
      </c>
      <c r="N224" t="n">
        <v>97.28</v>
      </c>
      <c r="O224" t="n">
        <v>39896.91</v>
      </c>
      <c r="P224" t="n">
        <v>293.52</v>
      </c>
      <c r="Q224" t="n">
        <v>444.55</v>
      </c>
      <c r="R224" t="n">
        <v>68.88</v>
      </c>
      <c r="S224" t="n">
        <v>48.21</v>
      </c>
      <c r="T224" t="n">
        <v>4392.56</v>
      </c>
      <c r="U224" t="n">
        <v>0.7</v>
      </c>
      <c r="V224" t="n">
        <v>0.78</v>
      </c>
      <c r="W224" t="n">
        <v>0.18</v>
      </c>
      <c r="X224" t="n">
        <v>0.25</v>
      </c>
      <c r="Y224" t="n">
        <v>1</v>
      </c>
      <c r="Z224" t="n">
        <v>10</v>
      </c>
    </row>
    <row r="225">
      <c r="A225" t="n">
        <v>92</v>
      </c>
      <c r="B225" t="n">
        <v>140</v>
      </c>
      <c r="C225" t="inlineStr">
        <is>
          <t xml:space="preserve">CONCLUIDO	</t>
        </is>
      </c>
      <c r="D225" t="n">
        <v>4.7738</v>
      </c>
      <c r="E225" t="n">
        <v>20.95</v>
      </c>
      <c r="F225" t="n">
        <v>17.52</v>
      </c>
      <c r="G225" t="n">
        <v>105.14</v>
      </c>
      <c r="H225" t="n">
        <v>1.33</v>
      </c>
      <c r="I225" t="n">
        <v>10</v>
      </c>
      <c r="J225" t="n">
        <v>322.16</v>
      </c>
      <c r="K225" t="n">
        <v>60.56</v>
      </c>
      <c r="L225" t="n">
        <v>24</v>
      </c>
      <c r="M225" t="n">
        <v>8</v>
      </c>
      <c r="N225" t="n">
        <v>97.59999999999999</v>
      </c>
      <c r="O225" t="n">
        <v>39967.02</v>
      </c>
      <c r="P225" t="n">
        <v>293.86</v>
      </c>
      <c r="Q225" t="n">
        <v>444.57</v>
      </c>
      <c r="R225" t="n">
        <v>68.63</v>
      </c>
      <c r="S225" t="n">
        <v>48.21</v>
      </c>
      <c r="T225" t="n">
        <v>4272.36</v>
      </c>
      <c r="U225" t="n">
        <v>0.7</v>
      </c>
      <c r="V225" t="n">
        <v>0.78</v>
      </c>
      <c r="W225" t="n">
        <v>0.18</v>
      </c>
      <c r="X225" t="n">
        <v>0.25</v>
      </c>
      <c r="Y225" t="n">
        <v>1</v>
      </c>
      <c r="Z225" t="n">
        <v>10</v>
      </c>
    </row>
    <row r="226">
      <c r="A226" t="n">
        <v>93</v>
      </c>
      <c r="B226" t="n">
        <v>140</v>
      </c>
      <c r="C226" t="inlineStr">
        <is>
          <t xml:space="preserve">CONCLUIDO	</t>
        </is>
      </c>
      <c r="D226" t="n">
        <v>4.7715</v>
      </c>
      <c r="E226" t="n">
        <v>20.96</v>
      </c>
      <c r="F226" t="n">
        <v>17.53</v>
      </c>
      <c r="G226" t="n">
        <v>105.21</v>
      </c>
      <c r="H226" t="n">
        <v>1.34</v>
      </c>
      <c r="I226" t="n">
        <v>10</v>
      </c>
      <c r="J226" t="n">
        <v>322.73</v>
      </c>
      <c r="K226" t="n">
        <v>60.56</v>
      </c>
      <c r="L226" t="n">
        <v>24.25</v>
      </c>
      <c r="M226" t="n">
        <v>8</v>
      </c>
      <c r="N226" t="n">
        <v>97.92</v>
      </c>
      <c r="O226" t="n">
        <v>40037.28</v>
      </c>
      <c r="P226" t="n">
        <v>294.16</v>
      </c>
      <c r="Q226" t="n">
        <v>444.55</v>
      </c>
      <c r="R226" t="n">
        <v>69.02</v>
      </c>
      <c r="S226" t="n">
        <v>48.21</v>
      </c>
      <c r="T226" t="n">
        <v>4464.11</v>
      </c>
      <c r="U226" t="n">
        <v>0.7</v>
      </c>
      <c r="V226" t="n">
        <v>0.78</v>
      </c>
      <c r="W226" t="n">
        <v>0.18</v>
      </c>
      <c r="X226" t="n">
        <v>0.26</v>
      </c>
      <c r="Y226" t="n">
        <v>1</v>
      </c>
      <c r="Z226" t="n">
        <v>10</v>
      </c>
    </row>
    <row r="227">
      <c r="A227" t="n">
        <v>94</v>
      </c>
      <c r="B227" t="n">
        <v>140</v>
      </c>
      <c r="C227" t="inlineStr">
        <is>
          <t xml:space="preserve">CONCLUIDO	</t>
        </is>
      </c>
      <c r="D227" t="n">
        <v>4.7774</v>
      </c>
      <c r="E227" t="n">
        <v>20.93</v>
      </c>
      <c r="F227" t="n">
        <v>17.51</v>
      </c>
      <c r="G227" t="n">
        <v>105.05</v>
      </c>
      <c r="H227" t="n">
        <v>1.35</v>
      </c>
      <c r="I227" t="n">
        <v>10</v>
      </c>
      <c r="J227" t="n">
        <v>323.3</v>
      </c>
      <c r="K227" t="n">
        <v>60.56</v>
      </c>
      <c r="L227" t="n">
        <v>24.5</v>
      </c>
      <c r="M227" t="n">
        <v>8</v>
      </c>
      <c r="N227" t="n">
        <v>98.23999999999999</v>
      </c>
      <c r="O227" t="n">
        <v>40107.81</v>
      </c>
      <c r="P227" t="n">
        <v>293.26</v>
      </c>
      <c r="Q227" t="n">
        <v>444.56</v>
      </c>
      <c r="R227" t="n">
        <v>68.02</v>
      </c>
      <c r="S227" t="n">
        <v>48.21</v>
      </c>
      <c r="T227" t="n">
        <v>3965.55</v>
      </c>
      <c r="U227" t="n">
        <v>0.71</v>
      </c>
      <c r="V227" t="n">
        <v>0.78</v>
      </c>
      <c r="W227" t="n">
        <v>0.18</v>
      </c>
      <c r="X227" t="n">
        <v>0.23</v>
      </c>
      <c r="Y227" t="n">
        <v>1</v>
      </c>
      <c r="Z227" t="n">
        <v>10</v>
      </c>
    </row>
    <row r="228">
      <c r="A228" t="n">
        <v>95</v>
      </c>
      <c r="B228" t="n">
        <v>140</v>
      </c>
      <c r="C228" t="inlineStr">
        <is>
          <t xml:space="preserve">CONCLUIDO	</t>
        </is>
      </c>
      <c r="D228" t="n">
        <v>4.782</v>
      </c>
      <c r="E228" t="n">
        <v>20.91</v>
      </c>
      <c r="F228" t="n">
        <v>17.49</v>
      </c>
      <c r="G228" t="n">
        <v>104.93</v>
      </c>
      <c r="H228" t="n">
        <v>1.36</v>
      </c>
      <c r="I228" t="n">
        <v>10</v>
      </c>
      <c r="J228" t="n">
        <v>323.87</v>
      </c>
      <c r="K228" t="n">
        <v>60.56</v>
      </c>
      <c r="L228" t="n">
        <v>24.75</v>
      </c>
      <c r="M228" t="n">
        <v>8</v>
      </c>
      <c r="N228" t="n">
        <v>98.56999999999999</v>
      </c>
      <c r="O228" t="n">
        <v>40178.37</v>
      </c>
      <c r="P228" t="n">
        <v>292.69</v>
      </c>
      <c r="Q228" t="n">
        <v>444.56</v>
      </c>
      <c r="R228" t="n">
        <v>67.23</v>
      </c>
      <c r="S228" t="n">
        <v>48.21</v>
      </c>
      <c r="T228" t="n">
        <v>3570.72</v>
      </c>
      <c r="U228" t="n">
        <v>0.72</v>
      </c>
      <c r="V228" t="n">
        <v>0.78</v>
      </c>
      <c r="W228" t="n">
        <v>0.18</v>
      </c>
      <c r="X228" t="n">
        <v>0.21</v>
      </c>
      <c r="Y228" t="n">
        <v>1</v>
      </c>
      <c r="Z228" t="n">
        <v>10</v>
      </c>
    </row>
    <row r="229">
      <c r="A229" t="n">
        <v>96</v>
      </c>
      <c r="B229" t="n">
        <v>140</v>
      </c>
      <c r="C229" t="inlineStr">
        <is>
          <t xml:space="preserve">CONCLUIDO	</t>
        </is>
      </c>
      <c r="D229" t="n">
        <v>4.7843</v>
      </c>
      <c r="E229" t="n">
        <v>20.9</v>
      </c>
      <c r="F229" t="n">
        <v>17.48</v>
      </c>
      <c r="G229" t="n">
        <v>104.87</v>
      </c>
      <c r="H229" t="n">
        <v>1.37</v>
      </c>
      <c r="I229" t="n">
        <v>10</v>
      </c>
      <c r="J229" t="n">
        <v>324.44</v>
      </c>
      <c r="K229" t="n">
        <v>60.56</v>
      </c>
      <c r="L229" t="n">
        <v>25</v>
      </c>
      <c r="M229" t="n">
        <v>8</v>
      </c>
      <c r="N229" t="n">
        <v>98.89</v>
      </c>
      <c r="O229" t="n">
        <v>40249.08</v>
      </c>
      <c r="P229" t="n">
        <v>292.51</v>
      </c>
      <c r="Q229" t="n">
        <v>444.55</v>
      </c>
      <c r="R229" t="n">
        <v>67.19</v>
      </c>
      <c r="S229" t="n">
        <v>48.21</v>
      </c>
      <c r="T229" t="n">
        <v>3550.99</v>
      </c>
      <c r="U229" t="n">
        <v>0.72</v>
      </c>
      <c r="V229" t="n">
        <v>0.78</v>
      </c>
      <c r="W229" t="n">
        <v>0.18</v>
      </c>
      <c r="X229" t="n">
        <v>0.2</v>
      </c>
      <c r="Y229" t="n">
        <v>1</v>
      </c>
      <c r="Z229" t="n">
        <v>10</v>
      </c>
    </row>
    <row r="230">
      <c r="A230" t="n">
        <v>97</v>
      </c>
      <c r="B230" t="n">
        <v>140</v>
      </c>
      <c r="C230" t="inlineStr">
        <is>
          <t xml:space="preserve">CONCLUIDO	</t>
        </is>
      </c>
      <c r="D230" t="n">
        <v>4.7704</v>
      </c>
      <c r="E230" t="n">
        <v>20.96</v>
      </c>
      <c r="F230" t="n">
        <v>17.54</v>
      </c>
      <c r="G230" t="n">
        <v>105.24</v>
      </c>
      <c r="H230" t="n">
        <v>1.38</v>
      </c>
      <c r="I230" t="n">
        <v>10</v>
      </c>
      <c r="J230" t="n">
        <v>325.02</v>
      </c>
      <c r="K230" t="n">
        <v>60.56</v>
      </c>
      <c r="L230" t="n">
        <v>25.25</v>
      </c>
      <c r="M230" t="n">
        <v>8</v>
      </c>
      <c r="N230" t="n">
        <v>99.20999999999999</v>
      </c>
      <c r="O230" t="n">
        <v>40319.95</v>
      </c>
      <c r="P230" t="n">
        <v>293.36</v>
      </c>
      <c r="Q230" t="n">
        <v>444.55</v>
      </c>
      <c r="R230" t="n">
        <v>69.37</v>
      </c>
      <c r="S230" t="n">
        <v>48.21</v>
      </c>
      <c r="T230" t="n">
        <v>4638.66</v>
      </c>
      <c r="U230" t="n">
        <v>0.6899999999999999</v>
      </c>
      <c r="V230" t="n">
        <v>0.78</v>
      </c>
      <c r="W230" t="n">
        <v>0.18</v>
      </c>
      <c r="X230" t="n">
        <v>0.26</v>
      </c>
      <c r="Y230" t="n">
        <v>1</v>
      </c>
      <c r="Z230" t="n">
        <v>10</v>
      </c>
    </row>
    <row r="231">
      <c r="A231" t="n">
        <v>98</v>
      </c>
      <c r="B231" t="n">
        <v>140</v>
      </c>
      <c r="C231" t="inlineStr">
        <is>
          <t xml:space="preserve">CONCLUIDO	</t>
        </is>
      </c>
      <c r="D231" t="n">
        <v>4.7664</v>
      </c>
      <c r="E231" t="n">
        <v>20.98</v>
      </c>
      <c r="F231" t="n">
        <v>17.56</v>
      </c>
      <c r="G231" t="n">
        <v>105.34</v>
      </c>
      <c r="H231" t="n">
        <v>1.4</v>
      </c>
      <c r="I231" t="n">
        <v>10</v>
      </c>
      <c r="J231" t="n">
        <v>325.59</v>
      </c>
      <c r="K231" t="n">
        <v>60.56</v>
      </c>
      <c r="L231" t="n">
        <v>25.5</v>
      </c>
      <c r="M231" t="n">
        <v>8</v>
      </c>
      <c r="N231" t="n">
        <v>99.54000000000001</v>
      </c>
      <c r="O231" t="n">
        <v>40390.96</v>
      </c>
      <c r="P231" t="n">
        <v>293.16</v>
      </c>
      <c r="Q231" t="n">
        <v>444.55</v>
      </c>
      <c r="R231" t="n">
        <v>69.79000000000001</v>
      </c>
      <c r="S231" t="n">
        <v>48.21</v>
      </c>
      <c r="T231" t="n">
        <v>4848.85</v>
      </c>
      <c r="U231" t="n">
        <v>0.6899999999999999</v>
      </c>
      <c r="V231" t="n">
        <v>0.78</v>
      </c>
      <c r="W231" t="n">
        <v>0.18</v>
      </c>
      <c r="X231" t="n">
        <v>0.28</v>
      </c>
      <c r="Y231" t="n">
        <v>1</v>
      </c>
      <c r="Z231" t="n">
        <v>10</v>
      </c>
    </row>
    <row r="232">
      <c r="A232" t="n">
        <v>99</v>
      </c>
      <c r="B232" t="n">
        <v>140</v>
      </c>
      <c r="C232" t="inlineStr">
        <is>
          <t xml:space="preserve">CONCLUIDO	</t>
        </is>
      </c>
      <c r="D232" t="n">
        <v>4.7696</v>
      </c>
      <c r="E232" t="n">
        <v>20.97</v>
      </c>
      <c r="F232" t="n">
        <v>17.54</v>
      </c>
      <c r="G232" t="n">
        <v>105.26</v>
      </c>
      <c r="H232" t="n">
        <v>1.41</v>
      </c>
      <c r="I232" t="n">
        <v>10</v>
      </c>
      <c r="J232" t="n">
        <v>326.17</v>
      </c>
      <c r="K232" t="n">
        <v>60.56</v>
      </c>
      <c r="L232" t="n">
        <v>25.75</v>
      </c>
      <c r="M232" t="n">
        <v>8</v>
      </c>
      <c r="N232" t="n">
        <v>99.87</v>
      </c>
      <c r="O232" t="n">
        <v>40462.13</v>
      </c>
      <c r="P232" t="n">
        <v>292.68</v>
      </c>
      <c r="Q232" t="n">
        <v>444.55</v>
      </c>
      <c r="R232" t="n">
        <v>69.41</v>
      </c>
      <c r="S232" t="n">
        <v>48.21</v>
      </c>
      <c r="T232" t="n">
        <v>4660.14</v>
      </c>
      <c r="U232" t="n">
        <v>0.6899999999999999</v>
      </c>
      <c r="V232" t="n">
        <v>0.78</v>
      </c>
      <c r="W232" t="n">
        <v>0.18</v>
      </c>
      <c r="X232" t="n">
        <v>0.27</v>
      </c>
      <c r="Y232" t="n">
        <v>1</v>
      </c>
      <c r="Z232" t="n">
        <v>10</v>
      </c>
    </row>
    <row r="233">
      <c r="A233" t="n">
        <v>100</v>
      </c>
      <c r="B233" t="n">
        <v>140</v>
      </c>
      <c r="C233" t="inlineStr">
        <is>
          <t xml:space="preserve">CONCLUIDO	</t>
        </is>
      </c>
      <c r="D233" t="n">
        <v>4.769</v>
      </c>
      <c r="E233" t="n">
        <v>20.97</v>
      </c>
      <c r="F233" t="n">
        <v>17.55</v>
      </c>
      <c r="G233" t="n">
        <v>105.27</v>
      </c>
      <c r="H233" t="n">
        <v>1.42</v>
      </c>
      <c r="I233" t="n">
        <v>10</v>
      </c>
      <c r="J233" t="n">
        <v>326.75</v>
      </c>
      <c r="K233" t="n">
        <v>60.56</v>
      </c>
      <c r="L233" t="n">
        <v>26</v>
      </c>
      <c r="M233" t="n">
        <v>8</v>
      </c>
      <c r="N233" t="n">
        <v>100.2</v>
      </c>
      <c r="O233" t="n">
        <v>40533.46</v>
      </c>
      <c r="P233" t="n">
        <v>292.3</v>
      </c>
      <c r="Q233" t="n">
        <v>444.55</v>
      </c>
      <c r="R233" t="n">
        <v>69.37</v>
      </c>
      <c r="S233" t="n">
        <v>48.21</v>
      </c>
      <c r="T233" t="n">
        <v>4638.31</v>
      </c>
      <c r="U233" t="n">
        <v>0.6899999999999999</v>
      </c>
      <c r="V233" t="n">
        <v>0.78</v>
      </c>
      <c r="W233" t="n">
        <v>0.18</v>
      </c>
      <c r="X233" t="n">
        <v>0.27</v>
      </c>
      <c r="Y233" t="n">
        <v>1</v>
      </c>
      <c r="Z233" t="n">
        <v>10</v>
      </c>
    </row>
    <row r="234">
      <c r="A234" t="n">
        <v>101</v>
      </c>
      <c r="B234" t="n">
        <v>140</v>
      </c>
      <c r="C234" t="inlineStr">
        <is>
          <t xml:space="preserve">CONCLUIDO	</t>
        </is>
      </c>
      <c r="D234" t="n">
        <v>4.7923</v>
      </c>
      <c r="E234" t="n">
        <v>20.87</v>
      </c>
      <c r="F234" t="n">
        <v>17.5</v>
      </c>
      <c r="G234" t="n">
        <v>116.64</v>
      </c>
      <c r="H234" t="n">
        <v>1.43</v>
      </c>
      <c r="I234" t="n">
        <v>9</v>
      </c>
      <c r="J234" t="n">
        <v>327.33</v>
      </c>
      <c r="K234" t="n">
        <v>60.56</v>
      </c>
      <c r="L234" t="n">
        <v>26.25</v>
      </c>
      <c r="M234" t="n">
        <v>7</v>
      </c>
      <c r="N234" t="n">
        <v>100.52</v>
      </c>
      <c r="O234" t="n">
        <v>40604.94</v>
      </c>
      <c r="P234" t="n">
        <v>291.43</v>
      </c>
      <c r="Q234" t="n">
        <v>444.57</v>
      </c>
      <c r="R234" t="n">
        <v>67.75</v>
      </c>
      <c r="S234" t="n">
        <v>48.21</v>
      </c>
      <c r="T234" t="n">
        <v>3835.18</v>
      </c>
      <c r="U234" t="n">
        <v>0.71</v>
      </c>
      <c r="V234" t="n">
        <v>0.78</v>
      </c>
      <c r="W234" t="n">
        <v>0.18</v>
      </c>
      <c r="X234" t="n">
        <v>0.22</v>
      </c>
      <c r="Y234" t="n">
        <v>1</v>
      </c>
      <c r="Z234" t="n">
        <v>10</v>
      </c>
    </row>
    <row r="235">
      <c r="A235" t="n">
        <v>102</v>
      </c>
      <c r="B235" t="n">
        <v>140</v>
      </c>
      <c r="C235" t="inlineStr">
        <is>
          <t xml:space="preserve">CONCLUIDO	</t>
        </is>
      </c>
      <c r="D235" t="n">
        <v>4.7903</v>
      </c>
      <c r="E235" t="n">
        <v>20.88</v>
      </c>
      <c r="F235" t="n">
        <v>17.5</v>
      </c>
      <c r="G235" t="n">
        <v>116.7</v>
      </c>
      <c r="H235" t="n">
        <v>1.44</v>
      </c>
      <c r="I235" t="n">
        <v>9</v>
      </c>
      <c r="J235" t="n">
        <v>327.91</v>
      </c>
      <c r="K235" t="n">
        <v>60.56</v>
      </c>
      <c r="L235" t="n">
        <v>26.5</v>
      </c>
      <c r="M235" t="n">
        <v>7</v>
      </c>
      <c r="N235" t="n">
        <v>100.86</v>
      </c>
      <c r="O235" t="n">
        <v>40676.58</v>
      </c>
      <c r="P235" t="n">
        <v>291.8</v>
      </c>
      <c r="Q235" t="n">
        <v>444.55</v>
      </c>
      <c r="R235" t="n">
        <v>68.02</v>
      </c>
      <c r="S235" t="n">
        <v>48.21</v>
      </c>
      <c r="T235" t="n">
        <v>3970.34</v>
      </c>
      <c r="U235" t="n">
        <v>0.71</v>
      </c>
      <c r="V235" t="n">
        <v>0.78</v>
      </c>
      <c r="W235" t="n">
        <v>0.18</v>
      </c>
      <c r="X235" t="n">
        <v>0.23</v>
      </c>
      <c r="Y235" t="n">
        <v>1</v>
      </c>
      <c r="Z235" t="n">
        <v>10</v>
      </c>
    </row>
    <row r="236">
      <c r="A236" t="n">
        <v>103</v>
      </c>
      <c r="B236" t="n">
        <v>140</v>
      </c>
      <c r="C236" t="inlineStr">
        <is>
          <t xml:space="preserve">CONCLUIDO	</t>
        </is>
      </c>
      <c r="D236" t="n">
        <v>4.7905</v>
      </c>
      <c r="E236" t="n">
        <v>20.87</v>
      </c>
      <c r="F236" t="n">
        <v>17.5</v>
      </c>
      <c r="G236" t="n">
        <v>116.69</v>
      </c>
      <c r="H236" t="n">
        <v>1.45</v>
      </c>
      <c r="I236" t="n">
        <v>9</v>
      </c>
      <c r="J236" t="n">
        <v>328.49</v>
      </c>
      <c r="K236" t="n">
        <v>60.56</v>
      </c>
      <c r="L236" t="n">
        <v>26.75</v>
      </c>
      <c r="M236" t="n">
        <v>7</v>
      </c>
      <c r="N236" t="n">
        <v>101.19</v>
      </c>
      <c r="O236" t="n">
        <v>40748.37</v>
      </c>
      <c r="P236" t="n">
        <v>291.92</v>
      </c>
      <c r="Q236" t="n">
        <v>444.55</v>
      </c>
      <c r="R236" t="n">
        <v>68.02</v>
      </c>
      <c r="S236" t="n">
        <v>48.21</v>
      </c>
      <c r="T236" t="n">
        <v>3971.86</v>
      </c>
      <c r="U236" t="n">
        <v>0.71</v>
      </c>
      <c r="V236" t="n">
        <v>0.78</v>
      </c>
      <c r="W236" t="n">
        <v>0.18</v>
      </c>
      <c r="X236" t="n">
        <v>0.23</v>
      </c>
      <c r="Y236" t="n">
        <v>1</v>
      </c>
      <c r="Z236" t="n">
        <v>10</v>
      </c>
    </row>
    <row r="237">
      <c r="A237" t="n">
        <v>104</v>
      </c>
      <c r="B237" t="n">
        <v>140</v>
      </c>
      <c r="C237" t="inlineStr">
        <is>
          <t xml:space="preserve">CONCLUIDO	</t>
        </is>
      </c>
      <c r="D237" t="n">
        <v>4.7872</v>
      </c>
      <c r="E237" t="n">
        <v>20.89</v>
      </c>
      <c r="F237" t="n">
        <v>17.52</v>
      </c>
      <c r="G237" t="n">
        <v>116.79</v>
      </c>
      <c r="H237" t="n">
        <v>1.46</v>
      </c>
      <c r="I237" t="n">
        <v>9</v>
      </c>
      <c r="J237" t="n">
        <v>329.08</v>
      </c>
      <c r="K237" t="n">
        <v>60.56</v>
      </c>
      <c r="L237" t="n">
        <v>27</v>
      </c>
      <c r="M237" t="n">
        <v>7</v>
      </c>
      <c r="N237" t="n">
        <v>101.52</v>
      </c>
      <c r="O237" t="n">
        <v>40820.32</v>
      </c>
      <c r="P237" t="n">
        <v>292.43</v>
      </c>
      <c r="Q237" t="n">
        <v>444.56</v>
      </c>
      <c r="R237" t="n">
        <v>68.48</v>
      </c>
      <c r="S237" t="n">
        <v>48.21</v>
      </c>
      <c r="T237" t="n">
        <v>4201.58</v>
      </c>
      <c r="U237" t="n">
        <v>0.7</v>
      </c>
      <c r="V237" t="n">
        <v>0.78</v>
      </c>
      <c r="W237" t="n">
        <v>0.18</v>
      </c>
      <c r="X237" t="n">
        <v>0.24</v>
      </c>
      <c r="Y237" t="n">
        <v>1</v>
      </c>
      <c r="Z237" t="n">
        <v>10</v>
      </c>
    </row>
    <row r="238">
      <c r="A238" t="n">
        <v>105</v>
      </c>
      <c r="B238" t="n">
        <v>140</v>
      </c>
      <c r="C238" t="inlineStr">
        <is>
          <t xml:space="preserve">CONCLUIDO	</t>
        </is>
      </c>
      <c r="D238" t="n">
        <v>4.7932</v>
      </c>
      <c r="E238" t="n">
        <v>20.86</v>
      </c>
      <c r="F238" t="n">
        <v>17.49</v>
      </c>
      <c r="G238" t="n">
        <v>116.61</v>
      </c>
      <c r="H238" t="n">
        <v>1.47</v>
      </c>
      <c r="I238" t="n">
        <v>9</v>
      </c>
      <c r="J238" t="n">
        <v>329.66</v>
      </c>
      <c r="K238" t="n">
        <v>60.56</v>
      </c>
      <c r="L238" t="n">
        <v>27.25</v>
      </c>
      <c r="M238" t="n">
        <v>7</v>
      </c>
      <c r="N238" t="n">
        <v>101.86</v>
      </c>
      <c r="O238" t="n">
        <v>40892.44</v>
      </c>
      <c r="P238" t="n">
        <v>292.33</v>
      </c>
      <c r="Q238" t="n">
        <v>444.55</v>
      </c>
      <c r="R238" t="n">
        <v>67.59</v>
      </c>
      <c r="S238" t="n">
        <v>48.21</v>
      </c>
      <c r="T238" t="n">
        <v>3755.04</v>
      </c>
      <c r="U238" t="n">
        <v>0.71</v>
      </c>
      <c r="V238" t="n">
        <v>0.78</v>
      </c>
      <c r="W238" t="n">
        <v>0.18</v>
      </c>
      <c r="X238" t="n">
        <v>0.22</v>
      </c>
      <c r="Y238" t="n">
        <v>1</v>
      </c>
      <c r="Z238" t="n">
        <v>10</v>
      </c>
    </row>
    <row r="239">
      <c r="A239" t="n">
        <v>106</v>
      </c>
      <c r="B239" t="n">
        <v>140</v>
      </c>
      <c r="C239" t="inlineStr">
        <is>
          <t xml:space="preserve">CONCLUIDO	</t>
        </is>
      </c>
      <c r="D239" t="n">
        <v>4.79</v>
      </c>
      <c r="E239" t="n">
        <v>20.88</v>
      </c>
      <c r="F239" t="n">
        <v>17.51</v>
      </c>
      <c r="G239" t="n">
        <v>116.71</v>
      </c>
      <c r="H239" t="n">
        <v>1.48</v>
      </c>
      <c r="I239" t="n">
        <v>9</v>
      </c>
      <c r="J239" t="n">
        <v>330.25</v>
      </c>
      <c r="K239" t="n">
        <v>60.56</v>
      </c>
      <c r="L239" t="n">
        <v>27.5</v>
      </c>
      <c r="M239" t="n">
        <v>7</v>
      </c>
      <c r="N239" t="n">
        <v>102.19</v>
      </c>
      <c r="O239" t="n">
        <v>40964.71</v>
      </c>
      <c r="P239" t="n">
        <v>292.52</v>
      </c>
      <c r="Q239" t="n">
        <v>444.55</v>
      </c>
      <c r="R239" t="n">
        <v>68.12</v>
      </c>
      <c r="S239" t="n">
        <v>48.21</v>
      </c>
      <c r="T239" t="n">
        <v>4020.26</v>
      </c>
      <c r="U239" t="n">
        <v>0.71</v>
      </c>
      <c r="V239" t="n">
        <v>0.78</v>
      </c>
      <c r="W239" t="n">
        <v>0.18</v>
      </c>
      <c r="X239" t="n">
        <v>0.23</v>
      </c>
      <c r="Y239" t="n">
        <v>1</v>
      </c>
      <c r="Z239" t="n">
        <v>10</v>
      </c>
    </row>
    <row r="240">
      <c r="A240" t="n">
        <v>107</v>
      </c>
      <c r="B240" t="n">
        <v>140</v>
      </c>
      <c r="C240" t="inlineStr">
        <is>
          <t xml:space="preserve">CONCLUIDO	</t>
        </is>
      </c>
      <c r="D240" t="n">
        <v>4.7904</v>
      </c>
      <c r="E240" t="n">
        <v>20.88</v>
      </c>
      <c r="F240" t="n">
        <v>17.5</v>
      </c>
      <c r="G240" t="n">
        <v>116.69</v>
      </c>
      <c r="H240" t="n">
        <v>1.49</v>
      </c>
      <c r="I240" t="n">
        <v>9</v>
      </c>
      <c r="J240" t="n">
        <v>330.83</v>
      </c>
      <c r="K240" t="n">
        <v>60.56</v>
      </c>
      <c r="L240" t="n">
        <v>27.75</v>
      </c>
      <c r="M240" t="n">
        <v>7</v>
      </c>
      <c r="N240" t="n">
        <v>102.53</v>
      </c>
      <c r="O240" t="n">
        <v>41037.15</v>
      </c>
      <c r="P240" t="n">
        <v>292.94</v>
      </c>
      <c r="Q240" t="n">
        <v>444.55</v>
      </c>
      <c r="R240" t="n">
        <v>67.98999999999999</v>
      </c>
      <c r="S240" t="n">
        <v>48.21</v>
      </c>
      <c r="T240" t="n">
        <v>3956.58</v>
      </c>
      <c r="U240" t="n">
        <v>0.71</v>
      </c>
      <c r="V240" t="n">
        <v>0.78</v>
      </c>
      <c r="W240" t="n">
        <v>0.18</v>
      </c>
      <c r="X240" t="n">
        <v>0.23</v>
      </c>
      <c r="Y240" t="n">
        <v>1</v>
      </c>
      <c r="Z240" t="n">
        <v>10</v>
      </c>
    </row>
    <row r="241">
      <c r="A241" t="n">
        <v>108</v>
      </c>
      <c r="B241" t="n">
        <v>140</v>
      </c>
      <c r="C241" t="inlineStr">
        <is>
          <t xml:space="preserve">CONCLUIDO	</t>
        </is>
      </c>
      <c r="D241" t="n">
        <v>4.7914</v>
      </c>
      <c r="E241" t="n">
        <v>20.87</v>
      </c>
      <c r="F241" t="n">
        <v>17.5</v>
      </c>
      <c r="G241" t="n">
        <v>116.66</v>
      </c>
      <c r="H241" t="n">
        <v>1.51</v>
      </c>
      <c r="I241" t="n">
        <v>9</v>
      </c>
      <c r="J241" t="n">
        <v>331.42</v>
      </c>
      <c r="K241" t="n">
        <v>60.56</v>
      </c>
      <c r="L241" t="n">
        <v>28</v>
      </c>
      <c r="M241" t="n">
        <v>7</v>
      </c>
      <c r="N241" t="n">
        <v>102.87</v>
      </c>
      <c r="O241" t="n">
        <v>41109.75</v>
      </c>
      <c r="P241" t="n">
        <v>292.87</v>
      </c>
      <c r="Q241" t="n">
        <v>444.55</v>
      </c>
      <c r="R241" t="n">
        <v>67.84</v>
      </c>
      <c r="S241" t="n">
        <v>48.21</v>
      </c>
      <c r="T241" t="n">
        <v>3877.59</v>
      </c>
      <c r="U241" t="n">
        <v>0.71</v>
      </c>
      <c r="V241" t="n">
        <v>0.78</v>
      </c>
      <c r="W241" t="n">
        <v>0.18</v>
      </c>
      <c r="X241" t="n">
        <v>0.22</v>
      </c>
      <c r="Y241" t="n">
        <v>1</v>
      </c>
      <c r="Z241" t="n">
        <v>10</v>
      </c>
    </row>
    <row r="242">
      <c r="A242" t="n">
        <v>109</v>
      </c>
      <c r="B242" t="n">
        <v>140</v>
      </c>
      <c r="C242" t="inlineStr">
        <is>
          <t xml:space="preserve">CONCLUIDO	</t>
        </is>
      </c>
      <c r="D242" t="n">
        <v>4.7905</v>
      </c>
      <c r="E242" t="n">
        <v>20.87</v>
      </c>
      <c r="F242" t="n">
        <v>17.5</v>
      </c>
      <c r="G242" t="n">
        <v>116.69</v>
      </c>
      <c r="H242" t="n">
        <v>1.52</v>
      </c>
      <c r="I242" t="n">
        <v>9</v>
      </c>
      <c r="J242" t="n">
        <v>332.01</v>
      </c>
      <c r="K242" t="n">
        <v>60.56</v>
      </c>
      <c r="L242" t="n">
        <v>28.25</v>
      </c>
      <c r="M242" t="n">
        <v>7</v>
      </c>
      <c r="N242" t="n">
        <v>103.21</v>
      </c>
      <c r="O242" t="n">
        <v>41182.52</v>
      </c>
      <c r="P242" t="n">
        <v>292.73</v>
      </c>
      <c r="Q242" t="n">
        <v>444.55</v>
      </c>
      <c r="R242" t="n">
        <v>67.98</v>
      </c>
      <c r="S242" t="n">
        <v>48.21</v>
      </c>
      <c r="T242" t="n">
        <v>3951.61</v>
      </c>
      <c r="U242" t="n">
        <v>0.71</v>
      </c>
      <c r="V242" t="n">
        <v>0.78</v>
      </c>
      <c r="W242" t="n">
        <v>0.18</v>
      </c>
      <c r="X242" t="n">
        <v>0.23</v>
      </c>
      <c r="Y242" t="n">
        <v>1</v>
      </c>
      <c r="Z242" t="n">
        <v>10</v>
      </c>
    </row>
    <row r="243">
      <c r="A243" t="n">
        <v>110</v>
      </c>
      <c r="B243" t="n">
        <v>140</v>
      </c>
      <c r="C243" t="inlineStr">
        <is>
          <t xml:space="preserve">CONCLUIDO	</t>
        </is>
      </c>
      <c r="D243" t="n">
        <v>4.7937</v>
      </c>
      <c r="E243" t="n">
        <v>20.86</v>
      </c>
      <c r="F243" t="n">
        <v>17.49</v>
      </c>
      <c r="G243" t="n">
        <v>116.6</v>
      </c>
      <c r="H243" t="n">
        <v>1.53</v>
      </c>
      <c r="I243" t="n">
        <v>9</v>
      </c>
      <c r="J243" t="n">
        <v>332.6</v>
      </c>
      <c r="K243" t="n">
        <v>60.56</v>
      </c>
      <c r="L243" t="n">
        <v>28.5</v>
      </c>
      <c r="M243" t="n">
        <v>7</v>
      </c>
      <c r="N243" t="n">
        <v>103.55</v>
      </c>
      <c r="O243" t="n">
        <v>41255.45</v>
      </c>
      <c r="P243" t="n">
        <v>292.11</v>
      </c>
      <c r="Q243" t="n">
        <v>444.55</v>
      </c>
      <c r="R243" t="n">
        <v>67.44</v>
      </c>
      <c r="S243" t="n">
        <v>48.21</v>
      </c>
      <c r="T243" t="n">
        <v>3680.66</v>
      </c>
      <c r="U243" t="n">
        <v>0.71</v>
      </c>
      <c r="V243" t="n">
        <v>0.78</v>
      </c>
      <c r="W243" t="n">
        <v>0.18</v>
      </c>
      <c r="X243" t="n">
        <v>0.21</v>
      </c>
      <c r="Y243" t="n">
        <v>1</v>
      </c>
      <c r="Z243" t="n">
        <v>10</v>
      </c>
    </row>
    <row r="244">
      <c r="A244" t="n">
        <v>111</v>
      </c>
      <c r="B244" t="n">
        <v>140</v>
      </c>
      <c r="C244" t="inlineStr">
        <is>
          <t xml:space="preserve">CONCLUIDO	</t>
        </is>
      </c>
      <c r="D244" t="n">
        <v>4.7963</v>
      </c>
      <c r="E244" t="n">
        <v>20.85</v>
      </c>
      <c r="F244" t="n">
        <v>17.48</v>
      </c>
      <c r="G244" t="n">
        <v>116.52</v>
      </c>
      <c r="H244" t="n">
        <v>1.54</v>
      </c>
      <c r="I244" t="n">
        <v>9</v>
      </c>
      <c r="J244" t="n">
        <v>333.2</v>
      </c>
      <c r="K244" t="n">
        <v>60.56</v>
      </c>
      <c r="L244" t="n">
        <v>28.75</v>
      </c>
      <c r="M244" t="n">
        <v>7</v>
      </c>
      <c r="N244" t="n">
        <v>103.89</v>
      </c>
      <c r="O244" t="n">
        <v>41328.54</v>
      </c>
      <c r="P244" t="n">
        <v>291.96</v>
      </c>
      <c r="Q244" t="n">
        <v>444.55</v>
      </c>
      <c r="R244" t="n">
        <v>67.06</v>
      </c>
      <c r="S244" t="n">
        <v>48.21</v>
      </c>
      <c r="T244" t="n">
        <v>3490.42</v>
      </c>
      <c r="U244" t="n">
        <v>0.72</v>
      </c>
      <c r="V244" t="n">
        <v>0.78</v>
      </c>
      <c r="W244" t="n">
        <v>0.18</v>
      </c>
      <c r="X244" t="n">
        <v>0.2</v>
      </c>
      <c r="Y244" t="n">
        <v>1</v>
      </c>
      <c r="Z244" t="n">
        <v>10</v>
      </c>
    </row>
    <row r="245">
      <c r="A245" t="n">
        <v>112</v>
      </c>
      <c r="B245" t="n">
        <v>140</v>
      </c>
      <c r="C245" t="inlineStr">
        <is>
          <t xml:space="preserve">CONCLUIDO	</t>
        </is>
      </c>
      <c r="D245" t="n">
        <v>4.8015</v>
      </c>
      <c r="E245" t="n">
        <v>20.83</v>
      </c>
      <c r="F245" t="n">
        <v>17.46</v>
      </c>
      <c r="G245" t="n">
        <v>116.37</v>
      </c>
      <c r="H245" t="n">
        <v>1.55</v>
      </c>
      <c r="I245" t="n">
        <v>9</v>
      </c>
      <c r="J245" t="n">
        <v>333.79</v>
      </c>
      <c r="K245" t="n">
        <v>60.56</v>
      </c>
      <c r="L245" t="n">
        <v>29</v>
      </c>
      <c r="M245" t="n">
        <v>7</v>
      </c>
      <c r="N245" t="n">
        <v>104.24</v>
      </c>
      <c r="O245" t="n">
        <v>41401.93</v>
      </c>
      <c r="P245" t="n">
        <v>291.56</v>
      </c>
      <c r="Q245" t="n">
        <v>444.57</v>
      </c>
      <c r="R245" t="n">
        <v>66.31999999999999</v>
      </c>
      <c r="S245" t="n">
        <v>48.21</v>
      </c>
      <c r="T245" t="n">
        <v>3118.85</v>
      </c>
      <c r="U245" t="n">
        <v>0.73</v>
      </c>
      <c r="V245" t="n">
        <v>0.78</v>
      </c>
      <c r="W245" t="n">
        <v>0.18</v>
      </c>
      <c r="X245" t="n">
        <v>0.18</v>
      </c>
      <c r="Y245" t="n">
        <v>1</v>
      </c>
      <c r="Z245" t="n">
        <v>10</v>
      </c>
    </row>
    <row r="246">
      <c r="A246" t="n">
        <v>113</v>
      </c>
      <c r="B246" t="n">
        <v>140</v>
      </c>
      <c r="C246" t="inlineStr">
        <is>
          <t xml:space="preserve">CONCLUIDO	</t>
        </is>
      </c>
      <c r="D246" t="n">
        <v>4.7942</v>
      </c>
      <c r="E246" t="n">
        <v>20.86</v>
      </c>
      <c r="F246" t="n">
        <v>17.49</v>
      </c>
      <c r="G246" t="n">
        <v>116.58</v>
      </c>
      <c r="H246" t="n">
        <v>1.56</v>
      </c>
      <c r="I246" t="n">
        <v>9</v>
      </c>
      <c r="J246" t="n">
        <v>334.39</v>
      </c>
      <c r="K246" t="n">
        <v>60.56</v>
      </c>
      <c r="L246" t="n">
        <v>29.25</v>
      </c>
      <c r="M246" t="n">
        <v>7</v>
      </c>
      <c r="N246" t="n">
        <v>104.58</v>
      </c>
      <c r="O246" t="n">
        <v>41475.37</v>
      </c>
      <c r="P246" t="n">
        <v>291.9</v>
      </c>
      <c r="Q246" t="n">
        <v>444.55</v>
      </c>
      <c r="R246" t="n">
        <v>67.61</v>
      </c>
      <c r="S246" t="n">
        <v>48.21</v>
      </c>
      <c r="T246" t="n">
        <v>3766.84</v>
      </c>
      <c r="U246" t="n">
        <v>0.71</v>
      </c>
      <c r="V246" t="n">
        <v>0.78</v>
      </c>
      <c r="W246" t="n">
        <v>0.17</v>
      </c>
      <c r="X246" t="n">
        <v>0.21</v>
      </c>
      <c r="Y246" t="n">
        <v>1</v>
      </c>
      <c r="Z246" t="n">
        <v>10</v>
      </c>
    </row>
    <row r="247">
      <c r="A247" t="n">
        <v>114</v>
      </c>
      <c r="B247" t="n">
        <v>140</v>
      </c>
      <c r="C247" t="inlineStr">
        <is>
          <t xml:space="preserve">CONCLUIDO	</t>
        </is>
      </c>
      <c r="D247" t="n">
        <v>4.7806</v>
      </c>
      <c r="E247" t="n">
        <v>20.92</v>
      </c>
      <c r="F247" t="n">
        <v>17.55</v>
      </c>
      <c r="G247" t="n">
        <v>116.98</v>
      </c>
      <c r="H247" t="n">
        <v>1.57</v>
      </c>
      <c r="I247" t="n">
        <v>9</v>
      </c>
      <c r="J247" t="n">
        <v>334.98</v>
      </c>
      <c r="K247" t="n">
        <v>60.56</v>
      </c>
      <c r="L247" t="n">
        <v>29.5</v>
      </c>
      <c r="M247" t="n">
        <v>7</v>
      </c>
      <c r="N247" t="n">
        <v>104.93</v>
      </c>
      <c r="O247" t="n">
        <v>41548.98</v>
      </c>
      <c r="P247" t="n">
        <v>292.73</v>
      </c>
      <c r="Q247" t="n">
        <v>444.55</v>
      </c>
      <c r="R247" t="n">
        <v>69.69</v>
      </c>
      <c r="S247" t="n">
        <v>48.21</v>
      </c>
      <c r="T247" t="n">
        <v>4806.13</v>
      </c>
      <c r="U247" t="n">
        <v>0.6899999999999999</v>
      </c>
      <c r="V247" t="n">
        <v>0.78</v>
      </c>
      <c r="W247" t="n">
        <v>0.17</v>
      </c>
      <c r="X247" t="n">
        <v>0.27</v>
      </c>
      <c r="Y247" t="n">
        <v>1</v>
      </c>
      <c r="Z247" t="n">
        <v>10</v>
      </c>
    </row>
    <row r="248">
      <c r="A248" t="n">
        <v>115</v>
      </c>
      <c r="B248" t="n">
        <v>140</v>
      </c>
      <c r="C248" t="inlineStr">
        <is>
          <t xml:space="preserve">CONCLUIDO	</t>
        </is>
      </c>
      <c r="D248" t="n">
        <v>4.7865</v>
      </c>
      <c r="E248" t="n">
        <v>20.89</v>
      </c>
      <c r="F248" t="n">
        <v>17.52</v>
      </c>
      <c r="G248" t="n">
        <v>116.81</v>
      </c>
      <c r="H248" t="n">
        <v>1.58</v>
      </c>
      <c r="I248" t="n">
        <v>9</v>
      </c>
      <c r="J248" t="n">
        <v>335.58</v>
      </c>
      <c r="K248" t="n">
        <v>60.56</v>
      </c>
      <c r="L248" t="n">
        <v>29.75</v>
      </c>
      <c r="M248" t="n">
        <v>7</v>
      </c>
      <c r="N248" t="n">
        <v>105.28</v>
      </c>
      <c r="O248" t="n">
        <v>41622.76</v>
      </c>
      <c r="P248" t="n">
        <v>291.91</v>
      </c>
      <c r="Q248" t="n">
        <v>444.55</v>
      </c>
      <c r="R248" t="n">
        <v>68.56</v>
      </c>
      <c r="S248" t="n">
        <v>48.21</v>
      </c>
      <c r="T248" t="n">
        <v>4237.72</v>
      </c>
      <c r="U248" t="n">
        <v>0.7</v>
      </c>
      <c r="V248" t="n">
        <v>0.78</v>
      </c>
      <c r="W248" t="n">
        <v>0.18</v>
      </c>
      <c r="X248" t="n">
        <v>0.24</v>
      </c>
      <c r="Y248" t="n">
        <v>1</v>
      </c>
      <c r="Z248" t="n">
        <v>10</v>
      </c>
    </row>
    <row r="249">
      <c r="A249" t="n">
        <v>116</v>
      </c>
      <c r="B249" t="n">
        <v>140</v>
      </c>
      <c r="C249" t="inlineStr">
        <is>
          <t xml:space="preserve">CONCLUIDO	</t>
        </is>
      </c>
      <c r="D249" t="n">
        <v>4.811</v>
      </c>
      <c r="E249" t="n">
        <v>20.79</v>
      </c>
      <c r="F249" t="n">
        <v>17.47</v>
      </c>
      <c r="G249" t="n">
        <v>131</v>
      </c>
      <c r="H249" t="n">
        <v>1.59</v>
      </c>
      <c r="I249" t="n">
        <v>8</v>
      </c>
      <c r="J249" t="n">
        <v>336.18</v>
      </c>
      <c r="K249" t="n">
        <v>60.56</v>
      </c>
      <c r="L249" t="n">
        <v>30</v>
      </c>
      <c r="M249" t="n">
        <v>6</v>
      </c>
      <c r="N249" t="n">
        <v>105.63</v>
      </c>
      <c r="O249" t="n">
        <v>41696.71</v>
      </c>
      <c r="P249" t="n">
        <v>291.32</v>
      </c>
      <c r="Q249" t="n">
        <v>444.55</v>
      </c>
      <c r="R249" t="n">
        <v>66.77</v>
      </c>
      <c r="S249" t="n">
        <v>48.21</v>
      </c>
      <c r="T249" t="n">
        <v>3350.16</v>
      </c>
      <c r="U249" t="n">
        <v>0.72</v>
      </c>
      <c r="V249" t="n">
        <v>0.78</v>
      </c>
      <c r="W249" t="n">
        <v>0.18</v>
      </c>
      <c r="X249" t="n">
        <v>0.19</v>
      </c>
      <c r="Y249" t="n">
        <v>1</v>
      </c>
      <c r="Z249" t="n">
        <v>10</v>
      </c>
    </row>
    <row r="250">
      <c r="A250" t="n">
        <v>117</v>
      </c>
      <c r="B250" t="n">
        <v>140</v>
      </c>
      <c r="C250" t="inlineStr">
        <is>
          <t xml:space="preserve">CONCLUIDO	</t>
        </is>
      </c>
      <c r="D250" t="n">
        <v>4.8103</v>
      </c>
      <c r="E250" t="n">
        <v>20.79</v>
      </c>
      <c r="F250" t="n">
        <v>17.47</v>
      </c>
      <c r="G250" t="n">
        <v>131.02</v>
      </c>
      <c r="H250" t="n">
        <v>1.6</v>
      </c>
      <c r="I250" t="n">
        <v>8</v>
      </c>
      <c r="J250" t="n">
        <v>336.78</v>
      </c>
      <c r="K250" t="n">
        <v>60.56</v>
      </c>
      <c r="L250" t="n">
        <v>30.25</v>
      </c>
      <c r="M250" t="n">
        <v>6</v>
      </c>
      <c r="N250" t="n">
        <v>105.98</v>
      </c>
      <c r="O250" t="n">
        <v>41770.83</v>
      </c>
      <c r="P250" t="n">
        <v>291.75</v>
      </c>
      <c r="Q250" t="n">
        <v>444.58</v>
      </c>
      <c r="R250" t="n">
        <v>66.95</v>
      </c>
      <c r="S250" t="n">
        <v>48.21</v>
      </c>
      <c r="T250" t="n">
        <v>3438.78</v>
      </c>
      <c r="U250" t="n">
        <v>0.72</v>
      </c>
      <c r="V250" t="n">
        <v>0.78</v>
      </c>
      <c r="W250" t="n">
        <v>0.18</v>
      </c>
      <c r="X250" t="n">
        <v>0.19</v>
      </c>
      <c r="Y250" t="n">
        <v>1</v>
      </c>
      <c r="Z250" t="n">
        <v>10</v>
      </c>
    </row>
    <row r="251">
      <c r="A251" t="n">
        <v>118</v>
      </c>
      <c r="B251" t="n">
        <v>140</v>
      </c>
      <c r="C251" t="inlineStr">
        <is>
          <t xml:space="preserve">CONCLUIDO	</t>
        </is>
      </c>
      <c r="D251" t="n">
        <v>4.8096</v>
      </c>
      <c r="E251" t="n">
        <v>20.79</v>
      </c>
      <c r="F251" t="n">
        <v>17.47</v>
      </c>
      <c r="G251" t="n">
        <v>131.05</v>
      </c>
      <c r="H251" t="n">
        <v>1.61</v>
      </c>
      <c r="I251" t="n">
        <v>8</v>
      </c>
      <c r="J251" t="n">
        <v>337.39</v>
      </c>
      <c r="K251" t="n">
        <v>60.56</v>
      </c>
      <c r="L251" t="n">
        <v>30.5</v>
      </c>
      <c r="M251" t="n">
        <v>6</v>
      </c>
      <c r="N251" t="n">
        <v>106.33</v>
      </c>
      <c r="O251" t="n">
        <v>41845.13</v>
      </c>
      <c r="P251" t="n">
        <v>291.58</v>
      </c>
      <c r="Q251" t="n">
        <v>444.56</v>
      </c>
      <c r="R251" t="n">
        <v>67.06999999999999</v>
      </c>
      <c r="S251" t="n">
        <v>48.21</v>
      </c>
      <c r="T251" t="n">
        <v>3498.71</v>
      </c>
      <c r="U251" t="n">
        <v>0.72</v>
      </c>
      <c r="V251" t="n">
        <v>0.78</v>
      </c>
      <c r="W251" t="n">
        <v>0.18</v>
      </c>
      <c r="X251" t="n">
        <v>0.2</v>
      </c>
      <c r="Y251" t="n">
        <v>1</v>
      </c>
      <c r="Z251" t="n">
        <v>10</v>
      </c>
    </row>
    <row r="252">
      <c r="A252" t="n">
        <v>119</v>
      </c>
      <c r="B252" t="n">
        <v>140</v>
      </c>
      <c r="C252" t="inlineStr">
        <is>
          <t xml:space="preserve">CONCLUIDO	</t>
        </is>
      </c>
      <c r="D252" t="n">
        <v>4.8074</v>
      </c>
      <c r="E252" t="n">
        <v>20.8</v>
      </c>
      <c r="F252" t="n">
        <v>17.48</v>
      </c>
      <c r="G252" t="n">
        <v>131.12</v>
      </c>
      <c r="H252" t="n">
        <v>1.62</v>
      </c>
      <c r="I252" t="n">
        <v>8</v>
      </c>
      <c r="J252" t="n">
        <v>337.99</v>
      </c>
      <c r="K252" t="n">
        <v>60.56</v>
      </c>
      <c r="L252" t="n">
        <v>30.75</v>
      </c>
      <c r="M252" t="n">
        <v>6</v>
      </c>
      <c r="N252" t="n">
        <v>106.68</v>
      </c>
      <c r="O252" t="n">
        <v>41919.61</v>
      </c>
      <c r="P252" t="n">
        <v>291.92</v>
      </c>
      <c r="Q252" t="n">
        <v>444.55</v>
      </c>
      <c r="R252" t="n">
        <v>67.37</v>
      </c>
      <c r="S252" t="n">
        <v>48.21</v>
      </c>
      <c r="T252" t="n">
        <v>3650.94</v>
      </c>
      <c r="U252" t="n">
        <v>0.72</v>
      </c>
      <c r="V252" t="n">
        <v>0.78</v>
      </c>
      <c r="W252" t="n">
        <v>0.18</v>
      </c>
      <c r="X252" t="n">
        <v>0.21</v>
      </c>
      <c r="Y252" t="n">
        <v>1</v>
      </c>
      <c r="Z252" t="n">
        <v>10</v>
      </c>
    </row>
    <row r="253">
      <c r="A253" t="n">
        <v>120</v>
      </c>
      <c r="B253" t="n">
        <v>140</v>
      </c>
      <c r="C253" t="inlineStr">
        <is>
          <t xml:space="preserve">CONCLUIDO	</t>
        </is>
      </c>
      <c r="D253" t="n">
        <v>4.8084</v>
      </c>
      <c r="E253" t="n">
        <v>20.8</v>
      </c>
      <c r="F253" t="n">
        <v>17.48</v>
      </c>
      <c r="G253" t="n">
        <v>131.09</v>
      </c>
      <c r="H253" t="n">
        <v>1.63</v>
      </c>
      <c r="I253" t="n">
        <v>8</v>
      </c>
      <c r="J253" t="n">
        <v>338.59</v>
      </c>
      <c r="K253" t="n">
        <v>60.56</v>
      </c>
      <c r="L253" t="n">
        <v>31</v>
      </c>
      <c r="M253" t="n">
        <v>6</v>
      </c>
      <c r="N253" t="n">
        <v>107.04</v>
      </c>
      <c r="O253" t="n">
        <v>41994.26</v>
      </c>
      <c r="P253" t="n">
        <v>291.72</v>
      </c>
      <c r="Q253" t="n">
        <v>444.55</v>
      </c>
      <c r="R253" t="n">
        <v>67.16</v>
      </c>
      <c r="S253" t="n">
        <v>48.21</v>
      </c>
      <c r="T253" t="n">
        <v>3544.52</v>
      </c>
      <c r="U253" t="n">
        <v>0.72</v>
      </c>
      <c r="V253" t="n">
        <v>0.78</v>
      </c>
      <c r="W253" t="n">
        <v>0.18</v>
      </c>
      <c r="X253" t="n">
        <v>0.2</v>
      </c>
      <c r="Y253" t="n">
        <v>1</v>
      </c>
      <c r="Z253" t="n">
        <v>10</v>
      </c>
    </row>
    <row r="254">
      <c r="A254" t="n">
        <v>121</v>
      </c>
      <c r="B254" t="n">
        <v>140</v>
      </c>
      <c r="C254" t="inlineStr">
        <is>
          <t xml:space="preserve">CONCLUIDO	</t>
        </is>
      </c>
      <c r="D254" t="n">
        <v>4.8096</v>
      </c>
      <c r="E254" t="n">
        <v>20.79</v>
      </c>
      <c r="F254" t="n">
        <v>17.47</v>
      </c>
      <c r="G254" t="n">
        <v>131.05</v>
      </c>
      <c r="H254" t="n">
        <v>1.64</v>
      </c>
      <c r="I254" t="n">
        <v>8</v>
      </c>
      <c r="J254" t="n">
        <v>339.2</v>
      </c>
      <c r="K254" t="n">
        <v>60.56</v>
      </c>
      <c r="L254" t="n">
        <v>31.25</v>
      </c>
      <c r="M254" t="n">
        <v>6</v>
      </c>
      <c r="N254" t="n">
        <v>107.4</v>
      </c>
      <c r="O254" t="n">
        <v>42069.09</v>
      </c>
      <c r="P254" t="n">
        <v>291.7</v>
      </c>
      <c r="Q254" t="n">
        <v>444.55</v>
      </c>
      <c r="R254" t="n">
        <v>67.03</v>
      </c>
      <c r="S254" t="n">
        <v>48.21</v>
      </c>
      <c r="T254" t="n">
        <v>3478.33</v>
      </c>
      <c r="U254" t="n">
        <v>0.72</v>
      </c>
      <c r="V254" t="n">
        <v>0.78</v>
      </c>
      <c r="W254" t="n">
        <v>0.18</v>
      </c>
      <c r="X254" t="n">
        <v>0.2</v>
      </c>
      <c r="Y254" t="n">
        <v>1</v>
      </c>
      <c r="Z254" t="n">
        <v>10</v>
      </c>
    </row>
    <row r="255">
      <c r="A255" t="n">
        <v>122</v>
      </c>
      <c r="B255" t="n">
        <v>140</v>
      </c>
      <c r="C255" t="inlineStr">
        <is>
          <t xml:space="preserve">CONCLUIDO	</t>
        </is>
      </c>
      <c r="D255" t="n">
        <v>4.8094</v>
      </c>
      <c r="E255" t="n">
        <v>20.79</v>
      </c>
      <c r="F255" t="n">
        <v>17.47</v>
      </c>
      <c r="G255" t="n">
        <v>131.05</v>
      </c>
      <c r="H255" t="n">
        <v>1.65</v>
      </c>
      <c r="I255" t="n">
        <v>8</v>
      </c>
      <c r="J255" t="n">
        <v>339.81</v>
      </c>
      <c r="K255" t="n">
        <v>60.56</v>
      </c>
      <c r="L255" t="n">
        <v>31.5</v>
      </c>
      <c r="M255" t="n">
        <v>6</v>
      </c>
      <c r="N255" t="n">
        <v>107.75</v>
      </c>
      <c r="O255" t="n">
        <v>42144.11</v>
      </c>
      <c r="P255" t="n">
        <v>291.55</v>
      </c>
      <c r="Q255" t="n">
        <v>444.55</v>
      </c>
      <c r="R255" t="n">
        <v>67.06</v>
      </c>
      <c r="S255" t="n">
        <v>48.21</v>
      </c>
      <c r="T255" t="n">
        <v>3497.45</v>
      </c>
      <c r="U255" t="n">
        <v>0.72</v>
      </c>
      <c r="V255" t="n">
        <v>0.78</v>
      </c>
      <c r="W255" t="n">
        <v>0.18</v>
      </c>
      <c r="X255" t="n">
        <v>0.2</v>
      </c>
      <c r="Y255" t="n">
        <v>1</v>
      </c>
      <c r="Z255" t="n">
        <v>10</v>
      </c>
    </row>
    <row r="256">
      <c r="A256" t="n">
        <v>123</v>
      </c>
      <c r="B256" t="n">
        <v>140</v>
      </c>
      <c r="C256" t="inlineStr">
        <is>
          <t xml:space="preserve">CONCLUIDO	</t>
        </is>
      </c>
      <c r="D256" t="n">
        <v>4.8096</v>
      </c>
      <c r="E256" t="n">
        <v>20.79</v>
      </c>
      <c r="F256" t="n">
        <v>17.47</v>
      </c>
      <c r="G256" t="n">
        <v>131.05</v>
      </c>
      <c r="H256" t="n">
        <v>1.66</v>
      </c>
      <c r="I256" t="n">
        <v>8</v>
      </c>
      <c r="J256" t="n">
        <v>340.42</v>
      </c>
      <c r="K256" t="n">
        <v>60.56</v>
      </c>
      <c r="L256" t="n">
        <v>31.75</v>
      </c>
      <c r="M256" t="n">
        <v>6</v>
      </c>
      <c r="N256" t="n">
        <v>108.11</v>
      </c>
      <c r="O256" t="n">
        <v>42219.3</v>
      </c>
      <c r="P256" t="n">
        <v>291.8</v>
      </c>
      <c r="Q256" t="n">
        <v>444.55</v>
      </c>
      <c r="R256" t="n">
        <v>67.05</v>
      </c>
      <c r="S256" t="n">
        <v>48.21</v>
      </c>
      <c r="T256" t="n">
        <v>3488.45</v>
      </c>
      <c r="U256" t="n">
        <v>0.72</v>
      </c>
      <c r="V256" t="n">
        <v>0.78</v>
      </c>
      <c r="W256" t="n">
        <v>0.18</v>
      </c>
      <c r="X256" t="n">
        <v>0.2</v>
      </c>
      <c r="Y256" t="n">
        <v>1</v>
      </c>
      <c r="Z256" t="n">
        <v>10</v>
      </c>
    </row>
    <row r="257">
      <c r="A257" t="n">
        <v>124</v>
      </c>
      <c r="B257" t="n">
        <v>140</v>
      </c>
      <c r="C257" t="inlineStr">
        <is>
          <t xml:space="preserve">CONCLUIDO	</t>
        </is>
      </c>
      <c r="D257" t="n">
        <v>4.8072</v>
      </c>
      <c r="E257" t="n">
        <v>20.8</v>
      </c>
      <c r="F257" t="n">
        <v>17.48</v>
      </c>
      <c r="G257" t="n">
        <v>131.12</v>
      </c>
      <c r="H257" t="n">
        <v>1.67</v>
      </c>
      <c r="I257" t="n">
        <v>8</v>
      </c>
      <c r="J257" t="n">
        <v>341.03</v>
      </c>
      <c r="K257" t="n">
        <v>60.56</v>
      </c>
      <c r="L257" t="n">
        <v>32</v>
      </c>
      <c r="M257" t="n">
        <v>6</v>
      </c>
      <c r="N257" t="n">
        <v>108.48</v>
      </c>
      <c r="O257" t="n">
        <v>42294.68</v>
      </c>
      <c r="P257" t="n">
        <v>291.74</v>
      </c>
      <c r="Q257" t="n">
        <v>444.55</v>
      </c>
      <c r="R257" t="n">
        <v>67.34</v>
      </c>
      <c r="S257" t="n">
        <v>48.21</v>
      </c>
      <c r="T257" t="n">
        <v>3636.9</v>
      </c>
      <c r="U257" t="n">
        <v>0.72</v>
      </c>
      <c r="V257" t="n">
        <v>0.78</v>
      </c>
      <c r="W257" t="n">
        <v>0.18</v>
      </c>
      <c r="X257" t="n">
        <v>0.21</v>
      </c>
      <c r="Y257" t="n">
        <v>1</v>
      </c>
      <c r="Z257" t="n">
        <v>10</v>
      </c>
    </row>
    <row r="258">
      <c r="A258" t="n">
        <v>125</v>
      </c>
      <c r="B258" t="n">
        <v>140</v>
      </c>
      <c r="C258" t="inlineStr">
        <is>
          <t xml:space="preserve">CONCLUIDO	</t>
        </is>
      </c>
      <c r="D258" t="n">
        <v>4.8117</v>
      </c>
      <c r="E258" t="n">
        <v>20.78</v>
      </c>
      <c r="F258" t="n">
        <v>17.46</v>
      </c>
      <c r="G258" t="n">
        <v>130.98</v>
      </c>
      <c r="H258" t="n">
        <v>1.68</v>
      </c>
      <c r="I258" t="n">
        <v>8</v>
      </c>
      <c r="J258" t="n">
        <v>341.64</v>
      </c>
      <c r="K258" t="n">
        <v>60.56</v>
      </c>
      <c r="L258" t="n">
        <v>32.25</v>
      </c>
      <c r="M258" t="n">
        <v>6</v>
      </c>
      <c r="N258" t="n">
        <v>108.84</v>
      </c>
      <c r="O258" t="n">
        <v>42370.23</v>
      </c>
      <c r="P258" t="n">
        <v>291.44</v>
      </c>
      <c r="Q258" t="n">
        <v>444.55</v>
      </c>
      <c r="R258" t="n">
        <v>66.58</v>
      </c>
      <c r="S258" t="n">
        <v>48.21</v>
      </c>
      <c r="T258" t="n">
        <v>3256.06</v>
      </c>
      <c r="U258" t="n">
        <v>0.72</v>
      </c>
      <c r="V258" t="n">
        <v>0.78</v>
      </c>
      <c r="W258" t="n">
        <v>0.18</v>
      </c>
      <c r="X258" t="n">
        <v>0.19</v>
      </c>
      <c r="Y258" t="n">
        <v>1</v>
      </c>
      <c r="Z258" t="n">
        <v>10</v>
      </c>
    </row>
    <row r="259">
      <c r="A259" t="n">
        <v>126</v>
      </c>
      <c r="B259" t="n">
        <v>140</v>
      </c>
      <c r="C259" t="inlineStr">
        <is>
          <t xml:space="preserve">CONCLUIDO	</t>
        </is>
      </c>
      <c r="D259" t="n">
        <v>4.8126</v>
      </c>
      <c r="E259" t="n">
        <v>20.78</v>
      </c>
      <c r="F259" t="n">
        <v>17.46</v>
      </c>
      <c r="G259" t="n">
        <v>130.95</v>
      </c>
      <c r="H259" t="n">
        <v>1.69</v>
      </c>
      <c r="I259" t="n">
        <v>8</v>
      </c>
      <c r="J259" t="n">
        <v>342.26</v>
      </c>
      <c r="K259" t="n">
        <v>60.56</v>
      </c>
      <c r="L259" t="n">
        <v>32.5</v>
      </c>
      <c r="M259" t="n">
        <v>6</v>
      </c>
      <c r="N259" t="n">
        <v>109.2</v>
      </c>
      <c r="O259" t="n">
        <v>42445.98</v>
      </c>
      <c r="P259" t="n">
        <v>291.42</v>
      </c>
      <c r="Q259" t="n">
        <v>444.55</v>
      </c>
      <c r="R259" t="n">
        <v>66.48999999999999</v>
      </c>
      <c r="S259" t="n">
        <v>48.21</v>
      </c>
      <c r="T259" t="n">
        <v>3209</v>
      </c>
      <c r="U259" t="n">
        <v>0.73</v>
      </c>
      <c r="V259" t="n">
        <v>0.78</v>
      </c>
      <c r="W259" t="n">
        <v>0.18</v>
      </c>
      <c r="X259" t="n">
        <v>0.18</v>
      </c>
      <c r="Y259" t="n">
        <v>1</v>
      </c>
      <c r="Z259" t="n">
        <v>10</v>
      </c>
    </row>
    <row r="260">
      <c r="A260" t="n">
        <v>127</v>
      </c>
      <c r="B260" t="n">
        <v>140</v>
      </c>
      <c r="C260" t="inlineStr">
        <is>
          <t xml:space="preserve">CONCLUIDO	</t>
        </is>
      </c>
      <c r="D260" t="n">
        <v>4.817</v>
      </c>
      <c r="E260" t="n">
        <v>20.76</v>
      </c>
      <c r="F260" t="n">
        <v>17.44</v>
      </c>
      <c r="G260" t="n">
        <v>130.81</v>
      </c>
      <c r="H260" t="n">
        <v>1.7</v>
      </c>
      <c r="I260" t="n">
        <v>8</v>
      </c>
      <c r="J260" t="n">
        <v>342.87</v>
      </c>
      <c r="K260" t="n">
        <v>60.56</v>
      </c>
      <c r="L260" t="n">
        <v>32.75</v>
      </c>
      <c r="M260" t="n">
        <v>6</v>
      </c>
      <c r="N260" t="n">
        <v>109.57</v>
      </c>
      <c r="O260" t="n">
        <v>42521.91</v>
      </c>
      <c r="P260" t="n">
        <v>290.62</v>
      </c>
      <c r="Q260" t="n">
        <v>444.55</v>
      </c>
      <c r="R260" t="n">
        <v>65.81999999999999</v>
      </c>
      <c r="S260" t="n">
        <v>48.21</v>
      </c>
      <c r="T260" t="n">
        <v>2872.92</v>
      </c>
      <c r="U260" t="n">
        <v>0.73</v>
      </c>
      <c r="V260" t="n">
        <v>0.78</v>
      </c>
      <c r="W260" t="n">
        <v>0.18</v>
      </c>
      <c r="X260" t="n">
        <v>0.16</v>
      </c>
      <c r="Y260" t="n">
        <v>1</v>
      </c>
      <c r="Z260" t="n">
        <v>10</v>
      </c>
    </row>
    <row r="261">
      <c r="A261" t="n">
        <v>128</v>
      </c>
      <c r="B261" t="n">
        <v>140</v>
      </c>
      <c r="C261" t="inlineStr">
        <is>
          <t xml:space="preserve">CONCLUIDO	</t>
        </is>
      </c>
      <c r="D261" t="n">
        <v>4.8196</v>
      </c>
      <c r="E261" t="n">
        <v>20.75</v>
      </c>
      <c r="F261" t="n">
        <v>17.43</v>
      </c>
      <c r="G261" t="n">
        <v>130.72</v>
      </c>
      <c r="H261" t="n">
        <v>1.71</v>
      </c>
      <c r="I261" t="n">
        <v>8</v>
      </c>
      <c r="J261" t="n">
        <v>343.49</v>
      </c>
      <c r="K261" t="n">
        <v>60.56</v>
      </c>
      <c r="L261" t="n">
        <v>33</v>
      </c>
      <c r="M261" t="n">
        <v>6</v>
      </c>
      <c r="N261" t="n">
        <v>109.94</v>
      </c>
      <c r="O261" t="n">
        <v>42598.03</v>
      </c>
      <c r="P261" t="n">
        <v>290.32</v>
      </c>
      <c r="Q261" t="n">
        <v>444.55</v>
      </c>
      <c r="R261" t="n">
        <v>65.58</v>
      </c>
      <c r="S261" t="n">
        <v>48.21</v>
      </c>
      <c r="T261" t="n">
        <v>2753.05</v>
      </c>
      <c r="U261" t="n">
        <v>0.74</v>
      </c>
      <c r="V261" t="n">
        <v>0.78</v>
      </c>
      <c r="W261" t="n">
        <v>0.17</v>
      </c>
      <c r="X261" t="n">
        <v>0.15</v>
      </c>
      <c r="Y261" t="n">
        <v>1</v>
      </c>
      <c r="Z261" t="n">
        <v>10</v>
      </c>
    </row>
    <row r="262">
      <c r="A262" t="n">
        <v>129</v>
      </c>
      <c r="B262" t="n">
        <v>140</v>
      </c>
      <c r="C262" t="inlineStr">
        <is>
          <t xml:space="preserve">CONCLUIDO	</t>
        </is>
      </c>
      <c r="D262" t="n">
        <v>4.8137</v>
      </c>
      <c r="E262" t="n">
        <v>20.77</v>
      </c>
      <c r="F262" t="n">
        <v>17.46</v>
      </c>
      <c r="G262" t="n">
        <v>130.91</v>
      </c>
      <c r="H262" t="n">
        <v>1.72</v>
      </c>
      <c r="I262" t="n">
        <v>8</v>
      </c>
      <c r="J262" t="n">
        <v>344.11</v>
      </c>
      <c r="K262" t="n">
        <v>60.56</v>
      </c>
      <c r="L262" t="n">
        <v>33.25</v>
      </c>
      <c r="M262" t="n">
        <v>6</v>
      </c>
      <c r="N262" t="n">
        <v>110.3</v>
      </c>
      <c r="O262" t="n">
        <v>42674.47</v>
      </c>
      <c r="P262" t="n">
        <v>291.01</v>
      </c>
      <c r="Q262" t="n">
        <v>444.55</v>
      </c>
      <c r="R262" t="n">
        <v>66.54000000000001</v>
      </c>
      <c r="S262" t="n">
        <v>48.21</v>
      </c>
      <c r="T262" t="n">
        <v>3234.27</v>
      </c>
      <c r="U262" t="n">
        <v>0.72</v>
      </c>
      <c r="V262" t="n">
        <v>0.78</v>
      </c>
      <c r="W262" t="n">
        <v>0.17</v>
      </c>
      <c r="X262" t="n">
        <v>0.18</v>
      </c>
      <c r="Y262" t="n">
        <v>1</v>
      </c>
      <c r="Z262" t="n">
        <v>10</v>
      </c>
    </row>
    <row r="263">
      <c r="A263" t="n">
        <v>130</v>
      </c>
      <c r="B263" t="n">
        <v>140</v>
      </c>
      <c r="C263" t="inlineStr">
        <is>
          <t xml:space="preserve">CONCLUIDO	</t>
        </is>
      </c>
      <c r="D263" t="n">
        <v>4.8037</v>
      </c>
      <c r="E263" t="n">
        <v>20.82</v>
      </c>
      <c r="F263" t="n">
        <v>17.5</v>
      </c>
      <c r="G263" t="n">
        <v>131.24</v>
      </c>
      <c r="H263" t="n">
        <v>1.73</v>
      </c>
      <c r="I263" t="n">
        <v>8</v>
      </c>
      <c r="J263" t="n">
        <v>344.73</v>
      </c>
      <c r="K263" t="n">
        <v>60.56</v>
      </c>
      <c r="L263" t="n">
        <v>33.5</v>
      </c>
      <c r="M263" t="n">
        <v>6</v>
      </c>
      <c r="N263" t="n">
        <v>110.67</v>
      </c>
      <c r="O263" t="n">
        <v>42750.97</v>
      </c>
      <c r="P263" t="n">
        <v>291.79</v>
      </c>
      <c r="Q263" t="n">
        <v>444.55</v>
      </c>
      <c r="R263" t="n">
        <v>68</v>
      </c>
      <c r="S263" t="n">
        <v>48.21</v>
      </c>
      <c r="T263" t="n">
        <v>3967.06</v>
      </c>
      <c r="U263" t="n">
        <v>0.71</v>
      </c>
      <c r="V263" t="n">
        <v>0.78</v>
      </c>
      <c r="W263" t="n">
        <v>0.17</v>
      </c>
      <c r="X263" t="n">
        <v>0.22</v>
      </c>
      <c r="Y263" t="n">
        <v>1</v>
      </c>
      <c r="Z263" t="n">
        <v>10</v>
      </c>
    </row>
    <row r="264">
      <c r="A264" t="n">
        <v>131</v>
      </c>
      <c r="B264" t="n">
        <v>140</v>
      </c>
      <c r="C264" t="inlineStr">
        <is>
          <t xml:space="preserve">CONCLUIDO	</t>
        </is>
      </c>
      <c r="D264" t="n">
        <v>4.8058</v>
      </c>
      <c r="E264" t="n">
        <v>20.81</v>
      </c>
      <c r="F264" t="n">
        <v>17.49</v>
      </c>
      <c r="G264" t="n">
        <v>131.17</v>
      </c>
      <c r="H264" t="n">
        <v>1.74</v>
      </c>
      <c r="I264" t="n">
        <v>8</v>
      </c>
      <c r="J264" t="n">
        <v>345.35</v>
      </c>
      <c r="K264" t="n">
        <v>60.56</v>
      </c>
      <c r="L264" t="n">
        <v>33.75</v>
      </c>
      <c r="M264" t="n">
        <v>6</v>
      </c>
      <c r="N264" t="n">
        <v>111.05</v>
      </c>
      <c r="O264" t="n">
        <v>42827.67</v>
      </c>
      <c r="P264" t="n">
        <v>290.96</v>
      </c>
      <c r="Q264" t="n">
        <v>444.55</v>
      </c>
      <c r="R264" t="n">
        <v>67.56999999999999</v>
      </c>
      <c r="S264" t="n">
        <v>48.21</v>
      </c>
      <c r="T264" t="n">
        <v>3748.26</v>
      </c>
      <c r="U264" t="n">
        <v>0.71</v>
      </c>
      <c r="V264" t="n">
        <v>0.78</v>
      </c>
      <c r="W264" t="n">
        <v>0.18</v>
      </c>
      <c r="X264" t="n">
        <v>0.21</v>
      </c>
      <c r="Y264" t="n">
        <v>1</v>
      </c>
      <c r="Z264" t="n">
        <v>10</v>
      </c>
    </row>
    <row r="265">
      <c r="A265" t="n">
        <v>132</v>
      </c>
      <c r="B265" t="n">
        <v>140</v>
      </c>
      <c r="C265" t="inlineStr">
        <is>
          <t xml:space="preserve">CONCLUIDO	</t>
        </is>
      </c>
      <c r="D265" t="n">
        <v>4.8067</v>
      </c>
      <c r="E265" t="n">
        <v>20.8</v>
      </c>
      <c r="F265" t="n">
        <v>17.49</v>
      </c>
      <c r="G265" t="n">
        <v>131.14</v>
      </c>
      <c r="H265" t="n">
        <v>1.75</v>
      </c>
      <c r="I265" t="n">
        <v>8</v>
      </c>
      <c r="J265" t="n">
        <v>345.97</v>
      </c>
      <c r="K265" t="n">
        <v>60.56</v>
      </c>
      <c r="L265" t="n">
        <v>34</v>
      </c>
      <c r="M265" t="n">
        <v>6</v>
      </c>
      <c r="N265" t="n">
        <v>111.42</v>
      </c>
      <c r="O265" t="n">
        <v>42904.56</v>
      </c>
      <c r="P265" t="n">
        <v>290.2</v>
      </c>
      <c r="Q265" t="n">
        <v>444.55</v>
      </c>
      <c r="R265" t="n">
        <v>67.44</v>
      </c>
      <c r="S265" t="n">
        <v>48.21</v>
      </c>
      <c r="T265" t="n">
        <v>3683.84</v>
      </c>
      <c r="U265" t="n">
        <v>0.71</v>
      </c>
      <c r="V265" t="n">
        <v>0.78</v>
      </c>
      <c r="W265" t="n">
        <v>0.18</v>
      </c>
      <c r="X265" t="n">
        <v>0.21</v>
      </c>
      <c r="Y265" t="n">
        <v>1</v>
      </c>
      <c r="Z265" t="n">
        <v>10</v>
      </c>
    </row>
    <row r="266">
      <c r="A266" t="n">
        <v>133</v>
      </c>
      <c r="B266" t="n">
        <v>140</v>
      </c>
      <c r="C266" t="inlineStr">
        <is>
          <t xml:space="preserve">CONCLUIDO	</t>
        </is>
      </c>
      <c r="D266" t="n">
        <v>4.807</v>
      </c>
      <c r="E266" t="n">
        <v>20.8</v>
      </c>
      <c r="F266" t="n">
        <v>17.48</v>
      </c>
      <c r="G266" t="n">
        <v>131.13</v>
      </c>
      <c r="H266" t="n">
        <v>1.76</v>
      </c>
      <c r="I266" t="n">
        <v>8</v>
      </c>
      <c r="J266" t="n">
        <v>346.6</v>
      </c>
      <c r="K266" t="n">
        <v>60.56</v>
      </c>
      <c r="L266" t="n">
        <v>34.25</v>
      </c>
      <c r="M266" t="n">
        <v>6</v>
      </c>
      <c r="N266" t="n">
        <v>111.8</v>
      </c>
      <c r="O266" t="n">
        <v>42981.64</v>
      </c>
      <c r="P266" t="n">
        <v>289.81</v>
      </c>
      <c r="Q266" t="n">
        <v>444.55</v>
      </c>
      <c r="R266" t="n">
        <v>67.47</v>
      </c>
      <c r="S266" t="n">
        <v>48.21</v>
      </c>
      <c r="T266" t="n">
        <v>3698.41</v>
      </c>
      <c r="U266" t="n">
        <v>0.71</v>
      </c>
      <c r="V266" t="n">
        <v>0.78</v>
      </c>
      <c r="W266" t="n">
        <v>0.18</v>
      </c>
      <c r="X266" t="n">
        <v>0.21</v>
      </c>
      <c r="Y266" t="n">
        <v>1</v>
      </c>
      <c r="Z266" t="n">
        <v>10</v>
      </c>
    </row>
    <row r="267">
      <c r="A267" t="n">
        <v>134</v>
      </c>
      <c r="B267" t="n">
        <v>140</v>
      </c>
      <c r="C267" t="inlineStr">
        <is>
          <t xml:space="preserve">CONCLUIDO	</t>
        </is>
      </c>
      <c r="D267" t="n">
        <v>4.8275</v>
      </c>
      <c r="E267" t="n">
        <v>20.71</v>
      </c>
      <c r="F267" t="n">
        <v>17.45</v>
      </c>
      <c r="G267" t="n">
        <v>149.55</v>
      </c>
      <c r="H267" t="n">
        <v>1.77</v>
      </c>
      <c r="I267" t="n">
        <v>7</v>
      </c>
      <c r="J267" t="n">
        <v>347.23</v>
      </c>
      <c r="K267" t="n">
        <v>60.56</v>
      </c>
      <c r="L267" t="n">
        <v>34.5</v>
      </c>
      <c r="M267" t="n">
        <v>5</v>
      </c>
      <c r="N267" t="n">
        <v>112.17</v>
      </c>
      <c r="O267" t="n">
        <v>43058.93</v>
      </c>
      <c r="P267" t="n">
        <v>289.16</v>
      </c>
      <c r="Q267" t="n">
        <v>444.55</v>
      </c>
      <c r="R267" t="n">
        <v>66.23999999999999</v>
      </c>
      <c r="S267" t="n">
        <v>48.21</v>
      </c>
      <c r="T267" t="n">
        <v>3088.79</v>
      </c>
      <c r="U267" t="n">
        <v>0.73</v>
      </c>
      <c r="V267" t="n">
        <v>0.78</v>
      </c>
      <c r="W267" t="n">
        <v>0.17</v>
      </c>
      <c r="X267" t="n">
        <v>0.17</v>
      </c>
      <c r="Y267" t="n">
        <v>1</v>
      </c>
      <c r="Z267" t="n">
        <v>10</v>
      </c>
    </row>
    <row r="268">
      <c r="A268" t="n">
        <v>135</v>
      </c>
      <c r="B268" t="n">
        <v>140</v>
      </c>
      <c r="C268" t="inlineStr">
        <is>
          <t xml:space="preserve">CONCLUIDO	</t>
        </is>
      </c>
      <c r="D268" t="n">
        <v>4.8298</v>
      </c>
      <c r="E268" t="n">
        <v>20.7</v>
      </c>
      <c r="F268" t="n">
        <v>17.44</v>
      </c>
      <c r="G268" t="n">
        <v>149.47</v>
      </c>
      <c r="H268" t="n">
        <v>1.78</v>
      </c>
      <c r="I268" t="n">
        <v>7</v>
      </c>
      <c r="J268" t="n">
        <v>347.85</v>
      </c>
      <c r="K268" t="n">
        <v>60.56</v>
      </c>
      <c r="L268" t="n">
        <v>34.75</v>
      </c>
      <c r="M268" t="n">
        <v>5</v>
      </c>
      <c r="N268" t="n">
        <v>112.55</v>
      </c>
      <c r="O268" t="n">
        <v>43136.41</v>
      </c>
      <c r="P268" t="n">
        <v>289.69</v>
      </c>
      <c r="Q268" t="n">
        <v>444.55</v>
      </c>
      <c r="R268" t="n">
        <v>65.86</v>
      </c>
      <c r="S268" t="n">
        <v>48.21</v>
      </c>
      <c r="T268" t="n">
        <v>2900.22</v>
      </c>
      <c r="U268" t="n">
        <v>0.73</v>
      </c>
      <c r="V268" t="n">
        <v>0.78</v>
      </c>
      <c r="W268" t="n">
        <v>0.17</v>
      </c>
      <c r="X268" t="n">
        <v>0.16</v>
      </c>
      <c r="Y268" t="n">
        <v>1</v>
      </c>
      <c r="Z268" t="n">
        <v>10</v>
      </c>
    </row>
    <row r="269">
      <c r="A269" t="n">
        <v>136</v>
      </c>
      <c r="B269" t="n">
        <v>140</v>
      </c>
      <c r="C269" t="inlineStr">
        <is>
          <t xml:space="preserve">CONCLUIDO	</t>
        </is>
      </c>
      <c r="D269" t="n">
        <v>4.827</v>
      </c>
      <c r="E269" t="n">
        <v>20.72</v>
      </c>
      <c r="F269" t="n">
        <v>17.45</v>
      </c>
      <c r="G269" t="n">
        <v>149.57</v>
      </c>
      <c r="H269" t="n">
        <v>1.79</v>
      </c>
      <c r="I269" t="n">
        <v>7</v>
      </c>
      <c r="J269" t="n">
        <v>348.48</v>
      </c>
      <c r="K269" t="n">
        <v>60.56</v>
      </c>
      <c r="L269" t="n">
        <v>35</v>
      </c>
      <c r="M269" t="n">
        <v>5</v>
      </c>
      <c r="N269" t="n">
        <v>112.93</v>
      </c>
      <c r="O269" t="n">
        <v>43214.09</v>
      </c>
      <c r="P269" t="n">
        <v>290.05</v>
      </c>
      <c r="Q269" t="n">
        <v>444.55</v>
      </c>
      <c r="R269" t="n">
        <v>66.31999999999999</v>
      </c>
      <c r="S269" t="n">
        <v>48.21</v>
      </c>
      <c r="T269" t="n">
        <v>3127.9</v>
      </c>
      <c r="U269" t="n">
        <v>0.73</v>
      </c>
      <c r="V269" t="n">
        <v>0.78</v>
      </c>
      <c r="W269" t="n">
        <v>0.17</v>
      </c>
      <c r="X269" t="n">
        <v>0.17</v>
      </c>
      <c r="Y269" t="n">
        <v>1</v>
      </c>
      <c r="Z269" t="n">
        <v>10</v>
      </c>
    </row>
    <row r="270">
      <c r="A270" t="n">
        <v>137</v>
      </c>
      <c r="B270" t="n">
        <v>140</v>
      </c>
      <c r="C270" t="inlineStr">
        <is>
          <t xml:space="preserve">CONCLUIDO	</t>
        </is>
      </c>
      <c r="D270" t="n">
        <v>4.8283</v>
      </c>
      <c r="E270" t="n">
        <v>20.71</v>
      </c>
      <c r="F270" t="n">
        <v>17.44</v>
      </c>
      <c r="G270" t="n">
        <v>149.53</v>
      </c>
      <c r="H270" t="n">
        <v>1.8</v>
      </c>
      <c r="I270" t="n">
        <v>7</v>
      </c>
      <c r="J270" t="n">
        <v>349.12</v>
      </c>
      <c r="K270" t="n">
        <v>60.56</v>
      </c>
      <c r="L270" t="n">
        <v>35.25</v>
      </c>
      <c r="M270" t="n">
        <v>5</v>
      </c>
      <c r="N270" t="n">
        <v>113.31</v>
      </c>
      <c r="O270" t="n">
        <v>43291.97</v>
      </c>
      <c r="P270" t="n">
        <v>290.24</v>
      </c>
      <c r="Q270" t="n">
        <v>444.55</v>
      </c>
      <c r="R270" t="n">
        <v>66.09999999999999</v>
      </c>
      <c r="S270" t="n">
        <v>48.21</v>
      </c>
      <c r="T270" t="n">
        <v>3017.97</v>
      </c>
      <c r="U270" t="n">
        <v>0.73</v>
      </c>
      <c r="V270" t="n">
        <v>0.78</v>
      </c>
      <c r="W270" t="n">
        <v>0.18</v>
      </c>
      <c r="X270" t="n">
        <v>0.17</v>
      </c>
      <c r="Y270" t="n">
        <v>1</v>
      </c>
      <c r="Z270" t="n">
        <v>10</v>
      </c>
    </row>
    <row r="271">
      <c r="A271" t="n">
        <v>138</v>
      </c>
      <c r="B271" t="n">
        <v>140</v>
      </c>
      <c r="C271" t="inlineStr">
        <is>
          <t xml:space="preserve">CONCLUIDO	</t>
        </is>
      </c>
      <c r="D271" t="n">
        <v>4.8286</v>
      </c>
      <c r="E271" t="n">
        <v>20.71</v>
      </c>
      <c r="F271" t="n">
        <v>17.44</v>
      </c>
      <c r="G271" t="n">
        <v>149.51</v>
      </c>
      <c r="H271" t="n">
        <v>1.81</v>
      </c>
      <c r="I271" t="n">
        <v>7</v>
      </c>
      <c r="J271" t="n">
        <v>349.75</v>
      </c>
      <c r="K271" t="n">
        <v>60.56</v>
      </c>
      <c r="L271" t="n">
        <v>35.5</v>
      </c>
      <c r="M271" t="n">
        <v>5</v>
      </c>
      <c r="N271" t="n">
        <v>113.69</v>
      </c>
      <c r="O271" t="n">
        <v>43370.05</v>
      </c>
      <c r="P271" t="n">
        <v>290.67</v>
      </c>
      <c r="Q271" t="n">
        <v>444.55</v>
      </c>
      <c r="R271" t="n">
        <v>66.04000000000001</v>
      </c>
      <c r="S271" t="n">
        <v>48.21</v>
      </c>
      <c r="T271" t="n">
        <v>2991.83</v>
      </c>
      <c r="U271" t="n">
        <v>0.73</v>
      </c>
      <c r="V271" t="n">
        <v>0.78</v>
      </c>
      <c r="W271" t="n">
        <v>0.18</v>
      </c>
      <c r="X271" t="n">
        <v>0.17</v>
      </c>
      <c r="Y271" t="n">
        <v>1</v>
      </c>
      <c r="Z271" t="n">
        <v>10</v>
      </c>
    </row>
    <row r="272">
      <c r="A272" t="n">
        <v>139</v>
      </c>
      <c r="B272" t="n">
        <v>140</v>
      </c>
      <c r="C272" t="inlineStr">
        <is>
          <t xml:space="preserve">CONCLUIDO	</t>
        </is>
      </c>
      <c r="D272" t="n">
        <v>4.8299</v>
      </c>
      <c r="E272" t="n">
        <v>20.7</v>
      </c>
      <c r="F272" t="n">
        <v>17.44</v>
      </c>
      <c r="G272" t="n">
        <v>149.46</v>
      </c>
      <c r="H272" t="n">
        <v>1.82</v>
      </c>
      <c r="I272" t="n">
        <v>7</v>
      </c>
      <c r="J272" t="n">
        <v>350.38</v>
      </c>
      <c r="K272" t="n">
        <v>60.56</v>
      </c>
      <c r="L272" t="n">
        <v>35.75</v>
      </c>
      <c r="M272" t="n">
        <v>5</v>
      </c>
      <c r="N272" t="n">
        <v>114.08</v>
      </c>
      <c r="O272" t="n">
        <v>43448.34</v>
      </c>
      <c r="P272" t="n">
        <v>291</v>
      </c>
      <c r="Q272" t="n">
        <v>444.55</v>
      </c>
      <c r="R272" t="n">
        <v>65.87</v>
      </c>
      <c r="S272" t="n">
        <v>48.21</v>
      </c>
      <c r="T272" t="n">
        <v>2905.47</v>
      </c>
      <c r="U272" t="n">
        <v>0.73</v>
      </c>
      <c r="V272" t="n">
        <v>0.78</v>
      </c>
      <c r="W272" t="n">
        <v>0.17</v>
      </c>
      <c r="X272" t="n">
        <v>0.16</v>
      </c>
      <c r="Y272" t="n">
        <v>1</v>
      </c>
      <c r="Z272" t="n">
        <v>10</v>
      </c>
    </row>
    <row r="273">
      <c r="A273" t="n">
        <v>140</v>
      </c>
      <c r="B273" t="n">
        <v>140</v>
      </c>
      <c r="C273" t="inlineStr">
        <is>
          <t xml:space="preserve">CONCLUIDO	</t>
        </is>
      </c>
      <c r="D273" t="n">
        <v>4.8279</v>
      </c>
      <c r="E273" t="n">
        <v>20.71</v>
      </c>
      <c r="F273" t="n">
        <v>17.45</v>
      </c>
      <c r="G273" t="n">
        <v>149.54</v>
      </c>
      <c r="H273" t="n">
        <v>1.83</v>
      </c>
      <c r="I273" t="n">
        <v>7</v>
      </c>
      <c r="J273" t="n">
        <v>351.02</v>
      </c>
      <c r="K273" t="n">
        <v>60.56</v>
      </c>
      <c r="L273" t="n">
        <v>36</v>
      </c>
      <c r="M273" t="n">
        <v>5</v>
      </c>
      <c r="N273" t="n">
        <v>114.47</v>
      </c>
      <c r="O273" t="n">
        <v>43526.84</v>
      </c>
      <c r="P273" t="n">
        <v>291.28</v>
      </c>
      <c r="Q273" t="n">
        <v>444.55</v>
      </c>
      <c r="R273" t="n">
        <v>66.13</v>
      </c>
      <c r="S273" t="n">
        <v>48.21</v>
      </c>
      <c r="T273" t="n">
        <v>3035.72</v>
      </c>
      <c r="U273" t="n">
        <v>0.73</v>
      </c>
      <c r="V273" t="n">
        <v>0.78</v>
      </c>
      <c r="W273" t="n">
        <v>0.18</v>
      </c>
      <c r="X273" t="n">
        <v>0.17</v>
      </c>
      <c r="Y273" t="n">
        <v>1</v>
      </c>
      <c r="Z273" t="n">
        <v>10</v>
      </c>
    </row>
    <row r="274">
      <c r="A274" t="n">
        <v>141</v>
      </c>
      <c r="B274" t="n">
        <v>140</v>
      </c>
      <c r="C274" t="inlineStr">
        <is>
          <t xml:space="preserve">CONCLUIDO	</t>
        </is>
      </c>
      <c r="D274" t="n">
        <v>4.8296</v>
      </c>
      <c r="E274" t="n">
        <v>20.71</v>
      </c>
      <c r="F274" t="n">
        <v>17.44</v>
      </c>
      <c r="G274" t="n">
        <v>149.48</v>
      </c>
      <c r="H274" t="n">
        <v>1.84</v>
      </c>
      <c r="I274" t="n">
        <v>7</v>
      </c>
      <c r="J274" t="n">
        <v>351.66</v>
      </c>
      <c r="K274" t="n">
        <v>60.56</v>
      </c>
      <c r="L274" t="n">
        <v>36.25</v>
      </c>
      <c r="M274" t="n">
        <v>5</v>
      </c>
      <c r="N274" t="n">
        <v>114.85</v>
      </c>
      <c r="O274" t="n">
        <v>43605.54</v>
      </c>
      <c r="P274" t="n">
        <v>291.1</v>
      </c>
      <c r="Q274" t="n">
        <v>444.56</v>
      </c>
      <c r="R274" t="n">
        <v>65.88</v>
      </c>
      <c r="S274" t="n">
        <v>48.21</v>
      </c>
      <c r="T274" t="n">
        <v>2910.17</v>
      </c>
      <c r="U274" t="n">
        <v>0.73</v>
      </c>
      <c r="V274" t="n">
        <v>0.78</v>
      </c>
      <c r="W274" t="n">
        <v>0.18</v>
      </c>
      <c r="X274" t="n">
        <v>0.16</v>
      </c>
      <c r="Y274" t="n">
        <v>1</v>
      </c>
      <c r="Z274" t="n">
        <v>10</v>
      </c>
    </row>
    <row r="275">
      <c r="A275" t="n">
        <v>142</v>
      </c>
      <c r="B275" t="n">
        <v>140</v>
      </c>
      <c r="C275" t="inlineStr">
        <is>
          <t xml:space="preserve">CONCLUIDO	</t>
        </is>
      </c>
      <c r="D275" t="n">
        <v>4.8301</v>
      </c>
      <c r="E275" t="n">
        <v>20.7</v>
      </c>
      <c r="F275" t="n">
        <v>17.44</v>
      </c>
      <c r="G275" t="n">
        <v>149.46</v>
      </c>
      <c r="H275" t="n">
        <v>1.85</v>
      </c>
      <c r="I275" t="n">
        <v>7</v>
      </c>
      <c r="J275" t="n">
        <v>352.3</v>
      </c>
      <c r="K275" t="n">
        <v>60.56</v>
      </c>
      <c r="L275" t="n">
        <v>36.5</v>
      </c>
      <c r="M275" t="n">
        <v>5</v>
      </c>
      <c r="N275" t="n">
        <v>115.24</v>
      </c>
      <c r="O275" t="n">
        <v>43684.46</v>
      </c>
      <c r="P275" t="n">
        <v>291.51</v>
      </c>
      <c r="Q275" t="n">
        <v>444.56</v>
      </c>
      <c r="R275" t="n">
        <v>65.77</v>
      </c>
      <c r="S275" t="n">
        <v>48.21</v>
      </c>
      <c r="T275" t="n">
        <v>2853.9</v>
      </c>
      <c r="U275" t="n">
        <v>0.73</v>
      </c>
      <c r="V275" t="n">
        <v>0.78</v>
      </c>
      <c r="W275" t="n">
        <v>0.18</v>
      </c>
      <c r="X275" t="n">
        <v>0.16</v>
      </c>
      <c r="Y275" t="n">
        <v>1</v>
      </c>
      <c r="Z275" t="n">
        <v>10</v>
      </c>
    </row>
    <row r="276">
      <c r="A276" t="n">
        <v>143</v>
      </c>
      <c r="B276" t="n">
        <v>140</v>
      </c>
      <c r="C276" t="inlineStr">
        <is>
          <t xml:space="preserve">CONCLUIDO	</t>
        </is>
      </c>
      <c r="D276" t="n">
        <v>4.8353</v>
      </c>
      <c r="E276" t="n">
        <v>20.68</v>
      </c>
      <c r="F276" t="n">
        <v>17.41</v>
      </c>
      <c r="G276" t="n">
        <v>149.27</v>
      </c>
      <c r="H276" t="n">
        <v>1.86</v>
      </c>
      <c r="I276" t="n">
        <v>7</v>
      </c>
      <c r="J276" t="n">
        <v>352.94</v>
      </c>
      <c r="K276" t="n">
        <v>60.56</v>
      </c>
      <c r="L276" t="n">
        <v>36.75</v>
      </c>
      <c r="M276" t="n">
        <v>5</v>
      </c>
      <c r="N276" t="n">
        <v>115.64</v>
      </c>
      <c r="O276" t="n">
        <v>43763.7</v>
      </c>
      <c r="P276" t="n">
        <v>291.07</v>
      </c>
      <c r="Q276" t="n">
        <v>444.58</v>
      </c>
      <c r="R276" t="n">
        <v>64.93000000000001</v>
      </c>
      <c r="S276" t="n">
        <v>48.21</v>
      </c>
      <c r="T276" t="n">
        <v>2432.68</v>
      </c>
      <c r="U276" t="n">
        <v>0.74</v>
      </c>
      <c r="V276" t="n">
        <v>0.78</v>
      </c>
      <c r="W276" t="n">
        <v>0.18</v>
      </c>
      <c r="X276" t="n">
        <v>0.14</v>
      </c>
      <c r="Y276" t="n">
        <v>1</v>
      </c>
      <c r="Z276" t="n">
        <v>10</v>
      </c>
    </row>
    <row r="277">
      <c r="A277" t="n">
        <v>144</v>
      </c>
      <c r="B277" t="n">
        <v>140</v>
      </c>
      <c r="C277" t="inlineStr">
        <is>
          <t xml:space="preserve">CONCLUIDO	</t>
        </is>
      </c>
      <c r="D277" t="n">
        <v>4.8385</v>
      </c>
      <c r="E277" t="n">
        <v>20.67</v>
      </c>
      <c r="F277" t="n">
        <v>17.4</v>
      </c>
      <c r="G277" t="n">
        <v>149.15</v>
      </c>
      <c r="H277" t="n">
        <v>1.87</v>
      </c>
      <c r="I277" t="n">
        <v>7</v>
      </c>
      <c r="J277" t="n">
        <v>353.58</v>
      </c>
      <c r="K277" t="n">
        <v>60.56</v>
      </c>
      <c r="L277" t="n">
        <v>37</v>
      </c>
      <c r="M277" t="n">
        <v>5</v>
      </c>
      <c r="N277" t="n">
        <v>116.03</v>
      </c>
      <c r="O277" t="n">
        <v>43843.04</v>
      </c>
      <c r="P277" t="n">
        <v>290.66</v>
      </c>
      <c r="Q277" t="n">
        <v>444.55</v>
      </c>
      <c r="R277" t="n">
        <v>64.61</v>
      </c>
      <c r="S277" t="n">
        <v>48.21</v>
      </c>
      <c r="T277" t="n">
        <v>2273.03</v>
      </c>
      <c r="U277" t="n">
        <v>0.75</v>
      </c>
      <c r="V277" t="n">
        <v>0.78</v>
      </c>
      <c r="W277" t="n">
        <v>0.17</v>
      </c>
      <c r="X277" t="n">
        <v>0.12</v>
      </c>
      <c r="Y277" t="n">
        <v>1</v>
      </c>
      <c r="Z277" t="n">
        <v>10</v>
      </c>
    </row>
    <row r="278">
      <c r="A278" t="n">
        <v>145</v>
      </c>
      <c r="B278" t="n">
        <v>140</v>
      </c>
      <c r="C278" t="inlineStr">
        <is>
          <t xml:space="preserve">CONCLUIDO	</t>
        </is>
      </c>
      <c r="D278" t="n">
        <v>4.8335</v>
      </c>
      <c r="E278" t="n">
        <v>20.69</v>
      </c>
      <c r="F278" t="n">
        <v>17.42</v>
      </c>
      <c r="G278" t="n">
        <v>149.33</v>
      </c>
      <c r="H278" t="n">
        <v>1.87</v>
      </c>
      <c r="I278" t="n">
        <v>7</v>
      </c>
      <c r="J278" t="n">
        <v>354.23</v>
      </c>
      <c r="K278" t="n">
        <v>60.56</v>
      </c>
      <c r="L278" t="n">
        <v>37.25</v>
      </c>
      <c r="M278" t="n">
        <v>5</v>
      </c>
      <c r="N278" t="n">
        <v>116.42</v>
      </c>
      <c r="O278" t="n">
        <v>43922.6</v>
      </c>
      <c r="P278" t="n">
        <v>291.01</v>
      </c>
      <c r="Q278" t="n">
        <v>444.55</v>
      </c>
      <c r="R278" t="n">
        <v>65.39</v>
      </c>
      <c r="S278" t="n">
        <v>48.21</v>
      </c>
      <c r="T278" t="n">
        <v>2665.06</v>
      </c>
      <c r="U278" t="n">
        <v>0.74</v>
      </c>
      <c r="V278" t="n">
        <v>0.78</v>
      </c>
      <c r="W278" t="n">
        <v>0.17</v>
      </c>
      <c r="X278" t="n">
        <v>0.15</v>
      </c>
      <c r="Y278" t="n">
        <v>1</v>
      </c>
      <c r="Z278" t="n">
        <v>10</v>
      </c>
    </row>
    <row r="279">
      <c r="A279" t="n">
        <v>146</v>
      </c>
      <c r="B279" t="n">
        <v>140</v>
      </c>
      <c r="C279" t="inlineStr">
        <is>
          <t xml:space="preserve">CONCLUIDO	</t>
        </is>
      </c>
      <c r="D279" t="n">
        <v>4.8253</v>
      </c>
      <c r="E279" t="n">
        <v>20.72</v>
      </c>
      <c r="F279" t="n">
        <v>17.46</v>
      </c>
      <c r="G279" t="n">
        <v>149.64</v>
      </c>
      <c r="H279" t="n">
        <v>1.88</v>
      </c>
      <c r="I279" t="n">
        <v>7</v>
      </c>
      <c r="J279" t="n">
        <v>354.88</v>
      </c>
      <c r="K279" t="n">
        <v>60.56</v>
      </c>
      <c r="L279" t="n">
        <v>37.5</v>
      </c>
      <c r="M279" t="n">
        <v>5</v>
      </c>
      <c r="N279" t="n">
        <v>116.82</v>
      </c>
      <c r="O279" t="n">
        <v>44002.37</v>
      </c>
      <c r="P279" t="n">
        <v>291.37</v>
      </c>
      <c r="Q279" t="n">
        <v>444.55</v>
      </c>
      <c r="R279" t="n">
        <v>66.63</v>
      </c>
      <c r="S279" t="n">
        <v>48.21</v>
      </c>
      <c r="T279" t="n">
        <v>3286.78</v>
      </c>
      <c r="U279" t="n">
        <v>0.72</v>
      </c>
      <c r="V279" t="n">
        <v>0.78</v>
      </c>
      <c r="W279" t="n">
        <v>0.17</v>
      </c>
      <c r="X279" t="n">
        <v>0.18</v>
      </c>
      <c r="Y279" t="n">
        <v>1</v>
      </c>
      <c r="Z279" t="n">
        <v>10</v>
      </c>
    </row>
    <row r="280">
      <c r="A280" t="n">
        <v>147</v>
      </c>
      <c r="B280" t="n">
        <v>140</v>
      </c>
      <c r="C280" t="inlineStr">
        <is>
          <t xml:space="preserve">CONCLUIDO	</t>
        </is>
      </c>
      <c r="D280" t="n">
        <v>4.8246</v>
      </c>
      <c r="E280" t="n">
        <v>20.73</v>
      </c>
      <c r="F280" t="n">
        <v>17.46</v>
      </c>
      <c r="G280" t="n">
        <v>149.66</v>
      </c>
      <c r="H280" t="n">
        <v>1.89</v>
      </c>
      <c r="I280" t="n">
        <v>7</v>
      </c>
      <c r="J280" t="n">
        <v>355.52</v>
      </c>
      <c r="K280" t="n">
        <v>60.56</v>
      </c>
      <c r="L280" t="n">
        <v>37.75</v>
      </c>
      <c r="M280" t="n">
        <v>5</v>
      </c>
      <c r="N280" t="n">
        <v>117.22</v>
      </c>
      <c r="O280" t="n">
        <v>44082.36</v>
      </c>
      <c r="P280" t="n">
        <v>291.29</v>
      </c>
      <c r="Q280" t="n">
        <v>444.55</v>
      </c>
      <c r="R280" t="n">
        <v>66.68000000000001</v>
      </c>
      <c r="S280" t="n">
        <v>48.21</v>
      </c>
      <c r="T280" t="n">
        <v>3309.87</v>
      </c>
      <c r="U280" t="n">
        <v>0.72</v>
      </c>
      <c r="V280" t="n">
        <v>0.78</v>
      </c>
      <c r="W280" t="n">
        <v>0.17</v>
      </c>
      <c r="X280" t="n">
        <v>0.18</v>
      </c>
      <c r="Y280" t="n">
        <v>1</v>
      </c>
      <c r="Z280" t="n">
        <v>10</v>
      </c>
    </row>
    <row r="281">
      <c r="A281" t="n">
        <v>148</v>
      </c>
      <c r="B281" t="n">
        <v>140</v>
      </c>
      <c r="C281" t="inlineStr">
        <is>
          <t xml:space="preserve">CONCLUIDO	</t>
        </is>
      </c>
      <c r="D281" t="n">
        <v>4.8268</v>
      </c>
      <c r="E281" t="n">
        <v>20.72</v>
      </c>
      <c r="F281" t="n">
        <v>17.45</v>
      </c>
      <c r="G281" t="n">
        <v>149.58</v>
      </c>
      <c r="H281" t="n">
        <v>1.9</v>
      </c>
      <c r="I281" t="n">
        <v>7</v>
      </c>
      <c r="J281" t="n">
        <v>356.17</v>
      </c>
      <c r="K281" t="n">
        <v>60.56</v>
      </c>
      <c r="L281" t="n">
        <v>38</v>
      </c>
      <c r="M281" t="n">
        <v>5</v>
      </c>
      <c r="N281" t="n">
        <v>117.62</v>
      </c>
      <c r="O281" t="n">
        <v>44162.57</v>
      </c>
      <c r="P281" t="n">
        <v>291.3</v>
      </c>
      <c r="Q281" t="n">
        <v>444.55</v>
      </c>
      <c r="R281" t="n">
        <v>66.31999999999999</v>
      </c>
      <c r="S281" t="n">
        <v>48.21</v>
      </c>
      <c r="T281" t="n">
        <v>3128.3</v>
      </c>
      <c r="U281" t="n">
        <v>0.73</v>
      </c>
      <c r="V281" t="n">
        <v>0.78</v>
      </c>
      <c r="W281" t="n">
        <v>0.17</v>
      </c>
      <c r="X281" t="n">
        <v>0.17</v>
      </c>
      <c r="Y281" t="n">
        <v>1</v>
      </c>
      <c r="Z281" t="n">
        <v>10</v>
      </c>
    </row>
    <row r="282">
      <c r="A282" t="n">
        <v>149</v>
      </c>
      <c r="B282" t="n">
        <v>140</v>
      </c>
      <c r="C282" t="inlineStr">
        <is>
          <t xml:space="preserve">CONCLUIDO	</t>
        </is>
      </c>
      <c r="D282" t="n">
        <v>4.8271</v>
      </c>
      <c r="E282" t="n">
        <v>20.72</v>
      </c>
      <c r="F282" t="n">
        <v>17.45</v>
      </c>
      <c r="G282" t="n">
        <v>149.57</v>
      </c>
      <c r="H282" t="n">
        <v>1.91</v>
      </c>
      <c r="I282" t="n">
        <v>7</v>
      </c>
      <c r="J282" t="n">
        <v>356.83</v>
      </c>
      <c r="K282" t="n">
        <v>60.56</v>
      </c>
      <c r="L282" t="n">
        <v>38.25</v>
      </c>
      <c r="M282" t="n">
        <v>5</v>
      </c>
      <c r="N282" t="n">
        <v>118.02</v>
      </c>
      <c r="O282" t="n">
        <v>44243</v>
      </c>
      <c r="P282" t="n">
        <v>291.05</v>
      </c>
      <c r="Q282" t="n">
        <v>444.55</v>
      </c>
      <c r="R282" t="n">
        <v>66.31999999999999</v>
      </c>
      <c r="S282" t="n">
        <v>48.21</v>
      </c>
      <c r="T282" t="n">
        <v>3127.76</v>
      </c>
      <c r="U282" t="n">
        <v>0.73</v>
      </c>
      <c r="V282" t="n">
        <v>0.78</v>
      </c>
      <c r="W282" t="n">
        <v>0.17</v>
      </c>
      <c r="X282" t="n">
        <v>0.17</v>
      </c>
      <c r="Y282" t="n">
        <v>1</v>
      </c>
      <c r="Z282" t="n">
        <v>10</v>
      </c>
    </row>
    <row r="283">
      <c r="A283" t="n">
        <v>150</v>
      </c>
      <c r="B283" t="n">
        <v>140</v>
      </c>
      <c r="C283" t="inlineStr">
        <is>
          <t xml:space="preserve">CONCLUIDO	</t>
        </is>
      </c>
      <c r="D283" t="n">
        <v>4.8287</v>
      </c>
      <c r="E283" t="n">
        <v>20.71</v>
      </c>
      <c r="F283" t="n">
        <v>17.44</v>
      </c>
      <c r="G283" t="n">
        <v>149.51</v>
      </c>
      <c r="H283" t="n">
        <v>1.92</v>
      </c>
      <c r="I283" t="n">
        <v>7</v>
      </c>
      <c r="J283" t="n">
        <v>357.48</v>
      </c>
      <c r="K283" t="n">
        <v>60.56</v>
      </c>
      <c r="L283" t="n">
        <v>38.5</v>
      </c>
      <c r="M283" t="n">
        <v>5</v>
      </c>
      <c r="N283" t="n">
        <v>118.43</v>
      </c>
      <c r="O283" t="n">
        <v>44323.66</v>
      </c>
      <c r="P283" t="n">
        <v>290.89</v>
      </c>
      <c r="Q283" t="n">
        <v>444.56</v>
      </c>
      <c r="R283" t="n">
        <v>66.06999999999999</v>
      </c>
      <c r="S283" t="n">
        <v>48.21</v>
      </c>
      <c r="T283" t="n">
        <v>3004.44</v>
      </c>
      <c r="U283" t="n">
        <v>0.73</v>
      </c>
      <c r="V283" t="n">
        <v>0.78</v>
      </c>
      <c r="W283" t="n">
        <v>0.17</v>
      </c>
      <c r="X283" t="n">
        <v>0.17</v>
      </c>
      <c r="Y283" t="n">
        <v>1</v>
      </c>
      <c r="Z283" t="n">
        <v>10</v>
      </c>
    </row>
    <row r="284">
      <c r="A284" t="n">
        <v>151</v>
      </c>
      <c r="B284" t="n">
        <v>140</v>
      </c>
      <c r="C284" t="inlineStr">
        <is>
          <t xml:space="preserve">CONCLUIDO	</t>
        </is>
      </c>
      <c r="D284" t="n">
        <v>4.8275</v>
      </c>
      <c r="E284" t="n">
        <v>20.71</v>
      </c>
      <c r="F284" t="n">
        <v>17.45</v>
      </c>
      <c r="G284" t="n">
        <v>149.55</v>
      </c>
      <c r="H284" t="n">
        <v>1.93</v>
      </c>
      <c r="I284" t="n">
        <v>7</v>
      </c>
      <c r="J284" t="n">
        <v>358.14</v>
      </c>
      <c r="K284" t="n">
        <v>60.56</v>
      </c>
      <c r="L284" t="n">
        <v>38.75</v>
      </c>
      <c r="M284" t="n">
        <v>5</v>
      </c>
      <c r="N284" t="n">
        <v>118.83</v>
      </c>
      <c r="O284" t="n">
        <v>44404.54</v>
      </c>
      <c r="P284" t="n">
        <v>290.82</v>
      </c>
      <c r="Q284" t="n">
        <v>444.55</v>
      </c>
      <c r="R284" t="n">
        <v>66.20999999999999</v>
      </c>
      <c r="S284" t="n">
        <v>48.21</v>
      </c>
      <c r="T284" t="n">
        <v>3075.51</v>
      </c>
      <c r="U284" t="n">
        <v>0.73</v>
      </c>
      <c r="V284" t="n">
        <v>0.78</v>
      </c>
      <c r="W284" t="n">
        <v>0.17</v>
      </c>
      <c r="X284" t="n">
        <v>0.17</v>
      </c>
      <c r="Y284" t="n">
        <v>1</v>
      </c>
      <c r="Z284" t="n">
        <v>10</v>
      </c>
    </row>
    <row r="285">
      <c r="A285" t="n">
        <v>152</v>
      </c>
      <c r="B285" t="n">
        <v>140</v>
      </c>
      <c r="C285" t="inlineStr">
        <is>
          <t xml:space="preserve">CONCLUIDO	</t>
        </is>
      </c>
      <c r="D285" t="n">
        <v>4.8261</v>
      </c>
      <c r="E285" t="n">
        <v>20.72</v>
      </c>
      <c r="F285" t="n">
        <v>17.45</v>
      </c>
      <c r="G285" t="n">
        <v>149.61</v>
      </c>
      <c r="H285" t="n">
        <v>1.94</v>
      </c>
      <c r="I285" t="n">
        <v>7</v>
      </c>
      <c r="J285" t="n">
        <v>358.79</v>
      </c>
      <c r="K285" t="n">
        <v>60.56</v>
      </c>
      <c r="L285" t="n">
        <v>39</v>
      </c>
      <c r="M285" t="n">
        <v>5</v>
      </c>
      <c r="N285" t="n">
        <v>119.24</v>
      </c>
      <c r="O285" t="n">
        <v>44485.65</v>
      </c>
      <c r="P285" t="n">
        <v>291.3</v>
      </c>
      <c r="Q285" t="n">
        <v>444.57</v>
      </c>
      <c r="R285" t="n">
        <v>66.48</v>
      </c>
      <c r="S285" t="n">
        <v>48.21</v>
      </c>
      <c r="T285" t="n">
        <v>3210.62</v>
      </c>
      <c r="U285" t="n">
        <v>0.73</v>
      </c>
      <c r="V285" t="n">
        <v>0.78</v>
      </c>
      <c r="W285" t="n">
        <v>0.17</v>
      </c>
      <c r="X285" t="n">
        <v>0.18</v>
      </c>
      <c r="Y285" t="n">
        <v>1</v>
      </c>
      <c r="Z285" t="n">
        <v>10</v>
      </c>
    </row>
    <row r="286">
      <c r="A286" t="n">
        <v>153</v>
      </c>
      <c r="B286" t="n">
        <v>140</v>
      </c>
      <c r="C286" t="inlineStr">
        <is>
          <t xml:space="preserve">CONCLUIDO	</t>
        </is>
      </c>
      <c r="D286" t="n">
        <v>4.8244</v>
      </c>
      <c r="E286" t="n">
        <v>20.73</v>
      </c>
      <c r="F286" t="n">
        <v>17.46</v>
      </c>
      <c r="G286" t="n">
        <v>149.67</v>
      </c>
      <c r="H286" t="n">
        <v>1.95</v>
      </c>
      <c r="I286" t="n">
        <v>7</v>
      </c>
      <c r="J286" t="n">
        <v>359.45</v>
      </c>
      <c r="K286" t="n">
        <v>60.56</v>
      </c>
      <c r="L286" t="n">
        <v>39.25</v>
      </c>
      <c r="M286" t="n">
        <v>5</v>
      </c>
      <c r="N286" t="n">
        <v>119.65</v>
      </c>
      <c r="O286" t="n">
        <v>44566.98</v>
      </c>
      <c r="P286" t="n">
        <v>291.44</v>
      </c>
      <c r="Q286" t="n">
        <v>444.55</v>
      </c>
      <c r="R286" t="n">
        <v>66.63</v>
      </c>
      <c r="S286" t="n">
        <v>48.21</v>
      </c>
      <c r="T286" t="n">
        <v>3285.66</v>
      </c>
      <c r="U286" t="n">
        <v>0.72</v>
      </c>
      <c r="V286" t="n">
        <v>0.78</v>
      </c>
      <c r="W286" t="n">
        <v>0.18</v>
      </c>
      <c r="X286" t="n">
        <v>0.18</v>
      </c>
      <c r="Y286" t="n">
        <v>1</v>
      </c>
      <c r="Z286" t="n">
        <v>10</v>
      </c>
    </row>
    <row r="287">
      <c r="A287" t="n">
        <v>154</v>
      </c>
      <c r="B287" t="n">
        <v>140</v>
      </c>
      <c r="C287" t="inlineStr">
        <is>
          <t xml:space="preserve">CONCLUIDO	</t>
        </is>
      </c>
      <c r="D287" t="n">
        <v>4.8276</v>
      </c>
      <c r="E287" t="n">
        <v>20.71</v>
      </c>
      <c r="F287" t="n">
        <v>17.45</v>
      </c>
      <c r="G287" t="n">
        <v>149.55</v>
      </c>
      <c r="H287" t="n">
        <v>1.96</v>
      </c>
      <c r="I287" t="n">
        <v>7</v>
      </c>
      <c r="J287" t="n">
        <v>360.12</v>
      </c>
      <c r="K287" t="n">
        <v>60.56</v>
      </c>
      <c r="L287" t="n">
        <v>39.5</v>
      </c>
      <c r="M287" t="n">
        <v>5</v>
      </c>
      <c r="N287" t="n">
        <v>120.06</v>
      </c>
      <c r="O287" t="n">
        <v>44648.55</v>
      </c>
      <c r="P287" t="n">
        <v>291.37</v>
      </c>
      <c r="Q287" t="n">
        <v>444.55</v>
      </c>
      <c r="R287" t="n">
        <v>66.14</v>
      </c>
      <c r="S287" t="n">
        <v>48.21</v>
      </c>
      <c r="T287" t="n">
        <v>3040</v>
      </c>
      <c r="U287" t="n">
        <v>0.73</v>
      </c>
      <c r="V287" t="n">
        <v>0.78</v>
      </c>
      <c r="W287" t="n">
        <v>0.18</v>
      </c>
      <c r="X287" t="n">
        <v>0.17</v>
      </c>
      <c r="Y287" t="n">
        <v>1</v>
      </c>
      <c r="Z287" t="n">
        <v>10</v>
      </c>
    </row>
    <row r="288">
      <c r="A288" t="n">
        <v>155</v>
      </c>
      <c r="B288" t="n">
        <v>140</v>
      </c>
      <c r="C288" t="inlineStr">
        <is>
          <t xml:space="preserve">CONCLUIDO	</t>
        </is>
      </c>
      <c r="D288" t="n">
        <v>4.8269</v>
      </c>
      <c r="E288" t="n">
        <v>20.72</v>
      </c>
      <c r="F288" t="n">
        <v>17.45</v>
      </c>
      <c r="G288" t="n">
        <v>149.58</v>
      </c>
      <c r="H288" t="n">
        <v>1.96</v>
      </c>
      <c r="I288" t="n">
        <v>7</v>
      </c>
      <c r="J288" t="n">
        <v>360.78</v>
      </c>
      <c r="K288" t="n">
        <v>60.56</v>
      </c>
      <c r="L288" t="n">
        <v>39.75</v>
      </c>
      <c r="M288" t="n">
        <v>5</v>
      </c>
      <c r="N288" t="n">
        <v>120.47</v>
      </c>
      <c r="O288" t="n">
        <v>44730.35</v>
      </c>
      <c r="P288" t="n">
        <v>291.46</v>
      </c>
      <c r="Q288" t="n">
        <v>444.55</v>
      </c>
      <c r="R288" t="n">
        <v>66.31</v>
      </c>
      <c r="S288" t="n">
        <v>48.21</v>
      </c>
      <c r="T288" t="n">
        <v>3123.07</v>
      </c>
      <c r="U288" t="n">
        <v>0.73</v>
      </c>
      <c r="V288" t="n">
        <v>0.78</v>
      </c>
      <c r="W288" t="n">
        <v>0.17</v>
      </c>
      <c r="X288" t="n">
        <v>0.17</v>
      </c>
      <c r="Y288" t="n">
        <v>1</v>
      </c>
      <c r="Z288" t="n">
        <v>10</v>
      </c>
    </row>
    <row r="289">
      <c r="A289" t="n">
        <v>156</v>
      </c>
      <c r="B289" t="n">
        <v>140</v>
      </c>
      <c r="C289" t="inlineStr">
        <is>
          <t xml:space="preserve">CONCLUIDO	</t>
        </is>
      </c>
      <c r="D289" t="n">
        <v>4.8244</v>
      </c>
      <c r="E289" t="n">
        <v>20.73</v>
      </c>
      <c r="F289" t="n">
        <v>17.46</v>
      </c>
      <c r="G289" t="n">
        <v>149.67</v>
      </c>
      <c r="H289" t="n">
        <v>1.97</v>
      </c>
      <c r="I289" t="n">
        <v>7</v>
      </c>
      <c r="J289" t="n">
        <v>361.44</v>
      </c>
      <c r="K289" t="n">
        <v>60.56</v>
      </c>
      <c r="L289" t="n">
        <v>40</v>
      </c>
      <c r="M289" t="n">
        <v>5</v>
      </c>
      <c r="N289" t="n">
        <v>120.89</v>
      </c>
      <c r="O289" t="n">
        <v>44812.39</v>
      </c>
      <c r="P289" t="n">
        <v>291.55</v>
      </c>
      <c r="Q289" t="n">
        <v>444.55</v>
      </c>
      <c r="R289" t="n">
        <v>66.68000000000001</v>
      </c>
      <c r="S289" t="n">
        <v>48.21</v>
      </c>
      <c r="T289" t="n">
        <v>3308.29</v>
      </c>
      <c r="U289" t="n">
        <v>0.72</v>
      </c>
      <c r="V289" t="n">
        <v>0.78</v>
      </c>
      <c r="W289" t="n">
        <v>0.18</v>
      </c>
      <c r="X289" t="n">
        <v>0.18</v>
      </c>
      <c r="Y289" t="n">
        <v>1</v>
      </c>
      <c r="Z289" t="n">
        <v>10</v>
      </c>
    </row>
    <row r="290">
      <c r="A290" t="n">
        <v>0</v>
      </c>
      <c r="B290" t="n">
        <v>40</v>
      </c>
      <c r="C290" t="inlineStr">
        <is>
          <t xml:space="preserve">CONCLUIDO	</t>
        </is>
      </c>
      <c r="D290" t="n">
        <v>3.9732</v>
      </c>
      <c r="E290" t="n">
        <v>25.17</v>
      </c>
      <c r="F290" t="n">
        <v>20.87</v>
      </c>
      <c r="G290" t="n">
        <v>10.02</v>
      </c>
      <c r="H290" t="n">
        <v>0.2</v>
      </c>
      <c r="I290" t="n">
        <v>125</v>
      </c>
      <c r="J290" t="n">
        <v>89.87</v>
      </c>
      <c r="K290" t="n">
        <v>37.55</v>
      </c>
      <c r="L290" t="n">
        <v>1</v>
      </c>
      <c r="M290" t="n">
        <v>123</v>
      </c>
      <c r="N290" t="n">
        <v>11.32</v>
      </c>
      <c r="O290" t="n">
        <v>11317.98</v>
      </c>
      <c r="P290" t="n">
        <v>172.19</v>
      </c>
      <c r="Q290" t="n">
        <v>444.62</v>
      </c>
      <c r="R290" t="n">
        <v>177.86</v>
      </c>
      <c r="S290" t="n">
        <v>48.21</v>
      </c>
      <c r="T290" t="n">
        <v>58307.97</v>
      </c>
      <c r="U290" t="n">
        <v>0.27</v>
      </c>
      <c r="V290" t="n">
        <v>0.65</v>
      </c>
      <c r="W290" t="n">
        <v>0.36</v>
      </c>
      <c r="X290" t="n">
        <v>3.59</v>
      </c>
      <c r="Y290" t="n">
        <v>1</v>
      </c>
      <c r="Z290" t="n">
        <v>10</v>
      </c>
    </row>
    <row r="291">
      <c r="A291" t="n">
        <v>1</v>
      </c>
      <c r="B291" t="n">
        <v>40</v>
      </c>
      <c r="C291" t="inlineStr">
        <is>
          <t xml:space="preserve">CONCLUIDO	</t>
        </is>
      </c>
      <c r="D291" t="n">
        <v>4.2047</v>
      </c>
      <c r="E291" t="n">
        <v>23.78</v>
      </c>
      <c r="F291" t="n">
        <v>20.03</v>
      </c>
      <c r="G291" t="n">
        <v>12.52</v>
      </c>
      <c r="H291" t="n">
        <v>0.24</v>
      </c>
      <c r="I291" t="n">
        <v>96</v>
      </c>
      <c r="J291" t="n">
        <v>90.18000000000001</v>
      </c>
      <c r="K291" t="n">
        <v>37.55</v>
      </c>
      <c r="L291" t="n">
        <v>1.25</v>
      </c>
      <c r="M291" t="n">
        <v>94</v>
      </c>
      <c r="N291" t="n">
        <v>11.37</v>
      </c>
      <c r="O291" t="n">
        <v>11355.7</v>
      </c>
      <c r="P291" t="n">
        <v>164.23</v>
      </c>
      <c r="Q291" t="n">
        <v>444.67</v>
      </c>
      <c r="R291" t="n">
        <v>150.18</v>
      </c>
      <c r="S291" t="n">
        <v>48.21</v>
      </c>
      <c r="T291" t="n">
        <v>44617.11</v>
      </c>
      <c r="U291" t="n">
        <v>0.32</v>
      </c>
      <c r="V291" t="n">
        <v>0.68</v>
      </c>
      <c r="W291" t="n">
        <v>0.32</v>
      </c>
      <c r="X291" t="n">
        <v>2.75</v>
      </c>
      <c r="Y291" t="n">
        <v>1</v>
      </c>
      <c r="Z291" t="n">
        <v>10</v>
      </c>
    </row>
    <row r="292">
      <c r="A292" t="n">
        <v>2</v>
      </c>
      <c r="B292" t="n">
        <v>40</v>
      </c>
      <c r="C292" t="inlineStr">
        <is>
          <t xml:space="preserve">CONCLUIDO	</t>
        </is>
      </c>
      <c r="D292" t="n">
        <v>4.3771</v>
      </c>
      <c r="E292" t="n">
        <v>22.85</v>
      </c>
      <c r="F292" t="n">
        <v>19.45</v>
      </c>
      <c r="G292" t="n">
        <v>15.16</v>
      </c>
      <c r="H292" t="n">
        <v>0.29</v>
      </c>
      <c r="I292" t="n">
        <v>77</v>
      </c>
      <c r="J292" t="n">
        <v>90.48</v>
      </c>
      <c r="K292" t="n">
        <v>37.55</v>
      </c>
      <c r="L292" t="n">
        <v>1.5</v>
      </c>
      <c r="M292" t="n">
        <v>75</v>
      </c>
      <c r="N292" t="n">
        <v>11.43</v>
      </c>
      <c r="O292" t="n">
        <v>11393.43</v>
      </c>
      <c r="P292" t="n">
        <v>158.49</v>
      </c>
      <c r="Q292" t="n">
        <v>444.63</v>
      </c>
      <c r="R292" t="n">
        <v>131.55</v>
      </c>
      <c r="S292" t="n">
        <v>48.21</v>
      </c>
      <c r="T292" t="n">
        <v>35393.98</v>
      </c>
      <c r="U292" t="n">
        <v>0.37</v>
      </c>
      <c r="V292" t="n">
        <v>0.7</v>
      </c>
      <c r="W292" t="n">
        <v>0.28</v>
      </c>
      <c r="X292" t="n">
        <v>2.17</v>
      </c>
      <c r="Y292" t="n">
        <v>1</v>
      </c>
      <c r="Z292" t="n">
        <v>10</v>
      </c>
    </row>
    <row r="293">
      <c r="A293" t="n">
        <v>3</v>
      </c>
      <c r="B293" t="n">
        <v>40</v>
      </c>
      <c r="C293" t="inlineStr">
        <is>
          <t xml:space="preserve">CONCLUIDO	</t>
        </is>
      </c>
      <c r="D293" t="n">
        <v>4.4956</v>
      </c>
      <c r="E293" t="n">
        <v>22.24</v>
      </c>
      <c r="F293" t="n">
        <v>19.08</v>
      </c>
      <c r="G293" t="n">
        <v>17.61</v>
      </c>
      <c r="H293" t="n">
        <v>0.34</v>
      </c>
      <c r="I293" t="n">
        <v>65</v>
      </c>
      <c r="J293" t="n">
        <v>90.79000000000001</v>
      </c>
      <c r="K293" t="n">
        <v>37.55</v>
      </c>
      <c r="L293" t="n">
        <v>1.75</v>
      </c>
      <c r="M293" t="n">
        <v>63</v>
      </c>
      <c r="N293" t="n">
        <v>11.49</v>
      </c>
      <c r="O293" t="n">
        <v>11431.19</v>
      </c>
      <c r="P293" t="n">
        <v>154.44</v>
      </c>
      <c r="Q293" t="n">
        <v>444.56</v>
      </c>
      <c r="R293" t="n">
        <v>118.98</v>
      </c>
      <c r="S293" t="n">
        <v>48.21</v>
      </c>
      <c r="T293" t="n">
        <v>29172.29</v>
      </c>
      <c r="U293" t="n">
        <v>0.41</v>
      </c>
      <c r="V293" t="n">
        <v>0.72</v>
      </c>
      <c r="W293" t="n">
        <v>0.27</v>
      </c>
      <c r="X293" t="n">
        <v>1.8</v>
      </c>
      <c r="Y293" t="n">
        <v>1</v>
      </c>
      <c r="Z293" t="n">
        <v>10</v>
      </c>
    </row>
    <row r="294">
      <c r="A294" t="n">
        <v>4</v>
      </c>
      <c r="B294" t="n">
        <v>40</v>
      </c>
      <c r="C294" t="inlineStr">
        <is>
          <t xml:space="preserve">CONCLUIDO	</t>
        </is>
      </c>
      <c r="D294" t="n">
        <v>4.6267</v>
      </c>
      <c r="E294" t="n">
        <v>21.61</v>
      </c>
      <c r="F294" t="n">
        <v>18.63</v>
      </c>
      <c r="G294" t="n">
        <v>20.33</v>
      </c>
      <c r="H294" t="n">
        <v>0.39</v>
      </c>
      <c r="I294" t="n">
        <v>55</v>
      </c>
      <c r="J294" t="n">
        <v>91.09999999999999</v>
      </c>
      <c r="K294" t="n">
        <v>37.55</v>
      </c>
      <c r="L294" t="n">
        <v>2</v>
      </c>
      <c r="M294" t="n">
        <v>53</v>
      </c>
      <c r="N294" t="n">
        <v>11.54</v>
      </c>
      <c r="O294" t="n">
        <v>11468.97</v>
      </c>
      <c r="P294" t="n">
        <v>149.67</v>
      </c>
      <c r="Q294" t="n">
        <v>444.57</v>
      </c>
      <c r="R294" t="n">
        <v>103.92</v>
      </c>
      <c r="S294" t="n">
        <v>48.21</v>
      </c>
      <c r="T294" t="n">
        <v>21691.04</v>
      </c>
      <c r="U294" t="n">
        <v>0.46</v>
      </c>
      <c r="V294" t="n">
        <v>0.73</v>
      </c>
      <c r="W294" t="n">
        <v>0.26</v>
      </c>
      <c r="X294" t="n">
        <v>1.36</v>
      </c>
      <c r="Y294" t="n">
        <v>1</v>
      </c>
      <c r="Z294" t="n">
        <v>10</v>
      </c>
    </row>
    <row r="295">
      <c r="A295" t="n">
        <v>5</v>
      </c>
      <c r="B295" t="n">
        <v>40</v>
      </c>
      <c r="C295" t="inlineStr">
        <is>
          <t xml:space="preserve">CONCLUIDO	</t>
        </is>
      </c>
      <c r="D295" t="n">
        <v>4.6233</v>
      </c>
      <c r="E295" t="n">
        <v>21.63</v>
      </c>
      <c r="F295" t="n">
        <v>18.76</v>
      </c>
      <c r="G295" t="n">
        <v>22.98</v>
      </c>
      <c r="H295" t="n">
        <v>0.43</v>
      </c>
      <c r="I295" t="n">
        <v>49</v>
      </c>
      <c r="J295" t="n">
        <v>91.40000000000001</v>
      </c>
      <c r="K295" t="n">
        <v>37.55</v>
      </c>
      <c r="L295" t="n">
        <v>2.25</v>
      </c>
      <c r="M295" t="n">
        <v>47</v>
      </c>
      <c r="N295" t="n">
        <v>11.6</v>
      </c>
      <c r="O295" t="n">
        <v>11506.78</v>
      </c>
      <c r="P295" t="n">
        <v>150.04</v>
      </c>
      <c r="Q295" t="n">
        <v>444.59</v>
      </c>
      <c r="R295" t="n">
        <v>109.39</v>
      </c>
      <c r="S295" t="n">
        <v>48.21</v>
      </c>
      <c r="T295" t="n">
        <v>24457.28</v>
      </c>
      <c r="U295" t="n">
        <v>0.44</v>
      </c>
      <c r="V295" t="n">
        <v>0.73</v>
      </c>
      <c r="W295" t="n">
        <v>0.24</v>
      </c>
      <c r="X295" t="n">
        <v>1.49</v>
      </c>
      <c r="Y295" t="n">
        <v>1</v>
      </c>
      <c r="Z295" t="n">
        <v>10</v>
      </c>
    </row>
    <row r="296">
      <c r="A296" t="n">
        <v>6</v>
      </c>
      <c r="B296" t="n">
        <v>40</v>
      </c>
      <c r="C296" t="inlineStr">
        <is>
          <t xml:space="preserve">CONCLUIDO	</t>
        </is>
      </c>
      <c r="D296" t="n">
        <v>4.6901</v>
      </c>
      <c r="E296" t="n">
        <v>21.32</v>
      </c>
      <c r="F296" t="n">
        <v>18.55</v>
      </c>
      <c r="G296" t="n">
        <v>25.3</v>
      </c>
      <c r="H296" t="n">
        <v>0.48</v>
      </c>
      <c r="I296" t="n">
        <v>44</v>
      </c>
      <c r="J296" t="n">
        <v>91.70999999999999</v>
      </c>
      <c r="K296" t="n">
        <v>37.55</v>
      </c>
      <c r="L296" t="n">
        <v>2.5</v>
      </c>
      <c r="M296" t="n">
        <v>42</v>
      </c>
      <c r="N296" t="n">
        <v>11.66</v>
      </c>
      <c r="O296" t="n">
        <v>11544.61</v>
      </c>
      <c r="P296" t="n">
        <v>147.37</v>
      </c>
      <c r="Q296" t="n">
        <v>444.57</v>
      </c>
      <c r="R296" t="n">
        <v>102.19</v>
      </c>
      <c r="S296" t="n">
        <v>48.21</v>
      </c>
      <c r="T296" t="n">
        <v>20881.15</v>
      </c>
      <c r="U296" t="n">
        <v>0.47</v>
      </c>
      <c r="V296" t="n">
        <v>0.74</v>
      </c>
      <c r="W296" t="n">
        <v>0.24</v>
      </c>
      <c r="X296" t="n">
        <v>1.27</v>
      </c>
      <c r="Y296" t="n">
        <v>1</v>
      </c>
      <c r="Z296" t="n">
        <v>10</v>
      </c>
    </row>
    <row r="297">
      <c r="A297" t="n">
        <v>7</v>
      </c>
      <c r="B297" t="n">
        <v>40</v>
      </c>
      <c r="C297" t="inlineStr">
        <is>
          <t xml:space="preserve">CONCLUIDO	</t>
        </is>
      </c>
      <c r="D297" t="n">
        <v>4.7488</v>
      </c>
      <c r="E297" t="n">
        <v>21.06</v>
      </c>
      <c r="F297" t="n">
        <v>18.38</v>
      </c>
      <c r="G297" t="n">
        <v>28.28</v>
      </c>
      <c r="H297" t="n">
        <v>0.52</v>
      </c>
      <c r="I297" t="n">
        <v>39</v>
      </c>
      <c r="J297" t="n">
        <v>92.02</v>
      </c>
      <c r="K297" t="n">
        <v>37.55</v>
      </c>
      <c r="L297" t="n">
        <v>2.75</v>
      </c>
      <c r="M297" t="n">
        <v>37</v>
      </c>
      <c r="N297" t="n">
        <v>11.71</v>
      </c>
      <c r="O297" t="n">
        <v>11582.46</v>
      </c>
      <c r="P297" t="n">
        <v>144.93</v>
      </c>
      <c r="Q297" t="n">
        <v>444.59</v>
      </c>
      <c r="R297" t="n">
        <v>96.68000000000001</v>
      </c>
      <c r="S297" t="n">
        <v>48.21</v>
      </c>
      <c r="T297" t="n">
        <v>18149.34</v>
      </c>
      <c r="U297" t="n">
        <v>0.5</v>
      </c>
      <c r="V297" t="n">
        <v>0.74</v>
      </c>
      <c r="W297" t="n">
        <v>0.23</v>
      </c>
      <c r="X297" t="n">
        <v>1.1</v>
      </c>
      <c r="Y297" t="n">
        <v>1</v>
      </c>
      <c r="Z297" t="n">
        <v>10</v>
      </c>
    </row>
    <row r="298">
      <c r="A298" t="n">
        <v>8</v>
      </c>
      <c r="B298" t="n">
        <v>40</v>
      </c>
      <c r="C298" t="inlineStr">
        <is>
          <t xml:space="preserve">CONCLUIDO	</t>
        </is>
      </c>
      <c r="D298" t="n">
        <v>4.7833</v>
      </c>
      <c r="E298" t="n">
        <v>20.91</v>
      </c>
      <c r="F298" t="n">
        <v>18.29</v>
      </c>
      <c r="G298" t="n">
        <v>30.48</v>
      </c>
      <c r="H298" t="n">
        <v>0.57</v>
      </c>
      <c r="I298" t="n">
        <v>36</v>
      </c>
      <c r="J298" t="n">
        <v>92.31999999999999</v>
      </c>
      <c r="K298" t="n">
        <v>37.55</v>
      </c>
      <c r="L298" t="n">
        <v>3</v>
      </c>
      <c r="M298" t="n">
        <v>34</v>
      </c>
      <c r="N298" t="n">
        <v>11.77</v>
      </c>
      <c r="O298" t="n">
        <v>11620.34</v>
      </c>
      <c r="P298" t="n">
        <v>143.27</v>
      </c>
      <c r="Q298" t="n">
        <v>444.6</v>
      </c>
      <c r="R298" t="n">
        <v>93.51000000000001</v>
      </c>
      <c r="S298" t="n">
        <v>48.21</v>
      </c>
      <c r="T298" t="n">
        <v>16579.81</v>
      </c>
      <c r="U298" t="n">
        <v>0.52</v>
      </c>
      <c r="V298" t="n">
        <v>0.75</v>
      </c>
      <c r="W298" t="n">
        <v>0.22</v>
      </c>
      <c r="X298" t="n">
        <v>1.01</v>
      </c>
      <c r="Y298" t="n">
        <v>1</v>
      </c>
      <c r="Z298" t="n">
        <v>10</v>
      </c>
    </row>
    <row r="299">
      <c r="A299" t="n">
        <v>9</v>
      </c>
      <c r="B299" t="n">
        <v>40</v>
      </c>
      <c r="C299" t="inlineStr">
        <is>
          <t xml:space="preserve">CONCLUIDO	</t>
        </is>
      </c>
      <c r="D299" t="n">
        <v>4.8184</v>
      </c>
      <c r="E299" t="n">
        <v>20.75</v>
      </c>
      <c r="F299" t="n">
        <v>18.19</v>
      </c>
      <c r="G299" t="n">
        <v>33.07</v>
      </c>
      <c r="H299" t="n">
        <v>0.62</v>
      </c>
      <c r="I299" t="n">
        <v>33</v>
      </c>
      <c r="J299" t="n">
        <v>92.63</v>
      </c>
      <c r="K299" t="n">
        <v>37.55</v>
      </c>
      <c r="L299" t="n">
        <v>3.25</v>
      </c>
      <c r="M299" t="n">
        <v>31</v>
      </c>
      <c r="N299" t="n">
        <v>11.83</v>
      </c>
      <c r="O299" t="n">
        <v>11658.24</v>
      </c>
      <c r="P299" t="n">
        <v>141.68</v>
      </c>
      <c r="Q299" t="n">
        <v>444.55</v>
      </c>
      <c r="R299" t="n">
        <v>90.42</v>
      </c>
      <c r="S299" t="n">
        <v>48.21</v>
      </c>
      <c r="T299" t="n">
        <v>15047.61</v>
      </c>
      <c r="U299" t="n">
        <v>0.53</v>
      </c>
      <c r="V299" t="n">
        <v>0.75</v>
      </c>
      <c r="W299" t="n">
        <v>0.22</v>
      </c>
      <c r="X299" t="n">
        <v>0.91</v>
      </c>
      <c r="Y299" t="n">
        <v>1</v>
      </c>
      <c r="Z299" t="n">
        <v>10</v>
      </c>
    </row>
    <row r="300">
      <c r="A300" t="n">
        <v>10</v>
      </c>
      <c r="B300" t="n">
        <v>40</v>
      </c>
      <c r="C300" t="inlineStr">
        <is>
          <t xml:space="preserve">CONCLUIDO	</t>
        </is>
      </c>
      <c r="D300" t="n">
        <v>4.8539</v>
      </c>
      <c r="E300" t="n">
        <v>20.6</v>
      </c>
      <c r="F300" t="n">
        <v>18.1</v>
      </c>
      <c r="G300" t="n">
        <v>36.19</v>
      </c>
      <c r="H300" t="n">
        <v>0.66</v>
      </c>
      <c r="I300" t="n">
        <v>30</v>
      </c>
      <c r="J300" t="n">
        <v>92.94</v>
      </c>
      <c r="K300" t="n">
        <v>37.55</v>
      </c>
      <c r="L300" t="n">
        <v>3.5</v>
      </c>
      <c r="M300" t="n">
        <v>28</v>
      </c>
      <c r="N300" t="n">
        <v>11.88</v>
      </c>
      <c r="O300" t="n">
        <v>11696.16</v>
      </c>
      <c r="P300" t="n">
        <v>139.81</v>
      </c>
      <c r="Q300" t="n">
        <v>444.58</v>
      </c>
      <c r="R300" t="n">
        <v>87.28</v>
      </c>
      <c r="S300" t="n">
        <v>48.21</v>
      </c>
      <c r="T300" t="n">
        <v>13495.92</v>
      </c>
      <c r="U300" t="n">
        <v>0.55</v>
      </c>
      <c r="V300" t="n">
        <v>0.75</v>
      </c>
      <c r="W300" t="n">
        <v>0.21</v>
      </c>
      <c r="X300" t="n">
        <v>0.82</v>
      </c>
      <c r="Y300" t="n">
        <v>1</v>
      </c>
      <c r="Z300" t="n">
        <v>10</v>
      </c>
    </row>
    <row r="301">
      <c r="A301" t="n">
        <v>11</v>
      </c>
      <c r="B301" t="n">
        <v>40</v>
      </c>
      <c r="C301" t="inlineStr">
        <is>
          <t xml:space="preserve">CONCLUIDO	</t>
        </is>
      </c>
      <c r="D301" t="n">
        <v>4.8908</v>
      </c>
      <c r="E301" t="n">
        <v>20.45</v>
      </c>
      <c r="F301" t="n">
        <v>17.98</v>
      </c>
      <c r="G301" t="n">
        <v>38.52</v>
      </c>
      <c r="H301" t="n">
        <v>0.71</v>
      </c>
      <c r="I301" t="n">
        <v>28</v>
      </c>
      <c r="J301" t="n">
        <v>93.23999999999999</v>
      </c>
      <c r="K301" t="n">
        <v>37.55</v>
      </c>
      <c r="L301" t="n">
        <v>3.75</v>
      </c>
      <c r="M301" t="n">
        <v>26</v>
      </c>
      <c r="N301" t="n">
        <v>11.94</v>
      </c>
      <c r="O301" t="n">
        <v>11734.1</v>
      </c>
      <c r="P301" t="n">
        <v>137.72</v>
      </c>
      <c r="Q301" t="n">
        <v>444.58</v>
      </c>
      <c r="R301" t="n">
        <v>83.14</v>
      </c>
      <c r="S301" t="n">
        <v>48.21</v>
      </c>
      <c r="T301" t="n">
        <v>11436.42</v>
      </c>
      <c r="U301" t="n">
        <v>0.58</v>
      </c>
      <c r="V301" t="n">
        <v>0.76</v>
      </c>
      <c r="W301" t="n">
        <v>0.21</v>
      </c>
      <c r="X301" t="n">
        <v>0.7</v>
      </c>
      <c r="Y301" t="n">
        <v>1</v>
      </c>
      <c r="Z301" t="n">
        <v>10</v>
      </c>
    </row>
    <row r="302">
      <c r="A302" t="n">
        <v>12</v>
      </c>
      <c r="B302" t="n">
        <v>40</v>
      </c>
      <c r="C302" t="inlineStr">
        <is>
          <t xml:space="preserve">CONCLUIDO	</t>
        </is>
      </c>
      <c r="D302" t="n">
        <v>4.8604</v>
      </c>
      <c r="E302" t="n">
        <v>20.57</v>
      </c>
      <c r="F302" t="n">
        <v>18.14</v>
      </c>
      <c r="G302" t="n">
        <v>41.87</v>
      </c>
      <c r="H302" t="n">
        <v>0.75</v>
      </c>
      <c r="I302" t="n">
        <v>26</v>
      </c>
      <c r="J302" t="n">
        <v>93.55</v>
      </c>
      <c r="K302" t="n">
        <v>37.55</v>
      </c>
      <c r="L302" t="n">
        <v>4</v>
      </c>
      <c r="M302" t="n">
        <v>24</v>
      </c>
      <c r="N302" t="n">
        <v>12</v>
      </c>
      <c r="O302" t="n">
        <v>11772.07</v>
      </c>
      <c r="P302" t="n">
        <v>138.16</v>
      </c>
      <c r="Q302" t="n">
        <v>444.55</v>
      </c>
      <c r="R302" t="n">
        <v>89.17</v>
      </c>
      <c r="S302" t="n">
        <v>48.21</v>
      </c>
      <c r="T302" t="n">
        <v>14459.82</v>
      </c>
      <c r="U302" t="n">
        <v>0.54</v>
      </c>
      <c r="V302" t="n">
        <v>0.75</v>
      </c>
      <c r="W302" t="n">
        <v>0.21</v>
      </c>
      <c r="X302" t="n">
        <v>0.87</v>
      </c>
      <c r="Y302" t="n">
        <v>1</v>
      </c>
      <c r="Z302" t="n">
        <v>10</v>
      </c>
    </row>
    <row r="303">
      <c r="A303" t="n">
        <v>13</v>
      </c>
      <c r="B303" t="n">
        <v>40</v>
      </c>
      <c r="C303" t="inlineStr">
        <is>
          <t xml:space="preserve">CONCLUIDO	</t>
        </is>
      </c>
      <c r="D303" t="n">
        <v>4.9157</v>
      </c>
      <c r="E303" t="n">
        <v>20.34</v>
      </c>
      <c r="F303" t="n">
        <v>17.95</v>
      </c>
      <c r="G303" t="n">
        <v>44.87</v>
      </c>
      <c r="H303" t="n">
        <v>0.8</v>
      </c>
      <c r="I303" t="n">
        <v>24</v>
      </c>
      <c r="J303" t="n">
        <v>93.86</v>
      </c>
      <c r="K303" t="n">
        <v>37.55</v>
      </c>
      <c r="L303" t="n">
        <v>4.25</v>
      </c>
      <c r="M303" t="n">
        <v>22</v>
      </c>
      <c r="N303" t="n">
        <v>12.06</v>
      </c>
      <c r="O303" t="n">
        <v>11810.06</v>
      </c>
      <c r="P303" t="n">
        <v>135.48</v>
      </c>
      <c r="Q303" t="n">
        <v>444.57</v>
      </c>
      <c r="R303" t="n">
        <v>82.56</v>
      </c>
      <c r="S303" t="n">
        <v>48.21</v>
      </c>
      <c r="T303" t="n">
        <v>11163.36</v>
      </c>
      <c r="U303" t="n">
        <v>0.58</v>
      </c>
      <c r="V303" t="n">
        <v>0.76</v>
      </c>
      <c r="W303" t="n">
        <v>0.2</v>
      </c>
      <c r="X303" t="n">
        <v>0.67</v>
      </c>
      <c r="Y303" t="n">
        <v>1</v>
      </c>
      <c r="Z303" t="n">
        <v>10</v>
      </c>
    </row>
    <row r="304">
      <c r="A304" t="n">
        <v>14</v>
      </c>
      <c r="B304" t="n">
        <v>40</v>
      </c>
      <c r="C304" t="inlineStr">
        <is>
          <t xml:space="preserve">CONCLUIDO	</t>
        </is>
      </c>
      <c r="D304" t="n">
        <v>4.9291</v>
      </c>
      <c r="E304" t="n">
        <v>20.29</v>
      </c>
      <c r="F304" t="n">
        <v>17.91</v>
      </c>
      <c r="G304" t="n">
        <v>46.73</v>
      </c>
      <c r="H304" t="n">
        <v>0.84</v>
      </c>
      <c r="I304" t="n">
        <v>23</v>
      </c>
      <c r="J304" t="n">
        <v>94.17</v>
      </c>
      <c r="K304" t="n">
        <v>37.55</v>
      </c>
      <c r="L304" t="n">
        <v>4.5</v>
      </c>
      <c r="M304" t="n">
        <v>21</v>
      </c>
      <c r="N304" t="n">
        <v>12.12</v>
      </c>
      <c r="O304" t="n">
        <v>11848.08</v>
      </c>
      <c r="P304" t="n">
        <v>134.16</v>
      </c>
      <c r="Q304" t="n">
        <v>444.55</v>
      </c>
      <c r="R304" t="n">
        <v>81.48999999999999</v>
      </c>
      <c r="S304" t="n">
        <v>48.21</v>
      </c>
      <c r="T304" t="n">
        <v>10636.48</v>
      </c>
      <c r="U304" t="n">
        <v>0.59</v>
      </c>
      <c r="V304" t="n">
        <v>0.76</v>
      </c>
      <c r="W304" t="n">
        <v>0.2</v>
      </c>
      <c r="X304" t="n">
        <v>0.64</v>
      </c>
      <c r="Y304" t="n">
        <v>1</v>
      </c>
      <c r="Z304" t="n">
        <v>10</v>
      </c>
    </row>
    <row r="305">
      <c r="A305" t="n">
        <v>15</v>
      </c>
      <c r="B305" t="n">
        <v>40</v>
      </c>
      <c r="C305" t="inlineStr">
        <is>
          <t xml:space="preserve">CONCLUIDO	</t>
        </is>
      </c>
      <c r="D305" t="n">
        <v>4.9545</v>
      </c>
      <c r="E305" t="n">
        <v>20.18</v>
      </c>
      <c r="F305" t="n">
        <v>17.85</v>
      </c>
      <c r="G305" t="n">
        <v>50.99</v>
      </c>
      <c r="H305" t="n">
        <v>0.88</v>
      </c>
      <c r="I305" t="n">
        <v>21</v>
      </c>
      <c r="J305" t="n">
        <v>94.48</v>
      </c>
      <c r="K305" t="n">
        <v>37.55</v>
      </c>
      <c r="L305" t="n">
        <v>4.75</v>
      </c>
      <c r="M305" t="n">
        <v>19</v>
      </c>
      <c r="N305" t="n">
        <v>12.17</v>
      </c>
      <c r="O305" t="n">
        <v>11886.12</v>
      </c>
      <c r="P305" t="n">
        <v>132.03</v>
      </c>
      <c r="Q305" t="n">
        <v>444.55</v>
      </c>
      <c r="R305" t="n">
        <v>79.17</v>
      </c>
      <c r="S305" t="n">
        <v>48.21</v>
      </c>
      <c r="T305" t="n">
        <v>9484.379999999999</v>
      </c>
      <c r="U305" t="n">
        <v>0.61</v>
      </c>
      <c r="V305" t="n">
        <v>0.76</v>
      </c>
      <c r="W305" t="n">
        <v>0.2</v>
      </c>
      <c r="X305" t="n">
        <v>0.57</v>
      </c>
      <c r="Y305" t="n">
        <v>1</v>
      </c>
      <c r="Z305" t="n">
        <v>10</v>
      </c>
    </row>
    <row r="306">
      <c r="A306" t="n">
        <v>16</v>
      </c>
      <c r="B306" t="n">
        <v>40</v>
      </c>
      <c r="C306" t="inlineStr">
        <is>
          <t xml:space="preserve">CONCLUIDO	</t>
        </is>
      </c>
      <c r="D306" t="n">
        <v>4.969</v>
      </c>
      <c r="E306" t="n">
        <v>20.12</v>
      </c>
      <c r="F306" t="n">
        <v>17.81</v>
      </c>
      <c r="G306" t="n">
        <v>53.42</v>
      </c>
      <c r="H306" t="n">
        <v>0.93</v>
      </c>
      <c r="I306" t="n">
        <v>20</v>
      </c>
      <c r="J306" t="n">
        <v>94.79000000000001</v>
      </c>
      <c r="K306" t="n">
        <v>37.55</v>
      </c>
      <c r="L306" t="n">
        <v>5</v>
      </c>
      <c r="M306" t="n">
        <v>18</v>
      </c>
      <c r="N306" t="n">
        <v>12.23</v>
      </c>
      <c r="O306" t="n">
        <v>11924.18</v>
      </c>
      <c r="P306" t="n">
        <v>131.46</v>
      </c>
      <c r="Q306" t="n">
        <v>444.55</v>
      </c>
      <c r="R306" t="n">
        <v>77.89</v>
      </c>
      <c r="S306" t="n">
        <v>48.21</v>
      </c>
      <c r="T306" t="n">
        <v>8850.200000000001</v>
      </c>
      <c r="U306" t="n">
        <v>0.62</v>
      </c>
      <c r="V306" t="n">
        <v>0.77</v>
      </c>
      <c r="W306" t="n">
        <v>0.2</v>
      </c>
      <c r="X306" t="n">
        <v>0.53</v>
      </c>
      <c r="Y306" t="n">
        <v>1</v>
      </c>
      <c r="Z306" t="n">
        <v>10</v>
      </c>
    </row>
    <row r="307">
      <c r="A307" t="n">
        <v>17</v>
      </c>
      <c r="B307" t="n">
        <v>40</v>
      </c>
      <c r="C307" t="inlineStr">
        <is>
          <t xml:space="preserve">CONCLUIDO	</t>
        </is>
      </c>
      <c r="D307" t="n">
        <v>4.9808</v>
      </c>
      <c r="E307" t="n">
        <v>20.08</v>
      </c>
      <c r="F307" t="n">
        <v>17.78</v>
      </c>
      <c r="G307" t="n">
        <v>56.14</v>
      </c>
      <c r="H307" t="n">
        <v>0.97</v>
      </c>
      <c r="I307" t="n">
        <v>19</v>
      </c>
      <c r="J307" t="n">
        <v>95.09</v>
      </c>
      <c r="K307" t="n">
        <v>37.55</v>
      </c>
      <c r="L307" t="n">
        <v>5.25</v>
      </c>
      <c r="M307" t="n">
        <v>17</v>
      </c>
      <c r="N307" t="n">
        <v>12.29</v>
      </c>
      <c r="O307" t="n">
        <v>11962.27</v>
      </c>
      <c r="P307" t="n">
        <v>129.98</v>
      </c>
      <c r="Q307" t="n">
        <v>444.56</v>
      </c>
      <c r="R307" t="n">
        <v>76.98</v>
      </c>
      <c r="S307" t="n">
        <v>48.21</v>
      </c>
      <c r="T307" t="n">
        <v>8400.870000000001</v>
      </c>
      <c r="U307" t="n">
        <v>0.63</v>
      </c>
      <c r="V307" t="n">
        <v>0.77</v>
      </c>
      <c r="W307" t="n">
        <v>0.19</v>
      </c>
      <c r="X307" t="n">
        <v>0.5</v>
      </c>
      <c r="Y307" t="n">
        <v>1</v>
      </c>
      <c r="Z307" t="n">
        <v>10</v>
      </c>
    </row>
    <row r="308">
      <c r="A308" t="n">
        <v>18</v>
      </c>
      <c r="B308" t="n">
        <v>40</v>
      </c>
      <c r="C308" t="inlineStr">
        <is>
          <t xml:space="preserve">CONCLUIDO	</t>
        </is>
      </c>
      <c r="D308" t="n">
        <v>4.9976</v>
      </c>
      <c r="E308" t="n">
        <v>20.01</v>
      </c>
      <c r="F308" t="n">
        <v>17.73</v>
      </c>
      <c r="G308" t="n">
        <v>59.1</v>
      </c>
      <c r="H308" t="n">
        <v>1.01</v>
      </c>
      <c r="I308" t="n">
        <v>18</v>
      </c>
      <c r="J308" t="n">
        <v>95.40000000000001</v>
      </c>
      <c r="K308" t="n">
        <v>37.55</v>
      </c>
      <c r="L308" t="n">
        <v>5.5</v>
      </c>
      <c r="M308" t="n">
        <v>16</v>
      </c>
      <c r="N308" t="n">
        <v>12.35</v>
      </c>
      <c r="O308" t="n">
        <v>12000.38</v>
      </c>
      <c r="P308" t="n">
        <v>128.1</v>
      </c>
      <c r="Q308" t="n">
        <v>444.55</v>
      </c>
      <c r="R308" t="n">
        <v>75.65000000000001</v>
      </c>
      <c r="S308" t="n">
        <v>48.21</v>
      </c>
      <c r="T308" t="n">
        <v>7739.77</v>
      </c>
      <c r="U308" t="n">
        <v>0.64</v>
      </c>
      <c r="V308" t="n">
        <v>0.77</v>
      </c>
      <c r="W308" t="n">
        <v>0.18</v>
      </c>
      <c r="X308" t="n">
        <v>0.45</v>
      </c>
      <c r="Y308" t="n">
        <v>1</v>
      </c>
      <c r="Z308" t="n">
        <v>10</v>
      </c>
    </row>
    <row r="309">
      <c r="A309" t="n">
        <v>19</v>
      </c>
      <c r="B309" t="n">
        <v>40</v>
      </c>
      <c r="C309" t="inlineStr">
        <is>
          <t xml:space="preserve">CONCLUIDO	</t>
        </is>
      </c>
      <c r="D309" t="n">
        <v>4.9937</v>
      </c>
      <c r="E309" t="n">
        <v>20.03</v>
      </c>
      <c r="F309" t="n">
        <v>17.76</v>
      </c>
      <c r="G309" t="n">
        <v>62.7</v>
      </c>
      <c r="H309" t="n">
        <v>1.06</v>
      </c>
      <c r="I309" t="n">
        <v>17</v>
      </c>
      <c r="J309" t="n">
        <v>95.70999999999999</v>
      </c>
      <c r="K309" t="n">
        <v>37.55</v>
      </c>
      <c r="L309" t="n">
        <v>5.75</v>
      </c>
      <c r="M309" t="n">
        <v>15</v>
      </c>
      <c r="N309" t="n">
        <v>12.41</v>
      </c>
      <c r="O309" t="n">
        <v>12038.51</v>
      </c>
      <c r="P309" t="n">
        <v>127.29</v>
      </c>
      <c r="Q309" t="n">
        <v>444.55</v>
      </c>
      <c r="R309" t="n">
        <v>76.56999999999999</v>
      </c>
      <c r="S309" t="n">
        <v>48.21</v>
      </c>
      <c r="T309" t="n">
        <v>8202.879999999999</v>
      </c>
      <c r="U309" t="n">
        <v>0.63</v>
      </c>
      <c r="V309" t="n">
        <v>0.77</v>
      </c>
      <c r="W309" t="n">
        <v>0.19</v>
      </c>
      <c r="X309" t="n">
        <v>0.49</v>
      </c>
      <c r="Y309" t="n">
        <v>1</v>
      </c>
      <c r="Z309" t="n">
        <v>10</v>
      </c>
    </row>
    <row r="310">
      <c r="A310" t="n">
        <v>20</v>
      </c>
      <c r="B310" t="n">
        <v>40</v>
      </c>
      <c r="C310" t="inlineStr">
        <is>
          <t xml:space="preserve">CONCLUIDO	</t>
        </is>
      </c>
      <c r="D310" t="n">
        <v>5.0143</v>
      </c>
      <c r="E310" t="n">
        <v>19.94</v>
      </c>
      <c r="F310" t="n">
        <v>17.7</v>
      </c>
      <c r="G310" t="n">
        <v>66.38</v>
      </c>
      <c r="H310" t="n">
        <v>1.1</v>
      </c>
      <c r="I310" t="n">
        <v>16</v>
      </c>
      <c r="J310" t="n">
        <v>96.02</v>
      </c>
      <c r="K310" t="n">
        <v>37.55</v>
      </c>
      <c r="L310" t="n">
        <v>6</v>
      </c>
      <c r="M310" t="n">
        <v>14</v>
      </c>
      <c r="N310" t="n">
        <v>12.47</v>
      </c>
      <c r="O310" t="n">
        <v>12076.67</v>
      </c>
      <c r="P310" t="n">
        <v>125.63</v>
      </c>
      <c r="Q310" t="n">
        <v>444.55</v>
      </c>
      <c r="R310" t="n">
        <v>74.31999999999999</v>
      </c>
      <c r="S310" t="n">
        <v>48.21</v>
      </c>
      <c r="T310" t="n">
        <v>7083.74</v>
      </c>
      <c r="U310" t="n">
        <v>0.65</v>
      </c>
      <c r="V310" t="n">
        <v>0.77</v>
      </c>
      <c r="W310" t="n">
        <v>0.19</v>
      </c>
      <c r="X310" t="n">
        <v>0.42</v>
      </c>
      <c r="Y310" t="n">
        <v>1</v>
      </c>
      <c r="Z310" t="n">
        <v>10</v>
      </c>
    </row>
    <row r="311">
      <c r="A311" t="n">
        <v>21</v>
      </c>
      <c r="B311" t="n">
        <v>40</v>
      </c>
      <c r="C311" t="inlineStr">
        <is>
          <t xml:space="preserve">CONCLUIDO	</t>
        </is>
      </c>
      <c r="D311" t="n">
        <v>5.0123</v>
      </c>
      <c r="E311" t="n">
        <v>19.95</v>
      </c>
      <c r="F311" t="n">
        <v>17.71</v>
      </c>
      <c r="G311" t="n">
        <v>66.41</v>
      </c>
      <c r="H311" t="n">
        <v>1.14</v>
      </c>
      <c r="I311" t="n">
        <v>16</v>
      </c>
      <c r="J311" t="n">
        <v>96.33</v>
      </c>
      <c r="K311" t="n">
        <v>37.55</v>
      </c>
      <c r="L311" t="n">
        <v>6.25</v>
      </c>
      <c r="M311" t="n">
        <v>14</v>
      </c>
      <c r="N311" t="n">
        <v>12.53</v>
      </c>
      <c r="O311" t="n">
        <v>12114.85</v>
      </c>
      <c r="P311" t="n">
        <v>124.62</v>
      </c>
      <c r="Q311" t="n">
        <v>444.58</v>
      </c>
      <c r="R311" t="n">
        <v>74.72</v>
      </c>
      <c r="S311" t="n">
        <v>48.21</v>
      </c>
      <c r="T311" t="n">
        <v>7285.85</v>
      </c>
      <c r="U311" t="n">
        <v>0.65</v>
      </c>
      <c r="V311" t="n">
        <v>0.77</v>
      </c>
      <c r="W311" t="n">
        <v>0.19</v>
      </c>
      <c r="X311" t="n">
        <v>0.43</v>
      </c>
      <c r="Y311" t="n">
        <v>1</v>
      </c>
      <c r="Z311" t="n">
        <v>10</v>
      </c>
    </row>
    <row r="312">
      <c r="A312" t="n">
        <v>22</v>
      </c>
      <c r="B312" t="n">
        <v>40</v>
      </c>
      <c r="C312" t="inlineStr">
        <is>
          <t xml:space="preserve">CONCLUIDO	</t>
        </is>
      </c>
      <c r="D312" t="n">
        <v>5.026</v>
      </c>
      <c r="E312" t="n">
        <v>19.9</v>
      </c>
      <c r="F312" t="n">
        <v>17.67</v>
      </c>
      <c r="G312" t="n">
        <v>70.69</v>
      </c>
      <c r="H312" t="n">
        <v>1.18</v>
      </c>
      <c r="I312" t="n">
        <v>15</v>
      </c>
      <c r="J312" t="n">
        <v>96.64</v>
      </c>
      <c r="K312" t="n">
        <v>37.55</v>
      </c>
      <c r="L312" t="n">
        <v>6.5</v>
      </c>
      <c r="M312" t="n">
        <v>13</v>
      </c>
      <c r="N312" t="n">
        <v>12.59</v>
      </c>
      <c r="O312" t="n">
        <v>12153.06</v>
      </c>
      <c r="P312" t="n">
        <v>123.02</v>
      </c>
      <c r="Q312" t="n">
        <v>444.55</v>
      </c>
      <c r="R312" t="n">
        <v>73.55</v>
      </c>
      <c r="S312" t="n">
        <v>48.21</v>
      </c>
      <c r="T312" t="n">
        <v>6702.95</v>
      </c>
      <c r="U312" t="n">
        <v>0.66</v>
      </c>
      <c r="V312" t="n">
        <v>0.77</v>
      </c>
      <c r="W312" t="n">
        <v>0.19</v>
      </c>
      <c r="X312" t="n">
        <v>0.4</v>
      </c>
      <c r="Y312" t="n">
        <v>1</v>
      </c>
      <c r="Z312" t="n">
        <v>10</v>
      </c>
    </row>
    <row r="313">
      <c r="A313" t="n">
        <v>23</v>
      </c>
      <c r="B313" t="n">
        <v>40</v>
      </c>
      <c r="C313" t="inlineStr">
        <is>
          <t xml:space="preserve">CONCLUIDO	</t>
        </is>
      </c>
      <c r="D313" t="n">
        <v>5.0524</v>
      </c>
      <c r="E313" t="n">
        <v>19.79</v>
      </c>
      <c r="F313" t="n">
        <v>17.59</v>
      </c>
      <c r="G313" t="n">
        <v>75.38</v>
      </c>
      <c r="H313" t="n">
        <v>1.22</v>
      </c>
      <c r="I313" t="n">
        <v>14</v>
      </c>
      <c r="J313" t="n">
        <v>96.95</v>
      </c>
      <c r="K313" t="n">
        <v>37.55</v>
      </c>
      <c r="L313" t="n">
        <v>6.75</v>
      </c>
      <c r="M313" t="n">
        <v>11</v>
      </c>
      <c r="N313" t="n">
        <v>12.65</v>
      </c>
      <c r="O313" t="n">
        <v>12191.28</v>
      </c>
      <c r="P313" t="n">
        <v>121.5</v>
      </c>
      <c r="Q313" t="n">
        <v>444.55</v>
      </c>
      <c r="R313" t="n">
        <v>70.42</v>
      </c>
      <c r="S313" t="n">
        <v>48.21</v>
      </c>
      <c r="T313" t="n">
        <v>5143.7</v>
      </c>
      <c r="U313" t="n">
        <v>0.68</v>
      </c>
      <c r="V313" t="n">
        <v>0.78</v>
      </c>
      <c r="W313" t="n">
        <v>0.19</v>
      </c>
      <c r="X313" t="n">
        <v>0.31</v>
      </c>
      <c r="Y313" t="n">
        <v>1</v>
      </c>
      <c r="Z313" t="n">
        <v>10</v>
      </c>
    </row>
    <row r="314">
      <c r="A314" t="n">
        <v>24</v>
      </c>
      <c r="B314" t="n">
        <v>40</v>
      </c>
      <c r="C314" t="inlineStr">
        <is>
          <t xml:space="preserve">CONCLUIDO	</t>
        </is>
      </c>
      <c r="D314" t="n">
        <v>5.0185</v>
      </c>
      <c r="E314" t="n">
        <v>19.93</v>
      </c>
      <c r="F314" t="n">
        <v>17.72</v>
      </c>
      <c r="G314" t="n">
        <v>75.95</v>
      </c>
      <c r="H314" t="n">
        <v>1.27</v>
      </c>
      <c r="I314" t="n">
        <v>14</v>
      </c>
      <c r="J314" t="n">
        <v>97.26000000000001</v>
      </c>
      <c r="K314" t="n">
        <v>37.55</v>
      </c>
      <c r="L314" t="n">
        <v>7</v>
      </c>
      <c r="M314" t="n">
        <v>11</v>
      </c>
      <c r="N314" t="n">
        <v>12.71</v>
      </c>
      <c r="O314" t="n">
        <v>12229.54</v>
      </c>
      <c r="P314" t="n">
        <v>121.53</v>
      </c>
      <c r="Q314" t="n">
        <v>444.56</v>
      </c>
      <c r="R314" t="n">
        <v>75.26000000000001</v>
      </c>
      <c r="S314" t="n">
        <v>48.21</v>
      </c>
      <c r="T314" t="n">
        <v>7567.04</v>
      </c>
      <c r="U314" t="n">
        <v>0.64</v>
      </c>
      <c r="V314" t="n">
        <v>0.77</v>
      </c>
      <c r="W314" t="n">
        <v>0.19</v>
      </c>
      <c r="X314" t="n">
        <v>0.45</v>
      </c>
      <c r="Y314" t="n">
        <v>1</v>
      </c>
      <c r="Z314" t="n">
        <v>10</v>
      </c>
    </row>
    <row r="315">
      <c r="A315" t="n">
        <v>25</v>
      </c>
      <c r="B315" t="n">
        <v>40</v>
      </c>
      <c r="C315" t="inlineStr">
        <is>
          <t xml:space="preserve">CONCLUIDO	</t>
        </is>
      </c>
      <c r="D315" t="n">
        <v>5.0472</v>
      </c>
      <c r="E315" t="n">
        <v>19.81</v>
      </c>
      <c r="F315" t="n">
        <v>17.63</v>
      </c>
      <c r="G315" t="n">
        <v>81.36</v>
      </c>
      <c r="H315" t="n">
        <v>1.31</v>
      </c>
      <c r="I315" t="n">
        <v>13</v>
      </c>
      <c r="J315" t="n">
        <v>97.56999999999999</v>
      </c>
      <c r="K315" t="n">
        <v>37.55</v>
      </c>
      <c r="L315" t="n">
        <v>7.25</v>
      </c>
      <c r="M315" t="n">
        <v>7</v>
      </c>
      <c r="N315" t="n">
        <v>12.77</v>
      </c>
      <c r="O315" t="n">
        <v>12267.81</v>
      </c>
      <c r="P315" t="n">
        <v>119.24</v>
      </c>
      <c r="Q315" t="n">
        <v>444.58</v>
      </c>
      <c r="R315" t="n">
        <v>71.90000000000001</v>
      </c>
      <c r="S315" t="n">
        <v>48.21</v>
      </c>
      <c r="T315" t="n">
        <v>5891.85</v>
      </c>
      <c r="U315" t="n">
        <v>0.67</v>
      </c>
      <c r="V315" t="n">
        <v>0.77</v>
      </c>
      <c r="W315" t="n">
        <v>0.19</v>
      </c>
      <c r="X315" t="n">
        <v>0.35</v>
      </c>
      <c r="Y315" t="n">
        <v>1</v>
      </c>
      <c r="Z315" t="n">
        <v>10</v>
      </c>
    </row>
    <row r="316">
      <c r="A316" t="n">
        <v>26</v>
      </c>
      <c r="B316" t="n">
        <v>40</v>
      </c>
      <c r="C316" t="inlineStr">
        <is>
          <t xml:space="preserve">CONCLUIDO	</t>
        </is>
      </c>
      <c r="D316" t="n">
        <v>5.0466</v>
      </c>
      <c r="E316" t="n">
        <v>19.82</v>
      </c>
      <c r="F316" t="n">
        <v>17.63</v>
      </c>
      <c r="G316" t="n">
        <v>81.37</v>
      </c>
      <c r="H316" t="n">
        <v>1.35</v>
      </c>
      <c r="I316" t="n">
        <v>13</v>
      </c>
      <c r="J316" t="n">
        <v>97.88</v>
      </c>
      <c r="K316" t="n">
        <v>37.55</v>
      </c>
      <c r="L316" t="n">
        <v>7.5</v>
      </c>
      <c r="M316" t="n">
        <v>4</v>
      </c>
      <c r="N316" t="n">
        <v>12.83</v>
      </c>
      <c r="O316" t="n">
        <v>12306.12</v>
      </c>
      <c r="P316" t="n">
        <v>119.07</v>
      </c>
      <c r="Q316" t="n">
        <v>444.58</v>
      </c>
      <c r="R316" t="n">
        <v>71.81999999999999</v>
      </c>
      <c r="S316" t="n">
        <v>48.21</v>
      </c>
      <c r="T316" t="n">
        <v>5849.04</v>
      </c>
      <c r="U316" t="n">
        <v>0.67</v>
      </c>
      <c r="V316" t="n">
        <v>0.77</v>
      </c>
      <c r="W316" t="n">
        <v>0.19</v>
      </c>
      <c r="X316" t="n">
        <v>0.35</v>
      </c>
      <c r="Y316" t="n">
        <v>1</v>
      </c>
      <c r="Z316" t="n">
        <v>10</v>
      </c>
    </row>
    <row r="317">
      <c r="A317" t="n">
        <v>27</v>
      </c>
      <c r="B317" t="n">
        <v>40</v>
      </c>
      <c r="C317" t="inlineStr">
        <is>
          <t xml:space="preserve">CONCLUIDO	</t>
        </is>
      </c>
      <c r="D317" t="n">
        <v>5.0472</v>
      </c>
      <c r="E317" t="n">
        <v>19.81</v>
      </c>
      <c r="F317" t="n">
        <v>17.63</v>
      </c>
      <c r="G317" t="n">
        <v>81.36</v>
      </c>
      <c r="H317" t="n">
        <v>1.39</v>
      </c>
      <c r="I317" t="n">
        <v>13</v>
      </c>
      <c r="J317" t="n">
        <v>98.19</v>
      </c>
      <c r="K317" t="n">
        <v>37.55</v>
      </c>
      <c r="L317" t="n">
        <v>7.75</v>
      </c>
      <c r="M317" t="n">
        <v>3</v>
      </c>
      <c r="N317" t="n">
        <v>12.89</v>
      </c>
      <c r="O317" t="n">
        <v>12344.44</v>
      </c>
      <c r="P317" t="n">
        <v>119.19</v>
      </c>
      <c r="Q317" t="n">
        <v>444.59</v>
      </c>
      <c r="R317" t="n">
        <v>71.68000000000001</v>
      </c>
      <c r="S317" t="n">
        <v>48.21</v>
      </c>
      <c r="T317" t="n">
        <v>5781.16</v>
      </c>
      <c r="U317" t="n">
        <v>0.67</v>
      </c>
      <c r="V317" t="n">
        <v>0.77</v>
      </c>
      <c r="W317" t="n">
        <v>0.2</v>
      </c>
      <c r="X317" t="n">
        <v>0.35</v>
      </c>
      <c r="Y317" t="n">
        <v>1</v>
      </c>
      <c r="Z317" t="n">
        <v>10</v>
      </c>
    </row>
    <row r="318">
      <c r="A318" t="n">
        <v>28</v>
      </c>
      <c r="B318" t="n">
        <v>40</v>
      </c>
      <c r="C318" t="inlineStr">
        <is>
          <t xml:space="preserve">CONCLUIDO	</t>
        </is>
      </c>
      <c r="D318" t="n">
        <v>5.0483</v>
      </c>
      <c r="E318" t="n">
        <v>19.81</v>
      </c>
      <c r="F318" t="n">
        <v>17.62</v>
      </c>
      <c r="G318" t="n">
        <v>81.34</v>
      </c>
      <c r="H318" t="n">
        <v>1.43</v>
      </c>
      <c r="I318" t="n">
        <v>13</v>
      </c>
      <c r="J318" t="n">
        <v>98.5</v>
      </c>
      <c r="K318" t="n">
        <v>37.55</v>
      </c>
      <c r="L318" t="n">
        <v>8</v>
      </c>
      <c r="M318" t="n">
        <v>2</v>
      </c>
      <c r="N318" t="n">
        <v>12.95</v>
      </c>
      <c r="O318" t="n">
        <v>12382.79</v>
      </c>
      <c r="P318" t="n">
        <v>118.86</v>
      </c>
      <c r="Q318" t="n">
        <v>444.59</v>
      </c>
      <c r="R318" t="n">
        <v>71.58</v>
      </c>
      <c r="S318" t="n">
        <v>48.21</v>
      </c>
      <c r="T318" t="n">
        <v>5731.89</v>
      </c>
      <c r="U318" t="n">
        <v>0.67</v>
      </c>
      <c r="V318" t="n">
        <v>0.77</v>
      </c>
      <c r="W318" t="n">
        <v>0.19</v>
      </c>
      <c r="X318" t="n">
        <v>0.35</v>
      </c>
      <c r="Y318" t="n">
        <v>1</v>
      </c>
      <c r="Z318" t="n">
        <v>10</v>
      </c>
    </row>
    <row r="319">
      <c r="A319" t="n">
        <v>29</v>
      </c>
      <c r="B319" t="n">
        <v>40</v>
      </c>
      <c r="C319" t="inlineStr">
        <is>
          <t xml:space="preserve">CONCLUIDO	</t>
        </is>
      </c>
      <c r="D319" t="n">
        <v>5.046</v>
      </c>
      <c r="E319" t="n">
        <v>19.82</v>
      </c>
      <c r="F319" t="n">
        <v>17.63</v>
      </c>
      <c r="G319" t="n">
        <v>81.38</v>
      </c>
      <c r="H319" t="n">
        <v>1.47</v>
      </c>
      <c r="I319" t="n">
        <v>13</v>
      </c>
      <c r="J319" t="n">
        <v>98.81999999999999</v>
      </c>
      <c r="K319" t="n">
        <v>37.55</v>
      </c>
      <c r="L319" t="n">
        <v>8.25</v>
      </c>
      <c r="M319" t="n">
        <v>1</v>
      </c>
      <c r="N319" t="n">
        <v>13.01</v>
      </c>
      <c r="O319" t="n">
        <v>12421.16</v>
      </c>
      <c r="P319" t="n">
        <v>118.82</v>
      </c>
      <c r="Q319" t="n">
        <v>444.58</v>
      </c>
      <c r="R319" t="n">
        <v>71.8</v>
      </c>
      <c r="S319" t="n">
        <v>48.21</v>
      </c>
      <c r="T319" t="n">
        <v>5841.33</v>
      </c>
      <c r="U319" t="n">
        <v>0.67</v>
      </c>
      <c r="V319" t="n">
        <v>0.77</v>
      </c>
      <c r="W319" t="n">
        <v>0.2</v>
      </c>
      <c r="X319" t="n">
        <v>0.35</v>
      </c>
      <c r="Y319" t="n">
        <v>1</v>
      </c>
      <c r="Z319" t="n">
        <v>10</v>
      </c>
    </row>
    <row r="320">
      <c r="A320" t="n">
        <v>30</v>
      </c>
      <c r="B320" t="n">
        <v>40</v>
      </c>
      <c r="C320" t="inlineStr">
        <is>
          <t xml:space="preserve">CONCLUIDO	</t>
        </is>
      </c>
      <c r="D320" t="n">
        <v>5.0437</v>
      </c>
      <c r="E320" t="n">
        <v>19.83</v>
      </c>
      <c r="F320" t="n">
        <v>17.64</v>
      </c>
      <c r="G320" t="n">
        <v>81.42</v>
      </c>
      <c r="H320" t="n">
        <v>1.51</v>
      </c>
      <c r="I320" t="n">
        <v>13</v>
      </c>
      <c r="J320" t="n">
        <v>99.13</v>
      </c>
      <c r="K320" t="n">
        <v>37.55</v>
      </c>
      <c r="L320" t="n">
        <v>8.5</v>
      </c>
      <c r="M320" t="n">
        <v>0</v>
      </c>
      <c r="N320" t="n">
        <v>13.07</v>
      </c>
      <c r="O320" t="n">
        <v>12459.56</v>
      </c>
      <c r="P320" t="n">
        <v>118.83</v>
      </c>
      <c r="Q320" t="n">
        <v>444.58</v>
      </c>
      <c r="R320" t="n">
        <v>72.06999999999999</v>
      </c>
      <c r="S320" t="n">
        <v>48.21</v>
      </c>
      <c r="T320" t="n">
        <v>5977.38</v>
      </c>
      <c r="U320" t="n">
        <v>0.67</v>
      </c>
      <c r="V320" t="n">
        <v>0.77</v>
      </c>
      <c r="W320" t="n">
        <v>0.2</v>
      </c>
      <c r="X320" t="n">
        <v>0.36</v>
      </c>
      <c r="Y320" t="n">
        <v>1</v>
      </c>
      <c r="Z320" t="n">
        <v>10</v>
      </c>
    </row>
    <row r="321">
      <c r="A321" t="n">
        <v>0</v>
      </c>
      <c r="B321" t="n">
        <v>125</v>
      </c>
      <c r="C321" t="inlineStr">
        <is>
          <t xml:space="preserve">CONCLUIDO	</t>
        </is>
      </c>
      <c r="D321" t="n">
        <v>2.2767</v>
      </c>
      <c r="E321" t="n">
        <v>43.92</v>
      </c>
      <c r="F321" t="n">
        <v>26.57</v>
      </c>
      <c r="G321" t="n">
        <v>5.16</v>
      </c>
      <c r="H321" t="n">
        <v>0.07000000000000001</v>
      </c>
      <c r="I321" t="n">
        <v>309</v>
      </c>
      <c r="J321" t="n">
        <v>242.64</v>
      </c>
      <c r="K321" t="n">
        <v>58.47</v>
      </c>
      <c r="L321" t="n">
        <v>1</v>
      </c>
      <c r="M321" t="n">
        <v>307</v>
      </c>
      <c r="N321" t="n">
        <v>58.17</v>
      </c>
      <c r="O321" t="n">
        <v>30160.1</v>
      </c>
      <c r="P321" t="n">
        <v>425.02</v>
      </c>
      <c r="Q321" t="n">
        <v>444.66</v>
      </c>
      <c r="R321" t="n">
        <v>365.14</v>
      </c>
      <c r="S321" t="n">
        <v>48.21</v>
      </c>
      <c r="T321" t="n">
        <v>151028.18</v>
      </c>
      <c r="U321" t="n">
        <v>0.13</v>
      </c>
      <c r="V321" t="n">
        <v>0.51</v>
      </c>
      <c r="W321" t="n">
        <v>0.66</v>
      </c>
      <c r="X321" t="n">
        <v>9.289999999999999</v>
      </c>
      <c r="Y321" t="n">
        <v>1</v>
      </c>
      <c r="Z321" t="n">
        <v>10</v>
      </c>
    </row>
    <row r="322">
      <c r="A322" t="n">
        <v>1</v>
      </c>
      <c r="B322" t="n">
        <v>125</v>
      </c>
      <c r="C322" t="inlineStr">
        <is>
          <t xml:space="preserve">CONCLUIDO	</t>
        </is>
      </c>
      <c r="D322" t="n">
        <v>2.7039</v>
      </c>
      <c r="E322" t="n">
        <v>36.98</v>
      </c>
      <c r="F322" t="n">
        <v>23.79</v>
      </c>
      <c r="G322" t="n">
        <v>6.46</v>
      </c>
      <c r="H322" t="n">
        <v>0.09</v>
      </c>
      <c r="I322" t="n">
        <v>221</v>
      </c>
      <c r="J322" t="n">
        <v>243.08</v>
      </c>
      <c r="K322" t="n">
        <v>58.47</v>
      </c>
      <c r="L322" t="n">
        <v>1.25</v>
      </c>
      <c r="M322" t="n">
        <v>219</v>
      </c>
      <c r="N322" t="n">
        <v>58.36</v>
      </c>
      <c r="O322" t="n">
        <v>30214.33</v>
      </c>
      <c r="P322" t="n">
        <v>380</v>
      </c>
      <c r="Q322" t="n">
        <v>444.76</v>
      </c>
      <c r="R322" t="n">
        <v>273.57</v>
      </c>
      <c r="S322" t="n">
        <v>48.21</v>
      </c>
      <c r="T322" t="n">
        <v>105682.94</v>
      </c>
      <c r="U322" t="n">
        <v>0.18</v>
      </c>
      <c r="V322" t="n">
        <v>0.57</v>
      </c>
      <c r="W322" t="n">
        <v>0.52</v>
      </c>
      <c r="X322" t="n">
        <v>6.51</v>
      </c>
      <c r="Y322" t="n">
        <v>1</v>
      </c>
      <c r="Z322" t="n">
        <v>10</v>
      </c>
    </row>
    <row r="323">
      <c r="A323" t="n">
        <v>2</v>
      </c>
      <c r="B323" t="n">
        <v>125</v>
      </c>
      <c r="C323" t="inlineStr">
        <is>
          <t xml:space="preserve">CONCLUIDO	</t>
        </is>
      </c>
      <c r="D323" t="n">
        <v>3.0144</v>
      </c>
      <c r="E323" t="n">
        <v>33.17</v>
      </c>
      <c r="F323" t="n">
        <v>22.3</v>
      </c>
      <c r="G323" t="n">
        <v>7.78</v>
      </c>
      <c r="H323" t="n">
        <v>0.11</v>
      </c>
      <c r="I323" t="n">
        <v>172</v>
      </c>
      <c r="J323" t="n">
        <v>243.52</v>
      </c>
      <c r="K323" t="n">
        <v>58.47</v>
      </c>
      <c r="L323" t="n">
        <v>1.5</v>
      </c>
      <c r="M323" t="n">
        <v>170</v>
      </c>
      <c r="N323" t="n">
        <v>58.55</v>
      </c>
      <c r="O323" t="n">
        <v>30268.64</v>
      </c>
      <c r="P323" t="n">
        <v>355.74</v>
      </c>
      <c r="Q323" t="n">
        <v>444.71</v>
      </c>
      <c r="R323" t="n">
        <v>224.28</v>
      </c>
      <c r="S323" t="n">
        <v>48.21</v>
      </c>
      <c r="T323" t="n">
        <v>81283.09</v>
      </c>
      <c r="U323" t="n">
        <v>0.21</v>
      </c>
      <c r="V323" t="n">
        <v>0.61</v>
      </c>
      <c r="W323" t="n">
        <v>0.44</v>
      </c>
      <c r="X323" t="n">
        <v>5.01</v>
      </c>
      <c r="Y323" t="n">
        <v>1</v>
      </c>
      <c r="Z323" t="n">
        <v>10</v>
      </c>
    </row>
    <row r="324">
      <c r="A324" t="n">
        <v>3</v>
      </c>
      <c r="B324" t="n">
        <v>125</v>
      </c>
      <c r="C324" t="inlineStr">
        <is>
          <t xml:space="preserve">CONCLUIDO	</t>
        </is>
      </c>
      <c r="D324" t="n">
        <v>3.2409</v>
      </c>
      <c r="E324" t="n">
        <v>30.86</v>
      </c>
      <c r="F324" t="n">
        <v>21.39</v>
      </c>
      <c r="G324" t="n">
        <v>9.039999999999999</v>
      </c>
      <c r="H324" t="n">
        <v>0.13</v>
      </c>
      <c r="I324" t="n">
        <v>142</v>
      </c>
      <c r="J324" t="n">
        <v>243.96</v>
      </c>
      <c r="K324" t="n">
        <v>58.47</v>
      </c>
      <c r="L324" t="n">
        <v>1.75</v>
      </c>
      <c r="M324" t="n">
        <v>140</v>
      </c>
      <c r="N324" t="n">
        <v>58.74</v>
      </c>
      <c r="O324" t="n">
        <v>30323.01</v>
      </c>
      <c r="P324" t="n">
        <v>341.04</v>
      </c>
      <c r="Q324" t="n">
        <v>444.58</v>
      </c>
      <c r="R324" t="n">
        <v>195.2</v>
      </c>
      <c r="S324" t="n">
        <v>48.21</v>
      </c>
      <c r="T324" t="n">
        <v>66892.81</v>
      </c>
      <c r="U324" t="n">
        <v>0.25</v>
      </c>
      <c r="V324" t="n">
        <v>0.64</v>
      </c>
      <c r="W324" t="n">
        <v>0.38</v>
      </c>
      <c r="X324" t="n">
        <v>4.11</v>
      </c>
      <c r="Y324" t="n">
        <v>1</v>
      </c>
      <c r="Z324" t="n">
        <v>10</v>
      </c>
    </row>
    <row r="325">
      <c r="A325" t="n">
        <v>4</v>
      </c>
      <c r="B325" t="n">
        <v>125</v>
      </c>
      <c r="C325" t="inlineStr">
        <is>
          <t xml:space="preserve">CONCLUIDO	</t>
        </is>
      </c>
      <c r="D325" t="n">
        <v>3.4307</v>
      </c>
      <c r="E325" t="n">
        <v>29.15</v>
      </c>
      <c r="F325" t="n">
        <v>20.72</v>
      </c>
      <c r="G325" t="n">
        <v>10.36</v>
      </c>
      <c r="H325" t="n">
        <v>0.15</v>
      </c>
      <c r="I325" t="n">
        <v>120</v>
      </c>
      <c r="J325" t="n">
        <v>244.41</v>
      </c>
      <c r="K325" t="n">
        <v>58.47</v>
      </c>
      <c r="L325" t="n">
        <v>2</v>
      </c>
      <c r="M325" t="n">
        <v>118</v>
      </c>
      <c r="N325" t="n">
        <v>58.93</v>
      </c>
      <c r="O325" t="n">
        <v>30377.45</v>
      </c>
      <c r="P325" t="n">
        <v>330.11</v>
      </c>
      <c r="Q325" t="n">
        <v>444.63</v>
      </c>
      <c r="R325" t="n">
        <v>172.94</v>
      </c>
      <c r="S325" t="n">
        <v>48.21</v>
      </c>
      <c r="T325" t="n">
        <v>55875.09</v>
      </c>
      <c r="U325" t="n">
        <v>0.28</v>
      </c>
      <c r="V325" t="n">
        <v>0.66</v>
      </c>
      <c r="W325" t="n">
        <v>0.36</v>
      </c>
      <c r="X325" t="n">
        <v>3.45</v>
      </c>
      <c r="Y325" t="n">
        <v>1</v>
      </c>
      <c r="Z325" t="n">
        <v>10</v>
      </c>
    </row>
    <row r="326">
      <c r="A326" t="n">
        <v>5</v>
      </c>
      <c r="B326" t="n">
        <v>125</v>
      </c>
      <c r="C326" t="inlineStr">
        <is>
          <t xml:space="preserve">CONCLUIDO	</t>
        </is>
      </c>
      <c r="D326" t="n">
        <v>3.5864</v>
      </c>
      <c r="E326" t="n">
        <v>27.88</v>
      </c>
      <c r="F326" t="n">
        <v>20.22</v>
      </c>
      <c r="G326" t="n">
        <v>11.66</v>
      </c>
      <c r="H326" t="n">
        <v>0.16</v>
      </c>
      <c r="I326" t="n">
        <v>104</v>
      </c>
      <c r="J326" t="n">
        <v>244.85</v>
      </c>
      <c r="K326" t="n">
        <v>58.47</v>
      </c>
      <c r="L326" t="n">
        <v>2.25</v>
      </c>
      <c r="M326" t="n">
        <v>102</v>
      </c>
      <c r="N326" t="n">
        <v>59.12</v>
      </c>
      <c r="O326" t="n">
        <v>30431.96</v>
      </c>
      <c r="P326" t="n">
        <v>321.69</v>
      </c>
      <c r="Q326" t="n">
        <v>444.6</v>
      </c>
      <c r="R326" t="n">
        <v>156.28</v>
      </c>
      <c r="S326" t="n">
        <v>48.21</v>
      </c>
      <c r="T326" t="n">
        <v>47627.49</v>
      </c>
      <c r="U326" t="n">
        <v>0.31</v>
      </c>
      <c r="V326" t="n">
        <v>0.67</v>
      </c>
      <c r="W326" t="n">
        <v>0.33</v>
      </c>
      <c r="X326" t="n">
        <v>2.94</v>
      </c>
      <c r="Y326" t="n">
        <v>1</v>
      </c>
      <c r="Z326" t="n">
        <v>10</v>
      </c>
    </row>
    <row r="327">
      <c r="A327" t="n">
        <v>6</v>
      </c>
      <c r="B327" t="n">
        <v>125</v>
      </c>
      <c r="C327" t="inlineStr">
        <is>
          <t xml:space="preserve">CONCLUIDO	</t>
        </is>
      </c>
      <c r="D327" t="n">
        <v>3.7022</v>
      </c>
      <c r="E327" t="n">
        <v>27.01</v>
      </c>
      <c r="F327" t="n">
        <v>19.91</v>
      </c>
      <c r="G327" t="n">
        <v>12.98</v>
      </c>
      <c r="H327" t="n">
        <v>0.18</v>
      </c>
      <c r="I327" t="n">
        <v>92</v>
      </c>
      <c r="J327" t="n">
        <v>245.29</v>
      </c>
      <c r="K327" t="n">
        <v>58.47</v>
      </c>
      <c r="L327" t="n">
        <v>2.5</v>
      </c>
      <c r="M327" t="n">
        <v>90</v>
      </c>
      <c r="N327" t="n">
        <v>59.32</v>
      </c>
      <c r="O327" t="n">
        <v>30486.54</v>
      </c>
      <c r="P327" t="n">
        <v>316.57</v>
      </c>
      <c r="Q327" t="n">
        <v>444.64</v>
      </c>
      <c r="R327" t="n">
        <v>146.31</v>
      </c>
      <c r="S327" t="n">
        <v>48.21</v>
      </c>
      <c r="T327" t="n">
        <v>42700.52</v>
      </c>
      <c r="U327" t="n">
        <v>0.33</v>
      </c>
      <c r="V327" t="n">
        <v>0.6899999999999999</v>
      </c>
      <c r="W327" t="n">
        <v>0.31</v>
      </c>
      <c r="X327" t="n">
        <v>2.63</v>
      </c>
      <c r="Y327" t="n">
        <v>1</v>
      </c>
      <c r="Z327" t="n">
        <v>10</v>
      </c>
    </row>
    <row r="328">
      <c r="A328" t="n">
        <v>7</v>
      </c>
      <c r="B328" t="n">
        <v>125</v>
      </c>
      <c r="C328" t="inlineStr">
        <is>
          <t xml:space="preserve">CONCLUIDO	</t>
        </is>
      </c>
      <c r="D328" t="n">
        <v>3.8022</v>
      </c>
      <c r="E328" t="n">
        <v>26.3</v>
      </c>
      <c r="F328" t="n">
        <v>19.62</v>
      </c>
      <c r="G328" t="n">
        <v>14.19</v>
      </c>
      <c r="H328" t="n">
        <v>0.2</v>
      </c>
      <c r="I328" t="n">
        <v>83</v>
      </c>
      <c r="J328" t="n">
        <v>245.73</v>
      </c>
      <c r="K328" t="n">
        <v>58.47</v>
      </c>
      <c r="L328" t="n">
        <v>2.75</v>
      </c>
      <c r="M328" t="n">
        <v>81</v>
      </c>
      <c r="N328" t="n">
        <v>59.51</v>
      </c>
      <c r="O328" t="n">
        <v>30541.19</v>
      </c>
      <c r="P328" t="n">
        <v>311.73</v>
      </c>
      <c r="Q328" t="n">
        <v>444.63</v>
      </c>
      <c r="R328" t="n">
        <v>137.07</v>
      </c>
      <c r="S328" t="n">
        <v>48.21</v>
      </c>
      <c r="T328" t="n">
        <v>38126.23</v>
      </c>
      <c r="U328" t="n">
        <v>0.35</v>
      </c>
      <c r="V328" t="n">
        <v>0.7</v>
      </c>
      <c r="W328" t="n">
        <v>0.3</v>
      </c>
      <c r="X328" t="n">
        <v>2.35</v>
      </c>
      <c r="Y328" t="n">
        <v>1</v>
      </c>
      <c r="Z328" t="n">
        <v>10</v>
      </c>
    </row>
    <row r="329">
      <c r="A329" t="n">
        <v>8</v>
      </c>
      <c r="B329" t="n">
        <v>125</v>
      </c>
      <c r="C329" t="inlineStr">
        <is>
          <t xml:space="preserve">CONCLUIDO	</t>
        </is>
      </c>
      <c r="D329" t="n">
        <v>3.8929</v>
      </c>
      <c r="E329" t="n">
        <v>25.69</v>
      </c>
      <c r="F329" t="n">
        <v>19.39</v>
      </c>
      <c r="G329" t="n">
        <v>15.51</v>
      </c>
      <c r="H329" t="n">
        <v>0.22</v>
      </c>
      <c r="I329" t="n">
        <v>75</v>
      </c>
      <c r="J329" t="n">
        <v>246.18</v>
      </c>
      <c r="K329" t="n">
        <v>58.47</v>
      </c>
      <c r="L329" t="n">
        <v>3</v>
      </c>
      <c r="M329" t="n">
        <v>73</v>
      </c>
      <c r="N329" t="n">
        <v>59.7</v>
      </c>
      <c r="O329" t="n">
        <v>30595.91</v>
      </c>
      <c r="P329" t="n">
        <v>307.79</v>
      </c>
      <c r="Q329" t="n">
        <v>444.6</v>
      </c>
      <c r="R329" t="n">
        <v>129.24</v>
      </c>
      <c r="S329" t="n">
        <v>48.21</v>
      </c>
      <c r="T329" t="n">
        <v>34248.52</v>
      </c>
      <c r="U329" t="n">
        <v>0.37</v>
      </c>
      <c r="V329" t="n">
        <v>0.7</v>
      </c>
      <c r="W329" t="n">
        <v>0.29</v>
      </c>
      <c r="X329" t="n">
        <v>2.11</v>
      </c>
      <c r="Y329" t="n">
        <v>1</v>
      </c>
      <c r="Z329" t="n">
        <v>10</v>
      </c>
    </row>
    <row r="330">
      <c r="A330" t="n">
        <v>9</v>
      </c>
      <c r="B330" t="n">
        <v>125</v>
      </c>
      <c r="C330" t="inlineStr">
        <is>
          <t xml:space="preserve">CONCLUIDO	</t>
        </is>
      </c>
      <c r="D330" t="n">
        <v>3.9649</v>
      </c>
      <c r="E330" t="n">
        <v>25.22</v>
      </c>
      <c r="F330" t="n">
        <v>19.21</v>
      </c>
      <c r="G330" t="n">
        <v>16.7</v>
      </c>
      <c r="H330" t="n">
        <v>0.23</v>
      </c>
      <c r="I330" t="n">
        <v>69</v>
      </c>
      <c r="J330" t="n">
        <v>246.62</v>
      </c>
      <c r="K330" t="n">
        <v>58.47</v>
      </c>
      <c r="L330" t="n">
        <v>3.25</v>
      </c>
      <c r="M330" t="n">
        <v>67</v>
      </c>
      <c r="N330" t="n">
        <v>59.9</v>
      </c>
      <c r="O330" t="n">
        <v>30650.7</v>
      </c>
      <c r="P330" t="n">
        <v>304.63</v>
      </c>
      <c r="Q330" t="n">
        <v>444.59</v>
      </c>
      <c r="R330" t="n">
        <v>123.35</v>
      </c>
      <c r="S330" t="n">
        <v>48.21</v>
      </c>
      <c r="T330" t="n">
        <v>31337.39</v>
      </c>
      <c r="U330" t="n">
        <v>0.39</v>
      </c>
      <c r="V330" t="n">
        <v>0.71</v>
      </c>
      <c r="W330" t="n">
        <v>0.28</v>
      </c>
      <c r="X330" t="n">
        <v>1.93</v>
      </c>
      <c r="Y330" t="n">
        <v>1</v>
      </c>
      <c r="Z330" t="n">
        <v>10</v>
      </c>
    </row>
    <row r="331">
      <c r="A331" t="n">
        <v>10</v>
      </c>
      <c r="B331" t="n">
        <v>125</v>
      </c>
      <c r="C331" t="inlineStr">
        <is>
          <t xml:space="preserve">CONCLUIDO	</t>
        </is>
      </c>
      <c r="D331" t="n">
        <v>4.0404</v>
      </c>
      <c r="E331" t="n">
        <v>24.75</v>
      </c>
      <c r="F331" t="n">
        <v>19.02</v>
      </c>
      <c r="G331" t="n">
        <v>18.11</v>
      </c>
      <c r="H331" t="n">
        <v>0.25</v>
      </c>
      <c r="I331" t="n">
        <v>63</v>
      </c>
      <c r="J331" t="n">
        <v>247.07</v>
      </c>
      <c r="K331" t="n">
        <v>58.47</v>
      </c>
      <c r="L331" t="n">
        <v>3.5</v>
      </c>
      <c r="M331" t="n">
        <v>61</v>
      </c>
      <c r="N331" t="n">
        <v>60.09</v>
      </c>
      <c r="O331" t="n">
        <v>30705.56</v>
      </c>
      <c r="P331" t="n">
        <v>301.45</v>
      </c>
      <c r="Q331" t="n">
        <v>444.62</v>
      </c>
      <c r="R331" t="n">
        <v>117.02</v>
      </c>
      <c r="S331" t="n">
        <v>48.21</v>
      </c>
      <c r="T331" t="n">
        <v>28202.44</v>
      </c>
      <c r="U331" t="n">
        <v>0.41</v>
      </c>
      <c r="V331" t="n">
        <v>0.72</v>
      </c>
      <c r="W331" t="n">
        <v>0.27</v>
      </c>
      <c r="X331" t="n">
        <v>1.74</v>
      </c>
      <c r="Y331" t="n">
        <v>1</v>
      </c>
      <c r="Z331" t="n">
        <v>10</v>
      </c>
    </row>
    <row r="332">
      <c r="A332" t="n">
        <v>11</v>
      </c>
      <c r="B332" t="n">
        <v>125</v>
      </c>
      <c r="C332" t="inlineStr">
        <is>
          <t xml:space="preserve">CONCLUIDO	</t>
        </is>
      </c>
      <c r="D332" t="n">
        <v>4.0954</v>
      </c>
      <c r="E332" t="n">
        <v>24.42</v>
      </c>
      <c r="F332" t="n">
        <v>18.87</v>
      </c>
      <c r="G332" t="n">
        <v>19.19</v>
      </c>
      <c r="H332" t="n">
        <v>0.27</v>
      </c>
      <c r="I332" t="n">
        <v>59</v>
      </c>
      <c r="J332" t="n">
        <v>247.51</v>
      </c>
      <c r="K332" t="n">
        <v>58.47</v>
      </c>
      <c r="L332" t="n">
        <v>3.75</v>
      </c>
      <c r="M332" t="n">
        <v>57</v>
      </c>
      <c r="N332" t="n">
        <v>60.29</v>
      </c>
      <c r="O332" t="n">
        <v>30760.49</v>
      </c>
      <c r="P332" t="n">
        <v>298.96</v>
      </c>
      <c r="Q332" t="n">
        <v>444.57</v>
      </c>
      <c r="R332" t="n">
        <v>112.37</v>
      </c>
      <c r="S332" t="n">
        <v>48.21</v>
      </c>
      <c r="T332" t="n">
        <v>25895.64</v>
      </c>
      <c r="U332" t="n">
        <v>0.43</v>
      </c>
      <c r="V332" t="n">
        <v>0.72</v>
      </c>
      <c r="W332" t="n">
        <v>0.26</v>
      </c>
      <c r="X332" t="n">
        <v>1.6</v>
      </c>
      <c r="Y332" t="n">
        <v>1</v>
      </c>
      <c r="Z332" t="n">
        <v>10</v>
      </c>
    </row>
    <row r="333">
      <c r="A333" t="n">
        <v>12</v>
      </c>
      <c r="B333" t="n">
        <v>125</v>
      </c>
      <c r="C333" t="inlineStr">
        <is>
          <t xml:space="preserve">CONCLUIDO	</t>
        </is>
      </c>
      <c r="D333" t="n">
        <v>4.1925</v>
      </c>
      <c r="E333" t="n">
        <v>23.85</v>
      </c>
      <c r="F333" t="n">
        <v>18.55</v>
      </c>
      <c r="G333" t="n">
        <v>20.61</v>
      </c>
      <c r="H333" t="n">
        <v>0.29</v>
      </c>
      <c r="I333" t="n">
        <v>54</v>
      </c>
      <c r="J333" t="n">
        <v>247.96</v>
      </c>
      <c r="K333" t="n">
        <v>58.47</v>
      </c>
      <c r="L333" t="n">
        <v>4</v>
      </c>
      <c r="M333" t="n">
        <v>52</v>
      </c>
      <c r="N333" t="n">
        <v>60.48</v>
      </c>
      <c r="O333" t="n">
        <v>30815.5</v>
      </c>
      <c r="P333" t="n">
        <v>293.41</v>
      </c>
      <c r="Q333" t="n">
        <v>444.58</v>
      </c>
      <c r="R333" t="n">
        <v>101.24</v>
      </c>
      <c r="S333" t="n">
        <v>48.21</v>
      </c>
      <c r="T333" t="n">
        <v>20355.53</v>
      </c>
      <c r="U333" t="n">
        <v>0.48</v>
      </c>
      <c r="V333" t="n">
        <v>0.74</v>
      </c>
      <c r="W333" t="n">
        <v>0.25</v>
      </c>
      <c r="X333" t="n">
        <v>1.27</v>
      </c>
      <c r="Y333" t="n">
        <v>1</v>
      </c>
      <c r="Z333" t="n">
        <v>10</v>
      </c>
    </row>
    <row r="334">
      <c r="A334" t="n">
        <v>13</v>
      </c>
      <c r="B334" t="n">
        <v>125</v>
      </c>
      <c r="C334" t="inlineStr">
        <is>
          <t xml:space="preserve">CONCLUIDO	</t>
        </is>
      </c>
      <c r="D334" t="n">
        <v>4.1883</v>
      </c>
      <c r="E334" t="n">
        <v>23.88</v>
      </c>
      <c r="F334" t="n">
        <v>18.71</v>
      </c>
      <c r="G334" t="n">
        <v>22.01</v>
      </c>
      <c r="H334" t="n">
        <v>0.3</v>
      </c>
      <c r="I334" t="n">
        <v>51</v>
      </c>
      <c r="J334" t="n">
        <v>248.4</v>
      </c>
      <c r="K334" t="n">
        <v>58.47</v>
      </c>
      <c r="L334" t="n">
        <v>4.25</v>
      </c>
      <c r="M334" t="n">
        <v>49</v>
      </c>
      <c r="N334" t="n">
        <v>60.68</v>
      </c>
      <c r="O334" t="n">
        <v>30870.57</v>
      </c>
      <c r="P334" t="n">
        <v>295.89</v>
      </c>
      <c r="Q334" t="n">
        <v>444.55</v>
      </c>
      <c r="R334" t="n">
        <v>108.51</v>
      </c>
      <c r="S334" t="n">
        <v>48.21</v>
      </c>
      <c r="T334" t="n">
        <v>24007.25</v>
      </c>
      <c r="U334" t="n">
        <v>0.44</v>
      </c>
      <c r="V334" t="n">
        <v>0.73</v>
      </c>
      <c r="W334" t="n">
        <v>0.21</v>
      </c>
      <c r="X334" t="n">
        <v>1.43</v>
      </c>
      <c r="Y334" t="n">
        <v>1</v>
      </c>
      <c r="Z334" t="n">
        <v>10</v>
      </c>
    </row>
    <row r="335">
      <c r="A335" t="n">
        <v>14</v>
      </c>
      <c r="B335" t="n">
        <v>125</v>
      </c>
      <c r="C335" t="inlineStr">
        <is>
          <t xml:space="preserve">CONCLUIDO	</t>
        </is>
      </c>
      <c r="D335" t="n">
        <v>4.1827</v>
      </c>
      <c r="E335" t="n">
        <v>23.91</v>
      </c>
      <c r="F335" t="n">
        <v>18.84</v>
      </c>
      <c r="G335" t="n">
        <v>23.07</v>
      </c>
      <c r="H335" t="n">
        <v>0.32</v>
      </c>
      <c r="I335" t="n">
        <v>49</v>
      </c>
      <c r="J335" t="n">
        <v>248.85</v>
      </c>
      <c r="K335" t="n">
        <v>58.47</v>
      </c>
      <c r="L335" t="n">
        <v>4.5</v>
      </c>
      <c r="M335" t="n">
        <v>47</v>
      </c>
      <c r="N335" t="n">
        <v>60.88</v>
      </c>
      <c r="O335" t="n">
        <v>30925.72</v>
      </c>
      <c r="P335" t="n">
        <v>297.93</v>
      </c>
      <c r="Q335" t="n">
        <v>444.58</v>
      </c>
      <c r="R335" t="n">
        <v>111.95</v>
      </c>
      <c r="S335" t="n">
        <v>48.21</v>
      </c>
      <c r="T335" t="n">
        <v>25735.42</v>
      </c>
      <c r="U335" t="n">
        <v>0.43</v>
      </c>
      <c r="V335" t="n">
        <v>0.72</v>
      </c>
      <c r="W335" t="n">
        <v>0.24</v>
      </c>
      <c r="X335" t="n">
        <v>1.56</v>
      </c>
      <c r="Y335" t="n">
        <v>1</v>
      </c>
      <c r="Z335" t="n">
        <v>10</v>
      </c>
    </row>
    <row r="336">
      <c r="A336" t="n">
        <v>15</v>
      </c>
      <c r="B336" t="n">
        <v>125</v>
      </c>
      <c r="C336" t="inlineStr">
        <is>
          <t xml:space="preserve">CONCLUIDO	</t>
        </is>
      </c>
      <c r="D336" t="n">
        <v>4.2447</v>
      </c>
      <c r="E336" t="n">
        <v>23.56</v>
      </c>
      <c r="F336" t="n">
        <v>18.63</v>
      </c>
      <c r="G336" t="n">
        <v>24.3</v>
      </c>
      <c r="H336" t="n">
        <v>0.34</v>
      </c>
      <c r="I336" t="n">
        <v>46</v>
      </c>
      <c r="J336" t="n">
        <v>249.3</v>
      </c>
      <c r="K336" t="n">
        <v>58.47</v>
      </c>
      <c r="L336" t="n">
        <v>4.75</v>
      </c>
      <c r="M336" t="n">
        <v>44</v>
      </c>
      <c r="N336" t="n">
        <v>61.07</v>
      </c>
      <c r="O336" t="n">
        <v>30980.93</v>
      </c>
      <c r="P336" t="n">
        <v>294.24</v>
      </c>
      <c r="Q336" t="n">
        <v>444.59</v>
      </c>
      <c r="R336" t="n">
        <v>104.85</v>
      </c>
      <c r="S336" t="n">
        <v>48.21</v>
      </c>
      <c r="T336" t="n">
        <v>22200.18</v>
      </c>
      <c r="U336" t="n">
        <v>0.46</v>
      </c>
      <c r="V336" t="n">
        <v>0.73</v>
      </c>
      <c r="W336" t="n">
        <v>0.24</v>
      </c>
      <c r="X336" t="n">
        <v>1.35</v>
      </c>
      <c r="Y336" t="n">
        <v>1</v>
      </c>
      <c r="Z336" t="n">
        <v>10</v>
      </c>
    </row>
    <row r="337">
      <c r="A337" t="n">
        <v>16</v>
      </c>
      <c r="B337" t="n">
        <v>125</v>
      </c>
      <c r="C337" t="inlineStr">
        <is>
          <t xml:space="preserve">CONCLUIDO	</t>
        </is>
      </c>
      <c r="D337" t="n">
        <v>4.294</v>
      </c>
      <c r="E337" t="n">
        <v>23.29</v>
      </c>
      <c r="F337" t="n">
        <v>18.5</v>
      </c>
      <c r="G337" t="n">
        <v>25.81</v>
      </c>
      <c r="H337" t="n">
        <v>0.36</v>
      </c>
      <c r="I337" t="n">
        <v>43</v>
      </c>
      <c r="J337" t="n">
        <v>249.75</v>
      </c>
      <c r="K337" t="n">
        <v>58.47</v>
      </c>
      <c r="L337" t="n">
        <v>5</v>
      </c>
      <c r="M337" t="n">
        <v>41</v>
      </c>
      <c r="N337" t="n">
        <v>61.27</v>
      </c>
      <c r="O337" t="n">
        <v>31036.22</v>
      </c>
      <c r="P337" t="n">
        <v>292.11</v>
      </c>
      <c r="Q337" t="n">
        <v>444.57</v>
      </c>
      <c r="R337" t="n">
        <v>100.65</v>
      </c>
      <c r="S337" t="n">
        <v>48.21</v>
      </c>
      <c r="T337" t="n">
        <v>20117.19</v>
      </c>
      <c r="U337" t="n">
        <v>0.48</v>
      </c>
      <c r="V337" t="n">
        <v>0.74</v>
      </c>
      <c r="W337" t="n">
        <v>0.23</v>
      </c>
      <c r="X337" t="n">
        <v>1.22</v>
      </c>
      <c r="Y337" t="n">
        <v>1</v>
      </c>
      <c r="Z337" t="n">
        <v>10</v>
      </c>
    </row>
    <row r="338">
      <c r="A338" t="n">
        <v>17</v>
      </c>
      <c r="B338" t="n">
        <v>125</v>
      </c>
      <c r="C338" t="inlineStr">
        <is>
          <t xml:space="preserve">CONCLUIDO	</t>
        </is>
      </c>
      <c r="D338" t="n">
        <v>4.324</v>
      </c>
      <c r="E338" t="n">
        <v>23.13</v>
      </c>
      <c r="F338" t="n">
        <v>18.43</v>
      </c>
      <c r="G338" t="n">
        <v>26.98</v>
      </c>
      <c r="H338" t="n">
        <v>0.37</v>
      </c>
      <c r="I338" t="n">
        <v>41</v>
      </c>
      <c r="J338" t="n">
        <v>250.2</v>
      </c>
      <c r="K338" t="n">
        <v>58.47</v>
      </c>
      <c r="L338" t="n">
        <v>5.25</v>
      </c>
      <c r="M338" t="n">
        <v>39</v>
      </c>
      <c r="N338" t="n">
        <v>61.47</v>
      </c>
      <c r="O338" t="n">
        <v>31091.59</v>
      </c>
      <c r="P338" t="n">
        <v>290.82</v>
      </c>
      <c r="Q338" t="n">
        <v>444.57</v>
      </c>
      <c r="R338" t="n">
        <v>98.3</v>
      </c>
      <c r="S338" t="n">
        <v>48.21</v>
      </c>
      <c r="T338" t="n">
        <v>18952.45</v>
      </c>
      <c r="U338" t="n">
        <v>0.49</v>
      </c>
      <c r="V338" t="n">
        <v>0.74</v>
      </c>
      <c r="W338" t="n">
        <v>0.23</v>
      </c>
      <c r="X338" t="n">
        <v>1.16</v>
      </c>
      <c r="Y338" t="n">
        <v>1</v>
      </c>
      <c r="Z338" t="n">
        <v>10</v>
      </c>
    </row>
    <row r="339">
      <c r="A339" t="n">
        <v>18</v>
      </c>
      <c r="B339" t="n">
        <v>125</v>
      </c>
      <c r="C339" t="inlineStr">
        <is>
          <t xml:space="preserve">CONCLUIDO	</t>
        </is>
      </c>
      <c r="D339" t="n">
        <v>4.3517</v>
      </c>
      <c r="E339" t="n">
        <v>22.98</v>
      </c>
      <c r="F339" t="n">
        <v>18.38</v>
      </c>
      <c r="G339" t="n">
        <v>28.28</v>
      </c>
      <c r="H339" t="n">
        <v>0.39</v>
      </c>
      <c r="I339" t="n">
        <v>39</v>
      </c>
      <c r="J339" t="n">
        <v>250.64</v>
      </c>
      <c r="K339" t="n">
        <v>58.47</v>
      </c>
      <c r="L339" t="n">
        <v>5.5</v>
      </c>
      <c r="M339" t="n">
        <v>37</v>
      </c>
      <c r="N339" t="n">
        <v>61.67</v>
      </c>
      <c r="O339" t="n">
        <v>31147.02</v>
      </c>
      <c r="P339" t="n">
        <v>289.74</v>
      </c>
      <c r="Q339" t="n">
        <v>444.6</v>
      </c>
      <c r="R339" t="n">
        <v>96.72</v>
      </c>
      <c r="S339" t="n">
        <v>48.21</v>
      </c>
      <c r="T339" t="n">
        <v>18171.25</v>
      </c>
      <c r="U339" t="n">
        <v>0.5</v>
      </c>
      <c r="V339" t="n">
        <v>0.74</v>
      </c>
      <c r="W339" t="n">
        <v>0.22</v>
      </c>
      <c r="X339" t="n">
        <v>1.1</v>
      </c>
      <c r="Y339" t="n">
        <v>1</v>
      </c>
      <c r="Z339" t="n">
        <v>10</v>
      </c>
    </row>
    <row r="340">
      <c r="A340" t="n">
        <v>19</v>
      </c>
      <c r="B340" t="n">
        <v>125</v>
      </c>
      <c r="C340" t="inlineStr">
        <is>
          <t xml:space="preserve">CONCLUIDO	</t>
        </is>
      </c>
      <c r="D340" t="n">
        <v>4.3838</v>
      </c>
      <c r="E340" t="n">
        <v>22.81</v>
      </c>
      <c r="F340" t="n">
        <v>18.31</v>
      </c>
      <c r="G340" t="n">
        <v>29.69</v>
      </c>
      <c r="H340" t="n">
        <v>0.41</v>
      </c>
      <c r="I340" t="n">
        <v>37</v>
      </c>
      <c r="J340" t="n">
        <v>251.09</v>
      </c>
      <c r="K340" t="n">
        <v>58.47</v>
      </c>
      <c r="L340" t="n">
        <v>5.75</v>
      </c>
      <c r="M340" t="n">
        <v>35</v>
      </c>
      <c r="N340" t="n">
        <v>61.87</v>
      </c>
      <c r="O340" t="n">
        <v>31202.53</v>
      </c>
      <c r="P340" t="n">
        <v>288.35</v>
      </c>
      <c r="Q340" t="n">
        <v>444.57</v>
      </c>
      <c r="R340" t="n">
        <v>94.17</v>
      </c>
      <c r="S340" t="n">
        <v>48.21</v>
      </c>
      <c r="T340" t="n">
        <v>16907.4</v>
      </c>
      <c r="U340" t="n">
        <v>0.51</v>
      </c>
      <c r="V340" t="n">
        <v>0.75</v>
      </c>
      <c r="W340" t="n">
        <v>0.22</v>
      </c>
      <c r="X340" t="n">
        <v>1.03</v>
      </c>
      <c r="Y340" t="n">
        <v>1</v>
      </c>
      <c r="Z340" t="n">
        <v>10</v>
      </c>
    </row>
    <row r="341">
      <c r="A341" t="n">
        <v>20</v>
      </c>
      <c r="B341" t="n">
        <v>125</v>
      </c>
      <c r="C341" t="inlineStr">
        <is>
          <t xml:space="preserve">CONCLUIDO	</t>
        </is>
      </c>
      <c r="D341" t="n">
        <v>4.3971</v>
      </c>
      <c r="E341" t="n">
        <v>22.74</v>
      </c>
      <c r="F341" t="n">
        <v>18.29</v>
      </c>
      <c r="G341" t="n">
        <v>30.48</v>
      </c>
      <c r="H341" t="n">
        <v>0.42</v>
      </c>
      <c r="I341" t="n">
        <v>36</v>
      </c>
      <c r="J341" t="n">
        <v>251.55</v>
      </c>
      <c r="K341" t="n">
        <v>58.47</v>
      </c>
      <c r="L341" t="n">
        <v>6</v>
      </c>
      <c r="M341" t="n">
        <v>34</v>
      </c>
      <c r="N341" t="n">
        <v>62.07</v>
      </c>
      <c r="O341" t="n">
        <v>31258.11</v>
      </c>
      <c r="P341" t="n">
        <v>287.73</v>
      </c>
      <c r="Q341" t="n">
        <v>444.58</v>
      </c>
      <c r="R341" t="n">
        <v>93.44</v>
      </c>
      <c r="S341" t="n">
        <v>48.21</v>
      </c>
      <c r="T341" t="n">
        <v>16546.69</v>
      </c>
      <c r="U341" t="n">
        <v>0.52</v>
      </c>
      <c r="V341" t="n">
        <v>0.75</v>
      </c>
      <c r="W341" t="n">
        <v>0.22</v>
      </c>
      <c r="X341" t="n">
        <v>1.01</v>
      </c>
      <c r="Y341" t="n">
        <v>1</v>
      </c>
      <c r="Z341" t="n">
        <v>10</v>
      </c>
    </row>
    <row r="342">
      <c r="A342" t="n">
        <v>21</v>
      </c>
      <c r="B342" t="n">
        <v>125</v>
      </c>
      <c r="C342" t="inlineStr">
        <is>
          <t xml:space="preserve">CONCLUIDO	</t>
        </is>
      </c>
      <c r="D342" t="n">
        <v>4.4313</v>
      </c>
      <c r="E342" t="n">
        <v>22.57</v>
      </c>
      <c r="F342" t="n">
        <v>18.2</v>
      </c>
      <c r="G342" t="n">
        <v>32.12</v>
      </c>
      <c r="H342" t="n">
        <v>0.44</v>
      </c>
      <c r="I342" t="n">
        <v>34</v>
      </c>
      <c r="J342" t="n">
        <v>252</v>
      </c>
      <c r="K342" t="n">
        <v>58.47</v>
      </c>
      <c r="L342" t="n">
        <v>6.25</v>
      </c>
      <c r="M342" t="n">
        <v>32</v>
      </c>
      <c r="N342" t="n">
        <v>62.27</v>
      </c>
      <c r="O342" t="n">
        <v>31313.77</v>
      </c>
      <c r="P342" t="n">
        <v>286.3</v>
      </c>
      <c r="Q342" t="n">
        <v>444.56</v>
      </c>
      <c r="R342" t="n">
        <v>90.81999999999999</v>
      </c>
      <c r="S342" t="n">
        <v>48.21</v>
      </c>
      <c r="T342" t="n">
        <v>15243.5</v>
      </c>
      <c r="U342" t="n">
        <v>0.53</v>
      </c>
      <c r="V342" t="n">
        <v>0.75</v>
      </c>
      <c r="W342" t="n">
        <v>0.22</v>
      </c>
      <c r="X342" t="n">
        <v>0.93</v>
      </c>
      <c r="Y342" t="n">
        <v>1</v>
      </c>
      <c r="Z342" t="n">
        <v>10</v>
      </c>
    </row>
    <row r="343">
      <c r="A343" t="n">
        <v>22</v>
      </c>
      <c r="B343" t="n">
        <v>125</v>
      </c>
      <c r="C343" t="inlineStr">
        <is>
          <t xml:space="preserve">CONCLUIDO	</t>
        </is>
      </c>
      <c r="D343" t="n">
        <v>4.4424</v>
      </c>
      <c r="E343" t="n">
        <v>22.51</v>
      </c>
      <c r="F343" t="n">
        <v>18.2</v>
      </c>
      <c r="G343" t="n">
        <v>33.08</v>
      </c>
      <c r="H343" t="n">
        <v>0.46</v>
      </c>
      <c r="I343" t="n">
        <v>33</v>
      </c>
      <c r="J343" t="n">
        <v>252.45</v>
      </c>
      <c r="K343" t="n">
        <v>58.47</v>
      </c>
      <c r="L343" t="n">
        <v>6.5</v>
      </c>
      <c r="M343" t="n">
        <v>31</v>
      </c>
      <c r="N343" t="n">
        <v>62.47</v>
      </c>
      <c r="O343" t="n">
        <v>31369.49</v>
      </c>
      <c r="P343" t="n">
        <v>285.87</v>
      </c>
      <c r="Q343" t="n">
        <v>444.61</v>
      </c>
      <c r="R343" t="n">
        <v>90.41</v>
      </c>
      <c r="S343" t="n">
        <v>48.21</v>
      </c>
      <c r="T343" t="n">
        <v>15044.65</v>
      </c>
      <c r="U343" t="n">
        <v>0.53</v>
      </c>
      <c r="V343" t="n">
        <v>0.75</v>
      </c>
      <c r="W343" t="n">
        <v>0.22</v>
      </c>
      <c r="X343" t="n">
        <v>0.92</v>
      </c>
      <c r="Y343" t="n">
        <v>1</v>
      </c>
      <c r="Z343" t="n">
        <v>10</v>
      </c>
    </row>
    <row r="344">
      <c r="A344" t="n">
        <v>23</v>
      </c>
      <c r="B344" t="n">
        <v>125</v>
      </c>
      <c r="C344" t="inlineStr">
        <is>
          <t xml:space="preserve">CONCLUIDO	</t>
        </is>
      </c>
      <c r="D344" t="n">
        <v>4.459</v>
      </c>
      <c r="E344" t="n">
        <v>22.43</v>
      </c>
      <c r="F344" t="n">
        <v>18.16</v>
      </c>
      <c r="G344" t="n">
        <v>34.05</v>
      </c>
      <c r="H344" t="n">
        <v>0.47</v>
      </c>
      <c r="I344" t="n">
        <v>32</v>
      </c>
      <c r="J344" t="n">
        <v>252.9</v>
      </c>
      <c r="K344" t="n">
        <v>58.47</v>
      </c>
      <c r="L344" t="n">
        <v>6.75</v>
      </c>
      <c r="M344" t="n">
        <v>30</v>
      </c>
      <c r="N344" t="n">
        <v>62.68</v>
      </c>
      <c r="O344" t="n">
        <v>31425.3</v>
      </c>
      <c r="P344" t="n">
        <v>285.37</v>
      </c>
      <c r="Q344" t="n">
        <v>444.59</v>
      </c>
      <c r="R344" t="n">
        <v>89.44</v>
      </c>
      <c r="S344" t="n">
        <v>48.21</v>
      </c>
      <c r="T344" t="n">
        <v>14563.64</v>
      </c>
      <c r="U344" t="n">
        <v>0.54</v>
      </c>
      <c r="V344" t="n">
        <v>0.75</v>
      </c>
      <c r="W344" t="n">
        <v>0.21</v>
      </c>
      <c r="X344" t="n">
        <v>0.88</v>
      </c>
      <c r="Y344" t="n">
        <v>1</v>
      </c>
      <c r="Z344" t="n">
        <v>10</v>
      </c>
    </row>
    <row r="345">
      <c r="A345" t="n">
        <v>24</v>
      </c>
      <c r="B345" t="n">
        <v>125</v>
      </c>
      <c r="C345" t="inlineStr">
        <is>
          <t xml:space="preserve">CONCLUIDO	</t>
        </is>
      </c>
      <c r="D345" t="n">
        <v>4.4736</v>
      </c>
      <c r="E345" t="n">
        <v>22.35</v>
      </c>
      <c r="F345" t="n">
        <v>18.13</v>
      </c>
      <c r="G345" t="n">
        <v>35.1</v>
      </c>
      <c r="H345" t="n">
        <v>0.49</v>
      </c>
      <c r="I345" t="n">
        <v>31</v>
      </c>
      <c r="J345" t="n">
        <v>253.35</v>
      </c>
      <c r="K345" t="n">
        <v>58.47</v>
      </c>
      <c r="L345" t="n">
        <v>7</v>
      </c>
      <c r="M345" t="n">
        <v>29</v>
      </c>
      <c r="N345" t="n">
        <v>62.88</v>
      </c>
      <c r="O345" t="n">
        <v>31481.17</v>
      </c>
      <c r="P345" t="n">
        <v>284.62</v>
      </c>
      <c r="Q345" t="n">
        <v>444.55</v>
      </c>
      <c r="R345" t="n">
        <v>88.44</v>
      </c>
      <c r="S345" t="n">
        <v>48.21</v>
      </c>
      <c r="T345" t="n">
        <v>14071.7</v>
      </c>
      <c r="U345" t="n">
        <v>0.55</v>
      </c>
      <c r="V345" t="n">
        <v>0.75</v>
      </c>
      <c r="W345" t="n">
        <v>0.21</v>
      </c>
      <c r="X345" t="n">
        <v>0.86</v>
      </c>
      <c r="Y345" t="n">
        <v>1</v>
      </c>
      <c r="Z345" t="n">
        <v>10</v>
      </c>
    </row>
    <row r="346">
      <c r="A346" t="n">
        <v>25</v>
      </c>
      <c r="B346" t="n">
        <v>125</v>
      </c>
      <c r="C346" t="inlineStr">
        <is>
          <t xml:space="preserve">CONCLUIDO	</t>
        </is>
      </c>
      <c r="D346" t="n">
        <v>4.5068</v>
      </c>
      <c r="E346" t="n">
        <v>22.19</v>
      </c>
      <c r="F346" t="n">
        <v>18.06</v>
      </c>
      <c r="G346" t="n">
        <v>37.37</v>
      </c>
      <c r="H346" t="n">
        <v>0.51</v>
      </c>
      <c r="I346" t="n">
        <v>29</v>
      </c>
      <c r="J346" t="n">
        <v>253.81</v>
      </c>
      <c r="K346" t="n">
        <v>58.47</v>
      </c>
      <c r="L346" t="n">
        <v>7.25</v>
      </c>
      <c r="M346" t="n">
        <v>27</v>
      </c>
      <c r="N346" t="n">
        <v>63.08</v>
      </c>
      <c r="O346" t="n">
        <v>31537.13</v>
      </c>
      <c r="P346" t="n">
        <v>283.35</v>
      </c>
      <c r="Q346" t="n">
        <v>444.57</v>
      </c>
      <c r="R346" t="n">
        <v>86.13</v>
      </c>
      <c r="S346" t="n">
        <v>48.21</v>
      </c>
      <c r="T346" t="n">
        <v>12922.98</v>
      </c>
      <c r="U346" t="n">
        <v>0.5600000000000001</v>
      </c>
      <c r="V346" t="n">
        <v>0.76</v>
      </c>
      <c r="W346" t="n">
        <v>0.21</v>
      </c>
      <c r="X346" t="n">
        <v>0.78</v>
      </c>
      <c r="Y346" t="n">
        <v>1</v>
      </c>
      <c r="Z346" t="n">
        <v>10</v>
      </c>
    </row>
    <row r="347">
      <c r="A347" t="n">
        <v>26</v>
      </c>
      <c r="B347" t="n">
        <v>125</v>
      </c>
      <c r="C347" t="inlineStr">
        <is>
          <t xml:space="preserve">CONCLUIDO	</t>
        </is>
      </c>
      <c r="D347" t="n">
        <v>4.5256</v>
      </c>
      <c r="E347" t="n">
        <v>22.1</v>
      </c>
      <c r="F347" t="n">
        <v>18.02</v>
      </c>
      <c r="G347" t="n">
        <v>38.61</v>
      </c>
      <c r="H347" t="n">
        <v>0.52</v>
      </c>
      <c r="I347" t="n">
        <v>28</v>
      </c>
      <c r="J347" t="n">
        <v>254.26</v>
      </c>
      <c r="K347" t="n">
        <v>58.47</v>
      </c>
      <c r="L347" t="n">
        <v>7.5</v>
      </c>
      <c r="M347" t="n">
        <v>26</v>
      </c>
      <c r="N347" t="n">
        <v>63.29</v>
      </c>
      <c r="O347" t="n">
        <v>31593.16</v>
      </c>
      <c r="P347" t="n">
        <v>282.23</v>
      </c>
      <c r="Q347" t="n">
        <v>444.55</v>
      </c>
      <c r="R347" t="n">
        <v>84.64</v>
      </c>
      <c r="S347" t="n">
        <v>48.21</v>
      </c>
      <c r="T347" t="n">
        <v>12183.95</v>
      </c>
      <c r="U347" t="n">
        <v>0.57</v>
      </c>
      <c r="V347" t="n">
        <v>0.76</v>
      </c>
      <c r="W347" t="n">
        <v>0.21</v>
      </c>
      <c r="X347" t="n">
        <v>0.74</v>
      </c>
      <c r="Y347" t="n">
        <v>1</v>
      </c>
      <c r="Z347" t="n">
        <v>10</v>
      </c>
    </row>
    <row r="348">
      <c r="A348" t="n">
        <v>27</v>
      </c>
      <c r="B348" t="n">
        <v>125</v>
      </c>
      <c r="C348" t="inlineStr">
        <is>
          <t xml:space="preserve">CONCLUIDO	</t>
        </is>
      </c>
      <c r="D348" t="n">
        <v>4.5545</v>
      </c>
      <c r="E348" t="n">
        <v>21.96</v>
      </c>
      <c r="F348" t="n">
        <v>17.92</v>
      </c>
      <c r="G348" t="n">
        <v>39.83</v>
      </c>
      <c r="H348" t="n">
        <v>0.54</v>
      </c>
      <c r="I348" t="n">
        <v>27</v>
      </c>
      <c r="J348" t="n">
        <v>254.72</v>
      </c>
      <c r="K348" t="n">
        <v>58.47</v>
      </c>
      <c r="L348" t="n">
        <v>7.75</v>
      </c>
      <c r="M348" t="n">
        <v>25</v>
      </c>
      <c r="N348" t="n">
        <v>63.49</v>
      </c>
      <c r="O348" t="n">
        <v>31649.26</v>
      </c>
      <c r="P348" t="n">
        <v>280.62</v>
      </c>
      <c r="Q348" t="n">
        <v>444.55</v>
      </c>
      <c r="R348" t="n">
        <v>81.22</v>
      </c>
      <c r="S348" t="n">
        <v>48.21</v>
      </c>
      <c r="T348" t="n">
        <v>10481.07</v>
      </c>
      <c r="U348" t="n">
        <v>0.59</v>
      </c>
      <c r="V348" t="n">
        <v>0.76</v>
      </c>
      <c r="W348" t="n">
        <v>0.21</v>
      </c>
      <c r="X348" t="n">
        <v>0.65</v>
      </c>
      <c r="Y348" t="n">
        <v>1</v>
      </c>
      <c r="Z348" t="n">
        <v>10</v>
      </c>
    </row>
    <row r="349">
      <c r="A349" t="n">
        <v>28</v>
      </c>
      <c r="B349" t="n">
        <v>125</v>
      </c>
      <c r="C349" t="inlineStr">
        <is>
          <t xml:space="preserve">CONCLUIDO	</t>
        </is>
      </c>
      <c r="D349" t="n">
        <v>4.5584</v>
      </c>
      <c r="E349" t="n">
        <v>21.94</v>
      </c>
      <c r="F349" t="n">
        <v>17.91</v>
      </c>
      <c r="G349" t="n">
        <v>39.79</v>
      </c>
      <c r="H349" t="n">
        <v>0.5600000000000001</v>
      </c>
      <c r="I349" t="n">
        <v>27</v>
      </c>
      <c r="J349" t="n">
        <v>255.17</v>
      </c>
      <c r="K349" t="n">
        <v>58.47</v>
      </c>
      <c r="L349" t="n">
        <v>8</v>
      </c>
      <c r="M349" t="n">
        <v>25</v>
      </c>
      <c r="N349" t="n">
        <v>63.7</v>
      </c>
      <c r="O349" t="n">
        <v>31705.44</v>
      </c>
      <c r="P349" t="n">
        <v>280.17</v>
      </c>
      <c r="Q349" t="n">
        <v>444.55</v>
      </c>
      <c r="R349" t="n">
        <v>81.28</v>
      </c>
      <c r="S349" t="n">
        <v>48.21</v>
      </c>
      <c r="T349" t="n">
        <v>10512.18</v>
      </c>
      <c r="U349" t="n">
        <v>0.59</v>
      </c>
      <c r="V349" t="n">
        <v>0.76</v>
      </c>
      <c r="W349" t="n">
        <v>0.19</v>
      </c>
      <c r="X349" t="n">
        <v>0.63</v>
      </c>
      <c r="Y349" t="n">
        <v>1</v>
      </c>
      <c r="Z349" t="n">
        <v>10</v>
      </c>
    </row>
    <row r="350">
      <c r="A350" t="n">
        <v>29</v>
      </c>
      <c r="B350" t="n">
        <v>125</v>
      </c>
      <c r="C350" t="inlineStr">
        <is>
          <t xml:space="preserve">CONCLUIDO	</t>
        </is>
      </c>
      <c r="D350" t="n">
        <v>4.5379</v>
      </c>
      <c r="E350" t="n">
        <v>22.04</v>
      </c>
      <c r="F350" t="n">
        <v>18.05</v>
      </c>
      <c r="G350" t="n">
        <v>41.66</v>
      </c>
      <c r="H350" t="n">
        <v>0.57</v>
      </c>
      <c r="I350" t="n">
        <v>26</v>
      </c>
      <c r="J350" t="n">
        <v>255.63</v>
      </c>
      <c r="K350" t="n">
        <v>58.47</v>
      </c>
      <c r="L350" t="n">
        <v>8.25</v>
      </c>
      <c r="M350" t="n">
        <v>24</v>
      </c>
      <c r="N350" t="n">
        <v>63.91</v>
      </c>
      <c r="O350" t="n">
        <v>31761.69</v>
      </c>
      <c r="P350" t="n">
        <v>282.47</v>
      </c>
      <c r="Q350" t="n">
        <v>444.55</v>
      </c>
      <c r="R350" t="n">
        <v>86.05</v>
      </c>
      <c r="S350" t="n">
        <v>48.21</v>
      </c>
      <c r="T350" t="n">
        <v>12898.92</v>
      </c>
      <c r="U350" t="n">
        <v>0.5600000000000001</v>
      </c>
      <c r="V350" t="n">
        <v>0.76</v>
      </c>
      <c r="W350" t="n">
        <v>0.21</v>
      </c>
      <c r="X350" t="n">
        <v>0.78</v>
      </c>
      <c r="Y350" t="n">
        <v>1</v>
      </c>
      <c r="Z350" t="n">
        <v>10</v>
      </c>
    </row>
    <row r="351">
      <c r="A351" t="n">
        <v>30</v>
      </c>
      <c r="B351" t="n">
        <v>125</v>
      </c>
      <c r="C351" t="inlineStr">
        <is>
          <t xml:space="preserve">CONCLUIDO	</t>
        </is>
      </c>
      <c r="D351" t="n">
        <v>4.5571</v>
      </c>
      <c r="E351" t="n">
        <v>21.94</v>
      </c>
      <c r="F351" t="n">
        <v>18.01</v>
      </c>
      <c r="G351" t="n">
        <v>43.21</v>
      </c>
      <c r="H351" t="n">
        <v>0.59</v>
      </c>
      <c r="I351" t="n">
        <v>25</v>
      </c>
      <c r="J351" t="n">
        <v>256.09</v>
      </c>
      <c r="K351" t="n">
        <v>58.47</v>
      </c>
      <c r="L351" t="n">
        <v>8.5</v>
      </c>
      <c r="M351" t="n">
        <v>23</v>
      </c>
      <c r="N351" t="n">
        <v>64.11</v>
      </c>
      <c r="O351" t="n">
        <v>31818.02</v>
      </c>
      <c r="P351" t="n">
        <v>281.72</v>
      </c>
      <c r="Q351" t="n">
        <v>444.59</v>
      </c>
      <c r="R351" t="n">
        <v>84.54000000000001</v>
      </c>
      <c r="S351" t="n">
        <v>48.21</v>
      </c>
      <c r="T351" t="n">
        <v>12150.78</v>
      </c>
      <c r="U351" t="n">
        <v>0.57</v>
      </c>
      <c r="V351" t="n">
        <v>0.76</v>
      </c>
      <c r="W351" t="n">
        <v>0.2</v>
      </c>
      <c r="X351" t="n">
        <v>0.73</v>
      </c>
      <c r="Y351" t="n">
        <v>1</v>
      </c>
      <c r="Z351" t="n">
        <v>10</v>
      </c>
    </row>
    <row r="352">
      <c r="A352" t="n">
        <v>31</v>
      </c>
      <c r="B352" t="n">
        <v>125</v>
      </c>
      <c r="C352" t="inlineStr">
        <is>
          <t xml:space="preserve">CONCLUIDO	</t>
        </is>
      </c>
      <c r="D352" t="n">
        <v>4.5813</v>
      </c>
      <c r="E352" t="n">
        <v>21.83</v>
      </c>
      <c r="F352" t="n">
        <v>17.94</v>
      </c>
      <c r="G352" t="n">
        <v>44.84</v>
      </c>
      <c r="H352" t="n">
        <v>0.61</v>
      </c>
      <c r="I352" t="n">
        <v>24</v>
      </c>
      <c r="J352" t="n">
        <v>256.54</v>
      </c>
      <c r="K352" t="n">
        <v>58.47</v>
      </c>
      <c r="L352" t="n">
        <v>8.75</v>
      </c>
      <c r="M352" t="n">
        <v>22</v>
      </c>
      <c r="N352" t="n">
        <v>64.31999999999999</v>
      </c>
      <c r="O352" t="n">
        <v>31874.43</v>
      </c>
      <c r="P352" t="n">
        <v>280.18</v>
      </c>
      <c r="Q352" t="n">
        <v>444.55</v>
      </c>
      <c r="R352" t="n">
        <v>82.2</v>
      </c>
      <c r="S352" t="n">
        <v>48.21</v>
      </c>
      <c r="T352" t="n">
        <v>10983.24</v>
      </c>
      <c r="U352" t="n">
        <v>0.59</v>
      </c>
      <c r="V352" t="n">
        <v>0.76</v>
      </c>
      <c r="W352" t="n">
        <v>0.2</v>
      </c>
      <c r="X352" t="n">
        <v>0.66</v>
      </c>
      <c r="Y352" t="n">
        <v>1</v>
      </c>
      <c r="Z352" t="n">
        <v>10</v>
      </c>
    </row>
    <row r="353">
      <c r="A353" t="n">
        <v>32</v>
      </c>
      <c r="B353" t="n">
        <v>125</v>
      </c>
      <c r="C353" t="inlineStr">
        <is>
          <t xml:space="preserve">CONCLUIDO	</t>
        </is>
      </c>
      <c r="D353" t="n">
        <v>4.5795</v>
      </c>
      <c r="E353" t="n">
        <v>21.84</v>
      </c>
      <c r="F353" t="n">
        <v>17.95</v>
      </c>
      <c r="G353" t="n">
        <v>44.87</v>
      </c>
      <c r="H353" t="n">
        <v>0.62</v>
      </c>
      <c r="I353" t="n">
        <v>24</v>
      </c>
      <c r="J353" t="n">
        <v>257</v>
      </c>
      <c r="K353" t="n">
        <v>58.47</v>
      </c>
      <c r="L353" t="n">
        <v>9</v>
      </c>
      <c r="M353" t="n">
        <v>22</v>
      </c>
      <c r="N353" t="n">
        <v>64.53</v>
      </c>
      <c r="O353" t="n">
        <v>31931.04</v>
      </c>
      <c r="P353" t="n">
        <v>280.4</v>
      </c>
      <c r="Q353" t="n">
        <v>444.56</v>
      </c>
      <c r="R353" t="n">
        <v>82.53</v>
      </c>
      <c r="S353" t="n">
        <v>48.21</v>
      </c>
      <c r="T353" t="n">
        <v>11148.73</v>
      </c>
      <c r="U353" t="n">
        <v>0.58</v>
      </c>
      <c r="V353" t="n">
        <v>0.76</v>
      </c>
      <c r="W353" t="n">
        <v>0.2</v>
      </c>
      <c r="X353" t="n">
        <v>0.67</v>
      </c>
      <c r="Y353" t="n">
        <v>1</v>
      </c>
      <c r="Z353" t="n">
        <v>10</v>
      </c>
    </row>
    <row r="354">
      <c r="A354" t="n">
        <v>33</v>
      </c>
      <c r="B354" t="n">
        <v>125</v>
      </c>
      <c r="C354" t="inlineStr">
        <is>
          <t xml:space="preserve">CONCLUIDO	</t>
        </is>
      </c>
      <c r="D354" t="n">
        <v>4.5976</v>
      </c>
      <c r="E354" t="n">
        <v>21.75</v>
      </c>
      <c r="F354" t="n">
        <v>17.91</v>
      </c>
      <c r="G354" t="n">
        <v>46.71</v>
      </c>
      <c r="H354" t="n">
        <v>0.64</v>
      </c>
      <c r="I354" t="n">
        <v>23</v>
      </c>
      <c r="J354" t="n">
        <v>257.46</v>
      </c>
      <c r="K354" t="n">
        <v>58.47</v>
      </c>
      <c r="L354" t="n">
        <v>9.25</v>
      </c>
      <c r="M354" t="n">
        <v>21</v>
      </c>
      <c r="N354" t="n">
        <v>64.73999999999999</v>
      </c>
      <c r="O354" t="n">
        <v>31987.61</v>
      </c>
      <c r="P354" t="n">
        <v>279.38</v>
      </c>
      <c r="Q354" t="n">
        <v>444.55</v>
      </c>
      <c r="R354" t="n">
        <v>81.23999999999999</v>
      </c>
      <c r="S354" t="n">
        <v>48.21</v>
      </c>
      <c r="T354" t="n">
        <v>10509.22</v>
      </c>
      <c r="U354" t="n">
        <v>0.59</v>
      </c>
      <c r="V354" t="n">
        <v>0.76</v>
      </c>
      <c r="W354" t="n">
        <v>0.2</v>
      </c>
      <c r="X354" t="n">
        <v>0.63</v>
      </c>
      <c r="Y354" t="n">
        <v>1</v>
      </c>
      <c r="Z354" t="n">
        <v>10</v>
      </c>
    </row>
    <row r="355">
      <c r="A355" t="n">
        <v>34</v>
      </c>
      <c r="B355" t="n">
        <v>125</v>
      </c>
      <c r="C355" t="inlineStr">
        <is>
          <t xml:space="preserve">CONCLUIDO	</t>
        </is>
      </c>
      <c r="D355" t="n">
        <v>4.6139</v>
      </c>
      <c r="E355" t="n">
        <v>21.67</v>
      </c>
      <c r="F355" t="n">
        <v>17.88</v>
      </c>
      <c r="G355" t="n">
        <v>48.76</v>
      </c>
      <c r="H355" t="n">
        <v>0.66</v>
      </c>
      <c r="I355" t="n">
        <v>22</v>
      </c>
      <c r="J355" t="n">
        <v>257.92</v>
      </c>
      <c r="K355" t="n">
        <v>58.47</v>
      </c>
      <c r="L355" t="n">
        <v>9.5</v>
      </c>
      <c r="M355" t="n">
        <v>20</v>
      </c>
      <c r="N355" t="n">
        <v>64.95</v>
      </c>
      <c r="O355" t="n">
        <v>32044.25</v>
      </c>
      <c r="P355" t="n">
        <v>278.67</v>
      </c>
      <c r="Q355" t="n">
        <v>444.58</v>
      </c>
      <c r="R355" t="n">
        <v>80.18000000000001</v>
      </c>
      <c r="S355" t="n">
        <v>48.21</v>
      </c>
      <c r="T355" t="n">
        <v>9984.309999999999</v>
      </c>
      <c r="U355" t="n">
        <v>0.6</v>
      </c>
      <c r="V355" t="n">
        <v>0.76</v>
      </c>
      <c r="W355" t="n">
        <v>0.2</v>
      </c>
      <c r="X355" t="n">
        <v>0.6</v>
      </c>
      <c r="Y355" t="n">
        <v>1</v>
      </c>
      <c r="Z355" t="n">
        <v>10</v>
      </c>
    </row>
    <row r="356">
      <c r="A356" t="n">
        <v>35</v>
      </c>
      <c r="B356" t="n">
        <v>125</v>
      </c>
      <c r="C356" t="inlineStr">
        <is>
          <t xml:space="preserve">CONCLUIDO	</t>
        </is>
      </c>
      <c r="D356" t="n">
        <v>4.6138</v>
      </c>
      <c r="E356" t="n">
        <v>21.67</v>
      </c>
      <c r="F356" t="n">
        <v>17.88</v>
      </c>
      <c r="G356" t="n">
        <v>48.76</v>
      </c>
      <c r="H356" t="n">
        <v>0.67</v>
      </c>
      <c r="I356" t="n">
        <v>22</v>
      </c>
      <c r="J356" t="n">
        <v>258.38</v>
      </c>
      <c r="K356" t="n">
        <v>58.47</v>
      </c>
      <c r="L356" t="n">
        <v>9.75</v>
      </c>
      <c r="M356" t="n">
        <v>20</v>
      </c>
      <c r="N356" t="n">
        <v>65.16</v>
      </c>
      <c r="O356" t="n">
        <v>32100.97</v>
      </c>
      <c r="P356" t="n">
        <v>278.81</v>
      </c>
      <c r="Q356" t="n">
        <v>444.56</v>
      </c>
      <c r="R356" t="n">
        <v>80.19</v>
      </c>
      <c r="S356" t="n">
        <v>48.21</v>
      </c>
      <c r="T356" t="n">
        <v>9990.43</v>
      </c>
      <c r="U356" t="n">
        <v>0.6</v>
      </c>
      <c r="V356" t="n">
        <v>0.76</v>
      </c>
      <c r="W356" t="n">
        <v>0.2</v>
      </c>
      <c r="X356" t="n">
        <v>0.6</v>
      </c>
      <c r="Y356" t="n">
        <v>1</v>
      </c>
      <c r="Z356" t="n">
        <v>10</v>
      </c>
    </row>
    <row r="357">
      <c r="A357" t="n">
        <v>36</v>
      </c>
      <c r="B357" t="n">
        <v>125</v>
      </c>
      <c r="C357" t="inlineStr">
        <is>
          <t xml:space="preserve">CONCLUIDO	</t>
        </is>
      </c>
      <c r="D357" t="n">
        <v>4.6314</v>
      </c>
      <c r="E357" t="n">
        <v>21.59</v>
      </c>
      <c r="F357" t="n">
        <v>17.84</v>
      </c>
      <c r="G357" t="n">
        <v>50.98</v>
      </c>
      <c r="H357" t="n">
        <v>0.6899999999999999</v>
      </c>
      <c r="I357" t="n">
        <v>21</v>
      </c>
      <c r="J357" t="n">
        <v>258.84</v>
      </c>
      <c r="K357" t="n">
        <v>58.47</v>
      </c>
      <c r="L357" t="n">
        <v>10</v>
      </c>
      <c r="M357" t="n">
        <v>19</v>
      </c>
      <c r="N357" t="n">
        <v>65.37</v>
      </c>
      <c r="O357" t="n">
        <v>32157.77</v>
      </c>
      <c r="P357" t="n">
        <v>277.58</v>
      </c>
      <c r="Q357" t="n">
        <v>444.57</v>
      </c>
      <c r="R357" t="n">
        <v>78.98999999999999</v>
      </c>
      <c r="S357" t="n">
        <v>48.21</v>
      </c>
      <c r="T357" t="n">
        <v>9397.1</v>
      </c>
      <c r="U357" t="n">
        <v>0.61</v>
      </c>
      <c r="V357" t="n">
        <v>0.76</v>
      </c>
      <c r="W357" t="n">
        <v>0.2</v>
      </c>
      <c r="X357" t="n">
        <v>0.57</v>
      </c>
      <c r="Y357" t="n">
        <v>1</v>
      </c>
      <c r="Z357" t="n">
        <v>10</v>
      </c>
    </row>
    <row r="358">
      <c r="A358" t="n">
        <v>37</v>
      </c>
      <c r="B358" t="n">
        <v>125</v>
      </c>
      <c r="C358" t="inlineStr">
        <is>
          <t xml:space="preserve">CONCLUIDO	</t>
        </is>
      </c>
      <c r="D358" t="n">
        <v>4.6308</v>
      </c>
      <c r="E358" t="n">
        <v>21.59</v>
      </c>
      <c r="F358" t="n">
        <v>17.85</v>
      </c>
      <c r="G358" t="n">
        <v>50.99</v>
      </c>
      <c r="H358" t="n">
        <v>0.7</v>
      </c>
      <c r="I358" t="n">
        <v>21</v>
      </c>
      <c r="J358" t="n">
        <v>259.3</v>
      </c>
      <c r="K358" t="n">
        <v>58.47</v>
      </c>
      <c r="L358" t="n">
        <v>10.25</v>
      </c>
      <c r="M358" t="n">
        <v>19</v>
      </c>
      <c r="N358" t="n">
        <v>65.58</v>
      </c>
      <c r="O358" t="n">
        <v>32214.64</v>
      </c>
      <c r="P358" t="n">
        <v>277.79</v>
      </c>
      <c r="Q358" t="n">
        <v>444.55</v>
      </c>
      <c r="R358" t="n">
        <v>79.25</v>
      </c>
      <c r="S358" t="n">
        <v>48.21</v>
      </c>
      <c r="T358" t="n">
        <v>9527.450000000001</v>
      </c>
      <c r="U358" t="n">
        <v>0.61</v>
      </c>
      <c r="V358" t="n">
        <v>0.76</v>
      </c>
      <c r="W358" t="n">
        <v>0.2</v>
      </c>
      <c r="X358" t="n">
        <v>0.57</v>
      </c>
      <c r="Y358" t="n">
        <v>1</v>
      </c>
      <c r="Z358" t="n">
        <v>10</v>
      </c>
    </row>
    <row r="359">
      <c r="A359" t="n">
        <v>38</v>
      </c>
      <c r="B359" t="n">
        <v>125</v>
      </c>
      <c r="C359" t="inlineStr">
        <is>
          <t xml:space="preserve">CONCLUIDO	</t>
        </is>
      </c>
      <c r="D359" t="n">
        <v>4.6495</v>
      </c>
      <c r="E359" t="n">
        <v>21.51</v>
      </c>
      <c r="F359" t="n">
        <v>17.81</v>
      </c>
      <c r="G359" t="n">
        <v>53.42</v>
      </c>
      <c r="H359" t="n">
        <v>0.72</v>
      </c>
      <c r="I359" t="n">
        <v>20</v>
      </c>
      <c r="J359" t="n">
        <v>259.76</v>
      </c>
      <c r="K359" t="n">
        <v>58.47</v>
      </c>
      <c r="L359" t="n">
        <v>10.5</v>
      </c>
      <c r="M359" t="n">
        <v>18</v>
      </c>
      <c r="N359" t="n">
        <v>65.79000000000001</v>
      </c>
      <c r="O359" t="n">
        <v>32271.6</v>
      </c>
      <c r="P359" t="n">
        <v>276.88</v>
      </c>
      <c r="Q359" t="n">
        <v>444.59</v>
      </c>
      <c r="R359" t="n">
        <v>77.87</v>
      </c>
      <c r="S359" t="n">
        <v>48.21</v>
      </c>
      <c r="T359" t="n">
        <v>8838.25</v>
      </c>
      <c r="U359" t="n">
        <v>0.62</v>
      </c>
      <c r="V359" t="n">
        <v>0.77</v>
      </c>
      <c r="W359" t="n">
        <v>0.19</v>
      </c>
      <c r="X359" t="n">
        <v>0.53</v>
      </c>
      <c r="Y359" t="n">
        <v>1</v>
      </c>
      <c r="Z359" t="n">
        <v>10</v>
      </c>
    </row>
    <row r="360">
      <c r="A360" t="n">
        <v>39</v>
      </c>
      <c r="B360" t="n">
        <v>125</v>
      </c>
      <c r="C360" t="inlineStr">
        <is>
          <t xml:space="preserve">CONCLUIDO	</t>
        </is>
      </c>
      <c r="D360" t="n">
        <v>4.6483</v>
      </c>
      <c r="E360" t="n">
        <v>21.51</v>
      </c>
      <c r="F360" t="n">
        <v>17.81</v>
      </c>
      <c r="G360" t="n">
        <v>53.43</v>
      </c>
      <c r="H360" t="n">
        <v>0.74</v>
      </c>
      <c r="I360" t="n">
        <v>20</v>
      </c>
      <c r="J360" t="n">
        <v>260.23</v>
      </c>
      <c r="K360" t="n">
        <v>58.47</v>
      </c>
      <c r="L360" t="n">
        <v>10.75</v>
      </c>
      <c r="M360" t="n">
        <v>18</v>
      </c>
      <c r="N360" t="n">
        <v>66</v>
      </c>
      <c r="O360" t="n">
        <v>32328.64</v>
      </c>
      <c r="P360" t="n">
        <v>277.07</v>
      </c>
      <c r="Q360" t="n">
        <v>444.57</v>
      </c>
      <c r="R360" t="n">
        <v>78.03</v>
      </c>
      <c r="S360" t="n">
        <v>48.21</v>
      </c>
      <c r="T360" t="n">
        <v>8920.6</v>
      </c>
      <c r="U360" t="n">
        <v>0.62</v>
      </c>
      <c r="V360" t="n">
        <v>0.77</v>
      </c>
      <c r="W360" t="n">
        <v>0.2</v>
      </c>
      <c r="X360" t="n">
        <v>0.53</v>
      </c>
      <c r="Y360" t="n">
        <v>1</v>
      </c>
      <c r="Z360" t="n">
        <v>10</v>
      </c>
    </row>
    <row r="361">
      <c r="A361" t="n">
        <v>40</v>
      </c>
      <c r="B361" t="n">
        <v>125</v>
      </c>
      <c r="C361" t="inlineStr">
        <is>
          <t xml:space="preserve">CONCLUIDO	</t>
        </is>
      </c>
      <c r="D361" t="n">
        <v>4.6664</v>
      </c>
      <c r="E361" t="n">
        <v>21.43</v>
      </c>
      <c r="F361" t="n">
        <v>17.78</v>
      </c>
      <c r="G361" t="n">
        <v>56.13</v>
      </c>
      <c r="H361" t="n">
        <v>0.75</v>
      </c>
      <c r="I361" t="n">
        <v>19</v>
      </c>
      <c r="J361" t="n">
        <v>260.69</v>
      </c>
      <c r="K361" t="n">
        <v>58.47</v>
      </c>
      <c r="L361" t="n">
        <v>11</v>
      </c>
      <c r="M361" t="n">
        <v>17</v>
      </c>
      <c r="N361" t="n">
        <v>66.20999999999999</v>
      </c>
      <c r="O361" t="n">
        <v>32385.75</v>
      </c>
      <c r="P361" t="n">
        <v>276.07</v>
      </c>
      <c r="Q361" t="n">
        <v>444.56</v>
      </c>
      <c r="R361" t="n">
        <v>76.8</v>
      </c>
      <c r="S361" t="n">
        <v>48.21</v>
      </c>
      <c r="T361" t="n">
        <v>8312.34</v>
      </c>
      <c r="U361" t="n">
        <v>0.63</v>
      </c>
      <c r="V361" t="n">
        <v>0.77</v>
      </c>
      <c r="W361" t="n">
        <v>0.19</v>
      </c>
      <c r="X361" t="n">
        <v>0.5</v>
      </c>
      <c r="Y361" t="n">
        <v>1</v>
      </c>
      <c r="Z361" t="n">
        <v>10</v>
      </c>
    </row>
    <row r="362">
      <c r="A362" t="n">
        <v>41</v>
      </c>
      <c r="B362" t="n">
        <v>125</v>
      </c>
      <c r="C362" t="inlineStr">
        <is>
          <t xml:space="preserve">CONCLUIDO	</t>
        </is>
      </c>
      <c r="D362" t="n">
        <v>4.6664</v>
      </c>
      <c r="E362" t="n">
        <v>21.43</v>
      </c>
      <c r="F362" t="n">
        <v>17.78</v>
      </c>
      <c r="G362" t="n">
        <v>56.13</v>
      </c>
      <c r="H362" t="n">
        <v>0.77</v>
      </c>
      <c r="I362" t="n">
        <v>19</v>
      </c>
      <c r="J362" t="n">
        <v>261.15</v>
      </c>
      <c r="K362" t="n">
        <v>58.47</v>
      </c>
      <c r="L362" t="n">
        <v>11.25</v>
      </c>
      <c r="M362" t="n">
        <v>17</v>
      </c>
      <c r="N362" t="n">
        <v>66.43000000000001</v>
      </c>
      <c r="O362" t="n">
        <v>32442.95</v>
      </c>
      <c r="P362" t="n">
        <v>276.21</v>
      </c>
      <c r="Q362" t="n">
        <v>444.6</v>
      </c>
      <c r="R362" t="n">
        <v>76.75</v>
      </c>
      <c r="S362" t="n">
        <v>48.21</v>
      </c>
      <c r="T362" t="n">
        <v>8286.27</v>
      </c>
      <c r="U362" t="n">
        <v>0.63</v>
      </c>
      <c r="V362" t="n">
        <v>0.77</v>
      </c>
      <c r="W362" t="n">
        <v>0.2</v>
      </c>
      <c r="X362" t="n">
        <v>0.5</v>
      </c>
      <c r="Y362" t="n">
        <v>1</v>
      </c>
      <c r="Z362" t="n">
        <v>10</v>
      </c>
    </row>
    <row r="363">
      <c r="A363" t="n">
        <v>42</v>
      </c>
      <c r="B363" t="n">
        <v>125</v>
      </c>
      <c r="C363" t="inlineStr">
        <is>
          <t xml:space="preserve">CONCLUIDO	</t>
        </is>
      </c>
      <c r="D363" t="n">
        <v>4.6795</v>
      </c>
      <c r="E363" t="n">
        <v>21.37</v>
      </c>
      <c r="F363" t="n">
        <v>17.72</v>
      </c>
      <c r="G363" t="n">
        <v>55.94</v>
      </c>
      <c r="H363" t="n">
        <v>0.78</v>
      </c>
      <c r="I363" t="n">
        <v>19</v>
      </c>
      <c r="J363" t="n">
        <v>261.62</v>
      </c>
      <c r="K363" t="n">
        <v>58.47</v>
      </c>
      <c r="L363" t="n">
        <v>11.5</v>
      </c>
      <c r="M363" t="n">
        <v>17</v>
      </c>
      <c r="N363" t="n">
        <v>66.64</v>
      </c>
      <c r="O363" t="n">
        <v>32500.22</v>
      </c>
      <c r="P363" t="n">
        <v>274.6</v>
      </c>
      <c r="Q363" t="n">
        <v>444.55</v>
      </c>
      <c r="R363" t="n">
        <v>74.59</v>
      </c>
      <c r="S363" t="n">
        <v>48.21</v>
      </c>
      <c r="T363" t="n">
        <v>7206.31</v>
      </c>
      <c r="U363" t="n">
        <v>0.65</v>
      </c>
      <c r="V363" t="n">
        <v>0.77</v>
      </c>
      <c r="W363" t="n">
        <v>0.2</v>
      </c>
      <c r="X363" t="n">
        <v>0.44</v>
      </c>
      <c r="Y363" t="n">
        <v>1</v>
      </c>
      <c r="Z363" t="n">
        <v>10</v>
      </c>
    </row>
    <row r="364">
      <c r="A364" t="n">
        <v>43</v>
      </c>
      <c r="B364" t="n">
        <v>125</v>
      </c>
      <c r="C364" t="inlineStr">
        <is>
          <t xml:space="preserve">CONCLUIDO	</t>
        </is>
      </c>
      <c r="D364" t="n">
        <v>4.6987</v>
      </c>
      <c r="E364" t="n">
        <v>21.28</v>
      </c>
      <c r="F364" t="n">
        <v>17.68</v>
      </c>
      <c r="G364" t="n">
        <v>58.92</v>
      </c>
      <c r="H364" t="n">
        <v>0.8</v>
      </c>
      <c r="I364" t="n">
        <v>18</v>
      </c>
      <c r="J364" t="n">
        <v>262.08</v>
      </c>
      <c r="K364" t="n">
        <v>58.47</v>
      </c>
      <c r="L364" t="n">
        <v>11.75</v>
      </c>
      <c r="M364" t="n">
        <v>16</v>
      </c>
      <c r="N364" t="n">
        <v>66.86</v>
      </c>
      <c r="O364" t="n">
        <v>32557.58</v>
      </c>
      <c r="P364" t="n">
        <v>273.86</v>
      </c>
      <c r="Q364" t="n">
        <v>444.56</v>
      </c>
      <c r="R364" t="n">
        <v>73.67</v>
      </c>
      <c r="S364" t="n">
        <v>48.21</v>
      </c>
      <c r="T364" t="n">
        <v>6748.06</v>
      </c>
      <c r="U364" t="n">
        <v>0.65</v>
      </c>
      <c r="V364" t="n">
        <v>0.77</v>
      </c>
      <c r="W364" t="n">
        <v>0.18</v>
      </c>
      <c r="X364" t="n">
        <v>0.4</v>
      </c>
      <c r="Y364" t="n">
        <v>1</v>
      </c>
      <c r="Z364" t="n">
        <v>10</v>
      </c>
    </row>
    <row r="365">
      <c r="A365" t="n">
        <v>44</v>
      </c>
      <c r="B365" t="n">
        <v>125</v>
      </c>
      <c r="C365" t="inlineStr">
        <is>
          <t xml:space="preserve">CONCLUIDO	</t>
        </is>
      </c>
      <c r="D365" t="n">
        <v>4.6578</v>
      </c>
      <c r="E365" t="n">
        <v>21.47</v>
      </c>
      <c r="F365" t="n">
        <v>17.86</v>
      </c>
      <c r="G365" t="n">
        <v>59.54</v>
      </c>
      <c r="H365" t="n">
        <v>0.8100000000000001</v>
      </c>
      <c r="I365" t="n">
        <v>18</v>
      </c>
      <c r="J365" t="n">
        <v>262.55</v>
      </c>
      <c r="K365" t="n">
        <v>58.47</v>
      </c>
      <c r="L365" t="n">
        <v>12</v>
      </c>
      <c r="M365" t="n">
        <v>16</v>
      </c>
      <c r="N365" t="n">
        <v>67.06999999999999</v>
      </c>
      <c r="O365" t="n">
        <v>32615.02</v>
      </c>
      <c r="P365" t="n">
        <v>276.48</v>
      </c>
      <c r="Q365" t="n">
        <v>444.55</v>
      </c>
      <c r="R365" t="n">
        <v>80.02</v>
      </c>
      <c r="S365" t="n">
        <v>48.21</v>
      </c>
      <c r="T365" t="n">
        <v>9923.92</v>
      </c>
      <c r="U365" t="n">
        <v>0.6</v>
      </c>
      <c r="V365" t="n">
        <v>0.76</v>
      </c>
      <c r="W365" t="n">
        <v>0.19</v>
      </c>
      <c r="X365" t="n">
        <v>0.59</v>
      </c>
      <c r="Y365" t="n">
        <v>1</v>
      </c>
      <c r="Z365" t="n">
        <v>10</v>
      </c>
    </row>
    <row r="366">
      <c r="A366" t="n">
        <v>45</v>
      </c>
      <c r="B366" t="n">
        <v>125</v>
      </c>
      <c r="C366" t="inlineStr">
        <is>
          <t xml:space="preserve">CONCLUIDO	</t>
        </is>
      </c>
      <c r="D366" t="n">
        <v>4.6721</v>
      </c>
      <c r="E366" t="n">
        <v>21.4</v>
      </c>
      <c r="F366" t="n">
        <v>17.8</v>
      </c>
      <c r="G366" t="n">
        <v>59.32</v>
      </c>
      <c r="H366" t="n">
        <v>0.83</v>
      </c>
      <c r="I366" t="n">
        <v>18</v>
      </c>
      <c r="J366" t="n">
        <v>263.01</v>
      </c>
      <c r="K366" t="n">
        <v>58.47</v>
      </c>
      <c r="L366" t="n">
        <v>12.25</v>
      </c>
      <c r="M366" t="n">
        <v>16</v>
      </c>
      <c r="N366" t="n">
        <v>67.29000000000001</v>
      </c>
      <c r="O366" t="n">
        <v>32672.53</v>
      </c>
      <c r="P366" t="n">
        <v>275.32</v>
      </c>
      <c r="Q366" t="n">
        <v>444.56</v>
      </c>
      <c r="R366" t="n">
        <v>77.66</v>
      </c>
      <c r="S366" t="n">
        <v>48.21</v>
      </c>
      <c r="T366" t="n">
        <v>8744.559999999999</v>
      </c>
      <c r="U366" t="n">
        <v>0.62</v>
      </c>
      <c r="V366" t="n">
        <v>0.77</v>
      </c>
      <c r="W366" t="n">
        <v>0.19</v>
      </c>
      <c r="X366" t="n">
        <v>0.52</v>
      </c>
      <c r="Y366" t="n">
        <v>1</v>
      </c>
      <c r="Z366" t="n">
        <v>10</v>
      </c>
    </row>
    <row r="367">
      <c r="A367" t="n">
        <v>46</v>
      </c>
      <c r="B367" t="n">
        <v>125</v>
      </c>
      <c r="C367" t="inlineStr">
        <is>
          <t xml:space="preserve">CONCLUIDO	</t>
        </is>
      </c>
      <c r="D367" t="n">
        <v>4.6932</v>
      </c>
      <c r="E367" t="n">
        <v>21.31</v>
      </c>
      <c r="F367" t="n">
        <v>17.75</v>
      </c>
      <c r="G367" t="n">
        <v>62.64</v>
      </c>
      <c r="H367" t="n">
        <v>0.84</v>
      </c>
      <c r="I367" t="n">
        <v>17</v>
      </c>
      <c r="J367" t="n">
        <v>263.48</v>
      </c>
      <c r="K367" t="n">
        <v>58.47</v>
      </c>
      <c r="L367" t="n">
        <v>12.5</v>
      </c>
      <c r="M367" t="n">
        <v>15</v>
      </c>
      <c r="N367" t="n">
        <v>67.51000000000001</v>
      </c>
      <c r="O367" t="n">
        <v>32730.13</v>
      </c>
      <c r="P367" t="n">
        <v>274.61</v>
      </c>
      <c r="Q367" t="n">
        <v>444.56</v>
      </c>
      <c r="R367" t="n">
        <v>76.09999999999999</v>
      </c>
      <c r="S367" t="n">
        <v>48.21</v>
      </c>
      <c r="T367" t="n">
        <v>7971.22</v>
      </c>
      <c r="U367" t="n">
        <v>0.63</v>
      </c>
      <c r="V367" t="n">
        <v>0.77</v>
      </c>
      <c r="W367" t="n">
        <v>0.19</v>
      </c>
      <c r="X367" t="n">
        <v>0.47</v>
      </c>
      <c r="Y367" t="n">
        <v>1</v>
      </c>
      <c r="Z367" t="n">
        <v>10</v>
      </c>
    </row>
    <row r="368">
      <c r="A368" t="n">
        <v>47</v>
      </c>
      <c r="B368" t="n">
        <v>125</v>
      </c>
      <c r="C368" t="inlineStr">
        <is>
          <t xml:space="preserve">CONCLUIDO	</t>
        </is>
      </c>
      <c r="D368" t="n">
        <v>4.6938</v>
      </c>
      <c r="E368" t="n">
        <v>21.3</v>
      </c>
      <c r="F368" t="n">
        <v>17.75</v>
      </c>
      <c r="G368" t="n">
        <v>62.63</v>
      </c>
      <c r="H368" t="n">
        <v>0.86</v>
      </c>
      <c r="I368" t="n">
        <v>17</v>
      </c>
      <c r="J368" t="n">
        <v>263.95</v>
      </c>
      <c r="K368" t="n">
        <v>58.47</v>
      </c>
      <c r="L368" t="n">
        <v>12.75</v>
      </c>
      <c r="M368" t="n">
        <v>15</v>
      </c>
      <c r="N368" t="n">
        <v>67.72</v>
      </c>
      <c r="O368" t="n">
        <v>32787.82</v>
      </c>
      <c r="P368" t="n">
        <v>274.55</v>
      </c>
      <c r="Q368" t="n">
        <v>444.56</v>
      </c>
      <c r="R368" t="n">
        <v>75.84</v>
      </c>
      <c r="S368" t="n">
        <v>48.21</v>
      </c>
      <c r="T368" t="n">
        <v>7840.29</v>
      </c>
      <c r="U368" t="n">
        <v>0.64</v>
      </c>
      <c r="V368" t="n">
        <v>0.77</v>
      </c>
      <c r="W368" t="n">
        <v>0.19</v>
      </c>
      <c r="X368" t="n">
        <v>0.47</v>
      </c>
      <c r="Y368" t="n">
        <v>1</v>
      </c>
      <c r="Z368" t="n">
        <v>10</v>
      </c>
    </row>
    <row r="369">
      <c r="A369" t="n">
        <v>48</v>
      </c>
      <c r="B369" t="n">
        <v>125</v>
      </c>
      <c r="C369" t="inlineStr">
        <is>
          <t xml:space="preserve">CONCLUIDO	</t>
        </is>
      </c>
      <c r="D369" t="n">
        <v>4.6933</v>
      </c>
      <c r="E369" t="n">
        <v>21.31</v>
      </c>
      <c r="F369" t="n">
        <v>17.75</v>
      </c>
      <c r="G369" t="n">
        <v>62.64</v>
      </c>
      <c r="H369" t="n">
        <v>0.87</v>
      </c>
      <c r="I369" t="n">
        <v>17</v>
      </c>
      <c r="J369" t="n">
        <v>264.42</v>
      </c>
      <c r="K369" t="n">
        <v>58.47</v>
      </c>
      <c r="L369" t="n">
        <v>13</v>
      </c>
      <c r="M369" t="n">
        <v>15</v>
      </c>
      <c r="N369" t="n">
        <v>67.94</v>
      </c>
      <c r="O369" t="n">
        <v>32845.58</v>
      </c>
      <c r="P369" t="n">
        <v>274.18</v>
      </c>
      <c r="Q369" t="n">
        <v>444.55</v>
      </c>
      <c r="R369" t="n">
        <v>75.97</v>
      </c>
      <c r="S369" t="n">
        <v>48.21</v>
      </c>
      <c r="T369" t="n">
        <v>7905.3</v>
      </c>
      <c r="U369" t="n">
        <v>0.63</v>
      </c>
      <c r="V369" t="n">
        <v>0.77</v>
      </c>
      <c r="W369" t="n">
        <v>0.19</v>
      </c>
      <c r="X369" t="n">
        <v>0.47</v>
      </c>
      <c r="Y369" t="n">
        <v>1</v>
      </c>
      <c r="Z369" t="n">
        <v>10</v>
      </c>
    </row>
    <row r="370">
      <c r="A370" t="n">
        <v>49</v>
      </c>
      <c r="B370" t="n">
        <v>125</v>
      </c>
      <c r="C370" t="inlineStr">
        <is>
          <t xml:space="preserve">CONCLUIDO	</t>
        </is>
      </c>
      <c r="D370" t="n">
        <v>4.713</v>
      </c>
      <c r="E370" t="n">
        <v>21.22</v>
      </c>
      <c r="F370" t="n">
        <v>17.71</v>
      </c>
      <c r="G370" t="n">
        <v>66.40000000000001</v>
      </c>
      <c r="H370" t="n">
        <v>0.89</v>
      </c>
      <c r="I370" t="n">
        <v>16</v>
      </c>
      <c r="J370" t="n">
        <v>264.89</v>
      </c>
      <c r="K370" t="n">
        <v>58.47</v>
      </c>
      <c r="L370" t="n">
        <v>13.25</v>
      </c>
      <c r="M370" t="n">
        <v>14</v>
      </c>
      <c r="N370" t="n">
        <v>68.16</v>
      </c>
      <c r="O370" t="n">
        <v>32903.43</v>
      </c>
      <c r="P370" t="n">
        <v>273.27</v>
      </c>
      <c r="Q370" t="n">
        <v>444.55</v>
      </c>
      <c r="R370" t="n">
        <v>74.64</v>
      </c>
      <c r="S370" t="n">
        <v>48.21</v>
      </c>
      <c r="T370" t="n">
        <v>7246.47</v>
      </c>
      <c r="U370" t="n">
        <v>0.65</v>
      </c>
      <c r="V370" t="n">
        <v>0.77</v>
      </c>
      <c r="W370" t="n">
        <v>0.19</v>
      </c>
      <c r="X370" t="n">
        <v>0.43</v>
      </c>
      <c r="Y370" t="n">
        <v>1</v>
      </c>
      <c r="Z370" t="n">
        <v>10</v>
      </c>
    </row>
    <row r="371">
      <c r="A371" t="n">
        <v>50</v>
      </c>
      <c r="B371" t="n">
        <v>125</v>
      </c>
      <c r="C371" t="inlineStr">
        <is>
          <t xml:space="preserve">CONCLUIDO	</t>
        </is>
      </c>
      <c r="D371" t="n">
        <v>4.711</v>
      </c>
      <c r="E371" t="n">
        <v>21.23</v>
      </c>
      <c r="F371" t="n">
        <v>17.71</v>
      </c>
      <c r="G371" t="n">
        <v>66.43000000000001</v>
      </c>
      <c r="H371" t="n">
        <v>0.91</v>
      </c>
      <c r="I371" t="n">
        <v>16</v>
      </c>
      <c r="J371" t="n">
        <v>265.36</v>
      </c>
      <c r="K371" t="n">
        <v>58.47</v>
      </c>
      <c r="L371" t="n">
        <v>13.5</v>
      </c>
      <c r="M371" t="n">
        <v>14</v>
      </c>
      <c r="N371" t="n">
        <v>68.38</v>
      </c>
      <c r="O371" t="n">
        <v>32961.36</v>
      </c>
      <c r="P371" t="n">
        <v>273.53</v>
      </c>
      <c r="Q371" t="n">
        <v>444.56</v>
      </c>
      <c r="R371" t="n">
        <v>74.90000000000001</v>
      </c>
      <c r="S371" t="n">
        <v>48.21</v>
      </c>
      <c r="T371" t="n">
        <v>7374.54</v>
      </c>
      <c r="U371" t="n">
        <v>0.64</v>
      </c>
      <c r="V371" t="n">
        <v>0.77</v>
      </c>
      <c r="W371" t="n">
        <v>0.19</v>
      </c>
      <c r="X371" t="n">
        <v>0.44</v>
      </c>
      <c r="Y371" t="n">
        <v>1</v>
      </c>
      <c r="Z371" t="n">
        <v>10</v>
      </c>
    </row>
    <row r="372">
      <c r="A372" t="n">
        <v>51</v>
      </c>
      <c r="B372" t="n">
        <v>125</v>
      </c>
      <c r="C372" t="inlineStr">
        <is>
          <t xml:space="preserve">CONCLUIDO	</t>
        </is>
      </c>
      <c r="D372" t="n">
        <v>4.712</v>
      </c>
      <c r="E372" t="n">
        <v>21.22</v>
      </c>
      <c r="F372" t="n">
        <v>17.71</v>
      </c>
      <c r="G372" t="n">
        <v>66.41</v>
      </c>
      <c r="H372" t="n">
        <v>0.92</v>
      </c>
      <c r="I372" t="n">
        <v>16</v>
      </c>
      <c r="J372" t="n">
        <v>265.83</v>
      </c>
      <c r="K372" t="n">
        <v>58.47</v>
      </c>
      <c r="L372" t="n">
        <v>13.75</v>
      </c>
      <c r="M372" t="n">
        <v>14</v>
      </c>
      <c r="N372" t="n">
        <v>68.59999999999999</v>
      </c>
      <c r="O372" t="n">
        <v>33019.37</v>
      </c>
      <c r="P372" t="n">
        <v>273.21</v>
      </c>
      <c r="Q372" t="n">
        <v>444.56</v>
      </c>
      <c r="R372" t="n">
        <v>74.72</v>
      </c>
      <c r="S372" t="n">
        <v>48.21</v>
      </c>
      <c r="T372" t="n">
        <v>7285.23</v>
      </c>
      <c r="U372" t="n">
        <v>0.65</v>
      </c>
      <c r="V372" t="n">
        <v>0.77</v>
      </c>
      <c r="W372" t="n">
        <v>0.19</v>
      </c>
      <c r="X372" t="n">
        <v>0.43</v>
      </c>
      <c r="Y372" t="n">
        <v>1</v>
      </c>
      <c r="Z372" t="n">
        <v>10</v>
      </c>
    </row>
    <row r="373">
      <c r="A373" t="n">
        <v>52</v>
      </c>
      <c r="B373" t="n">
        <v>125</v>
      </c>
      <c r="C373" t="inlineStr">
        <is>
          <t xml:space="preserve">CONCLUIDO	</t>
        </is>
      </c>
      <c r="D373" t="n">
        <v>4.7309</v>
      </c>
      <c r="E373" t="n">
        <v>21.14</v>
      </c>
      <c r="F373" t="n">
        <v>17.67</v>
      </c>
      <c r="G373" t="n">
        <v>70.69</v>
      </c>
      <c r="H373" t="n">
        <v>0.9399999999999999</v>
      </c>
      <c r="I373" t="n">
        <v>15</v>
      </c>
      <c r="J373" t="n">
        <v>266.3</v>
      </c>
      <c r="K373" t="n">
        <v>58.47</v>
      </c>
      <c r="L373" t="n">
        <v>14</v>
      </c>
      <c r="M373" t="n">
        <v>13</v>
      </c>
      <c r="N373" t="n">
        <v>68.81999999999999</v>
      </c>
      <c r="O373" t="n">
        <v>33077.47</v>
      </c>
      <c r="P373" t="n">
        <v>272.5</v>
      </c>
      <c r="Q373" t="n">
        <v>444.55</v>
      </c>
      <c r="R373" t="n">
        <v>73.43000000000001</v>
      </c>
      <c r="S373" t="n">
        <v>48.21</v>
      </c>
      <c r="T373" t="n">
        <v>6646.01</v>
      </c>
      <c r="U373" t="n">
        <v>0.66</v>
      </c>
      <c r="V373" t="n">
        <v>0.77</v>
      </c>
      <c r="W373" t="n">
        <v>0.19</v>
      </c>
      <c r="X373" t="n">
        <v>0.4</v>
      </c>
      <c r="Y373" t="n">
        <v>1</v>
      </c>
      <c r="Z373" t="n">
        <v>10</v>
      </c>
    </row>
    <row r="374">
      <c r="A374" t="n">
        <v>53</v>
      </c>
      <c r="B374" t="n">
        <v>125</v>
      </c>
      <c r="C374" t="inlineStr">
        <is>
          <t xml:space="preserve">CONCLUIDO	</t>
        </is>
      </c>
      <c r="D374" t="n">
        <v>4.7305</v>
      </c>
      <c r="E374" t="n">
        <v>21.14</v>
      </c>
      <c r="F374" t="n">
        <v>17.67</v>
      </c>
      <c r="G374" t="n">
        <v>70.7</v>
      </c>
      <c r="H374" t="n">
        <v>0.95</v>
      </c>
      <c r="I374" t="n">
        <v>15</v>
      </c>
      <c r="J374" t="n">
        <v>266.77</v>
      </c>
      <c r="K374" t="n">
        <v>58.47</v>
      </c>
      <c r="L374" t="n">
        <v>14.25</v>
      </c>
      <c r="M374" t="n">
        <v>13</v>
      </c>
      <c r="N374" t="n">
        <v>69.04000000000001</v>
      </c>
      <c r="O374" t="n">
        <v>33135.65</v>
      </c>
      <c r="P374" t="n">
        <v>272.2</v>
      </c>
      <c r="Q374" t="n">
        <v>444.55</v>
      </c>
      <c r="R374" t="n">
        <v>73.59</v>
      </c>
      <c r="S374" t="n">
        <v>48.21</v>
      </c>
      <c r="T374" t="n">
        <v>6722.61</v>
      </c>
      <c r="U374" t="n">
        <v>0.66</v>
      </c>
      <c r="V374" t="n">
        <v>0.77</v>
      </c>
      <c r="W374" t="n">
        <v>0.19</v>
      </c>
      <c r="X374" t="n">
        <v>0.4</v>
      </c>
      <c r="Y374" t="n">
        <v>1</v>
      </c>
      <c r="Z374" t="n">
        <v>10</v>
      </c>
    </row>
    <row r="375">
      <c r="A375" t="n">
        <v>54</v>
      </c>
      <c r="B375" t="n">
        <v>125</v>
      </c>
      <c r="C375" t="inlineStr">
        <is>
          <t xml:space="preserve">CONCLUIDO	</t>
        </is>
      </c>
      <c r="D375" t="n">
        <v>4.7304</v>
      </c>
      <c r="E375" t="n">
        <v>21.14</v>
      </c>
      <c r="F375" t="n">
        <v>17.67</v>
      </c>
      <c r="G375" t="n">
        <v>70.7</v>
      </c>
      <c r="H375" t="n">
        <v>0.97</v>
      </c>
      <c r="I375" t="n">
        <v>15</v>
      </c>
      <c r="J375" t="n">
        <v>267.24</v>
      </c>
      <c r="K375" t="n">
        <v>58.47</v>
      </c>
      <c r="L375" t="n">
        <v>14.5</v>
      </c>
      <c r="M375" t="n">
        <v>13</v>
      </c>
      <c r="N375" t="n">
        <v>69.27</v>
      </c>
      <c r="O375" t="n">
        <v>33193.92</v>
      </c>
      <c r="P375" t="n">
        <v>272.21</v>
      </c>
      <c r="Q375" t="n">
        <v>444.59</v>
      </c>
      <c r="R375" t="n">
        <v>73.56</v>
      </c>
      <c r="S375" t="n">
        <v>48.21</v>
      </c>
      <c r="T375" t="n">
        <v>6709.92</v>
      </c>
      <c r="U375" t="n">
        <v>0.66</v>
      </c>
      <c r="V375" t="n">
        <v>0.77</v>
      </c>
      <c r="W375" t="n">
        <v>0.19</v>
      </c>
      <c r="X375" t="n">
        <v>0.4</v>
      </c>
      <c r="Y375" t="n">
        <v>1</v>
      </c>
      <c r="Z375" t="n">
        <v>10</v>
      </c>
    </row>
    <row r="376">
      <c r="A376" t="n">
        <v>55</v>
      </c>
      <c r="B376" t="n">
        <v>125</v>
      </c>
      <c r="C376" t="inlineStr">
        <is>
          <t xml:space="preserve">CONCLUIDO	</t>
        </is>
      </c>
      <c r="D376" t="n">
        <v>4.729</v>
      </c>
      <c r="E376" t="n">
        <v>21.15</v>
      </c>
      <c r="F376" t="n">
        <v>17.68</v>
      </c>
      <c r="G376" t="n">
        <v>70.72</v>
      </c>
      <c r="H376" t="n">
        <v>0.98</v>
      </c>
      <c r="I376" t="n">
        <v>15</v>
      </c>
      <c r="J376" t="n">
        <v>267.71</v>
      </c>
      <c r="K376" t="n">
        <v>58.47</v>
      </c>
      <c r="L376" t="n">
        <v>14.75</v>
      </c>
      <c r="M376" t="n">
        <v>13</v>
      </c>
      <c r="N376" t="n">
        <v>69.48999999999999</v>
      </c>
      <c r="O376" t="n">
        <v>33252.27</v>
      </c>
      <c r="P376" t="n">
        <v>272.13</v>
      </c>
      <c r="Q376" t="n">
        <v>444.55</v>
      </c>
      <c r="R376" t="n">
        <v>73.72</v>
      </c>
      <c r="S376" t="n">
        <v>48.21</v>
      </c>
      <c r="T376" t="n">
        <v>6788.69</v>
      </c>
      <c r="U376" t="n">
        <v>0.65</v>
      </c>
      <c r="V376" t="n">
        <v>0.77</v>
      </c>
      <c r="W376" t="n">
        <v>0.19</v>
      </c>
      <c r="X376" t="n">
        <v>0.4</v>
      </c>
      <c r="Y376" t="n">
        <v>1</v>
      </c>
      <c r="Z376" t="n">
        <v>10</v>
      </c>
    </row>
    <row r="377">
      <c r="A377" t="n">
        <v>56</v>
      </c>
      <c r="B377" t="n">
        <v>125</v>
      </c>
      <c r="C377" t="inlineStr">
        <is>
          <t xml:space="preserve">CONCLUIDO	</t>
        </is>
      </c>
      <c r="D377" t="n">
        <v>4.7525</v>
      </c>
      <c r="E377" t="n">
        <v>21.04</v>
      </c>
      <c r="F377" t="n">
        <v>17.62</v>
      </c>
      <c r="G377" t="n">
        <v>75.53</v>
      </c>
      <c r="H377" t="n">
        <v>1</v>
      </c>
      <c r="I377" t="n">
        <v>14</v>
      </c>
      <c r="J377" t="n">
        <v>268.19</v>
      </c>
      <c r="K377" t="n">
        <v>58.47</v>
      </c>
      <c r="L377" t="n">
        <v>15</v>
      </c>
      <c r="M377" t="n">
        <v>12</v>
      </c>
      <c r="N377" t="n">
        <v>69.70999999999999</v>
      </c>
      <c r="O377" t="n">
        <v>33310.7</v>
      </c>
      <c r="P377" t="n">
        <v>270.88</v>
      </c>
      <c r="Q377" t="n">
        <v>444.55</v>
      </c>
      <c r="R377" t="n">
        <v>71.75</v>
      </c>
      <c r="S377" t="n">
        <v>48.21</v>
      </c>
      <c r="T377" t="n">
        <v>5809.26</v>
      </c>
      <c r="U377" t="n">
        <v>0.67</v>
      </c>
      <c r="V377" t="n">
        <v>0.77</v>
      </c>
      <c r="W377" t="n">
        <v>0.19</v>
      </c>
      <c r="X377" t="n">
        <v>0.35</v>
      </c>
      <c r="Y377" t="n">
        <v>1</v>
      </c>
      <c r="Z377" t="n">
        <v>10</v>
      </c>
    </row>
    <row r="378">
      <c r="A378" t="n">
        <v>57</v>
      </c>
      <c r="B378" t="n">
        <v>125</v>
      </c>
      <c r="C378" t="inlineStr">
        <is>
          <t xml:space="preserve">CONCLUIDO	</t>
        </is>
      </c>
      <c r="D378" t="n">
        <v>4.7624</v>
      </c>
      <c r="E378" t="n">
        <v>21</v>
      </c>
      <c r="F378" t="n">
        <v>17.58</v>
      </c>
      <c r="G378" t="n">
        <v>75.34</v>
      </c>
      <c r="H378" t="n">
        <v>1.01</v>
      </c>
      <c r="I378" t="n">
        <v>14</v>
      </c>
      <c r="J378" t="n">
        <v>268.66</v>
      </c>
      <c r="K378" t="n">
        <v>58.47</v>
      </c>
      <c r="L378" t="n">
        <v>15.25</v>
      </c>
      <c r="M378" t="n">
        <v>12</v>
      </c>
      <c r="N378" t="n">
        <v>69.94</v>
      </c>
      <c r="O378" t="n">
        <v>33369.22</v>
      </c>
      <c r="P378" t="n">
        <v>270.57</v>
      </c>
      <c r="Q378" t="n">
        <v>444.55</v>
      </c>
      <c r="R378" t="n">
        <v>70.26000000000001</v>
      </c>
      <c r="S378" t="n">
        <v>48.21</v>
      </c>
      <c r="T378" t="n">
        <v>5066.34</v>
      </c>
      <c r="U378" t="n">
        <v>0.6899999999999999</v>
      </c>
      <c r="V378" t="n">
        <v>0.78</v>
      </c>
      <c r="W378" t="n">
        <v>0.19</v>
      </c>
      <c r="X378" t="n">
        <v>0.3</v>
      </c>
      <c r="Y378" t="n">
        <v>1</v>
      </c>
      <c r="Z378" t="n">
        <v>10</v>
      </c>
    </row>
    <row r="379">
      <c r="A379" t="n">
        <v>58</v>
      </c>
      <c r="B379" t="n">
        <v>125</v>
      </c>
      <c r="C379" t="inlineStr">
        <is>
          <t xml:space="preserve">CONCLUIDO	</t>
        </is>
      </c>
      <c r="D379" t="n">
        <v>4.7572</v>
      </c>
      <c r="E379" t="n">
        <v>21.02</v>
      </c>
      <c r="F379" t="n">
        <v>17.6</v>
      </c>
      <c r="G379" t="n">
        <v>75.44</v>
      </c>
      <c r="H379" t="n">
        <v>1.03</v>
      </c>
      <c r="I379" t="n">
        <v>14</v>
      </c>
      <c r="J379" t="n">
        <v>269.14</v>
      </c>
      <c r="K379" t="n">
        <v>58.47</v>
      </c>
      <c r="L379" t="n">
        <v>15.5</v>
      </c>
      <c r="M379" t="n">
        <v>12</v>
      </c>
      <c r="N379" t="n">
        <v>70.16</v>
      </c>
      <c r="O379" t="n">
        <v>33427.83</v>
      </c>
      <c r="P379" t="n">
        <v>270.73</v>
      </c>
      <c r="Q379" t="n">
        <v>444.56</v>
      </c>
      <c r="R379" t="n">
        <v>71.38</v>
      </c>
      <c r="S379" t="n">
        <v>48.21</v>
      </c>
      <c r="T379" t="n">
        <v>5622.9</v>
      </c>
      <c r="U379" t="n">
        <v>0.68</v>
      </c>
      <c r="V379" t="n">
        <v>0.78</v>
      </c>
      <c r="W379" t="n">
        <v>0.18</v>
      </c>
      <c r="X379" t="n">
        <v>0.33</v>
      </c>
      <c r="Y379" t="n">
        <v>1</v>
      </c>
      <c r="Z379" t="n">
        <v>10</v>
      </c>
    </row>
    <row r="380">
      <c r="A380" t="n">
        <v>59</v>
      </c>
      <c r="B380" t="n">
        <v>125</v>
      </c>
      <c r="C380" t="inlineStr">
        <is>
          <t xml:space="preserve">CONCLUIDO	</t>
        </is>
      </c>
      <c r="D380" t="n">
        <v>4.7319</v>
      </c>
      <c r="E380" t="n">
        <v>21.13</v>
      </c>
      <c r="F380" t="n">
        <v>17.71</v>
      </c>
      <c r="G380" t="n">
        <v>75.92</v>
      </c>
      <c r="H380" t="n">
        <v>1.04</v>
      </c>
      <c r="I380" t="n">
        <v>14</v>
      </c>
      <c r="J380" t="n">
        <v>269.61</v>
      </c>
      <c r="K380" t="n">
        <v>58.47</v>
      </c>
      <c r="L380" t="n">
        <v>15.75</v>
      </c>
      <c r="M380" t="n">
        <v>12</v>
      </c>
      <c r="N380" t="n">
        <v>70.39</v>
      </c>
      <c r="O380" t="n">
        <v>33486.53</v>
      </c>
      <c r="P380" t="n">
        <v>272.24</v>
      </c>
      <c r="Q380" t="n">
        <v>444.58</v>
      </c>
      <c r="R380" t="n">
        <v>75.11</v>
      </c>
      <c r="S380" t="n">
        <v>48.21</v>
      </c>
      <c r="T380" t="n">
        <v>7489.85</v>
      </c>
      <c r="U380" t="n">
        <v>0.64</v>
      </c>
      <c r="V380" t="n">
        <v>0.77</v>
      </c>
      <c r="W380" t="n">
        <v>0.19</v>
      </c>
      <c r="X380" t="n">
        <v>0.44</v>
      </c>
      <c r="Y380" t="n">
        <v>1</v>
      </c>
      <c r="Z380" t="n">
        <v>10</v>
      </c>
    </row>
    <row r="381">
      <c r="A381" t="n">
        <v>60</v>
      </c>
      <c r="B381" t="n">
        <v>125</v>
      </c>
      <c r="C381" t="inlineStr">
        <is>
          <t xml:space="preserve">CONCLUIDO	</t>
        </is>
      </c>
      <c r="D381" t="n">
        <v>4.742</v>
      </c>
      <c r="E381" t="n">
        <v>21.09</v>
      </c>
      <c r="F381" t="n">
        <v>17.67</v>
      </c>
      <c r="G381" t="n">
        <v>75.73</v>
      </c>
      <c r="H381" t="n">
        <v>1.05</v>
      </c>
      <c r="I381" t="n">
        <v>14</v>
      </c>
      <c r="J381" t="n">
        <v>270.09</v>
      </c>
      <c r="K381" t="n">
        <v>58.47</v>
      </c>
      <c r="L381" t="n">
        <v>16</v>
      </c>
      <c r="M381" t="n">
        <v>12</v>
      </c>
      <c r="N381" t="n">
        <v>70.62</v>
      </c>
      <c r="O381" t="n">
        <v>33545.31</v>
      </c>
      <c r="P381" t="n">
        <v>270.51</v>
      </c>
      <c r="Q381" t="n">
        <v>444.55</v>
      </c>
      <c r="R381" t="n">
        <v>73.51000000000001</v>
      </c>
      <c r="S381" t="n">
        <v>48.21</v>
      </c>
      <c r="T381" t="n">
        <v>6690.98</v>
      </c>
      <c r="U381" t="n">
        <v>0.66</v>
      </c>
      <c r="V381" t="n">
        <v>0.77</v>
      </c>
      <c r="W381" t="n">
        <v>0.19</v>
      </c>
      <c r="X381" t="n">
        <v>0.39</v>
      </c>
      <c r="Y381" t="n">
        <v>1</v>
      </c>
      <c r="Z381" t="n">
        <v>10</v>
      </c>
    </row>
    <row r="382">
      <c r="A382" t="n">
        <v>61</v>
      </c>
      <c r="B382" t="n">
        <v>125</v>
      </c>
      <c r="C382" t="inlineStr">
        <is>
          <t xml:space="preserve">CONCLUIDO	</t>
        </is>
      </c>
      <c r="D382" t="n">
        <v>4.764</v>
      </c>
      <c r="E382" t="n">
        <v>20.99</v>
      </c>
      <c r="F382" t="n">
        <v>17.62</v>
      </c>
      <c r="G382" t="n">
        <v>81.31999999999999</v>
      </c>
      <c r="H382" t="n">
        <v>1.07</v>
      </c>
      <c r="I382" t="n">
        <v>13</v>
      </c>
      <c r="J382" t="n">
        <v>270.57</v>
      </c>
      <c r="K382" t="n">
        <v>58.47</v>
      </c>
      <c r="L382" t="n">
        <v>16.25</v>
      </c>
      <c r="M382" t="n">
        <v>11</v>
      </c>
      <c r="N382" t="n">
        <v>70.84</v>
      </c>
      <c r="O382" t="n">
        <v>33604.17</v>
      </c>
      <c r="P382" t="n">
        <v>269.89</v>
      </c>
      <c r="Q382" t="n">
        <v>444.55</v>
      </c>
      <c r="R382" t="n">
        <v>71.84</v>
      </c>
      <c r="S382" t="n">
        <v>48.21</v>
      </c>
      <c r="T382" t="n">
        <v>5861.83</v>
      </c>
      <c r="U382" t="n">
        <v>0.67</v>
      </c>
      <c r="V382" t="n">
        <v>0.77</v>
      </c>
      <c r="W382" t="n">
        <v>0.18</v>
      </c>
      <c r="X382" t="n">
        <v>0.34</v>
      </c>
      <c r="Y382" t="n">
        <v>1</v>
      </c>
      <c r="Z382" t="n">
        <v>10</v>
      </c>
    </row>
    <row r="383">
      <c r="A383" t="n">
        <v>62</v>
      </c>
      <c r="B383" t="n">
        <v>125</v>
      </c>
      <c r="C383" t="inlineStr">
        <is>
          <t xml:space="preserve">CONCLUIDO	</t>
        </is>
      </c>
      <c r="D383" t="n">
        <v>4.7644</v>
      </c>
      <c r="E383" t="n">
        <v>20.99</v>
      </c>
      <c r="F383" t="n">
        <v>17.62</v>
      </c>
      <c r="G383" t="n">
        <v>81.31999999999999</v>
      </c>
      <c r="H383" t="n">
        <v>1.08</v>
      </c>
      <c r="I383" t="n">
        <v>13</v>
      </c>
      <c r="J383" t="n">
        <v>271.05</v>
      </c>
      <c r="K383" t="n">
        <v>58.47</v>
      </c>
      <c r="L383" t="n">
        <v>16.5</v>
      </c>
      <c r="M383" t="n">
        <v>11</v>
      </c>
      <c r="N383" t="n">
        <v>71.06999999999999</v>
      </c>
      <c r="O383" t="n">
        <v>33663.13</v>
      </c>
      <c r="P383" t="n">
        <v>269.83</v>
      </c>
      <c r="Q383" t="n">
        <v>444.55</v>
      </c>
      <c r="R383" t="n">
        <v>71.75</v>
      </c>
      <c r="S383" t="n">
        <v>48.21</v>
      </c>
      <c r="T383" t="n">
        <v>5813.44</v>
      </c>
      <c r="U383" t="n">
        <v>0.67</v>
      </c>
      <c r="V383" t="n">
        <v>0.77</v>
      </c>
      <c r="W383" t="n">
        <v>0.18</v>
      </c>
      <c r="X383" t="n">
        <v>0.34</v>
      </c>
      <c r="Y383" t="n">
        <v>1</v>
      </c>
      <c r="Z383" t="n">
        <v>10</v>
      </c>
    </row>
    <row r="384">
      <c r="A384" t="n">
        <v>63</v>
      </c>
      <c r="B384" t="n">
        <v>125</v>
      </c>
      <c r="C384" t="inlineStr">
        <is>
          <t xml:space="preserve">CONCLUIDO	</t>
        </is>
      </c>
      <c r="D384" t="n">
        <v>4.7646</v>
      </c>
      <c r="E384" t="n">
        <v>20.99</v>
      </c>
      <c r="F384" t="n">
        <v>17.62</v>
      </c>
      <c r="G384" t="n">
        <v>81.31</v>
      </c>
      <c r="H384" t="n">
        <v>1.1</v>
      </c>
      <c r="I384" t="n">
        <v>13</v>
      </c>
      <c r="J384" t="n">
        <v>271.52</v>
      </c>
      <c r="K384" t="n">
        <v>58.47</v>
      </c>
      <c r="L384" t="n">
        <v>16.75</v>
      </c>
      <c r="M384" t="n">
        <v>11</v>
      </c>
      <c r="N384" t="n">
        <v>71.3</v>
      </c>
      <c r="O384" t="n">
        <v>33722.17</v>
      </c>
      <c r="P384" t="n">
        <v>269.89</v>
      </c>
      <c r="Q384" t="n">
        <v>444.55</v>
      </c>
      <c r="R384" t="n">
        <v>71.69</v>
      </c>
      <c r="S384" t="n">
        <v>48.21</v>
      </c>
      <c r="T384" t="n">
        <v>5783.83</v>
      </c>
      <c r="U384" t="n">
        <v>0.67</v>
      </c>
      <c r="V384" t="n">
        <v>0.77</v>
      </c>
      <c r="W384" t="n">
        <v>0.19</v>
      </c>
      <c r="X384" t="n">
        <v>0.34</v>
      </c>
      <c r="Y384" t="n">
        <v>1</v>
      </c>
      <c r="Z384" t="n">
        <v>10</v>
      </c>
    </row>
    <row r="385">
      <c r="A385" t="n">
        <v>64</v>
      </c>
      <c r="B385" t="n">
        <v>125</v>
      </c>
      <c r="C385" t="inlineStr">
        <is>
          <t xml:space="preserve">CONCLUIDO	</t>
        </is>
      </c>
      <c r="D385" t="n">
        <v>4.7608</v>
      </c>
      <c r="E385" t="n">
        <v>21</v>
      </c>
      <c r="F385" t="n">
        <v>17.63</v>
      </c>
      <c r="G385" t="n">
        <v>81.39</v>
      </c>
      <c r="H385" t="n">
        <v>1.11</v>
      </c>
      <c r="I385" t="n">
        <v>13</v>
      </c>
      <c r="J385" t="n">
        <v>272</v>
      </c>
      <c r="K385" t="n">
        <v>58.47</v>
      </c>
      <c r="L385" t="n">
        <v>17</v>
      </c>
      <c r="M385" t="n">
        <v>11</v>
      </c>
      <c r="N385" t="n">
        <v>71.53</v>
      </c>
      <c r="O385" t="n">
        <v>33781.3</v>
      </c>
      <c r="P385" t="n">
        <v>270.13</v>
      </c>
      <c r="Q385" t="n">
        <v>444.57</v>
      </c>
      <c r="R385" t="n">
        <v>72.31999999999999</v>
      </c>
      <c r="S385" t="n">
        <v>48.21</v>
      </c>
      <c r="T385" t="n">
        <v>6102.21</v>
      </c>
      <c r="U385" t="n">
        <v>0.67</v>
      </c>
      <c r="V385" t="n">
        <v>0.77</v>
      </c>
      <c r="W385" t="n">
        <v>0.18</v>
      </c>
      <c r="X385" t="n">
        <v>0.36</v>
      </c>
      <c r="Y385" t="n">
        <v>1</v>
      </c>
      <c r="Z385" t="n">
        <v>10</v>
      </c>
    </row>
    <row r="386">
      <c r="A386" t="n">
        <v>65</v>
      </c>
      <c r="B386" t="n">
        <v>125</v>
      </c>
      <c r="C386" t="inlineStr">
        <is>
          <t xml:space="preserve">CONCLUIDO	</t>
        </is>
      </c>
      <c r="D386" t="n">
        <v>4.7614</v>
      </c>
      <c r="E386" t="n">
        <v>21</v>
      </c>
      <c r="F386" t="n">
        <v>17.63</v>
      </c>
      <c r="G386" t="n">
        <v>81.38</v>
      </c>
      <c r="H386" t="n">
        <v>1.13</v>
      </c>
      <c r="I386" t="n">
        <v>13</v>
      </c>
      <c r="J386" t="n">
        <v>272.48</v>
      </c>
      <c r="K386" t="n">
        <v>58.47</v>
      </c>
      <c r="L386" t="n">
        <v>17.25</v>
      </c>
      <c r="M386" t="n">
        <v>11</v>
      </c>
      <c r="N386" t="n">
        <v>71.76000000000001</v>
      </c>
      <c r="O386" t="n">
        <v>33840.65</v>
      </c>
      <c r="P386" t="n">
        <v>269.69</v>
      </c>
      <c r="Q386" t="n">
        <v>444.55</v>
      </c>
      <c r="R386" t="n">
        <v>72.18000000000001</v>
      </c>
      <c r="S386" t="n">
        <v>48.21</v>
      </c>
      <c r="T386" t="n">
        <v>6031.36</v>
      </c>
      <c r="U386" t="n">
        <v>0.67</v>
      </c>
      <c r="V386" t="n">
        <v>0.77</v>
      </c>
      <c r="W386" t="n">
        <v>0.19</v>
      </c>
      <c r="X386" t="n">
        <v>0.35</v>
      </c>
      <c r="Y386" t="n">
        <v>1</v>
      </c>
      <c r="Z386" t="n">
        <v>10</v>
      </c>
    </row>
    <row r="387">
      <c r="A387" t="n">
        <v>66</v>
      </c>
      <c r="B387" t="n">
        <v>125</v>
      </c>
      <c r="C387" t="inlineStr">
        <is>
          <t xml:space="preserve">CONCLUIDO	</t>
        </is>
      </c>
      <c r="D387" t="n">
        <v>4.7838</v>
      </c>
      <c r="E387" t="n">
        <v>20.9</v>
      </c>
      <c r="F387" t="n">
        <v>17.58</v>
      </c>
      <c r="G387" t="n">
        <v>87.90000000000001</v>
      </c>
      <c r="H387" t="n">
        <v>1.14</v>
      </c>
      <c r="I387" t="n">
        <v>12</v>
      </c>
      <c r="J387" t="n">
        <v>272.97</v>
      </c>
      <c r="K387" t="n">
        <v>58.47</v>
      </c>
      <c r="L387" t="n">
        <v>17.5</v>
      </c>
      <c r="M387" t="n">
        <v>10</v>
      </c>
      <c r="N387" t="n">
        <v>71.98999999999999</v>
      </c>
      <c r="O387" t="n">
        <v>33899.96</v>
      </c>
      <c r="P387" t="n">
        <v>267.81</v>
      </c>
      <c r="Q387" t="n">
        <v>444.55</v>
      </c>
      <c r="R387" t="n">
        <v>70.48</v>
      </c>
      <c r="S387" t="n">
        <v>48.21</v>
      </c>
      <c r="T387" t="n">
        <v>5186.77</v>
      </c>
      <c r="U387" t="n">
        <v>0.68</v>
      </c>
      <c r="V387" t="n">
        <v>0.78</v>
      </c>
      <c r="W387" t="n">
        <v>0.18</v>
      </c>
      <c r="X387" t="n">
        <v>0.3</v>
      </c>
      <c r="Y387" t="n">
        <v>1</v>
      </c>
      <c r="Z387" t="n">
        <v>10</v>
      </c>
    </row>
    <row r="388">
      <c r="A388" t="n">
        <v>67</v>
      </c>
      <c r="B388" t="n">
        <v>125</v>
      </c>
      <c r="C388" t="inlineStr">
        <is>
          <t xml:space="preserve">CONCLUIDO	</t>
        </is>
      </c>
      <c r="D388" t="n">
        <v>4.7825</v>
      </c>
      <c r="E388" t="n">
        <v>20.91</v>
      </c>
      <c r="F388" t="n">
        <v>17.59</v>
      </c>
      <c r="G388" t="n">
        <v>87.93000000000001</v>
      </c>
      <c r="H388" t="n">
        <v>1.16</v>
      </c>
      <c r="I388" t="n">
        <v>12</v>
      </c>
      <c r="J388" t="n">
        <v>273.45</v>
      </c>
      <c r="K388" t="n">
        <v>58.47</v>
      </c>
      <c r="L388" t="n">
        <v>17.75</v>
      </c>
      <c r="M388" t="n">
        <v>10</v>
      </c>
      <c r="N388" t="n">
        <v>72.22</v>
      </c>
      <c r="O388" t="n">
        <v>33959.36</v>
      </c>
      <c r="P388" t="n">
        <v>268.37</v>
      </c>
      <c r="Q388" t="n">
        <v>444.55</v>
      </c>
      <c r="R388" t="n">
        <v>70.73</v>
      </c>
      <c r="S388" t="n">
        <v>48.21</v>
      </c>
      <c r="T388" t="n">
        <v>5311.45</v>
      </c>
      <c r="U388" t="n">
        <v>0.68</v>
      </c>
      <c r="V388" t="n">
        <v>0.78</v>
      </c>
      <c r="W388" t="n">
        <v>0.18</v>
      </c>
      <c r="X388" t="n">
        <v>0.31</v>
      </c>
      <c r="Y388" t="n">
        <v>1</v>
      </c>
      <c r="Z388" t="n">
        <v>10</v>
      </c>
    </row>
    <row r="389">
      <c r="A389" t="n">
        <v>68</v>
      </c>
      <c r="B389" t="n">
        <v>125</v>
      </c>
      <c r="C389" t="inlineStr">
        <is>
          <t xml:space="preserve">CONCLUIDO	</t>
        </is>
      </c>
      <c r="D389" t="n">
        <v>4.7827</v>
      </c>
      <c r="E389" t="n">
        <v>20.91</v>
      </c>
      <c r="F389" t="n">
        <v>17.59</v>
      </c>
      <c r="G389" t="n">
        <v>87.92</v>
      </c>
      <c r="H389" t="n">
        <v>1.17</v>
      </c>
      <c r="I389" t="n">
        <v>12</v>
      </c>
      <c r="J389" t="n">
        <v>273.93</v>
      </c>
      <c r="K389" t="n">
        <v>58.47</v>
      </c>
      <c r="L389" t="n">
        <v>18</v>
      </c>
      <c r="M389" t="n">
        <v>10</v>
      </c>
      <c r="N389" t="n">
        <v>72.45999999999999</v>
      </c>
      <c r="O389" t="n">
        <v>34018.85</v>
      </c>
      <c r="P389" t="n">
        <v>268.21</v>
      </c>
      <c r="Q389" t="n">
        <v>444.57</v>
      </c>
      <c r="R389" t="n">
        <v>70.65000000000001</v>
      </c>
      <c r="S389" t="n">
        <v>48.21</v>
      </c>
      <c r="T389" t="n">
        <v>5268.64</v>
      </c>
      <c r="U389" t="n">
        <v>0.68</v>
      </c>
      <c r="V389" t="n">
        <v>0.78</v>
      </c>
      <c r="W389" t="n">
        <v>0.18</v>
      </c>
      <c r="X389" t="n">
        <v>0.31</v>
      </c>
      <c r="Y389" t="n">
        <v>1</v>
      </c>
      <c r="Z389" t="n">
        <v>10</v>
      </c>
    </row>
    <row r="390">
      <c r="A390" t="n">
        <v>69</v>
      </c>
      <c r="B390" t="n">
        <v>125</v>
      </c>
      <c r="C390" t="inlineStr">
        <is>
          <t xml:space="preserve">CONCLUIDO	</t>
        </is>
      </c>
      <c r="D390" t="n">
        <v>4.7829</v>
      </c>
      <c r="E390" t="n">
        <v>20.91</v>
      </c>
      <c r="F390" t="n">
        <v>17.58</v>
      </c>
      <c r="G390" t="n">
        <v>87.92</v>
      </c>
      <c r="H390" t="n">
        <v>1.18</v>
      </c>
      <c r="I390" t="n">
        <v>12</v>
      </c>
      <c r="J390" t="n">
        <v>274.41</v>
      </c>
      <c r="K390" t="n">
        <v>58.47</v>
      </c>
      <c r="L390" t="n">
        <v>18.25</v>
      </c>
      <c r="M390" t="n">
        <v>10</v>
      </c>
      <c r="N390" t="n">
        <v>72.69</v>
      </c>
      <c r="O390" t="n">
        <v>34078.44</v>
      </c>
      <c r="P390" t="n">
        <v>268.65</v>
      </c>
      <c r="Q390" t="n">
        <v>444.55</v>
      </c>
      <c r="R390" t="n">
        <v>70.64</v>
      </c>
      <c r="S390" t="n">
        <v>48.21</v>
      </c>
      <c r="T390" t="n">
        <v>5266.88</v>
      </c>
      <c r="U390" t="n">
        <v>0.68</v>
      </c>
      <c r="V390" t="n">
        <v>0.78</v>
      </c>
      <c r="W390" t="n">
        <v>0.18</v>
      </c>
      <c r="X390" t="n">
        <v>0.31</v>
      </c>
      <c r="Y390" t="n">
        <v>1</v>
      </c>
      <c r="Z390" t="n">
        <v>10</v>
      </c>
    </row>
    <row r="391">
      <c r="A391" t="n">
        <v>70</v>
      </c>
      <c r="B391" t="n">
        <v>125</v>
      </c>
      <c r="C391" t="inlineStr">
        <is>
          <t xml:space="preserve">CONCLUIDO	</t>
        </is>
      </c>
      <c r="D391" t="n">
        <v>4.7828</v>
      </c>
      <c r="E391" t="n">
        <v>20.91</v>
      </c>
      <c r="F391" t="n">
        <v>17.58</v>
      </c>
      <c r="G391" t="n">
        <v>87.92</v>
      </c>
      <c r="H391" t="n">
        <v>1.2</v>
      </c>
      <c r="I391" t="n">
        <v>12</v>
      </c>
      <c r="J391" t="n">
        <v>274.9</v>
      </c>
      <c r="K391" t="n">
        <v>58.47</v>
      </c>
      <c r="L391" t="n">
        <v>18.5</v>
      </c>
      <c r="M391" t="n">
        <v>10</v>
      </c>
      <c r="N391" t="n">
        <v>72.92</v>
      </c>
      <c r="O391" t="n">
        <v>34138.11</v>
      </c>
      <c r="P391" t="n">
        <v>268.91</v>
      </c>
      <c r="Q391" t="n">
        <v>444.56</v>
      </c>
      <c r="R391" t="n">
        <v>70.56999999999999</v>
      </c>
      <c r="S391" t="n">
        <v>48.21</v>
      </c>
      <c r="T391" t="n">
        <v>5231.26</v>
      </c>
      <c r="U391" t="n">
        <v>0.68</v>
      </c>
      <c r="V391" t="n">
        <v>0.78</v>
      </c>
      <c r="W391" t="n">
        <v>0.18</v>
      </c>
      <c r="X391" t="n">
        <v>0.31</v>
      </c>
      <c r="Y391" t="n">
        <v>1</v>
      </c>
      <c r="Z391" t="n">
        <v>10</v>
      </c>
    </row>
    <row r="392">
      <c r="A392" t="n">
        <v>71</v>
      </c>
      <c r="B392" t="n">
        <v>125</v>
      </c>
      <c r="C392" t="inlineStr">
        <is>
          <t xml:space="preserve">CONCLUIDO	</t>
        </is>
      </c>
      <c r="D392" t="n">
        <v>4.7903</v>
      </c>
      <c r="E392" t="n">
        <v>20.88</v>
      </c>
      <c r="F392" t="n">
        <v>17.55</v>
      </c>
      <c r="G392" t="n">
        <v>87.76000000000001</v>
      </c>
      <c r="H392" t="n">
        <v>1.21</v>
      </c>
      <c r="I392" t="n">
        <v>12</v>
      </c>
      <c r="J392" t="n">
        <v>275.38</v>
      </c>
      <c r="K392" t="n">
        <v>58.47</v>
      </c>
      <c r="L392" t="n">
        <v>18.75</v>
      </c>
      <c r="M392" t="n">
        <v>10</v>
      </c>
      <c r="N392" t="n">
        <v>73.16</v>
      </c>
      <c r="O392" t="n">
        <v>34197.87</v>
      </c>
      <c r="P392" t="n">
        <v>267.84</v>
      </c>
      <c r="Q392" t="n">
        <v>444.55</v>
      </c>
      <c r="R392" t="n">
        <v>69.40000000000001</v>
      </c>
      <c r="S392" t="n">
        <v>48.21</v>
      </c>
      <c r="T392" t="n">
        <v>4643.5</v>
      </c>
      <c r="U392" t="n">
        <v>0.6899999999999999</v>
      </c>
      <c r="V392" t="n">
        <v>0.78</v>
      </c>
      <c r="W392" t="n">
        <v>0.18</v>
      </c>
      <c r="X392" t="n">
        <v>0.28</v>
      </c>
      <c r="Y392" t="n">
        <v>1</v>
      </c>
      <c r="Z392" t="n">
        <v>10</v>
      </c>
    </row>
    <row r="393">
      <c r="A393" t="n">
        <v>72</v>
      </c>
      <c r="B393" t="n">
        <v>125</v>
      </c>
      <c r="C393" t="inlineStr">
        <is>
          <t xml:space="preserve">CONCLUIDO	</t>
        </is>
      </c>
      <c r="D393" t="n">
        <v>4.8159</v>
      </c>
      <c r="E393" t="n">
        <v>20.76</v>
      </c>
      <c r="F393" t="n">
        <v>17.49</v>
      </c>
      <c r="G393" t="n">
        <v>95.39</v>
      </c>
      <c r="H393" t="n">
        <v>1.23</v>
      </c>
      <c r="I393" t="n">
        <v>11</v>
      </c>
      <c r="J393" t="n">
        <v>275.87</v>
      </c>
      <c r="K393" t="n">
        <v>58.47</v>
      </c>
      <c r="L393" t="n">
        <v>19</v>
      </c>
      <c r="M393" t="n">
        <v>9</v>
      </c>
      <c r="N393" t="n">
        <v>73.39</v>
      </c>
      <c r="O393" t="n">
        <v>34257.73</v>
      </c>
      <c r="P393" t="n">
        <v>265.62</v>
      </c>
      <c r="Q393" t="n">
        <v>444.56</v>
      </c>
      <c r="R393" t="n">
        <v>67.43000000000001</v>
      </c>
      <c r="S393" t="n">
        <v>48.21</v>
      </c>
      <c r="T393" t="n">
        <v>3663.44</v>
      </c>
      <c r="U393" t="n">
        <v>0.71</v>
      </c>
      <c r="V393" t="n">
        <v>0.78</v>
      </c>
      <c r="W393" t="n">
        <v>0.18</v>
      </c>
      <c r="X393" t="n">
        <v>0.21</v>
      </c>
      <c r="Y393" t="n">
        <v>1</v>
      </c>
      <c r="Z393" t="n">
        <v>10</v>
      </c>
    </row>
    <row r="394">
      <c r="A394" t="n">
        <v>73</v>
      </c>
      <c r="B394" t="n">
        <v>125</v>
      </c>
      <c r="C394" t="inlineStr">
        <is>
          <t xml:space="preserve">CONCLUIDO	</t>
        </is>
      </c>
      <c r="D394" t="n">
        <v>4.7951</v>
      </c>
      <c r="E394" t="n">
        <v>20.85</v>
      </c>
      <c r="F394" t="n">
        <v>17.58</v>
      </c>
      <c r="G394" t="n">
        <v>95.88</v>
      </c>
      <c r="H394" t="n">
        <v>1.24</v>
      </c>
      <c r="I394" t="n">
        <v>11</v>
      </c>
      <c r="J394" t="n">
        <v>276.35</v>
      </c>
      <c r="K394" t="n">
        <v>58.47</v>
      </c>
      <c r="L394" t="n">
        <v>19.25</v>
      </c>
      <c r="M394" t="n">
        <v>9</v>
      </c>
      <c r="N394" t="n">
        <v>73.63</v>
      </c>
      <c r="O394" t="n">
        <v>34317.68</v>
      </c>
      <c r="P394" t="n">
        <v>267.11</v>
      </c>
      <c r="Q394" t="n">
        <v>444.55</v>
      </c>
      <c r="R394" t="n">
        <v>70.66</v>
      </c>
      <c r="S394" t="n">
        <v>48.21</v>
      </c>
      <c r="T394" t="n">
        <v>5279.77</v>
      </c>
      <c r="U394" t="n">
        <v>0.68</v>
      </c>
      <c r="V394" t="n">
        <v>0.78</v>
      </c>
      <c r="W394" t="n">
        <v>0.18</v>
      </c>
      <c r="X394" t="n">
        <v>0.3</v>
      </c>
      <c r="Y394" t="n">
        <v>1</v>
      </c>
      <c r="Z394" t="n">
        <v>10</v>
      </c>
    </row>
    <row r="395">
      <c r="A395" t="n">
        <v>74</v>
      </c>
      <c r="B395" t="n">
        <v>125</v>
      </c>
      <c r="C395" t="inlineStr">
        <is>
          <t xml:space="preserve">CONCLUIDO	</t>
        </is>
      </c>
      <c r="D395" t="n">
        <v>4.799</v>
      </c>
      <c r="E395" t="n">
        <v>20.84</v>
      </c>
      <c r="F395" t="n">
        <v>17.56</v>
      </c>
      <c r="G395" t="n">
        <v>95.79000000000001</v>
      </c>
      <c r="H395" t="n">
        <v>1.25</v>
      </c>
      <c r="I395" t="n">
        <v>11</v>
      </c>
      <c r="J395" t="n">
        <v>276.84</v>
      </c>
      <c r="K395" t="n">
        <v>58.47</v>
      </c>
      <c r="L395" t="n">
        <v>19.5</v>
      </c>
      <c r="M395" t="n">
        <v>9</v>
      </c>
      <c r="N395" t="n">
        <v>73.87</v>
      </c>
      <c r="O395" t="n">
        <v>34377.72</v>
      </c>
      <c r="P395" t="n">
        <v>266.73</v>
      </c>
      <c r="Q395" t="n">
        <v>444.55</v>
      </c>
      <c r="R395" t="n">
        <v>69.90000000000001</v>
      </c>
      <c r="S395" t="n">
        <v>48.21</v>
      </c>
      <c r="T395" t="n">
        <v>4898.32</v>
      </c>
      <c r="U395" t="n">
        <v>0.6899999999999999</v>
      </c>
      <c r="V395" t="n">
        <v>0.78</v>
      </c>
      <c r="W395" t="n">
        <v>0.18</v>
      </c>
      <c r="X395" t="n">
        <v>0.28</v>
      </c>
      <c r="Y395" t="n">
        <v>1</v>
      </c>
      <c r="Z395" t="n">
        <v>10</v>
      </c>
    </row>
    <row r="396">
      <c r="A396" t="n">
        <v>75</v>
      </c>
      <c r="B396" t="n">
        <v>125</v>
      </c>
      <c r="C396" t="inlineStr">
        <is>
          <t xml:space="preserve">CONCLUIDO	</t>
        </is>
      </c>
      <c r="D396" t="n">
        <v>4.7964</v>
      </c>
      <c r="E396" t="n">
        <v>20.85</v>
      </c>
      <c r="F396" t="n">
        <v>17.57</v>
      </c>
      <c r="G396" t="n">
        <v>95.84999999999999</v>
      </c>
      <c r="H396" t="n">
        <v>1.27</v>
      </c>
      <c r="I396" t="n">
        <v>11</v>
      </c>
      <c r="J396" t="n">
        <v>277.33</v>
      </c>
      <c r="K396" t="n">
        <v>58.47</v>
      </c>
      <c r="L396" t="n">
        <v>19.75</v>
      </c>
      <c r="M396" t="n">
        <v>9</v>
      </c>
      <c r="N396" t="n">
        <v>74.09999999999999</v>
      </c>
      <c r="O396" t="n">
        <v>34437.85</v>
      </c>
      <c r="P396" t="n">
        <v>267.06</v>
      </c>
      <c r="Q396" t="n">
        <v>444.56</v>
      </c>
      <c r="R396" t="n">
        <v>70.33</v>
      </c>
      <c r="S396" t="n">
        <v>48.21</v>
      </c>
      <c r="T396" t="n">
        <v>5114.82</v>
      </c>
      <c r="U396" t="n">
        <v>0.6899999999999999</v>
      </c>
      <c r="V396" t="n">
        <v>0.78</v>
      </c>
      <c r="W396" t="n">
        <v>0.18</v>
      </c>
      <c r="X396" t="n">
        <v>0.3</v>
      </c>
      <c r="Y396" t="n">
        <v>1</v>
      </c>
      <c r="Z396" t="n">
        <v>10</v>
      </c>
    </row>
    <row r="397">
      <c r="A397" t="n">
        <v>76</v>
      </c>
      <c r="B397" t="n">
        <v>125</v>
      </c>
      <c r="C397" t="inlineStr">
        <is>
          <t xml:space="preserve">CONCLUIDO	</t>
        </is>
      </c>
      <c r="D397" t="n">
        <v>4.7992</v>
      </c>
      <c r="E397" t="n">
        <v>20.84</v>
      </c>
      <c r="F397" t="n">
        <v>17.56</v>
      </c>
      <c r="G397" t="n">
        <v>95.78</v>
      </c>
      <c r="H397" t="n">
        <v>1.28</v>
      </c>
      <c r="I397" t="n">
        <v>11</v>
      </c>
      <c r="J397" t="n">
        <v>277.82</v>
      </c>
      <c r="K397" t="n">
        <v>58.47</v>
      </c>
      <c r="L397" t="n">
        <v>20</v>
      </c>
      <c r="M397" t="n">
        <v>9</v>
      </c>
      <c r="N397" t="n">
        <v>74.34</v>
      </c>
      <c r="O397" t="n">
        <v>34498.07</v>
      </c>
      <c r="P397" t="n">
        <v>267.17</v>
      </c>
      <c r="Q397" t="n">
        <v>444.55</v>
      </c>
      <c r="R397" t="n">
        <v>69.90000000000001</v>
      </c>
      <c r="S397" t="n">
        <v>48.21</v>
      </c>
      <c r="T397" t="n">
        <v>4897.67</v>
      </c>
      <c r="U397" t="n">
        <v>0.6899999999999999</v>
      </c>
      <c r="V397" t="n">
        <v>0.78</v>
      </c>
      <c r="W397" t="n">
        <v>0.18</v>
      </c>
      <c r="X397" t="n">
        <v>0.28</v>
      </c>
      <c r="Y397" t="n">
        <v>1</v>
      </c>
      <c r="Z397" t="n">
        <v>10</v>
      </c>
    </row>
    <row r="398">
      <c r="A398" t="n">
        <v>77</v>
      </c>
      <c r="B398" t="n">
        <v>125</v>
      </c>
      <c r="C398" t="inlineStr">
        <is>
          <t xml:space="preserve">CONCLUIDO	</t>
        </is>
      </c>
      <c r="D398" t="n">
        <v>4.7988</v>
      </c>
      <c r="E398" t="n">
        <v>20.84</v>
      </c>
      <c r="F398" t="n">
        <v>17.56</v>
      </c>
      <c r="G398" t="n">
        <v>95.79000000000001</v>
      </c>
      <c r="H398" t="n">
        <v>1.3</v>
      </c>
      <c r="I398" t="n">
        <v>11</v>
      </c>
      <c r="J398" t="n">
        <v>278.3</v>
      </c>
      <c r="K398" t="n">
        <v>58.47</v>
      </c>
      <c r="L398" t="n">
        <v>20.25</v>
      </c>
      <c r="M398" t="n">
        <v>9</v>
      </c>
      <c r="N398" t="n">
        <v>74.58</v>
      </c>
      <c r="O398" t="n">
        <v>34558.39</v>
      </c>
      <c r="P398" t="n">
        <v>266.86</v>
      </c>
      <c r="Q398" t="n">
        <v>444.56</v>
      </c>
      <c r="R398" t="n">
        <v>69.91</v>
      </c>
      <c r="S398" t="n">
        <v>48.21</v>
      </c>
      <c r="T398" t="n">
        <v>4904.06</v>
      </c>
      <c r="U398" t="n">
        <v>0.6899999999999999</v>
      </c>
      <c r="V398" t="n">
        <v>0.78</v>
      </c>
      <c r="W398" t="n">
        <v>0.18</v>
      </c>
      <c r="X398" t="n">
        <v>0.28</v>
      </c>
      <c r="Y398" t="n">
        <v>1</v>
      </c>
      <c r="Z398" t="n">
        <v>10</v>
      </c>
    </row>
    <row r="399">
      <c r="A399" t="n">
        <v>78</v>
      </c>
      <c r="B399" t="n">
        <v>125</v>
      </c>
      <c r="C399" t="inlineStr">
        <is>
          <t xml:space="preserve">CONCLUIDO	</t>
        </is>
      </c>
      <c r="D399" t="n">
        <v>4.7964</v>
      </c>
      <c r="E399" t="n">
        <v>20.85</v>
      </c>
      <c r="F399" t="n">
        <v>17.57</v>
      </c>
      <c r="G399" t="n">
        <v>95.84999999999999</v>
      </c>
      <c r="H399" t="n">
        <v>1.31</v>
      </c>
      <c r="I399" t="n">
        <v>11</v>
      </c>
      <c r="J399" t="n">
        <v>278.79</v>
      </c>
      <c r="K399" t="n">
        <v>58.47</v>
      </c>
      <c r="L399" t="n">
        <v>20.5</v>
      </c>
      <c r="M399" t="n">
        <v>9</v>
      </c>
      <c r="N399" t="n">
        <v>74.81999999999999</v>
      </c>
      <c r="O399" t="n">
        <v>34618.81</v>
      </c>
      <c r="P399" t="n">
        <v>267.15</v>
      </c>
      <c r="Q399" t="n">
        <v>444.55</v>
      </c>
      <c r="R399" t="n">
        <v>70.3</v>
      </c>
      <c r="S399" t="n">
        <v>48.21</v>
      </c>
      <c r="T399" t="n">
        <v>5099.64</v>
      </c>
      <c r="U399" t="n">
        <v>0.6899999999999999</v>
      </c>
      <c r="V399" t="n">
        <v>0.78</v>
      </c>
      <c r="W399" t="n">
        <v>0.18</v>
      </c>
      <c r="X399" t="n">
        <v>0.3</v>
      </c>
      <c r="Y399" t="n">
        <v>1</v>
      </c>
      <c r="Z399" t="n">
        <v>10</v>
      </c>
    </row>
    <row r="400">
      <c r="A400" t="n">
        <v>79</v>
      </c>
      <c r="B400" t="n">
        <v>125</v>
      </c>
      <c r="C400" t="inlineStr">
        <is>
          <t xml:space="preserve">CONCLUIDO	</t>
        </is>
      </c>
      <c r="D400" t="n">
        <v>4.7987</v>
      </c>
      <c r="E400" t="n">
        <v>20.84</v>
      </c>
      <c r="F400" t="n">
        <v>17.56</v>
      </c>
      <c r="G400" t="n">
        <v>95.8</v>
      </c>
      <c r="H400" t="n">
        <v>1.32</v>
      </c>
      <c r="I400" t="n">
        <v>11</v>
      </c>
      <c r="J400" t="n">
        <v>279.28</v>
      </c>
      <c r="K400" t="n">
        <v>58.47</v>
      </c>
      <c r="L400" t="n">
        <v>20.75</v>
      </c>
      <c r="M400" t="n">
        <v>9</v>
      </c>
      <c r="N400" t="n">
        <v>75.06</v>
      </c>
      <c r="O400" t="n">
        <v>34679.32</v>
      </c>
      <c r="P400" t="n">
        <v>266.45</v>
      </c>
      <c r="Q400" t="n">
        <v>444.55</v>
      </c>
      <c r="R400" t="n">
        <v>69.95999999999999</v>
      </c>
      <c r="S400" t="n">
        <v>48.21</v>
      </c>
      <c r="T400" t="n">
        <v>4930.84</v>
      </c>
      <c r="U400" t="n">
        <v>0.6899999999999999</v>
      </c>
      <c r="V400" t="n">
        <v>0.78</v>
      </c>
      <c r="W400" t="n">
        <v>0.18</v>
      </c>
      <c r="X400" t="n">
        <v>0.29</v>
      </c>
      <c r="Y400" t="n">
        <v>1</v>
      </c>
      <c r="Z400" t="n">
        <v>10</v>
      </c>
    </row>
    <row r="401">
      <c r="A401" t="n">
        <v>80</v>
      </c>
      <c r="B401" t="n">
        <v>125</v>
      </c>
      <c r="C401" t="inlineStr">
        <is>
          <t xml:space="preserve">CONCLUIDO	</t>
        </is>
      </c>
      <c r="D401" t="n">
        <v>4.7976</v>
      </c>
      <c r="E401" t="n">
        <v>20.84</v>
      </c>
      <c r="F401" t="n">
        <v>17.57</v>
      </c>
      <c r="G401" t="n">
        <v>95.81999999999999</v>
      </c>
      <c r="H401" t="n">
        <v>1.34</v>
      </c>
      <c r="I401" t="n">
        <v>11</v>
      </c>
      <c r="J401" t="n">
        <v>279.78</v>
      </c>
      <c r="K401" t="n">
        <v>58.47</v>
      </c>
      <c r="L401" t="n">
        <v>21</v>
      </c>
      <c r="M401" t="n">
        <v>9</v>
      </c>
      <c r="N401" t="n">
        <v>75.3</v>
      </c>
      <c r="O401" t="n">
        <v>34739.92</v>
      </c>
      <c r="P401" t="n">
        <v>266.11</v>
      </c>
      <c r="Q401" t="n">
        <v>444.56</v>
      </c>
      <c r="R401" t="n">
        <v>70.09999999999999</v>
      </c>
      <c r="S401" t="n">
        <v>48.21</v>
      </c>
      <c r="T401" t="n">
        <v>5001.03</v>
      </c>
      <c r="U401" t="n">
        <v>0.6899999999999999</v>
      </c>
      <c r="V401" t="n">
        <v>0.78</v>
      </c>
      <c r="W401" t="n">
        <v>0.18</v>
      </c>
      <c r="X401" t="n">
        <v>0.29</v>
      </c>
      <c r="Y401" t="n">
        <v>1</v>
      </c>
      <c r="Z401" t="n">
        <v>10</v>
      </c>
    </row>
    <row r="402">
      <c r="A402" t="n">
        <v>81</v>
      </c>
      <c r="B402" t="n">
        <v>125</v>
      </c>
      <c r="C402" t="inlineStr">
        <is>
          <t xml:space="preserve">CONCLUIDO	</t>
        </is>
      </c>
      <c r="D402" t="n">
        <v>4.82</v>
      </c>
      <c r="E402" t="n">
        <v>20.75</v>
      </c>
      <c r="F402" t="n">
        <v>17.52</v>
      </c>
      <c r="G402" t="n">
        <v>105.11</v>
      </c>
      <c r="H402" t="n">
        <v>1.35</v>
      </c>
      <c r="I402" t="n">
        <v>10</v>
      </c>
      <c r="J402" t="n">
        <v>280.27</v>
      </c>
      <c r="K402" t="n">
        <v>58.47</v>
      </c>
      <c r="L402" t="n">
        <v>21.25</v>
      </c>
      <c r="M402" t="n">
        <v>8</v>
      </c>
      <c r="N402" t="n">
        <v>75.54000000000001</v>
      </c>
      <c r="O402" t="n">
        <v>34800.62</v>
      </c>
      <c r="P402" t="n">
        <v>265.32</v>
      </c>
      <c r="Q402" t="n">
        <v>444.55</v>
      </c>
      <c r="R402" t="n">
        <v>68.41</v>
      </c>
      <c r="S402" t="n">
        <v>48.21</v>
      </c>
      <c r="T402" t="n">
        <v>4160.91</v>
      </c>
      <c r="U402" t="n">
        <v>0.7</v>
      </c>
      <c r="V402" t="n">
        <v>0.78</v>
      </c>
      <c r="W402" t="n">
        <v>0.18</v>
      </c>
      <c r="X402" t="n">
        <v>0.24</v>
      </c>
      <c r="Y402" t="n">
        <v>1</v>
      </c>
      <c r="Z402" t="n">
        <v>10</v>
      </c>
    </row>
    <row r="403">
      <c r="A403" t="n">
        <v>82</v>
      </c>
      <c r="B403" t="n">
        <v>125</v>
      </c>
      <c r="C403" t="inlineStr">
        <is>
          <t xml:space="preserve">CONCLUIDO	</t>
        </is>
      </c>
      <c r="D403" t="n">
        <v>4.8167</v>
      </c>
      <c r="E403" t="n">
        <v>20.76</v>
      </c>
      <c r="F403" t="n">
        <v>17.53</v>
      </c>
      <c r="G403" t="n">
        <v>105.19</v>
      </c>
      <c r="H403" t="n">
        <v>1.36</v>
      </c>
      <c r="I403" t="n">
        <v>10</v>
      </c>
      <c r="J403" t="n">
        <v>280.76</v>
      </c>
      <c r="K403" t="n">
        <v>58.47</v>
      </c>
      <c r="L403" t="n">
        <v>21.5</v>
      </c>
      <c r="M403" t="n">
        <v>8</v>
      </c>
      <c r="N403" t="n">
        <v>75.79000000000001</v>
      </c>
      <c r="O403" t="n">
        <v>34861.41</v>
      </c>
      <c r="P403" t="n">
        <v>265.67</v>
      </c>
      <c r="Q403" t="n">
        <v>444.55</v>
      </c>
      <c r="R403" t="n">
        <v>68.97</v>
      </c>
      <c r="S403" t="n">
        <v>48.21</v>
      </c>
      <c r="T403" t="n">
        <v>4441.62</v>
      </c>
      <c r="U403" t="n">
        <v>0.7</v>
      </c>
      <c r="V403" t="n">
        <v>0.78</v>
      </c>
      <c r="W403" t="n">
        <v>0.18</v>
      </c>
      <c r="X403" t="n">
        <v>0.25</v>
      </c>
      <c r="Y403" t="n">
        <v>1</v>
      </c>
      <c r="Z403" t="n">
        <v>10</v>
      </c>
    </row>
    <row r="404">
      <c r="A404" t="n">
        <v>83</v>
      </c>
      <c r="B404" t="n">
        <v>125</v>
      </c>
      <c r="C404" t="inlineStr">
        <is>
          <t xml:space="preserve">CONCLUIDO	</t>
        </is>
      </c>
      <c r="D404" t="n">
        <v>4.8187</v>
      </c>
      <c r="E404" t="n">
        <v>20.75</v>
      </c>
      <c r="F404" t="n">
        <v>17.52</v>
      </c>
      <c r="G404" t="n">
        <v>105.14</v>
      </c>
      <c r="H404" t="n">
        <v>1.38</v>
      </c>
      <c r="I404" t="n">
        <v>10</v>
      </c>
      <c r="J404" t="n">
        <v>281.25</v>
      </c>
      <c r="K404" t="n">
        <v>58.47</v>
      </c>
      <c r="L404" t="n">
        <v>21.75</v>
      </c>
      <c r="M404" t="n">
        <v>8</v>
      </c>
      <c r="N404" t="n">
        <v>76.03</v>
      </c>
      <c r="O404" t="n">
        <v>34922.31</v>
      </c>
      <c r="P404" t="n">
        <v>266.09</v>
      </c>
      <c r="Q404" t="n">
        <v>444.55</v>
      </c>
      <c r="R404" t="n">
        <v>68.65000000000001</v>
      </c>
      <c r="S404" t="n">
        <v>48.21</v>
      </c>
      <c r="T404" t="n">
        <v>4281.59</v>
      </c>
      <c r="U404" t="n">
        <v>0.7</v>
      </c>
      <c r="V404" t="n">
        <v>0.78</v>
      </c>
      <c r="W404" t="n">
        <v>0.18</v>
      </c>
      <c r="X404" t="n">
        <v>0.25</v>
      </c>
      <c r="Y404" t="n">
        <v>1</v>
      </c>
      <c r="Z404" t="n">
        <v>10</v>
      </c>
    </row>
    <row r="405">
      <c r="A405" t="n">
        <v>84</v>
      </c>
      <c r="B405" t="n">
        <v>125</v>
      </c>
      <c r="C405" t="inlineStr">
        <is>
          <t xml:space="preserve">CONCLUIDO	</t>
        </is>
      </c>
      <c r="D405" t="n">
        <v>4.8167</v>
      </c>
      <c r="E405" t="n">
        <v>20.76</v>
      </c>
      <c r="F405" t="n">
        <v>17.53</v>
      </c>
      <c r="G405" t="n">
        <v>105.19</v>
      </c>
      <c r="H405" t="n">
        <v>1.39</v>
      </c>
      <c r="I405" t="n">
        <v>10</v>
      </c>
      <c r="J405" t="n">
        <v>281.75</v>
      </c>
      <c r="K405" t="n">
        <v>58.47</v>
      </c>
      <c r="L405" t="n">
        <v>22</v>
      </c>
      <c r="M405" t="n">
        <v>8</v>
      </c>
      <c r="N405" t="n">
        <v>76.28</v>
      </c>
      <c r="O405" t="n">
        <v>34983.29</v>
      </c>
      <c r="P405" t="n">
        <v>266.06</v>
      </c>
      <c r="Q405" t="n">
        <v>444.55</v>
      </c>
      <c r="R405" t="n">
        <v>68.87</v>
      </c>
      <c r="S405" t="n">
        <v>48.21</v>
      </c>
      <c r="T405" t="n">
        <v>4387.69</v>
      </c>
      <c r="U405" t="n">
        <v>0.7</v>
      </c>
      <c r="V405" t="n">
        <v>0.78</v>
      </c>
      <c r="W405" t="n">
        <v>0.18</v>
      </c>
      <c r="X405" t="n">
        <v>0.26</v>
      </c>
      <c r="Y405" t="n">
        <v>1</v>
      </c>
      <c r="Z405" t="n">
        <v>10</v>
      </c>
    </row>
    <row r="406">
      <c r="A406" t="n">
        <v>85</v>
      </c>
      <c r="B406" t="n">
        <v>125</v>
      </c>
      <c r="C406" t="inlineStr">
        <is>
          <t xml:space="preserve">CONCLUIDO	</t>
        </is>
      </c>
      <c r="D406" t="n">
        <v>4.8232</v>
      </c>
      <c r="E406" t="n">
        <v>20.73</v>
      </c>
      <c r="F406" t="n">
        <v>17.5</v>
      </c>
      <c r="G406" t="n">
        <v>105.02</v>
      </c>
      <c r="H406" t="n">
        <v>1.4</v>
      </c>
      <c r="I406" t="n">
        <v>10</v>
      </c>
      <c r="J406" t="n">
        <v>282.24</v>
      </c>
      <c r="K406" t="n">
        <v>58.47</v>
      </c>
      <c r="L406" t="n">
        <v>22.25</v>
      </c>
      <c r="M406" t="n">
        <v>8</v>
      </c>
      <c r="N406" t="n">
        <v>76.52</v>
      </c>
      <c r="O406" t="n">
        <v>35044.38</v>
      </c>
      <c r="P406" t="n">
        <v>264.99</v>
      </c>
      <c r="Q406" t="n">
        <v>444.55</v>
      </c>
      <c r="R406" t="n">
        <v>67.81999999999999</v>
      </c>
      <c r="S406" t="n">
        <v>48.21</v>
      </c>
      <c r="T406" t="n">
        <v>3863.56</v>
      </c>
      <c r="U406" t="n">
        <v>0.71</v>
      </c>
      <c r="V406" t="n">
        <v>0.78</v>
      </c>
      <c r="W406" t="n">
        <v>0.18</v>
      </c>
      <c r="X406" t="n">
        <v>0.23</v>
      </c>
      <c r="Y406" t="n">
        <v>1</v>
      </c>
      <c r="Z406" t="n">
        <v>10</v>
      </c>
    </row>
    <row r="407">
      <c r="A407" t="n">
        <v>86</v>
      </c>
      <c r="B407" t="n">
        <v>125</v>
      </c>
      <c r="C407" t="inlineStr">
        <is>
          <t xml:space="preserve">CONCLUIDO	</t>
        </is>
      </c>
      <c r="D407" t="n">
        <v>4.831</v>
      </c>
      <c r="E407" t="n">
        <v>20.7</v>
      </c>
      <c r="F407" t="n">
        <v>17.47</v>
      </c>
      <c r="G407" t="n">
        <v>104.82</v>
      </c>
      <c r="H407" t="n">
        <v>1.42</v>
      </c>
      <c r="I407" t="n">
        <v>10</v>
      </c>
      <c r="J407" t="n">
        <v>282.74</v>
      </c>
      <c r="K407" t="n">
        <v>58.47</v>
      </c>
      <c r="L407" t="n">
        <v>22.5</v>
      </c>
      <c r="M407" t="n">
        <v>8</v>
      </c>
      <c r="N407" t="n">
        <v>76.77</v>
      </c>
      <c r="O407" t="n">
        <v>35105.56</v>
      </c>
      <c r="P407" t="n">
        <v>264.24</v>
      </c>
      <c r="Q407" t="n">
        <v>444.55</v>
      </c>
      <c r="R407" t="n">
        <v>66.8</v>
      </c>
      <c r="S407" t="n">
        <v>48.21</v>
      </c>
      <c r="T407" t="n">
        <v>3355.59</v>
      </c>
      <c r="U407" t="n">
        <v>0.72</v>
      </c>
      <c r="V407" t="n">
        <v>0.78</v>
      </c>
      <c r="W407" t="n">
        <v>0.18</v>
      </c>
      <c r="X407" t="n">
        <v>0.19</v>
      </c>
      <c r="Y407" t="n">
        <v>1</v>
      </c>
      <c r="Z407" t="n">
        <v>10</v>
      </c>
    </row>
    <row r="408">
      <c r="A408" t="n">
        <v>87</v>
      </c>
      <c r="B408" t="n">
        <v>125</v>
      </c>
      <c r="C408" t="inlineStr">
        <is>
          <t xml:space="preserve">CONCLUIDO	</t>
        </is>
      </c>
      <c r="D408" t="n">
        <v>4.8183</v>
      </c>
      <c r="E408" t="n">
        <v>20.75</v>
      </c>
      <c r="F408" t="n">
        <v>17.52</v>
      </c>
      <c r="G408" t="n">
        <v>105.15</v>
      </c>
      <c r="H408" t="n">
        <v>1.43</v>
      </c>
      <c r="I408" t="n">
        <v>10</v>
      </c>
      <c r="J408" t="n">
        <v>283.24</v>
      </c>
      <c r="K408" t="n">
        <v>58.47</v>
      </c>
      <c r="L408" t="n">
        <v>22.75</v>
      </c>
      <c r="M408" t="n">
        <v>8</v>
      </c>
      <c r="N408" t="n">
        <v>77.01000000000001</v>
      </c>
      <c r="O408" t="n">
        <v>35166.85</v>
      </c>
      <c r="P408" t="n">
        <v>264.87</v>
      </c>
      <c r="Q408" t="n">
        <v>444.55</v>
      </c>
      <c r="R408" t="n">
        <v>68.81999999999999</v>
      </c>
      <c r="S408" t="n">
        <v>48.21</v>
      </c>
      <c r="T408" t="n">
        <v>4366.19</v>
      </c>
      <c r="U408" t="n">
        <v>0.7</v>
      </c>
      <c r="V408" t="n">
        <v>0.78</v>
      </c>
      <c r="W408" t="n">
        <v>0.18</v>
      </c>
      <c r="X408" t="n">
        <v>0.25</v>
      </c>
      <c r="Y408" t="n">
        <v>1</v>
      </c>
      <c r="Z408" t="n">
        <v>10</v>
      </c>
    </row>
    <row r="409">
      <c r="A409" t="n">
        <v>88</v>
      </c>
      <c r="B409" t="n">
        <v>125</v>
      </c>
      <c r="C409" t="inlineStr">
        <is>
          <t xml:space="preserve">CONCLUIDO	</t>
        </is>
      </c>
      <c r="D409" t="n">
        <v>4.8102</v>
      </c>
      <c r="E409" t="n">
        <v>20.79</v>
      </c>
      <c r="F409" t="n">
        <v>17.56</v>
      </c>
      <c r="G409" t="n">
        <v>105.36</v>
      </c>
      <c r="H409" t="n">
        <v>1.44</v>
      </c>
      <c r="I409" t="n">
        <v>10</v>
      </c>
      <c r="J409" t="n">
        <v>283.74</v>
      </c>
      <c r="K409" t="n">
        <v>58.47</v>
      </c>
      <c r="L409" t="n">
        <v>23</v>
      </c>
      <c r="M409" t="n">
        <v>8</v>
      </c>
      <c r="N409" t="n">
        <v>77.26000000000001</v>
      </c>
      <c r="O409" t="n">
        <v>35228.23</v>
      </c>
      <c r="P409" t="n">
        <v>264.71</v>
      </c>
      <c r="Q409" t="n">
        <v>444.56</v>
      </c>
      <c r="R409" t="n">
        <v>69.91</v>
      </c>
      <c r="S409" t="n">
        <v>48.21</v>
      </c>
      <c r="T409" t="n">
        <v>4907.8</v>
      </c>
      <c r="U409" t="n">
        <v>0.6899999999999999</v>
      </c>
      <c r="V409" t="n">
        <v>0.78</v>
      </c>
      <c r="W409" t="n">
        <v>0.18</v>
      </c>
      <c r="X409" t="n">
        <v>0.28</v>
      </c>
      <c r="Y409" t="n">
        <v>1</v>
      </c>
      <c r="Z409" t="n">
        <v>10</v>
      </c>
    </row>
    <row r="410">
      <c r="A410" t="n">
        <v>89</v>
      </c>
      <c r="B410" t="n">
        <v>125</v>
      </c>
      <c r="C410" t="inlineStr">
        <is>
          <t xml:space="preserve">CONCLUIDO	</t>
        </is>
      </c>
      <c r="D410" t="n">
        <v>4.8134</v>
      </c>
      <c r="E410" t="n">
        <v>20.78</v>
      </c>
      <c r="F410" t="n">
        <v>17.55</v>
      </c>
      <c r="G410" t="n">
        <v>105.28</v>
      </c>
      <c r="H410" t="n">
        <v>1.46</v>
      </c>
      <c r="I410" t="n">
        <v>10</v>
      </c>
      <c r="J410" t="n">
        <v>284.23</v>
      </c>
      <c r="K410" t="n">
        <v>58.47</v>
      </c>
      <c r="L410" t="n">
        <v>23.25</v>
      </c>
      <c r="M410" t="n">
        <v>8</v>
      </c>
      <c r="N410" t="n">
        <v>77.51000000000001</v>
      </c>
      <c r="O410" t="n">
        <v>35289.71</v>
      </c>
      <c r="P410" t="n">
        <v>264.12</v>
      </c>
      <c r="Q410" t="n">
        <v>444.55</v>
      </c>
      <c r="R410" t="n">
        <v>69.51000000000001</v>
      </c>
      <c r="S410" t="n">
        <v>48.21</v>
      </c>
      <c r="T410" t="n">
        <v>4710.35</v>
      </c>
      <c r="U410" t="n">
        <v>0.6899999999999999</v>
      </c>
      <c r="V410" t="n">
        <v>0.78</v>
      </c>
      <c r="W410" t="n">
        <v>0.18</v>
      </c>
      <c r="X410" t="n">
        <v>0.27</v>
      </c>
      <c r="Y410" t="n">
        <v>1</v>
      </c>
      <c r="Z410" t="n">
        <v>10</v>
      </c>
    </row>
    <row r="411">
      <c r="A411" t="n">
        <v>90</v>
      </c>
      <c r="B411" t="n">
        <v>125</v>
      </c>
      <c r="C411" t="inlineStr">
        <is>
          <t xml:space="preserve">CONCLUIDO	</t>
        </is>
      </c>
      <c r="D411" t="n">
        <v>4.8338</v>
      </c>
      <c r="E411" t="n">
        <v>20.69</v>
      </c>
      <c r="F411" t="n">
        <v>17.51</v>
      </c>
      <c r="G411" t="n">
        <v>116.7</v>
      </c>
      <c r="H411" t="n">
        <v>1.47</v>
      </c>
      <c r="I411" t="n">
        <v>9</v>
      </c>
      <c r="J411" t="n">
        <v>284.73</v>
      </c>
      <c r="K411" t="n">
        <v>58.47</v>
      </c>
      <c r="L411" t="n">
        <v>23.5</v>
      </c>
      <c r="M411" t="n">
        <v>7</v>
      </c>
      <c r="N411" t="n">
        <v>77.76000000000001</v>
      </c>
      <c r="O411" t="n">
        <v>35351.29</v>
      </c>
      <c r="P411" t="n">
        <v>262.63</v>
      </c>
      <c r="Q411" t="n">
        <v>444.55</v>
      </c>
      <c r="R411" t="n">
        <v>68.06999999999999</v>
      </c>
      <c r="S411" t="n">
        <v>48.21</v>
      </c>
      <c r="T411" t="n">
        <v>3995.72</v>
      </c>
      <c r="U411" t="n">
        <v>0.71</v>
      </c>
      <c r="V411" t="n">
        <v>0.78</v>
      </c>
      <c r="W411" t="n">
        <v>0.18</v>
      </c>
      <c r="X411" t="n">
        <v>0.23</v>
      </c>
      <c r="Y411" t="n">
        <v>1</v>
      </c>
      <c r="Z411" t="n">
        <v>10</v>
      </c>
    </row>
    <row r="412">
      <c r="A412" t="n">
        <v>91</v>
      </c>
      <c r="B412" t="n">
        <v>125</v>
      </c>
      <c r="C412" t="inlineStr">
        <is>
          <t xml:space="preserve">CONCLUIDO	</t>
        </is>
      </c>
      <c r="D412" t="n">
        <v>4.8353</v>
      </c>
      <c r="E412" t="n">
        <v>20.68</v>
      </c>
      <c r="F412" t="n">
        <v>17.5</v>
      </c>
      <c r="G412" t="n">
        <v>116.66</v>
      </c>
      <c r="H412" t="n">
        <v>1.48</v>
      </c>
      <c r="I412" t="n">
        <v>9</v>
      </c>
      <c r="J412" t="n">
        <v>285.23</v>
      </c>
      <c r="K412" t="n">
        <v>58.47</v>
      </c>
      <c r="L412" t="n">
        <v>23.75</v>
      </c>
      <c r="M412" t="n">
        <v>7</v>
      </c>
      <c r="N412" t="n">
        <v>78.01000000000001</v>
      </c>
      <c r="O412" t="n">
        <v>35412.96</v>
      </c>
      <c r="P412" t="n">
        <v>262.71</v>
      </c>
      <c r="Q412" t="n">
        <v>444.55</v>
      </c>
      <c r="R412" t="n">
        <v>67.92</v>
      </c>
      <c r="S412" t="n">
        <v>48.21</v>
      </c>
      <c r="T412" t="n">
        <v>3919.1</v>
      </c>
      <c r="U412" t="n">
        <v>0.71</v>
      </c>
      <c r="V412" t="n">
        <v>0.78</v>
      </c>
      <c r="W412" t="n">
        <v>0.18</v>
      </c>
      <c r="X412" t="n">
        <v>0.22</v>
      </c>
      <c r="Y412" t="n">
        <v>1</v>
      </c>
      <c r="Z412" t="n">
        <v>10</v>
      </c>
    </row>
    <row r="413">
      <c r="A413" t="n">
        <v>92</v>
      </c>
      <c r="B413" t="n">
        <v>125</v>
      </c>
      <c r="C413" t="inlineStr">
        <is>
          <t xml:space="preserve">CONCLUIDO	</t>
        </is>
      </c>
      <c r="D413" t="n">
        <v>4.8342</v>
      </c>
      <c r="E413" t="n">
        <v>20.69</v>
      </c>
      <c r="F413" t="n">
        <v>17.5</v>
      </c>
      <c r="G413" t="n">
        <v>116.69</v>
      </c>
      <c r="H413" t="n">
        <v>1.5</v>
      </c>
      <c r="I413" t="n">
        <v>9</v>
      </c>
      <c r="J413" t="n">
        <v>285.73</v>
      </c>
      <c r="K413" t="n">
        <v>58.47</v>
      </c>
      <c r="L413" t="n">
        <v>24</v>
      </c>
      <c r="M413" t="n">
        <v>7</v>
      </c>
      <c r="N413" t="n">
        <v>78.26000000000001</v>
      </c>
      <c r="O413" t="n">
        <v>35474.75</v>
      </c>
      <c r="P413" t="n">
        <v>262.86</v>
      </c>
      <c r="Q413" t="n">
        <v>444.55</v>
      </c>
      <c r="R413" t="n">
        <v>68.01000000000001</v>
      </c>
      <c r="S413" t="n">
        <v>48.21</v>
      </c>
      <c r="T413" t="n">
        <v>3964.65</v>
      </c>
      <c r="U413" t="n">
        <v>0.71</v>
      </c>
      <c r="V413" t="n">
        <v>0.78</v>
      </c>
      <c r="W413" t="n">
        <v>0.18</v>
      </c>
      <c r="X413" t="n">
        <v>0.23</v>
      </c>
      <c r="Y413" t="n">
        <v>1</v>
      </c>
      <c r="Z413" t="n">
        <v>10</v>
      </c>
    </row>
    <row r="414">
      <c r="A414" t="n">
        <v>93</v>
      </c>
      <c r="B414" t="n">
        <v>125</v>
      </c>
      <c r="C414" t="inlineStr">
        <is>
          <t xml:space="preserve">CONCLUIDO	</t>
        </is>
      </c>
      <c r="D414" t="n">
        <v>4.8318</v>
      </c>
      <c r="E414" t="n">
        <v>20.7</v>
      </c>
      <c r="F414" t="n">
        <v>17.51</v>
      </c>
      <c r="G414" t="n">
        <v>116.76</v>
      </c>
      <c r="H414" t="n">
        <v>1.51</v>
      </c>
      <c r="I414" t="n">
        <v>9</v>
      </c>
      <c r="J414" t="n">
        <v>286.24</v>
      </c>
      <c r="K414" t="n">
        <v>58.47</v>
      </c>
      <c r="L414" t="n">
        <v>24.25</v>
      </c>
      <c r="M414" t="n">
        <v>7</v>
      </c>
      <c r="N414" t="n">
        <v>78.51000000000001</v>
      </c>
      <c r="O414" t="n">
        <v>35536.63</v>
      </c>
      <c r="P414" t="n">
        <v>263.38</v>
      </c>
      <c r="Q414" t="n">
        <v>444.55</v>
      </c>
      <c r="R414" t="n">
        <v>68.38</v>
      </c>
      <c r="S414" t="n">
        <v>48.21</v>
      </c>
      <c r="T414" t="n">
        <v>4152.32</v>
      </c>
      <c r="U414" t="n">
        <v>0.7</v>
      </c>
      <c r="V414" t="n">
        <v>0.78</v>
      </c>
      <c r="W414" t="n">
        <v>0.18</v>
      </c>
      <c r="X414" t="n">
        <v>0.24</v>
      </c>
      <c r="Y414" t="n">
        <v>1</v>
      </c>
      <c r="Z414" t="n">
        <v>10</v>
      </c>
    </row>
    <row r="415">
      <c r="A415" t="n">
        <v>94</v>
      </c>
      <c r="B415" t="n">
        <v>125</v>
      </c>
      <c r="C415" t="inlineStr">
        <is>
          <t xml:space="preserve">CONCLUIDO	</t>
        </is>
      </c>
      <c r="D415" t="n">
        <v>4.837</v>
      </c>
      <c r="E415" t="n">
        <v>20.67</v>
      </c>
      <c r="F415" t="n">
        <v>17.49</v>
      </c>
      <c r="G415" t="n">
        <v>116.61</v>
      </c>
      <c r="H415" t="n">
        <v>1.52</v>
      </c>
      <c r="I415" t="n">
        <v>9</v>
      </c>
      <c r="J415" t="n">
        <v>286.74</v>
      </c>
      <c r="K415" t="n">
        <v>58.47</v>
      </c>
      <c r="L415" t="n">
        <v>24.5</v>
      </c>
      <c r="M415" t="n">
        <v>7</v>
      </c>
      <c r="N415" t="n">
        <v>78.77</v>
      </c>
      <c r="O415" t="n">
        <v>35598.74</v>
      </c>
      <c r="P415" t="n">
        <v>263.26</v>
      </c>
      <c r="Q415" t="n">
        <v>444.58</v>
      </c>
      <c r="R415" t="n">
        <v>67.55</v>
      </c>
      <c r="S415" t="n">
        <v>48.21</v>
      </c>
      <c r="T415" t="n">
        <v>3735.61</v>
      </c>
      <c r="U415" t="n">
        <v>0.71</v>
      </c>
      <c r="V415" t="n">
        <v>0.78</v>
      </c>
      <c r="W415" t="n">
        <v>0.18</v>
      </c>
      <c r="X415" t="n">
        <v>0.21</v>
      </c>
      <c r="Y415" t="n">
        <v>1</v>
      </c>
      <c r="Z415" t="n">
        <v>10</v>
      </c>
    </row>
    <row r="416">
      <c r="A416" t="n">
        <v>95</v>
      </c>
      <c r="B416" t="n">
        <v>125</v>
      </c>
      <c r="C416" t="inlineStr">
        <is>
          <t xml:space="preserve">CONCLUIDO	</t>
        </is>
      </c>
      <c r="D416" t="n">
        <v>4.8335</v>
      </c>
      <c r="E416" t="n">
        <v>20.69</v>
      </c>
      <c r="F416" t="n">
        <v>17.51</v>
      </c>
      <c r="G416" t="n">
        <v>116.71</v>
      </c>
      <c r="H416" t="n">
        <v>1.53</v>
      </c>
      <c r="I416" t="n">
        <v>9</v>
      </c>
      <c r="J416" t="n">
        <v>287.24</v>
      </c>
      <c r="K416" t="n">
        <v>58.47</v>
      </c>
      <c r="L416" t="n">
        <v>24.75</v>
      </c>
      <c r="M416" t="n">
        <v>7</v>
      </c>
      <c r="N416" t="n">
        <v>79.02</v>
      </c>
      <c r="O416" t="n">
        <v>35660.82</v>
      </c>
      <c r="P416" t="n">
        <v>263.42</v>
      </c>
      <c r="Q416" t="n">
        <v>444.55</v>
      </c>
      <c r="R416" t="n">
        <v>68.13</v>
      </c>
      <c r="S416" t="n">
        <v>48.21</v>
      </c>
      <c r="T416" t="n">
        <v>4025.22</v>
      </c>
      <c r="U416" t="n">
        <v>0.71</v>
      </c>
      <c r="V416" t="n">
        <v>0.78</v>
      </c>
      <c r="W416" t="n">
        <v>0.18</v>
      </c>
      <c r="X416" t="n">
        <v>0.23</v>
      </c>
      <c r="Y416" t="n">
        <v>1</v>
      </c>
      <c r="Z416" t="n">
        <v>10</v>
      </c>
    </row>
    <row r="417">
      <c r="A417" t="n">
        <v>96</v>
      </c>
      <c r="B417" t="n">
        <v>125</v>
      </c>
      <c r="C417" t="inlineStr">
        <is>
          <t xml:space="preserve">CONCLUIDO	</t>
        </is>
      </c>
      <c r="D417" t="n">
        <v>4.8342</v>
      </c>
      <c r="E417" t="n">
        <v>20.69</v>
      </c>
      <c r="F417" t="n">
        <v>17.5</v>
      </c>
      <c r="G417" t="n">
        <v>116.69</v>
      </c>
      <c r="H417" t="n">
        <v>1.55</v>
      </c>
      <c r="I417" t="n">
        <v>9</v>
      </c>
      <c r="J417" t="n">
        <v>287.75</v>
      </c>
      <c r="K417" t="n">
        <v>58.47</v>
      </c>
      <c r="L417" t="n">
        <v>25</v>
      </c>
      <c r="M417" t="n">
        <v>7</v>
      </c>
      <c r="N417" t="n">
        <v>79.27</v>
      </c>
      <c r="O417" t="n">
        <v>35723.02</v>
      </c>
      <c r="P417" t="n">
        <v>263.83</v>
      </c>
      <c r="Q417" t="n">
        <v>444.55</v>
      </c>
      <c r="R417" t="n">
        <v>68.03</v>
      </c>
      <c r="S417" t="n">
        <v>48.21</v>
      </c>
      <c r="T417" t="n">
        <v>3975.17</v>
      </c>
      <c r="U417" t="n">
        <v>0.71</v>
      </c>
      <c r="V417" t="n">
        <v>0.78</v>
      </c>
      <c r="W417" t="n">
        <v>0.18</v>
      </c>
      <c r="X417" t="n">
        <v>0.23</v>
      </c>
      <c r="Y417" t="n">
        <v>1</v>
      </c>
      <c r="Z417" t="n">
        <v>10</v>
      </c>
    </row>
    <row r="418">
      <c r="A418" t="n">
        <v>97</v>
      </c>
      <c r="B418" t="n">
        <v>125</v>
      </c>
      <c r="C418" t="inlineStr">
        <is>
          <t xml:space="preserve">CONCLUIDO	</t>
        </is>
      </c>
      <c r="D418" t="n">
        <v>4.8355</v>
      </c>
      <c r="E418" t="n">
        <v>20.68</v>
      </c>
      <c r="F418" t="n">
        <v>17.5</v>
      </c>
      <c r="G418" t="n">
        <v>116.66</v>
      </c>
      <c r="H418" t="n">
        <v>1.56</v>
      </c>
      <c r="I418" t="n">
        <v>9</v>
      </c>
      <c r="J418" t="n">
        <v>288.25</v>
      </c>
      <c r="K418" t="n">
        <v>58.47</v>
      </c>
      <c r="L418" t="n">
        <v>25.25</v>
      </c>
      <c r="M418" t="n">
        <v>7</v>
      </c>
      <c r="N418" t="n">
        <v>79.53</v>
      </c>
      <c r="O418" t="n">
        <v>35785.31</v>
      </c>
      <c r="P418" t="n">
        <v>263.62</v>
      </c>
      <c r="Q418" t="n">
        <v>444.55</v>
      </c>
      <c r="R418" t="n">
        <v>67.89</v>
      </c>
      <c r="S418" t="n">
        <v>48.21</v>
      </c>
      <c r="T418" t="n">
        <v>3905.37</v>
      </c>
      <c r="U418" t="n">
        <v>0.71</v>
      </c>
      <c r="V418" t="n">
        <v>0.78</v>
      </c>
      <c r="W418" t="n">
        <v>0.18</v>
      </c>
      <c r="X418" t="n">
        <v>0.22</v>
      </c>
      <c r="Y418" t="n">
        <v>1</v>
      </c>
      <c r="Z418" t="n">
        <v>10</v>
      </c>
    </row>
    <row r="419">
      <c r="A419" t="n">
        <v>98</v>
      </c>
      <c r="B419" t="n">
        <v>125</v>
      </c>
      <c r="C419" t="inlineStr">
        <is>
          <t xml:space="preserve">CONCLUIDO	</t>
        </is>
      </c>
      <c r="D419" t="n">
        <v>4.8383</v>
      </c>
      <c r="E419" t="n">
        <v>20.67</v>
      </c>
      <c r="F419" t="n">
        <v>17.49</v>
      </c>
      <c r="G419" t="n">
        <v>116.58</v>
      </c>
      <c r="H419" t="n">
        <v>1.57</v>
      </c>
      <c r="I419" t="n">
        <v>9</v>
      </c>
      <c r="J419" t="n">
        <v>288.76</v>
      </c>
      <c r="K419" t="n">
        <v>58.47</v>
      </c>
      <c r="L419" t="n">
        <v>25.5</v>
      </c>
      <c r="M419" t="n">
        <v>7</v>
      </c>
      <c r="N419" t="n">
        <v>79.78</v>
      </c>
      <c r="O419" t="n">
        <v>35847.71</v>
      </c>
      <c r="P419" t="n">
        <v>262.87</v>
      </c>
      <c r="Q419" t="n">
        <v>444.56</v>
      </c>
      <c r="R419" t="n">
        <v>67.33</v>
      </c>
      <c r="S419" t="n">
        <v>48.21</v>
      </c>
      <c r="T419" t="n">
        <v>3625.25</v>
      </c>
      <c r="U419" t="n">
        <v>0.72</v>
      </c>
      <c r="V419" t="n">
        <v>0.78</v>
      </c>
      <c r="W419" t="n">
        <v>0.18</v>
      </c>
      <c r="X419" t="n">
        <v>0.21</v>
      </c>
      <c r="Y419" t="n">
        <v>1</v>
      </c>
      <c r="Z419" t="n">
        <v>10</v>
      </c>
    </row>
    <row r="420">
      <c r="A420" t="n">
        <v>99</v>
      </c>
      <c r="B420" t="n">
        <v>125</v>
      </c>
      <c r="C420" t="inlineStr">
        <is>
          <t xml:space="preserve">CONCLUIDO	</t>
        </is>
      </c>
      <c r="D420" t="n">
        <v>4.8397</v>
      </c>
      <c r="E420" t="n">
        <v>20.66</v>
      </c>
      <c r="F420" t="n">
        <v>17.48</v>
      </c>
      <c r="G420" t="n">
        <v>116.54</v>
      </c>
      <c r="H420" t="n">
        <v>1.59</v>
      </c>
      <c r="I420" t="n">
        <v>9</v>
      </c>
      <c r="J420" t="n">
        <v>289.26</v>
      </c>
      <c r="K420" t="n">
        <v>58.47</v>
      </c>
      <c r="L420" t="n">
        <v>25.75</v>
      </c>
      <c r="M420" t="n">
        <v>7</v>
      </c>
      <c r="N420" t="n">
        <v>80.04000000000001</v>
      </c>
      <c r="O420" t="n">
        <v>35910.21</v>
      </c>
      <c r="P420" t="n">
        <v>262.54</v>
      </c>
      <c r="Q420" t="n">
        <v>444.55</v>
      </c>
      <c r="R420" t="n">
        <v>67.16</v>
      </c>
      <c r="S420" t="n">
        <v>48.21</v>
      </c>
      <c r="T420" t="n">
        <v>3541.18</v>
      </c>
      <c r="U420" t="n">
        <v>0.72</v>
      </c>
      <c r="V420" t="n">
        <v>0.78</v>
      </c>
      <c r="W420" t="n">
        <v>0.18</v>
      </c>
      <c r="X420" t="n">
        <v>0.2</v>
      </c>
      <c r="Y420" t="n">
        <v>1</v>
      </c>
      <c r="Z420" t="n">
        <v>10</v>
      </c>
    </row>
    <row r="421">
      <c r="A421" t="n">
        <v>100</v>
      </c>
      <c r="B421" t="n">
        <v>125</v>
      </c>
      <c r="C421" t="inlineStr">
        <is>
          <t xml:space="preserve">CONCLUIDO	</t>
        </is>
      </c>
      <c r="D421" t="n">
        <v>4.8457</v>
      </c>
      <c r="E421" t="n">
        <v>20.64</v>
      </c>
      <c r="F421" t="n">
        <v>17.45</v>
      </c>
      <c r="G421" t="n">
        <v>116.36</v>
      </c>
      <c r="H421" t="n">
        <v>1.6</v>
      </c>
      <c r="I421" t="n">
        <v>9</v>
      </c>
      <c r="J421" t="n">
        <v>289.77</v>
      </c>
      <c r="K421" t="n">
        <v>58.47</v>
      </c>
      <c r="L421" t="n">
        <v>26</v>
      </c>
      <c r="M421" t="n">
        <v>7</v>
      </c>
      <c r="N421" t="n">
        <v>80.3</v>
      </c>
      <c r="O421" t="n">
        <v>35972.82</v>
      </c>
      <c r="P421" t="n">
        <v>262.12</v>
      </c>
      <c r="Q421" t="n">
        <v>444.55</v>
      </c>
      <c r="R421" t="n">
        <v>66.34</v>
      </c>
      <c r="S421" t="n">
        <v>48.21</v>
      </c>
      <c r="T421" t="n">
        <v>3127.68</v>
      </c>
      <c r="U421" t="n">
        <v>0.73</v>
      </c>
      <c r="V421" t="n">
        <v>0.78</v>
      </c>
      <c r="W421" t="n">
        <v>0.18</v>
      </c>
      <c r="X421" t="n">
        <v>0.18</v>
      </c>
      <c r="Y421" t="n">
        <v>1</v>
      </c>
      <c r="Z421" t="n">
        <v>10</v>
      </c>
    </row>
    <row r="422">
      <c r="A422" t="n">
        <v>101</v>
      </c>
      <c r="B422" t="n">
        <v>125</v>
      </c>
      <c r="C422" t="inlineStr">
        <is>
          <t xml:space="preserve">CONCLUIDO	</t>
        </is>
      </c>
      <c r="D422" t="n">
        <v>4.8383</v>
      </c>
      <c r="E422" t="n">
        <v>20.67</v>
      </c>
      <c r="F422" t="n">
        <v>17.49</v>
      </c>
      <c r="G422" t="n">
        <v>116.58</v>
      </c>
      <c r="H422" t="n">
        <v>1.61</v>
      </c>
      <c r="I422" t="n">
        <v>9</v>
      </c>
      <c r="J422" t="n">
        <v>290.28</v>
      </c>
      <c r="K422" t="n">
        <v>58.47</v>
      </c>
      <c r="L422" t="n">
        <v>26.25</v>
      </c>
      <c r="M422" t="n">
        <v>7</v>
      </c>
      <c r="N422" t="n">
        <v>80.56</v>
      </c>
      <c r="O422" t="n">
        <v>36035.53</v>
      </c>
      <c r="P422" t="n">
        <v>262.17</v>
      </c>
      <c r="Q422" t="n">
        <v>444.55</v>
      </c>
      <c r="R422" t="n">
        <v>67.58</v>
      </c>
      <c r="S422" t="n">
        <v>48.21</v>
      </c>
      <c r="T422" t="n">
        <v>3749.65</v>
      </c>
      <c r="U422" t="n">
        <v>0.71</v>
      </c>
      <c r="V422" t="n">
        <v>0.78</v>
      </c>
      <c r="W422" t="n">
        <v>0.17</v>
      </c>
      <c r="X422" t="n">
        <v>0.21</v>
      </c>
      <c r="Y422" t="n">
        <v>1</v>
      </c>
      <c r="Z422" t="n">
        <v>10</v>
      </c>
    </row>
    <row r="423">
      <c r="A423" t="n">
        <v>102</v>
      </c>
      <c r="B423" t="n">
        <v>125</v>
      </c>
      <c r="C423" t="inlineStr">
        <is>
          <t xml:space="preserve">CONCLUIDO	</t>
        </is>
      </c>
      <c r="D423" t="n">
        <v>4.8227</v>
      </c>
      <c r="E423" t="n">
        <v>20.74</v>
      </c>
      <c r="F423" t="n">
        <v>17.55</v>
      </c>
      <c r="G423" t="n">
        <v>117.02</v>
      </c>
      <c r="H423" t="n">
        <v>1.62</v>
      </c>
      <c r="I423" t="n">
        <v>9</v>
      </c>
      <c r="J423" t="n">
        <v>290.79</v>
      </c>
      <c r="K423" t="n">
        <v>58.47</v>
      </c>
      <c r="L423" t="n">
        <v>26.5</v>
      </c>
      <c r="M423" t="n">
        <v>7</v>
      </c>
      <c r="N423" t="n">
        <v>80.81999999999999</v>
      </c>
      <c r="O423" t="n">
        <v>36098.35</v>
      </c>
      <c r="P423" t="n">
        <v>262.89</v>
      </c>
      <c r="Q423" t="n">
        <v>444.55</v>
      </c>
      <c r="R423" t="n">
        <v>69.91</v>
      </c>
      <c r="S423" t="n">
        <v>48.21</v>
      </c>
      <c r="T423" t="n">
        <v>4916.07</v>
      </c>
      <c r="U423" t="n">
        <v>0.6899999999999999</v>
      </c>
      <c r="V423" t="n">
        <v>0.78</v>
      </c>
      <c r="W423" t="n">
        <v>0.18</v>
      </c>
      <c r="X423" t="n">
        <v>0.28</v>
      </c>
      <c r="Y423" t="n">
        <v>1</v>
      </c>
      <c r="Z423" t="n">
        <v>10</v>
      </c>
    </row>
    <row r="424">
      <c r="A424" t="n">
        <v>103</v>
      </c>
      <c r="B424" t="n">
        <v>125</v>
      </c>
      <c r="C424" t="inlineStr">
        <is>
          <t xml:space="preserve">CONCLUIDO	</t>
        </is>
      </c>
      <c r="D424" t="n">
        <v>4.8517</v>
      </c>
      <c r="E424" t="n">
        <v>20.61</v>
      </c>
      <c r="F424" t="n">
        <v>17.48</v>
      </c>
      <c r="G424" t="n">
        <v>131.07</v>
      </c>
      <c r="H424" t="n">
        <v>1.64</v>
      </c>
      <c r="I424" t="n">
        <v>8</v>
      </c>
      <c r="J424" t="n">
        <v>291.3</v>
      </c>
      <c r="K424" t="n">
        <v>58.47</v>
      </c>
      <c r="L424" t="n">
        <v>26.75</v>
      </c>
      <c r="M424" t="n">
        <v>6</v>
      </c>
      <c r="N424" t="n">
        <v>81.08</v>
      </c>
      <c r="O424" t="n">
        <v>36161.27</v>
      </c>
      <c r="P424" t="n">
        <v>261.38</v>
      </c>
      <c r="Q424" t="n">
        <v>444.56</v>
      </c>
      <c r="R424" t="n">
        <v>67.11</v>
      </c>
      <c r="S424" t="n">
        <v>48.21</v>
      </c>
      <c r="T424" t="n">
        <v>3521.41</v>
      </c>
      <c r="U424" t="n">
        <v>0.72</v>
      </c>
      <c r="V424" t="n">
        <v>0.78</v>
      </c>
      <c r="W424" t="n">
        <v>0.18</v>
      </c>
      <c r="X424" t="n">
        <v>0.2</v>
      </c>
      <c r="Y424" t="n">
        <v>1</v>
      </c>
      <c r="Z424" t="n">
        <v>10</v>
      </c>
    </row>
    <row r="425">
      <c r="A425" t="n">
        <v>104</v>
      </c>
      <c r="B425" t="n">
        <v>125</v>
      </c>
      <c r="C425" t="inlineStr">
        <is>
          <t xml:space="preserve">CONCLUIDO	</t>
        </is>
      </c>
      <c r="D425" t="n">
        <v>4.8533</v>
      </c>
      <c r="E425" t="n">
        <v>20.6</v>
      </c>
      <c r="F425" t="n">
        <v>17.47</v>
      </c>
      <c r="G425" t="n">
        <v>131.03</v>
      </c>
      <c r="H425" t="n">
        <v>1.65</v>
      </c>
      <c r="I425" t="n">
        <v>8</v>
      </c>
      <c r="J425" t="n">
        <v>291.81</v>
      </c>
      <c r="K425" t="n">
        <v>58.47</v>
      </c>
      <c r="L425" t="n">
        <v>27</v>
      </c>
      <c r="M425" t="n">
        <v>6</v>
      </c>
      <c r="N425" t="n">
        <v>81.34</v>
      </c>
      <c r="O425" t="n">
        <v>36224.3</v>
      </c>
      <c r="P425" t="n">
        <v>261.54</v>
      </c>
      <c r="Q425" t="n">
        <v>444.57</v>
      </c>
      <c r="R425" t="n">
        <v>66.95</v>
      </c>
      <c r="S425" t="n">
        <v>48.21</v>
      </c>
      <c r="T425" t="n">
        <v>3441.94</v>
      </c>
      <c r="U425" t="n">
        <v>0.72</v>
      </c>
      <c r="V425" t="n">
        <v>0.78</v>
      </c>
      <c r="W425" t="n">
        <v>0.17</v>
      </c>
      <c r="X425" t="n">
        <v>0.19</v>
      </c>
      <c r="Y425" t="n">
        <v>1</v>
      </c>
      <c r="Z425" t="n">
        <v>10</v>
      </c>
    </row>
    <row r="426">
      <c r="A426" t="n">
        <v>105</v>
      </c>
      <c r="B426" t="n">
        <v>125</v>
      </c>
      <c r="C426" t="inlineStr">
        <is>
          <t xml:space="preserve">CONCLUIDO	</t>
        </is>
      </c>
      <c r="D426" t="n">
        <v>4.8527</v>
      </c>
      <c r="E426" t="n">
        <v>20.61</v>
      </c>
      <c r="F426" t="n">
        <v>17.47</v>
      </c>
      <c r="G426" t="n">
        <v>131.04</v>
      </c>
      <c r="H426" t="n">
        <v>1.66</v>
      </c>
      <c r="I426" t="n">
        <v>8</v>
      </c>
      <c r="J426" t="n">
        <v>292.32</v>
      </c>
      <c r="K426" t="n">
        <v>58.47</v>
      </c>
      <c r="L426" t="n">
        <v>27.25</v>
      </c>
      <c r="M426" t="n">
        <v>6</v>
      </c>
      <c r="N426" t="n">
        <v>81.59999999999999</v>
      </c>
      <c r="O426" t="n">
        <v>36287.44</v>
      </c>
      <c r="P426" t="n">
        <v>261.49</v>
      </c>
      <c r="Q426" t="n">
        <v>444.55</v>
      </c>
      <c r="R426" t="n">
        <v>67.02</v>
      </c>
      <c r="S426" t="n">
        <v>48.21</v>
      </c>
      <c r="T426" t="n">
        <v>3474.71</v>
      </c>
      <c r="U426" t="n">
        <v>0.72</v>
      </c>
      <c r="V426" t="n">
        <v>0.78</v>
      </c>
      <c r="W426" t="n">
        <v>0.18</v>
      </c>
      <c r="X426" t="n">
        <v>0.2</v>
      </c>
      <c r="Y426" t="n">
        <v>1</v>
      </c>
      <c r="Z426" t="n">
        <v>10</v>
      </c>
    </row>
    <row r="427">
      <c r="A427" t="n">
        <v>106</v>
      </c>
      <c r="B427" t="n">
        <v>125</v>
      </c>
      <c r="C427" t="inlineStr">
        <is>
          <t xml:space="preserve">CONCLUIDO	</t>
        </is>
      </c>
      <c r="D427" t="n">
        <v>4.8507</v>
      </c>
      <c r="E427" t="n">
        <v>20.62</v>
      </c>
      <c r="F427" t="n">
        <v>17.48</v>
      </c>
      <c r="G427" t="n">
        <v>131.11</v>
      </c>
      <c r="H427" t="n">
        <v>1.67</v>
      </c>
      <c r="I427" t="n">
        <v>8</v>
      </c>
      <c r="J427" t="n">
        <v>292.84</v>
      </c>
      <c r="K427" t="n">
        <v>58.47</v>
      </c>
      <c r="L427" t="n">
        <v>27.5</v>
      </c>
      <c r="M427" t="n">
        <v>6</v>
      </c>
      <c r="N427" t="n">
        <v>81.86</v>
      </c>
      <c r="O427" t="n">
        <v>36350.69</v>
      </c>
      <c r="P427" t="n">
        <v>261.63</v>
      </c>
      <c r="Q427" t="n">
        <v>444.55</v>
      </c>
      <c r="R427" t="n">
        <v>67.29000000000001</v>
      </c>
      <c r="S427" t="n">
        <v>48.21</v>
      </c>
      <c r="T427" t="n">
        <v>3608.79</v>
      </c>
      <c r="U427" t="n">
        <v>0.72</v>
      </c>
      <c r="V427" t="n">
        <v>0.78</v>
      </c>
      <c r="W427" t="n">
        <v>0.18</v>
      </c>
      <c r="X427" t="n">
        <v>0.2</v>
      </c>
      <c r="Y427" t="n">
        <v>1</v>
      </c>
      <c r="Z427" t="n">
        <v>10</v>
      </c>
    </row>
    <row r="428">
      <c r="A428" t="n">
        <v>107</v>
      </c>
      <c r="B428" t="n">
        <v>125</v>
      </c>
      <c r="C428" t="inlineStr">
        <is>
          <t xml:space="preserve">CONCLUIDO	</t>
        </is>
      </c>
      <c r="D428" t="n">
        <v>4.8516</v>
      </c>
      <c r="E428" t="n">
        <v>20.61</v>
      </c>
      <c r="F428" t="n">
        <v>17.48</v>
      </c>
      <c r="G428" t="n">
        <v>131.08</v>
      </c>
      <c r="H428" t="n">
        <v>1.68</v>
      </c>
      <c r="I428" t="n">
        <v>8</v>
      </c>
      <c r="J428" t="n">
        <v>293.35</v>
      </c>
      <c r="K428" t="n">
        <v>58.47</v>
      </c>
      <c r="L428" t="n">
        <v>27.75</v>
      </c>
      <c r="M428" t="n">
        <v>6</v>
      </c>
      <c r="N428" t="n">
        <v>82.13</v>
      </c>
      <c r="O428" t="n">
        <v>36414.05</v>
      </c>
      <c r="P428" t="n">
        <v>261.3</v>
      </c>
      <c r="Q428" t="n">
        <v>444.56</v>
      </c>
      <c r="R428" t="n">
        <v>67.12</v>
      </c>
      <c r="S428" t="n">
        <v>48.21</v>
      </c>
      <c r="T428" t="n">
        <v>3523.5</v>
      </c>
      <c r="U428" t="n">
        <v>0.72</v>
      </c>
      <c r="V428" t="n">
        <v>0.78</v>
      </c>
      <c r="W428" t="n">
        <v>0.18</v>
      </c>
      <c r="X428" t="n">
        <v>0.2</v>
      </c>
      <c r="Y428" t="n">
        <v>1</v>
      </c>
      <c r="Z428" t="n">
        <v>10</v>
      </c>
    </row>
    <row r="429">
      <c r="A429" t="n">
        <v>108</v>
      </c>
      <c r="B429" t="n">
        <v>125</v>
      </c>
      <c r="C429" t="inlineStr">
        <is>
          <t xml:space="preserve">CONCLUIDO	</t>
        </is>
      </c>
      <c r="D429" t="n">
        <v>4.8519</v>
      </c>
      <c r="E429" t="n">
        <v>20.61</v>
      </c>
      <c r="F429" t="n">
        <v>17.48</v>
      </c>
      <c r="G429" t="n">
        <v>131.07</v>
      </c>
      <c r="H429" t="n">
        <v>1.7</v>
      </c>
      <c r="I429" t="n">
        <v>8</v>
      </c>
      <c r="J429" t="n">
        <v>293.86</v>
      </c>
      <c r="K429" t="n">
        <v>58.47</v>
      </c>
      <c r="L429" t="n">
        <v>28</v>
      </c>
      <c r="M429" t="n">
        <v>6</v>
      </c>
      <c r="N429" t="n">
        <v>82.39</v>
      </c>
      <c r="O429" t="n">
        <v>36477.51</v>
      </c>
      <c r="P429" t="n">
        <v>261.13</v>
      </c>
      <c r="Q429" t="n">
        <v>444.55</v>
      </c>
      <c r="R429" t="n">
        <v>67.09</v>
      </c>
      <c r="S429" t="n">
        <v>48.21</v>
      </c>
      <c r="T429" t="n">
        <v>3512.08</v>
      </c>
      <c r="U429" t="n">
        <v>0.72</v>
      </c>
      <c r="V429" t="n">
        <v>0.78</v>
      </c>
      <c r="W429" t="n">
        <v>0.18</v>
      </c>
      <c r="X429" t="n">
        <v>0.2</v>
      </c>
      <c r="Y429" t="n">
        <v>1</v>
      </c>
      <c r="Z429" t="n">
        <v>10</v>
      </c>
    </row>
    <row r="430">
      <c r="A430" t="n">
        <v>109</v>
      </c>
      <c r="B430" t="n">
        <v>125</v>
      </c>
      <c r="C430" t="inlineStr">
        <is>
          <t xml:space="preserve">CONCLUIDO	</t>
        </is>
      </c>
      <c r="D430" t="n">
        <v>4.8518</v>
      </c>
      <c r="E430" t="n">
        <v>20.61</v>
      </c>
      <c r="F430" t="n">
        <v>17.48</v>
      </c>
      <c r="G430" t="n">
        <v>131.07</v>
      </c>
      <c r="H430" t="n">
        <v>1.71</v>
      </c>
      <c r="I430" t="n">
        <v>8</v>
      </c>
      <c r="J430" t="n">
        <v>294.38</v>
      </c>
      <c r="K430" t="n">
        <v>58.47</v>
      </c>
      <c r="L430" t="n">
        <v>28.25</v>
      </c>
      <c r="M430" t="n">
        <v>6</v>
      </c>
      <c r="N430" t="n">
        <v>82.66</v>
      </c>
      <c r="O430" t="n">
        <v>36541.09</v>
      </c>
      <c r="P430" t="n">
        <v>261.22</v>
      </c>
      <c r="Q430" t="n">
        <v>444.55</v>
      </c>
      <c r="R430" t="n">
        <v>67.12</v>
      </c>
      <c r="S430" t="n">
        <v>48.21</v>
      </c>
      <c r="T430" t="n">
        <v>3523.97</v>
      </c>
      <c r="U430" t="n">
        <v>0.72</v>
      </c>
      <c r="V430" t="n">
        <v>0.78</v>
      </c>
      <c r="W430" t="n">
        <v>0.18</v>
      </c>
      <c r="X430" t="n">
        <v>0.2</v>
      </c>
      <c r="Y430" t="n">
        <v>1</v>
      </c>
      <c r="Z430" t="n">
        <v>10</v>
      </c>
    </row>
    <row r="431">
      <c r="A431" t="n">
        <v>110</v>
      </c>
      <c r="B431" t="n">
        <v>125</v>
      </c>
      <c r="C431" t="inlineStr">
        <is>
          <t xml:space="preserve">CONCLUIDO	</t>
        </is>
      </c>
      <c r="D431" t="n">
        <v>4.8497</v>
      </c>
      <c r="E431" t="n">
        <v>20.62</v>
      </c>
      <c r="F431" t="n">
        <v>17.49</v>
      </c>
      <c r="G431" t="n">
        <v>131.14</v>
      </c>
      <c r="H431" t="n">
        <v>1.72</v>
      </c>
      <c r="I431" t="n">
        <v>8</v>
      </c>
      <c r="J431" t="n">
        <v>294.9</v>
      </c>
      <c r="K431" t="n">
        <v>58.47</v>
      </c>
      <c r="L431" t="n">
        <v>28.5</v>
      </c>
      <c r="M431" t="n">
        <v>6</v>
      </c>
      <c r="N431" t="n">
        <v>82.92</v>
      </c>
      <c r="O431" t="n">
        <v>36604.77</v>
      </c>
      <c r="P431" t="n">
        <v>260.89</v>
      </c>
      <c r="Q431" t="n">
        <v>444.56</v>
      </c>
      <c r="R431" t="n">
        <v>67.47</v>
      </c>
      <c r="S431" t="n">
        <v>48.21</v>
      </c>
      <c r="T431" t="n">
        <v>3700.36</v>
      </c>
      <c r="U431" t="n">
        <v>0.71</v>
      </c>
      <c r="V431" t="n">
        <v>0.78</v>
      </c>
      <c r="W431" t="n">
        <v>0.18</v>
      </c>
      <c r="X431" t="n">
        <v>0.21</v>
      </c>
      <c r="Y431" t="n">
        <v>1</v>
      </c>
      <c r="Z431" t="n">
        <v>10</v>
      </c>
    </row>
    <row r="432">
      <c r="A432" t="n">
        <v>111</v>
      </c>
      <c r="B432" t="n">
        <v>125</v>
      </c>
      <c r="C432" t="inlineStr">
        <is>
          <t xml:space="preserve">CONCLUIDO	</t>
        </is>
      </c>
      <c r="D432" t="n">
        <v>4.8535</v>
      </c>
      <c r="E432" t="n">
        <v>20.6</v>
      </c>
      <c r="F432" t="n">
        <v>17.47</v>
      </c>
      <c r="G432" t="n">
        <v>131.02</v>
      </c>
      <c r="H432" t="n">
        <v>1.73</v>
      </c>
      <c r="I432" t="n">
        <v>8</v>
      </c>
      <c r="J432" t="n">
        <v>295.41</v>
      </c>
      <c r="K432" t="n">
        <v>58.47</v>
      </c>
      <c r="L432" t="n">
        <v>28.75</v>
      </c>
      <c r="M432" t="n">
        <v>6</v>
      </c>
      <c r="N432" t="n">
        <v>83.19</v>
      </c>
      <c r="O432" t="n">
        <v>36668.57</v>
      </c>
      <c r="P432" t="n">
        <v>260.55</v>
      </c>
      <c r="Q432" t="n">
        <v>444.56</v>
      </c>
      <c r="R432" t="n">
        <v>66.77</v>
      </c>
      <c r="S432" t="n">
        <v>48.21</v>
      </c>
      <c r="T432" t="n">
        <v>3349.81</v>
      </c>
      <c r="U432" t="n">
        <v>0.72</v>
      </c>
      <c r="V432" t="n">
        <v>0.78</v>
      </c>
      <c r="W432" t="n">
        <v>0.18</v>
      </c>
      <c r="X432" t="n">
        <v>0.19</v>
      </c>
      <c r="Y432" t="n">
        <v>1</v>
      </c>
      <c r="Z432" t="n">
        <v>10</v>
      </c>
    </row>
    <row r="433">
      <c r="A433" t="n">
        <v>112</v>
      </c>
      <c r="B433" t="n">
        <v>125</v>
      </c>
      <c r="C433" t="inlineStr">
        <is>
          <t xml:space="preserve">CONCLUIDO	</t>
        </is>
      </c>
      <c r="D433" t="n">
        <v>4.8558</v>
      </c>
      <c r="E433" t="n">
        <v>20.59</v>
      </c>
      <c r="F433" t="n">
        <v>17.46</v>
      </c>
      <c r="G433" t="n">
        <v>130.94</v>
      </c>
      <c r="H433" t="n">
        <v>1.75</v>
      </c>
      <c r="I433" t="n">
        <v>8</v>
      </c>
      <c r="J433" t="n">
        <v>295.93</v>
      </c>
      <c r="K433" t="n">
        <v>58.47</v>
      </c>
      <c r="L433" t="n">
        <v>29</v>
      </c>
      <c r="M433" t="n">
        <v>6</v>
      </c>
      <c r="N433" t="n">
        <v>83.45999999999999</v>
      </c>
      <c r="O433" t="n">
        <v>36732.47</v>
      </c>
      <c r="P433" t="n">
        <v>260.4</v>
      </c>
      <c r="Q433" t="n">
        <v>444.55</v>
      </c>
      <c r="R433" t="n">
        <v>66.47</v>
      </c>
      <c r="S433" t="n">
        <v>48.21</v>
      </c>
      <c r="T433" t="n">
        <v>3199.65</v>
      </c>
      <c r="U433" t="n">
        <v>0.73</v>
      </c>
      <c r="V433" t="n">
        <v>0.78</v>
      </c>
      <c r="W433" t="n">
        <v>0.18</v>
      </c>
      <c r="X433" t="n">
        <v>0.18</v>
      </c>
      <c r="Y433" t="n">
        <v>1</v>
      </c>
      <c r="Z433" t="n">
        <v>10</v>
      </c>
    </row>
    <row r="434">
      <c r="A434" t="n">
        <v>113</v>
      </c>
      <c r="B434" t="n">
        <v>125</v>
      </c>
      <c r="C434" t="inlineStr">
        <is>
          <t xml:space="preserve">CONCLUIDO	</t>
        </is>
      </c>
      <c r="D434" t="n">
        <v>4.8613</v>
      </c>
      <c r="E434" t="n">
        <v>20.57</v>
      </c>
      <c r="F434" t="n">
        <v>17.44</v>
      </c>
      <c r="G434" t="n">
        <v>130.77</v>
      </c>
      <c r="H434" t="n">
        <v>1.76</v>
      </c>
      <c r="I434" t="n">
        <v>8</v>
      </c>
      <c r="J434" t="n">
        <v>296.45</v>
      </c>
      <c r="K434" t="n">
        <v>58.47</v>
      </c>
      <c r="L434" t="n">
        <v>29.25</v>
      </c>
      <c r="M434" t="n">
        <v>6</v>
      </c>
      <c r="N434" t="n">
        <v>83.73</v>
      </c>
      <c r="O434" t="n">
        <v>36796.49</v>
      </c>
      <c r="P434" t="n">
        <v>259.39</v>
      </c>
      <c r="Q434" t="n">
        <v>444.55</v>
      </c>
      <c r="R434" t="n">
        <v>65.69</v>
      </c>
      <c r="S434" t="n">
        <v>48.21</v>
      </c>
      <c r="T434" t="n">
        <v>2809.52</v>
      </c>
      <c r="U434" t="n">
        <v>0.73</v>
      </c>
      <c r="V434" t="n">
        <v>0.78</v>
      </c>
      <c r="W434" t="n">
        <v>0.18</v>
      </c>
      <c r="X434" t="n">
        <v>0.16</v>
      </c>
      <c r="Y434" t="n">
        <v>1</v>
      </c>
      <c r="Z434" t="n">
        <v>10</v>
      </c>
    </row>
    <row r="435">
      <c r="A435" t="n">
        <v>114</v>
      </c>
      <c r="B435" t="n">
        <v>125</v>
      </c>
      <c r="C435" t="inlineStr">
        <is>
          <t xml:space="preserve">CONCLUIDO	</t>
        </is>
      </c>
      <c r="D435" t="n">
        <v>4.8609</v>
      </c>
      <c r="E435" t="n">
        <v>20.57</v>
      </c>
      <c r="F435" t="n">
        <v>17.44</v>
      </c>
      <c r="G435" t="n">
        <v>130.78</v>
      </c>
      <c r="H435" t="n">
        <v>1.77</v>
      </c>
      <c r="I435" t="n">
        <v>8</v>
      </c>
      <c r="J435" t="n">
        <v>296.97</v>
      </c>
      <c r="K435" t="n">
        <v>58.47</v>
      </c>
      <c r="L435" t="n">
        <v>29.5</v>
      </c>
      <c r="M435" t="n">
        <v>6</v>
      </c>
      <c r="N435" t="n">
        <v>84</v>
      </c>
      <c r="O435" t="n">
        <v>36860.62</v>
      </c>
      <c r="P435" t="n">
        <v>259.26</v>
      </c>
      <c r="Q435" t="n">
        <v>444.55</v>
      </c>
      <c r="R435" t="n">
        <v>65.84999999999999</v>
      </c>
      <c r="S435" t="n">
        <v>48.21</v>
      </c>
      <c r="T435" t="n">
        <v>2888.86</v>
      </c>
      <c r="U435" t="n">
        <v>0.73</v>
      </c>
      <c r="V435" t="n">
        <v>0.78</v>
      </c>
      <c r="W435" t="n">
        <v>0.17</v>
      </c>
      <c r="X435" t="n">
        <v>0.16</v>
      </c>
      <c r="Y435" t="n">
        <v>1</v>
      </c>
      <c r="Z435" t="n">
        <v>10</v>
      </c>
    </row>
    <row r="436">
      <c r="A436" t="n">
        <v>115</v>
      </c>
      <c r="B436" t="n">
        <v>125</v>
      </c>
      <c r="C436" t="inlineStr">
        <is>
          <t xml:space="preserve">CONCLUIDO	</t>
        </is>
      </c>
      <c r="D436" t="n">
        <v>4.8524</v>
      </c>
      <c r="E436" t="n">
        <v>20.61</v>
      </c>
      <c r="F436" t="n">
        <v>17.47</v>
      </c>
      <c r="G436" t="n">
        <v>131.05</v>
      </c>
      <c r="H436" t="n">
        <v>1.78</v>
      </c>
      <c r="I436" t="n">
        <v>8</v>
      </c>
      <c r="J436" t="n">
        <v>297.49</v>
      </c>
      <c r="K436" t="n">
        <v>58.47</v>
      </c>
      <c r="L436" t="n">
        <v>29.75</v>
      </c>
      <c r="M436" t="n">
        <v>6</v>
      </c>
      <c r="N436" t="n">
        <v>84.27</v>
      </c>
      <c r="O436" t="n">
        <v>36924.87</v>
      </c>
      <c r="P436" t="n">
        <v>260.03</v>
      </c>
      <c r="Q436" t="n">
        <v>444.55</v>
      </c>
      <c r="R436" t="n">
        <v>67.13</v>
      </c>
      <c r="S436" t="n">
        <v>48.21</v>
      </c>
      <c r="T436" t="n">
        <v>3529.32</v>
      </c>
      <c r="U436" t="n">
        <v>0.72</v>
      </c>
      <c r="V436" t="n">
        <v>0.78</v>
      </c>
      <c r="W436" t="n">
        <v>0.17</v>
      </c>
      <c r="X436" t="n">
        <v>0.2</v>
      </c>
      <c r="Y436" t="n">
        <v>1</v>
      </c>
      <c r="Z436" t="n">
        <v>10</v>
      </c>
    </row>
    <row r="437">
      <c r="A437" t="n">
        <v>116</v>
      </c>
      <c r="B437" t="n">
        <v>125</v>
      </c>
      <c r="C437" t="inlineStr">
        <is>
          <t xml:space="preserve">CONCLUIDO	</t>
        </is>
      </c>
      <c r="D437" t="n">
        <v>4.8452</v>
      </c>
      <c r="E437" t="n">
        <v>20.64</v>
      </c>
      <c r="F437" t="n">
        <v>17.5</v>
      </c>
      <c r="G437" t="n">
        <v>131.28</v>
      </c>
      <c r="H437" t="n">
        <v>1.79</v>
      </c>
      <c r="I437" t="n">
        <v>8</v>
      </c>
      <c r="J437" t="n">
        <v>298.01</v>
      </c>
      <c r="K437" t="n">
        <v>58.47</v>
      </c>
      <c r="L437" t="n">
        <v>30</v>
      </c>
      <c r="M437" t="n">
        <v>6</v>
      </c>
      <c r="N437" t="n">
        <v>84.54000000000001</v>
      </c>
      <c r="O437" t="n">
        <v>36989.23</v>
      </c>
      <c r="P437" t="n">
        <v>259.97</v>
      </c>
      <c r="Q437" t="n">
        <v>444.55</v>
      </c>
      <c r="R437" t="n">
        <v>68.14</v>
      </c>
      <c r="S437" t="n">
        <v>48.21</v>
      </c>
      <c r="T437" t="n">
        <v>4034.06</v>
      </c>
      <c r="U437" t="n">
        <v>0.71</v>
      </c>
      <c r="V437" t="n">
        <v>0.78</v>
      </c>
      <c r="W437" t="n">
        <v>0.18</v>
      </c>
      <c r="X437" t="n">
        <v>0.23</v>
      </c>
      <c r="Y437" t="n">
        <v>1</v>
      </c>
      <c r="Z437" t="n">
        <v>10</v>
      </c>
    </row>
    <row r="438">
      <c r="A438" t="n">
        <v>117</v>
      </c>
      <c r="B438" t="n">
        <v>125</v>
      </c>
      <c r="C438" t="inlineStr">
        <is>
          <t xml:space="preserve">CONCLUIDO	</t>
        </is>
      </c>
      <c r="D438" t="n">
        <v>4.8508</v>
      </c>
      <c r="E438" t="n">
        <v>20.62</v>
      </c>
      <c r="F438" t="n">
        <v>17.48</v>
      </c>
      <c r="G438" t="n">
        <v>131.1</v>
      </c>
      <c r="H438" t="n">
        <v>1.8</v>
      </c>
      <c r="I438" t="n">
        <v>8</v>
      </c>
      <c r="J438" t="n">
        <v>298.54</v>
      </c>
      <c r="K438" t="n">
        <v>58.47</v>
      </c>
      <c r="L438" t="n">
        <v>30.25</v>
      </c>
      <c r="M438" t="n">
        <v>6</v>
      </c>
      <c r="N438" t="n">
        <v>84.81</v>
      </c>
      <c r="O438" t="n">
        <v>37053.7</v>
      </c>
      <c r="P438" t="n">
        <v>258.54</v>
      </c>
      <c r="Q438" t="n">
        <v>444.55</v>
      </c>
      <c r="R438" t="n">
        <v>67.38</v>
      </c>
      <c r="S438" t="n">
        <v>48.21</v>
      </c>
      <c r="T438" t="n">
        <v>3653.89</v>
      </c>
      <c r="U438" t="n">
        <v>0.72</v>
      </c>
      <c r="V438" t="n">
        <v>0.78</v>
      </c>
      <c r="W438" t="n">
        <v>0.18</v>
      </c>
      <c r="X438" t="n">
        <v>0.2</v>
      </c>
      <c r="Y438" t="n">
        <v>1</v>
      </c>
      <c r="Z438" t="n">
        <v>10</v>
      </c>
    </row>
    <row r="439">
      <c r="A439" t="n">
        <v>118</v>
      </c>
      <c r="B439" t="n">
        <v>125</v>
      </c>
      <c r="C439" t="inlineStr">
        <is>
          <t xml:space="preserve">CONCLUIDO	</t>
        </is>
      </c>
      <c r="D439" t="n">
        <v>4.8495</v>
      </c>
      <c r="E439" t="n">
        <v>20.62</v>
      </c>
      <c r="F439" t="n">
        <v>17.49</v>
      </c>
      <c r="G439" t="n">
        <v>131.15</v>
      </c>
      <c r="H439" t="n">
        <v>1.82</v>
      </c>
      <c r="I439" t="n">
        <v>8</v>
      </c>
      <c r="J439" t="n">
        <v>299.06</v>
      </c>
      <c r="K439" t="n">
        <v>58.47</v>
      </c>
      <c r="L439" t="n">
        <v>30.5</v>
      </c>
      <c r="M439" t="n">
        <v>6</v>
      </c>
      <c r="N439" t="n">
        <v>85.09</v>
      </c>
      <c r="O439" t="n">
        <v>37118.29</v>
      </c>
      <c r="P439" t="n">
        <v>257.96</v>
      </c>
      <c r="Q439" t="n">
        <v>444.55</v>
      </c>
      <c r="R439" t="n">
        <v>67.48</v>
      </c>
      <c r="S439" t="n">
        <v>48.21</v>
      </c>
      <c r="T439" t="n">
        <v>3705</v>
      </c>
      <c r="U439" t="n">
        <v>0.71</v>
      </c>
      <c r="V439" t="n">
        <v>0.78</v>
      </c>
      <c r="W439" t="n">
        <v>0.18</v>
      </c>
      <c r="X439" t="n">
        <v>0.21</v>
      </c>
      <c r="Y439" t="n">
        <v>1</v>
      </c>
      <c r="Z439" t="n">
        <v>10</v>
      </c>
    </row>
    <row r="440">
      <c r="A440" t="n">
        <v>119</v>
      </c>
      <c r="B440" t="n">
        <v>125</v>
      </c>
      <c r="C440" t="inlineStr">
        <is>
          <t xml:space="preserve">CONCLUIDO	</t>
        </is>
      </c>
      <c r="D440" t="n">
        <v>4.8704</v>
      </c>
      <c r="E440" t="n">
        <v>20.53</v>
      </c>
      <c r="F440" t="n">
        <v>17.44</v>
      </c>
      <c r="G440" t="n">
        <v>149.53</v>
      </c>
      <c r="H440" t="n">
        <v>1.83</v>
      </c>
      <c r="I440" t="n">
        <v>7</v>
      </c>
      <c r="J440" t="n">
        <v>299.59</v>
      </c>
      <c r="K440" t="n">
        <v>58.47</v>
      </c>
      <c r="L440" t="n">
        <v>30.75</v>
      </c>
      <c r="M440" t="n">
        <v>5</v>
      </c>
      <c r="N440" t="n">
        <v>85.36</v>
      </c>
      <c r="O440" t="n">
        <v>37183.12</v>
      </c>
      <c r="P440" t="n">
        <v>257.39</v>
      </c>
      <c r="Q440" t="n">
        <v>444.55</v>
      </c>
      <c r="R440" t="n">
        <v>66.06999999999999</v>
      </c>
      <c r="S440" t="n">
        <v>48.21</v>
      </c>
      <c r="T440" t="n">
        <v>3004.76</v>
      </c>
      <c r="U440" t="n">
        <v>0.73</v>
      </c>
      <c r="V440" t="n">
        <v>0.78</v>
      </c>
      <c r="W440" t="n">
        <v>0.18</v>
      </c>
      <c r="X440" t="n">
        <v>0.17</v>
      </c>
      <c r="Y440" t="n">
        <v>1</v>
      </c>
      <c r="Z440" t="n">
        <v>10</v>
      </c>
    </row>
    <row r="441">
      <c r="A441" t="n">
        <v>120</v>
      </c>
      <c r="B441" t="n">
        <v>125</v>
      </c>
      <c r="C441" t="inlineStr">
        <is>
          <t xml:space="preserve">CONCLUIDO	</t>
        </is>
      </c>
      <c r="D441" t="n">
        <v>4.8714</v>
      </c>
      <c r="E441" t="n">
        <v>20.53</v>
      </c>
      <c r="F441" t="n">
        <v>17.44</v>
      </c>
      <c r="G441" t="n">
        <v>149.49</v>
      </c>
      <c r="H441" t="n">
        <v>1.84</v>
      </c>
      <c r="I441" t="n">
        <v>7</v>
      </c>
      <c r="J441" t="n">
        <v>300.11</v>
      </c>
      <c r="K441" t="n">
        <v>58.47</v>
      </c>
      <c r="L441" t="n">
        <v>31</v>
      </c>
      <c r="M441" t="n">
        <v>5</v>
      </c>
      <c r="N441" t="n">
        <v>85.64</v>
      </c>
      <c r="O441" t="n">
        <v>37247.94</v>
      </c>
      <c r="P441" t="n">
        <v>257.83</v>
      </c>
      <c r="Q441" t="n">
        <v>444.57</v>
      </c>
      <c r="R441" t="n">
        <v>65.95</v>
      </c>
      <c r="S441" t="n">
        <v>48.21</v>
      </c>
      <c r="T441" t="n">
        <v>2945.9</v>
      </c>
      <c r="U441" t="n">
        <v>0.73</v>
      </c>
      <c r="V441" t="n">
        <v>0.78</v>
      </c>
      <c r="W441" t="n">
        <v>0.17</v>
      </c>
      <c r="X441" t="n">
        <v>0.16</v>
      </c>
      <c r="Y441" t="n">
        <v>1</v>
      </c>
      <c r="Z441" t="n">
        <v>10</v>
      </c>
    </row>
    <row r="442">
      <c r="A442" t="n">
        <v>121</v>
      </c>
      <c r="B442" t="n">
        <v>125</v>
      </c>
      <c r="C442" t="inlineStr">
        <is>
          <t xml:space="preserve">CONCLUIDO	</t>
        </is>
      </c>
      <c r="D442" t="n">
        <v>4.8686</v>
      </c>
      <c r="E442" t="n">
        <v>20.54</v>
      </c>
      <c r="F442" t="n">
        <v>17.45</v>
      </c>
      <c r="G442" t="n">
        <v>149.59</v>
      </c>
      <c r="H442" t="n">
        <v>1.85</v>
      </c>
      <c r="I442" t="n">
        <v>7</v>
      </c>
      <c r="J442" t="n">
        <v>300.64</v>
      </c>
      <c r="K442" t="n">
        <v>58.47</v>
      </c>
      <c r="L442" t="n">
        <v>31.25</v>
      </c>
      <c r="M442" t="n">
        <v>5</v>
      </c>
      <c r="N442" t="n">
        <v>85.91</v>
      </c>
      <c r="O442" t="n">
        <v>37312.88</v>
      </c>
      <c r="P442" t="n">
        <v>258.16</v>
      </c>
      <c r="Q442" t="n">
        <v>444.55</v>
      </c>
      <c r="R442" t="n">
        <v>66.34</v>
      </c>
      <c r="S442" t="n">
        <v>48.21</v>
      </c>
      <c r="T442" t="n">
        <v>3139.09</v>
      </c>
      <c r="U442" t="n">
        <v>0.73</v>
      </c>
      <c r="V442" t="n">
        <v>0.78</v>
      </c>
      <c r="W442" t="n">
        <v>0.18</v>
      </c>
      <c r="X442" t="n">
        <v>0.18</v>
      </c>
      <c r="Y442" t="n">
        <v>1</v>
      </c>
      <c r="Z442" t="n">
        <v>10</v>
      </c>
    </row>
    <row r="443">
      <c r="A443" t="n">
        <v>122</v>
      </c>
      <c r="B443" t="n">
        <v>125</v>
      </c>
      <c r="C443" t="inlineStr">
        <is>
          <t xml:space="preserve">CONCLUIDO	</t>
        </is>
      </c>
      <c r="D443" t="n">
        <v>4.8706</v>
      </c>
      <c r="E443" t="n">
        <v>20.53</v>
      </c>
      <c r="F443" t="n">
        <v>17.44</v>
      </c>
      <c r="G443" t="n">
        <v>149.52</v>
      </c>
      <c r="H443" t="n">
        <v>1.86</v>
      </c>
      <c r="I443" t="n">
        <v>7</v>
      </c>
      <c r="J443" t="n">
        <v>301.17</v>
      </c>
      <c r="K443" t="n">
        <v>58.47</v>
      </c>
      <c r="L443" t="n">
        <v>31.5</v>
      </c>
      <c r="M443" t="n">
        <v>5</v>
      </c>
      <c r="N443" t="n">
        <v>86.19</v>
      </c>
      <c r="O443" t="n">
        <v>37377.94</v>
      </c>
      <c r="P443" t="n">
        <v>258.5</v>
      </c>
      <c r="Q443" t="n">
        <v>444.55</v>
      </c>
      <c r="R443" t="n">
        <v>66.04000000000001</v>
      </c>
      <c r="S443" t="n">
        <v>48.21</v>
      </c>
      <c r="T443" t="n">
        <v>2990.59</v>
      </c>
      <c r="U443" t="n">
        <v>0.73</v>
      </c>
      <c r="V443" t="n">
        <v>0.78</v>
      </c>
      <c r="W443" t="n">
        <v>0.18</v>
      </c>
      <c r="X443" t="n">
        <v>0.17</v>
      </c>
      <c r="Y443" t="n">
        <v>1</v>
      </c>
      <c r="Z443" t="n">
        <v>10</v>
      </c>
    </row>
    <row r="444">
      <c r="A444" t="n">
        <v>123</v>
      </c>
      <c r="B444" t="n">
        <v>125</v>
      </c>
      <c r="C444" t="inlineStr">
        <is>
          <t xml:space="preserve">CONCLUIDO	</t>
        </is>
      </c>
      <c r="D444" t="n">
        <v>4.872</v>
      </c>
      <c r="E444" t="n">
        <v>20.53</v>
      </c>
      <c r="F444" t="n">
        <v>17.44</v>
      </c>
      <c r="G444" t="n">
        <v>149.47</v>
      </c>
      <c r="H444" t="n">
        <v>1.87</v>
      </c>
      <c r="I444" t="n">
        <v>7</v>
      </c>
      <c r="J444" t="n">
        <v>301.69</v>
      </c>
      <c r="K444" t="n">
        <v>58.47</v>
      </c>
      <c r="L444" t="n">
        <v>31.75</v>
      </c>
      <c r="M444" t="n">
        <v>5</v>
      </c>
      <c r="N444" t="n">
        <v>86.47</v>
      </c>
      <c r="O444" t="n">
        <v>37443.11</v>
      </c>
      <c r="P444" t="n">
        <v>258.67</v>
      </c>
      <c r="Q444" t="n">
        <v>444.55</v>
      </c>
      <c r="R444" t="n">
        <v>65.86</v>
      </c>
      <c r="S444" t="n">
        <v>48.21</v>
      </c>
      <c r="T444" t="n">
        <v>2900.06</v>
      </c>
      <c r="U444" t="n">
        <v>0.73</v>
      </c>
      <c r="V444" t="n">
        <v>0.78</v>
      </c>
      <c r="W444" t="n">
        <v>0.17</v>
      </c>
      <c r="X444" t="n">
        <v>0.16</v>
      </c>
      <c r="Y444" t="n">
        <v>1</v>
      </c>
      <c r="Z444" t="n">
        <v>10</v>
      </c>
    </row>
    <row r="445">
      <c r="A445" t="n">
        <v>124</v>
      </c>
      <c r="B445" t="n">
        <v>125</v>
      </c>
      <c r="C445" t="inlineStr">
        <is>
          <t xml:space="preserve">CONCLUIDO	</t>
        </is>
      </c>
      <c r="D445" t="n">
        <v>4.8709</v>
      </c>
      <c r="E445" t="n">
        <v>20.53</v>
      </c>
      <c r="F445" t="n">
        <v>17.44</v>
      </c>
      <c r="G445" t="n">
        <v>149.51</v>
      </c>
      <c r="H445" t="n">
        <v>1.89</v>
      </c>
      <c r="I445" t="n">
        <v>7</v>
      </c>
      <c r="J445" t="n">
        <v>302.22</v>
      </c>
      <c r="K445" t="n">
        <v>58.47</v>
      </c>
      <c r="L445" t="n">
        <v>32</v>
      </c>
      <c r="M445" t="n">
        <v>5</v>
      </c>
      <c r="N445" t="n">
        <v>86.75</v>
      </c>
      <c r="O445" t="n">
        <v>37508.41</v>
      </c>
      <c r="P445" t="n">
        <v>258.79</v>
      </c>
      <c r="Q445" t="n">
        <v>444.56</v>
      </c>
      <c r="R445" t="n">
        <v>66</v>
      </c>
      <c r="S445" t="n">
        <v>48.21</v>
      </c>
      <c r="T445" t="n">
        <v>2969.6</v>
      </c>
      <c r="U445" t="n">
        <v>0.73</v>
      </c>
      <c r="V445" t="n">
        <v>0.78</v>
      </c>
      <c r="W445" t="n">
        <v>0.18</v>
      </c>
      <c r="X445" t="n">
        <v>0.17</v>
      </c>
      <c r="Y445" t="n">
        <v>1</v>
      </c>
      <c r="Z445" t="n">
        <v>10</v>
      </c>
    </row>
    <row r="446">
      <c r="A446" t="n">
        <v>125</v>
      </c>
      <c r="B446" t="n">
        <v>125</v>
      </c>
      <c r="C446" t="inlineStr">
        <is>
          <t xml:space="preserve">CONCLUIDO	</t>
        </is>
      </c>
      <c r="D446" t="n">
        <v>4.8711</v>
      </c>
      <c r="E446" t="n">
        <v>20.53</v>
      </c>
      <c r="F446" t="n">
        <v>17.44</v>
      </c>
      <c r="G446" t="n">
        <v>149.5</v>
      </c>
      <c r="H446" t="n">
        <v>1.9</v>
      </c>
      <c r="I446" t="n">
        <v>7</v>
      </c>
      <c r="J446" t="n">
        <v>302.75</v>
      </c>
      <c r="K446" t="n">
        <v>58.47</v>
      </c>
      <c r="L446" t="n">
        <v>32.25</v>
      </c>
      <c r="M446" t="n">
        <v>5</v>
      </c>
      <c r="N446" t="n">
        <v>87.03</v>
      </c>
      <c r="O446" t="n">
        <v>37573.82</v>
      </c>
      <c r="P446" t="n">
        <v>258.64</v>
      </c>
      <c r="Q446" t="n">
        <v>444.55</v>
      </c>
      <c r="R446" t="n">
        <v>65.88</v>
      </c>
      <c r="S446" t="n">
        <v>48.21</v>
      </c>
      <c r="T446" t="n">
        <v>2911.01</v>
      </c>
      <c r="U446" t="n">
        <v>0.73</v>
      </c>
      <c r="V446" t="n">
        <v>0.78</v>
      </c>
      <c r="W446" t="n">
        <v>0.18</v>
      </c>
      <c r="X446" t="n">
        <v>0.16</v>
      </c>
      <c r="Y446" t="n">
        <v>1</v>
      </c>
      <c r="Z446" t="n">
        <v>10</v>
      </c>
    </row>
    <row r="447">
      <c r="A447" t="n">
        <v>126</v>
      </c>
      <c r="B447" t="n">
        <v>125</v>
      </c>
      <c r="C447" t="inlineStr">
        <is>
          <t xml:space="preserve">CONCLUIDO	</t>
        </is>
      </c>
      <c r="D447" t="n">
        <v>4.8743</v>
      </c>
      <c r="E447" t="n">
        <v>20.52</v>
      </c>
      <c r="F447" t="n">
        <v>17.43</v>
      </c>
      <c r="G447" t="n">
        <v>149.39</v>
      </c>
      <c r="H447" t="n">
        <v>1.91</v>
      </c>
      <c r="I447" t="n">
        <v>7</v>
      </c>
      <c r="J447" t="n">
        <v>303.28</v>
      </c>
      <c r="K447" t="n">
        <v>58.47</v>
      </c>
      <c r="L447" t="n">
        <v>32.5</v>
      </c>
      <c r="M447" t="n">
        <v>5</v>
      </c>
      <c r="N447" t="n">
        <v>87.31</v>
      </c>
      <c r="O447" t="n">
        <v>37639.36</v>
      </c>
      <c r="P447" t="n">
        <v>258.65</v>
      </c>
      <c r="Q447" t="n">
        <v>444.55</v>
      </c>
      <c r="R447" t="n">
        <v>65.37</v>
      </c>
      <c r="S447" t="n">
        <v>48.21</v>
      </c>
      <c r="T447" t="n">
        <v>2656.4</v>
      </c>
      <c r="U447" t="n">
        <v>0.74</v>
      </c>
      <c r="V447" t="n">
        <v>0.78</v>
      </c>
      <c r="W447" t="n">
        <v>0.18</v>
      </c>
      <c r="X447" t="n">
        <v>0.15</v>
      </c>
      <c r="Y447" t="n">
        <v>1</v>
      </c>
      <c r="Z447" t="n">
        <v>10</v>
      </c>
    </row>
    <row r="448">
      <c r="A448" t="n">
        <v>127</v>
      </c>
      <c r="B448" t="n">
        <v>125</v>
      </c>
      <c r="C448" t="inlineStr">
        <is>
          <t xml:space="preserve">CONCLUIDO	</t>
        </is>
      </c>
      <c r="D448" t="n">
        <v>4.8808</v>
      </c>
      <c r="E448" t="n">
        <v>20.49</v>
      </c>
      <c r="F448" t="n">
        <v>17.4</v>
      </c>
      <c r="G448" t="n">
        <v>149.15</v>
      </c>
      <c r="H448" t="n">
        <v>1.92</v>
      </c>
      <c r="I448" t="n">
        <v>7</v>
      </c>
      <c r="J448" t="n">
        <v>303.82</v>
      </c>
      <c r="K448" t="n">
        <v>58.47</v>
      </c>
      <c r="L448" t="n">
        <v>32.75</v>
      </c>
      <c r="M448" t="n">
        <v>5</v>
      </c>
      <c r="N448" t="n">
        <v>87.59</v>
      </c>
      <c r="O448" t="n">
        <v>37705.01</v>
      </c>
      <c r="P448" t="n">
        <v>257.9</v>
      </c>
      <c r="Q448" t="n">
        <v>444.55</v>
      </c>
      <c r="R448" t="n">
        <v>64.56999999999999</v>
      </c>
      <c r="S448" t="n">
        <v>48.21</v>
      </c>
      <c r="T448" t="n">
        <v>2257.31</v>
      </c>
      <c r="U448" t="n">
        <v>0.75</v>
      </c>
      <c r="V448" t="n">
        <v>0.78</v>
      </c>
      <c r="W448" t="n">
        <v>0.17</v>
      </c>
      <c r="X448" t="n">
        <v>0.12</v>
      </c>
      <c r="Y448" t="n">
        <v>1</v>
      </c>
      <c r="Z448" t="n">
        <v>10</v>
      </c>
    </row>
    <row r="449">
      <c r="A449" t="n">
        <v>128</v>
      </c>
      <c r="B449" t="n">
        <v>125</v>
      </c>
      <c r="C449" t="inlineStr">
        <is>
          <t xml:space="preserve">CONCLUIDO	</t>
        </is>
      </c>
      <c r="D449" t="n">
        <v>4.8748</v>
      </c>
      <c r="E449" t="n">
        <v>20.51</v>
      </c>
      <c r="F449" t="n">
        <v>17.43</v>
      </c>
      <c r="G449" t="n">
        <v>149.37</v>
      </c>
      <c r="H449" t="n">
        <v>1.93</v>
      </c>
      <c r="I449" t="n">
        <v>7</v>
      </c>
      <c r="J449" t="n">
        <v>304.35</v>
      </c>
      <c r="K449" t="n">
        <v>58.47</v>
      </c>
      <c r="L449" t="n">
        <v>33</v>
      </c>
      <c r="M449" t="n">
        <v>5</v>
      </c>
      <c r="N449" t="n">
        <v>87.88</v>
      </c>
      <c r="O449" t="n">
        <v>37770.79</v>
      </c>
      <c r="P449" t="n">
        <v>258.05</v>
      </c>
      <c r="Q449" t="n">
        <v>444.55</v>
      </c>
      <c r="R449" t="n">
        <v>65.56</v>
      </c>
      <c r="S449" t="n">
        <v>48.21</v>
      </c>
      <c r="T449" t="n">
        <v>2748.38</v>
      </c>
      <c r="U449" t="n">
        <v>0.74</v>
      </c>
      <c r="V449" t="n">
        <v>0.78</v>
      </c>
      <c r="W449" t="n">
        <v>0.17</v>
      </c>
      <c r="X449" t="n">
        <v>0.15</v>
      </c>
      <c r="Y449" t="n">
        <v>1</v>
      </c>
      <c r="Z449" t="n">
        <v>10</v>
      </c>
    </row>
    <row r="450">
      <c r="A450" t="n">
        <v>129</v>
      </c>
      <c r="B450" t="n">
        <v>125</v>
      </c>
      <c r="C450" t="inlineStr">
        <is>
          <t xml:space="preserve">CONCLUIDO	</t>
        </is>
      </c>
      <c r="D450" t="n">
        <v>4.8664</v>
      </c>
      <c r="E450" t="n">
        <v>20.55</v>
      </c>
      <c r="F450" t="n">
        <v>17.46</v>
      </c>
      <c r="G450" t="n">
        <v>149.67</v>
      </c>
      <c r="H450" t="n">
        <v>1.94</v>
      </c>
      <c r="I450" t="n">
        <v>7</v>
      </c>
      <c r="J450" t="n">
        <v>304.88</v>
      </c>
      <c r="K450" t="n">
        <v>58.47</v>
      </c>
      <c r="L450" t="n">
        <v>33.25</v>
      </c>
      <c r="M450" t="n">
        <v>5</v>
      </c>
      <c r="N450" t="n">
        <v>88.16</v>
      </c>
      <c r="O450" t="n">
        <v>37836.69</v>
      </c>
      <c r="P450" t="n">
        <v>258.12</v>
      </c>
      <c r="Q450" t="n">
        <v>444.55</v>
      </c>
      <c r="R450" t="n">
        <v>66.75</v>
      </c>
      <c r="S450" t="n">
        <v>48.21</v>
      </c>
      <c r="T450" t="n">
        <v>3343.27</v>
      </c>
      <c r="U450" t="n">
        <v>0.72</v>
      </c>
      <c r="V450" t="n">
        <v>0.78</v>
      </c>
      <c r="W450" t="n">
        <v>0.17</v>
      </c>
      <c r="X450" t="n">
        <v>0.18</v>
      </c>
      <c r="Y450" t="n">
        <v>1</v>
      </c>
      <c r="Z450" t="n">
        <v>10</v>
      </c>
    </row>
    <row r="451">
      <c r="A451" t="n">
        <v>130</v>
      </c>
      <c r="B451" t="n">
        <v>125</v>
      </c>
      <c r="C451" t="inlineStr">
        <is>
          <t xml:space="preserve">CONCLUIDO	</t>
        </is>
      </c>
      <c r="D451" t="n">
        <v>4.8684</v>
      </c>
      <c r="E451" t="n">
        <v>20.54</v>
      </c>
      <c r="F451" t="n">
        <v>17.45</v>
      </c>
      <c r="G451" t="n">
        <v>149.6</v>
      </c>
      <c r="H451" t="n">
        <v>1.95</v>
      </c>
      <c r="I451" t="n">
        <v>7</v>
      </c>
      <c r="J451" t="n">
        <v>305.42</v>
      </c>
      <c r="K451" t="n">
        <v>58.47</v>
      </c>
      <c r="L451" t="n">
        <v>33.5</v>
      </c>
      <c r="M451" t="n">
        <v>5</v>
      </c>
      <c r="N451" t="n">
        <v>88.45</v>
      </c>
      <c r="O451" t="n">
        <v>37902.71</v>
      </c>
      <c r="P451" t="n">
        <v>257.53</v>
      </c>
      <c r="Q451" t="n">
        <v>444.55</v>
      </c>
      <c r="R451" t="n">
        <v>66.44</v>
      </c>
      <c r="S451" t="n">
        <v>48.21</v>
      </c>
      <c r="T451" t="n">
        <v>3189.53</v>
      </c>
      <c r="U451" t="n">
        <v>0.73</v>
      </c>
      <c r="V451" t="n">
        <v>0.78</v>
      </c>
      <c r="W451" t="n">
        <v>0.17</v>
      </c>
      <c r="X451" t="n">
        <v>0.18</v>
      </c>
      <c r="Y451" t="n">
        <v>1</v>
      </c>
      <c r="Z451" t="n">
        <v>10</v>
      </c>
    </row>
    <row r="452">
      <c r="A452" t="n">
        <v>131</v>
      </c>
      <c r="B452" t="n">
        <v>125</v>
      </c>
      <c r="C452" t="inlineStr">
        <is>
          <t xml:space="preserve">CONCLUIDO	</t>
        </is>
      </c>
      <c r="D452" t="n">
        <v>4.8695</v>
      </c>
      <c r="E452" t="n">
        <v>20.54</v>
      </c>
      <c r="F452" t="n">
        <v>17.45</v>
      </c>
      <c r="G452" t="n">
        <v>149.56</v>
      </c>
      <c r="H452" t="n">
        <v>1.97</v>
      </c>
      <c r="I452" t="n">
        <v>7</v>
      </c>
      <c r="J452" t="n">
        <v>305.96</v>
      </c>
      <c r="K452" t="n">
        <v>58.47</v>
      </c>
      <c r="L452" t="n">
        <v>33.75</v>
      </c>
      <c r="M452" t="n">
        <v>5</v>
      </c>
      <c r="N452" t="n">
        <v>88.73</v>
      </c>
      <c r="O452" t="n">
        <v>37968.85</v>
      </c>
      <c r="P452" t="n">
        <v>257.59</v>
      </c>
      <c r="Q452" t="n">
        <v>444.55</v>
      </c>
      <c r="R452" t="n">
        <v>66.22</v>
      </c>
      <c r="S452" t="n">
        <v>48.21</v>
      </c>
      <c r="T452" t="n">
        <v>3080.02</v>
      </c>
      <c r="U452" t="n">
        <v>0.73</v>
      </c>
      <c r="V452" t="n">
        <v>0.78</v>
      </c>
      <c r="W452" t="n">
        <v>0.18</v>
      </c>
      <c r="X452" t="n">
        <v>0.17</v>
      </c>
      <c r="Y452" t="n">
        <v>1</v>
      </c>
      <c r="Z452" t="n">
        <v>10</v>
      </c>
    </row>
    <row r="453">
      <c r="A453" t="n">
        <v>132</v>
      </c>
      <c r="B453" t="n">
        <v>125</v>
      </c>
      <c r="C453" t="inlineStr">
        <is>
          <t xml:space="preserve">CONCLUIDO	</t>
        </is>
      </c>
      <c r="D453" t="n">
        <v>4.8713</v>
      </c>
      <c r="E453" t="n">
        <v>20.53</v>
      </c>
      <c r="F453" t="n">
        <v>17.44</v>
      </c>
      <c r="G453" t="n">
        <v>149.5</v>
      </c>
      <c r="H453" t="n">
        <v>1.98</v>
      </c>
      <c r="I453" t="n">
        <v>7</v>
      </c>
      <c r="J453" t="n">
        <v>306.49</v>
      </c>
      <c r="K453" t="n">
        <v>58.47</v>
      </c>
      <c r="L453" t="n">
        <v>34</v>
      </c>
      <c r="M453" t="n">
        <v>5</v>
      </c>
      <c r="N453" t="n">
        <v>89.02</v>
      </c>
      <c r="O453" t="n">
        <v>38035.12</v>
      </c>
      <c r="P453" t="n">
        <v>257.14</v>
      </c>
      <c r="Q453" t="n">
        <v>444.55</v>
      </c>
      <c r="R453" t="n">
        <v>66</v>
      </c>
      <c r="S453" t="n">
        <v>48.21</v>
      </c>
      <c r="T453" t="n">
        <v>2969.73</v>
      </c>
      <c r="U453" t="n">
        <v>0.73</v>
      </c>
      <c r="V453" t="n">
        <v>0.78</v>
      </c>
      <c r="W453" t="n">
        <v>0.17</v>
      </c>
      <c r="X453" t="n">
        <v>0.16</v>
      </c>
      <c r="Y453" t="n">
        <v>1</v>
      </c>
      <c r="Z453" t="n">
        <v>10</v>
      </c>
    </row>
    <row r="454">
      <c r="A454" t="n">
        <v>133</v>
      </c>
      <c r="B454" t="n">
        <v>125</v>
      </c>
      <c r="C454" t="inlineStr">
        <is>
          <t xml:space="preserve">CONCLUIDO	</t>
        </is>
      </c>
      <c r="D454" t="n">
        <v>4.8696</v>
      </c>
      <c r="E454" t="n">
        <v>20.54</v>
      </c>
      <c r="F454" t="n">
        <v>17.45</v>
      </c>
      <c r="G454" t="n">
        <v>149.55</v>
      </c>
      <c r="H454" t="n">
        <v>1.99</v>
      </c>
      <c r="I454" t="n">
        <v>7</v>
      </c>
      <c r="J454" t="n">
        <v>307.03</v>
      </c>
      <c r="K454" t="n">
        <v>58.47</v>
      </c>
      <c r="L454" t="n">
        <v>34.25</v>
      </c>
      <c r="M454" t="n">
        <v>5</v>
      </c>
      <c r="N454" t="n">
        <v>89.31</v>
      </c>
      <c r="O454" t="n">
        <v>38101.52</v>
      </c>
      <c r="P454" t="n">
        <v>257.06</v>
      </c>
      <c r="Q454" t="n">
        <v>444.55</v>
      </c>
      <c r="R454" t="n">
        <v>66.22</v>
      </c>
      <c r="S454" t="n">
        <v>48.21</v>
      </c>
      <c r="T454" t="n">
        <v>3080.27</v>
      </c>
      <c r="U454" t="n">
        <v>0.73</v>
      </c>
      <c r="V454" t="n">
        <v>0.78</v>
      </c>
      <c r="W454" t="n">
        <v>0.17</v>
      </c>
      <c r="X454" t="n">
        <v>0.17</v>
      </c>
      <c r="Y454" t="n">
        <v>1</v>
      </c>
      <c r="Z454" t="n">
        <v>10</v>
      </c>
    </row>
    <row r="455">
      <c r="A455" t="n">
        <v>134</v>
      </c>
      <c r="B455" t="n">
        <v>125</v>
      </c>
      <c r="C455" t="inlineStr">
        <is>
          <t xml:space="preserve">CONCLUIDO	</t>
        </is>
      </c>
      <c r="D455" t="n">
        <v>4.8666</v>
      </c>
      <c r="E455" t="n">
        <v>20.55</v>
      </c>
      <c r="F455" t="n">
        <v>17.46</v>
      </c>
      <c r="G455" t="n">
        <v>149.66</v>
      </c>
      <c r="H455" t="n">
        <v>2</v>
      </c>
      <c r="I455" t="n">
        <v>7</v>
      </c>
      <c r="J455" t="n">
        <v>307.57</v>
      </c>
      <c r="K455" t="n">
        <v>58.47</v>
      </c>
      <c r="L455" t="n">
        <v>34.5</v>
      </c>
      <c r="M455" t="n">
        <v>5</v>
      </c>
      <c r="N455" t="n">
        <v>89.59999999999999</v>
      </c>
      <c r="O455" t="n">
        <v>38168.04</v>
      </c>
      <c r="P455" t="n">
        <v>257.48</v>
      </c>
      <c r="Q455" t="n">
        <v>444.55</v>
      </c>
      <c r="R455" t="n">
        <v>66.7</v>
      </c>
      <c r="S455" t="n">
        <v>48.21</v>
      </c>
      <c r="T455" t="n">
        <v>3321.5</v>
      </c>
      <c r="U455" t="n">
        <v>0.72</v>
      </c>
      <c r="V455" t="n">
        <v>0.78</v>
      </c>
      <c r="W455" t="n">
        <v>0.17</v>
      </c>
      <c r="X455" t="n">
        <v>0.18</v>
      </c>
      <c r="Y455" t="n">
        <v>1</v>
      </c>
      <c r="Z455" t="n">
        <v>10</v>
      </c>
    </row>
    <row r="456">
      <c r="A456" t="n">
        <v>135</v>
      </c>
      <c r="B456" t="n">
        <v>125</v>
      </c>
      <c r="C456" t="inlineStr">
        <is>
          <t xml:space="preserve">CONCLUIDO	</t>
        </is>
      </c>
      <c r="D456" t="n">
        <v>4.8687</v>
      </c>
      <c r="E456" t="n">
        <v>20.54</v>
      </c>
      <c r="F456" t="n">
        <v>17.45</v>
      </c>
      <c r="G456" t="n">
        <v>149.59</v>
      </c>
      <c r="H456" t="n">
        <v>2.01</v>
      </c>
      <c r="I456" t="n">
        <v>7</v>
      </c>
      <c r="J456" t="n">
        <v>308.11</v>
      </c>
      <c r="K456" t="n">
        <v>58.47</v>
      </c>
      <c r="L456" t="n">
        <v>34.75</v>
      </c>
      <c r="M456" t="n">
        <v>5</v>
      </c>
      <c r="N456" t="n">
        <v>89.89</v>
      </c>
      <c r="O456" t="n">
        <v>38234.68</v>
      </c>
      <c r="P456" t="n">
        <v>257.35</v>
      </c>
      <c r="Q456" t="n">
        <v>444.55</v>
      </c>
      <c r="R456" t="n">
        <v>66.29000000000001</v>
      </c>
      <c r="S456" t="n">
        <v>48.21</v>
      </c>
      <c r="T456" t="n">
        <v>3113.85</v>
      </c>
      <c r="U456" t="n">
        <v>0.73</v>
      </c>
      <c r="V456" t="n">
        <v>0.78</v>
      </c>
      <c r="W456" t="n">
        <v>0.18</v>
      </c>
      <c r="X456" t="n">
        <v>0.17</v>
      </c>
      <c r="Y456" t="n">
        <v>1</v>
      </c>
      <c r="Z456" t="n">
        <v>10</v>
      </c>
    </row>
    <row r="457">
      <c r="A457" t="n">
        <v>136</v>
      </c>
      <c r="B457" t="n">
        <v>125</v>
      </c>
      <c r="C457" t="inlineStr">
        <is>
          <t xml:space="preserve">CONCLUIDO	</t>
        </is>
      </c>
      <c r="D457" t="n">
        <v>4.8698</v>
      </c>
      <c r="E457" t="n">
        <v>20.53</v>
      </c>
      <c r="F457" t="n">
        <v>17.45</v>
      </c>
      <c r="G457" t="n">
        <v>149.55</v>
      </c>
      <c r="H457" t="n">
        <v>2.02</v>
      </c>
      <c r="I457" t="n">
        <v>7</v>
      </c>
      <c r="J457" t="n">
        <v>308.65</v>
      </c>
      <c r="K457" t="n">
        <v>58.47</v>
      </c>
      <c r="L457" t="n">
        <v>35</v>
      </c>
      <c r="M457" t="n">
        <v>5</v>
      </c>
      <c r="N457" t="n">
        <v>90.18000000000001</v>
      </c>
      <c r="O457" t="n">
        <v>38301.46</v>
      </c>
      <c r="P457" t="n">
        <v>257.34</v>
      </c>
      <c r="Q457" t="n">
        <v>444.55</v>
      </c>
      <c r="R457" t="n">
        <v>66.2</v>
      </c>
      <c r="S457" t="n">
        <v>48.21</v>
      </c>
      <c r="T457" t="n">
        <v>3070.76</v>
      </c>
      <c r="U457" t="n">
        <v>0.73</v>
      </c>
      <c r="V457" t="n">
        <v>0.78</v>
      </c>
      <c r="W457" t="n">
        <v>0.17</v>
      </c>
      <c r="X457" t="n">
        <v>0.17</v>
      </c>
      <c r="Y457" t="n">
        <v>1</v>
      </c>
      <c r="Z457" t="n">
        <v>10</v>
      </c>
    </row>
    <row r="458">
      <c r="A458" t="n">
        <v>137</v>
      </c>
      <c r="B458" t="n">
        <v>125</v>
      </c>
      <c r="C458" t="inlineStr">
        <is>
          <t xml:space="preserve">CONCLUIDO	</t>
        </is>
      </c>
      <c r="D458" t="n">
        <v>4.8668</v>
      </c>
      <c r="E458" t="n">
        <v>20.55</v>
      </c>
      <c r="F458" t="n">
        <v>17.46</v>
      </c>
      <c r="G458" t="n">
        <v>149.65</v>
      </c>
      <c r="H458" t="n">
        <v>2.03</v>
      </c>
      <c r="I458" t="n">
        <v>7</v>
      </c>
      <c r="J458" t="n">
        <v>309.2</v>
      </c>
      <c r="K458" t="n">
        <v>58.47</v>
      </c>
      <c r="L458" t="n">
        <v>35.25</v>
      </c>
      <c r="M458" t="n">
        <v>5</v>
      </c>
      <c r="N458" t="n">
        <v>90.47</v>
      </c>
      <c r="O458" t="n">
        <v>38368.36</v>
      </c>
      <c r="P458" t="n">
        <v>257.23</v>
      </c>
      <c r="Q458" t="n">
        <v>444.55</v>
      </c>
      <c r="R458" t="n">
        <v>66.63</v>
      </c>
      <c r="S458" t="n">
        <v>48.21</v>
      </c>
      <c r="T458" t="n">
        <v>3286.76</v>
      </c>
      <c r="U458" t="n">
        <v>0.72</v>
      </c>
      <c r="V458" t="n">
        <v>0.78</v>
      </c>
      <c r="W458" t="n">
        <v>0.18</v>
      </c>
      <c r="X458" t="n">
        <v>0.18</v>
      </c>
      <c r="Y458" t="n">
        <v>1</v>
      </c>
      <c r="Z458" t="n">
        <v>10</v>
      </c>
    </row>
    <row r="459">
      <c r="A459" t="n">
        <v>138</v>
      </c>
      <c r="B459" t="n">
        <v>125</v>
      </c>
      <c r="C459" t="inlineStr">
        <is>
          <t xml:space="preserve">CONCLUIDO	</t>
        </is>
      </c>
      <c r="D459" t="n">
        <v>4.8722</v>
      </c>
      <c r="E459" t="n">
        <v>20.52</v>
      </c>
      <c r="F459" t="n">
        <v>17.44</v>
      </c>
      <c r="G459" t="n">
        <v>149.46</v>
      </c>
      <c r="H459" t="n">
        <v>2.04</v>
      </c>
      <c r="I459" t="n">
        <v>7</v>
      </c>
      <c r="J459" t="n">
        <v>309.74</v>
      </c>
      <c r="K459" t="n">
        <v>58.47</v>
      </c>
      <c r="L459" t="n">
        <v>35.5</v>
      </c>
      <c r="M459" t="n">
        <v>5</v>
      </c>
      <c r="N459" t="n">
        <v>90.77</v>
      </c>
      <c r="O459" t="n">
        <v>38435.39</v>
      </c>
      <c r="P459" t="n">
        <v>256.47</v>
      </c>
      <c r="Q459" t="n">
        <v>444.55</v>
      </c>
      <c r="R459" t="n">
        <v>65.75</v>
      </c>
      <c r="S459" t="n">
        <v>48.21</v>
      </c>
      <c r="T459" t="n">
        <v>2842.89</v>
      </c>
      <c r="U459" t="n">
        <v>0.73</v>
      </c>
      <c r="V459" t="n">
        <v>0.78</v>
      </c>
      <c r="W459" t="n">
        <v>0.18</v>
      </c>
      <c r="X459" t="n">
        <v>0.16</v>
      </c>
      <c r="Y459" t="n">
        <v>1</v>
      </c>
      <c r="Z459" t="n">
        <v>10</v>
      </c>
    </row>
    <row r="460">
      <c r="A460" t="n">
        <v>139</v>
      </c>
      <c r="B460" t="n">
        <v>125</v>
      </c>
      <c r="C460" t="inlineStr">
        <is>
          <t xml:space="preserve">CONCLUIDO	</t>
        </is>
      </c>
      <c r="D460" t="n">
        <v>4.873</v>
      </c>
      <c r="E460" t="n">
        <v>20.52</v>
      </c>
      <c r="F460" t="n">
        <v>17.43</v>
      </c>
      <c r="G460" t="n">
        <v>149.43</v>
      </c>
      <c r="H460" t="n">
        <v>2.05</v>
      </c>
      <c r="I460" t="n">
        <v>7</v>
      </c>
      <c r="J460" t="n">
        <v>310.28</v>
      </c>
      <c r="K460" t="n">
        <v>58.47</v>
      </c>
      <c r="L460" t="n">
        <v>35.75</v>
      </c>
      <c r="M460" t="n">
        <v>5</v>
      </c>
      <c r="N460" t="n">
        <v>91.06</v>
      </c>
      <c r="O460" t="n">
        <v>38502.55</v>
      </c>
      <c r="P460" t="n">
        <v>255.71</v>
      </c>
      <c r="Q460" t="n">
        <v>444.55</v>
      </c>
      <c r="R460" t="n">
        <v>65.7</v>
      </c>
      <c r="S460" t="n">
        <v>48.21</v>
      </c>
      <c r="T460" t="n">
        <v>2822.41</v>
      </c>
      <c r="U460" t="n">
        <v>0.73</v>
      </c>
      <c r="V460" t="n">
        <v>0.78</v>
      </c>
      <c r="W460" t="n">
        <v>0.18</v>
      </c>
      <c r="X460" t="n">
        <v>0.16</v>
      </c>
      <c r="Y460" t="n">
        <v>1</v>
      </c>
      <c r="Z460" t="n">
        <v>10</v>
      </c>
    </row>
    <row r="461">
      <c r="A461" t="n">
        <v>140</v>
      </c>
      <c r="B461" t="n">
        <v>125</v>
      </c>
      <c r="C461" t="inlineStr">
        <is>
          <t xml:space="preserve">CONCLUIDO	</t>
        </is>
      </c>
      <c r="D461" t="n">
        <v>4.8735</v>
      </c>
      <c r="E461" t="n">
        <v>20.52</v>
      </c>
      <c r="F461" t="n">
        <v>17.43</v>
      </c>
      <c r="G461" t="n">
        <v>149.41</v>
      </c>
      <c r="H461" t="n">
        <v>2.06</v>
      </c>
      <c r="I461" t="n">
        <v>7</v>
      </c>
      <c r="J461" t="n">
        <v>310.83</v>
      </c>
      <c r="K461" t="n">
        <v>58.47</v>
      </c>
      <c r="L461" t="n">
        <v>36</v>
      </c>
      <c r="M461" t="n">
        <v>5</v>
      </c>
      <c r="N461" t="n">
        <v>91.36</v>
      </c>
      <c r="O461" t="n">
        <v>38569.84</v>
      </c>
      <c r="P461" t="n">
        <v>254.71</v>
      </c>
      <c r="Q461" t="n">
        <v>444.55</v>
      </c>
      <c r="R461" t="n">
        <v>65.59</v>
      </c>
      <c r="S461" t="n">
        <v>48.21</v>
      </c>
      <c r="T461" t="n">
        <v>2765.07</v>
      </c>
      <c r="U461" t="n">
        <v>0.73</v>
      </c>
      <c r="V461" t="n">
        <v>0.78</v>
      </c>
      <c r="W461" t="n">
        <v>0.18</v>
      </c>
      <c r="X461" t="n">
        <v>0.15</v>
      </c>
      <c r="Y461" t="n">
        <v>1</v>
      </c>
      <c r="Z461" t="n">
        <v>10</v>
      </c>
    </row>
    <row r="462">
      <c r="A462" t="n">
        <v>141</v>
      </c>
      <c r="B462" t="n">
        <v>125</v>
      </c>
      <c r="C462" t="inlineStr">
        <is>
          <t xml:space="preserve">CONCLUIDO	</t>
        </is>
      </c>
      <c r="D462" t="n">
        <v>4.897</v>
      </c>
      <c r="E462" t="n">
        <v>20.42</v>
      </c>
      <c r="F462" t="n">
        <v>17.38</v>
      </c>
      <c r="G462" t="n">
        <v>173.8</v>
      </c>
      <c r="H462" t="n">
        <v>2.07</v>
      </c>
      <c r="I462" t="n">
        <v>6</v>
      </c>
      <c r="J462" t="n">
        <v>311.38</v>
      </c>
      <c r="K462" t="n">
        <v>58.47</v>
      </c>
      <c r="L462" t="n">
        <v>36.25</v>
      </c>
      <c r="M462" t="n">
        <v>4</v>
      </c>
      <c r="N462" t="n">
        <v>91.65000000000001</v>
      </c>
      <c r="O462" t="n">
        <v>38637.26</v>
      </c>
      <c r="P462" t="n">
        <v>253.37</v>
      </c>
      <c r="Q462" t="n">
        <v>444.55</v>
      </c>
      <c r="R462" t="n">
        <v>63.9</v>
      </c>
      <c r="S462" t="n">
        <v>48.21</v>
      </c>
      <c r="T462" t="n">
        <v>1925.55</v>
      </c>
      <c r="U462" t="n">
        <v>0.75</v>
      </c>
      <c r="V462" t="n">
        <v>0.78</v>
      </c>
      <c r="W462" t="n">
        <v>0.17</v>
      </c>
      <c r="X462" t="n">
        <v>0.1</v>
      </c>
      <c r="Y462" t="n">
        <v>1</v>
      </c>
      <c r="Z462" t="n">
        <v>10</v>
      </c>
    </row>
    <row r="463">
      <c r="A463" t="n">
        <v>142</v>
      </c>
      <c r="B463" t="n">
        <v>125</v>
      </c>
      <c r="C463" t="inlineStr">
        <is>
          <t xml:space="preserve">CONCLUIDO	</t>
        </is>
      </c>
      <c r="D463" t="n">
        <v>4.893</v>
      </c>
      <c r="E463" t="n">
        <v>20.44</v>
      </c>
      <c r="F463" t="n">
        <v>17.4</v>
      </c>
      <c r="G463" t="n">
        <v>173.97</v>
      </c>
      <c r="H463" t="n">
        <v>2.08</v>
      </c>
      <c r="I463" t="n">
        <v>6</v>
      </c>
      <c r="J463" t="n">
        <v>311.92</v>
      </c>
      <c r="K463" t="n">
        <v>58.47</v>
      </c>
      <c r="L463" t="n">
        <v>36.5</v>
      </c>
      <c r="M463" t="n">
        <v>4</v>
      </c>
      <c r="N463" t="n">
        <v>91.95</v>
      </c>
      <c r="O463" t="n">
        <v>38704.93</v>
      </c>
      <c r="P463" t="n">
        <v>254.15</v>
      </c>
      <c r="Q463" t="n">
        <v>444.55</v>
      </c>
      <c r="R463" t="n">
        <v>64.56</v>
      </c>
      <c r="S463" t="n">
        <v>48.21</v>
      </c>
      <c r="T463" t="n">
        <v>2252.94</v>
      </c>
      <c r="U463" t="n">
        <v>0.75</v>
      </c>
      <c r="V463" t="n">
        <v>0.78</v>
      </c>
      <c r="W463" t="n">
        <v>0.17</v>
      </c>
      <c r="X463" t="n">
        <v>0.12</v>
      </c>
      <c r="Y463" t="n">
        <v>1</v>
      </c>
      <c r="Z463" t="n">
        <v>10</v>
      </c>
    </row>
    <row r="464">
      <c r="A464" t="n">
        <v>143</v>
      </c>
      <c r="B464" t="n">
        <v>125</v>
      </c>
      <c r="C464" t="inlineStr">
        <is>
          <t xml:space="preserve">CONCLUIDO	</t>
        </is>
      </c>
      <c r="D464" t="n">
        <v>4.8863</v>
      </c>
      <c r="E464" t="n">
        <v>20.47</v>
      </c>
      <c r="F464" t="n">
        <v>17.43</v>
      </c>
      <c r="G464" t="n">
        <v>174.25</v>
      </c>
      <c r="H464" t="n">
        <v>2.1</v>
      </c>
      <c r="I464" t="n">
        <v>6</v>
      </c>
      <c r="J464" t="n">
        <v>312.47</v>
      </c>
      <c r="K464" t="n">
        <v>58.47</v>
      </c>
      <c r="L464" t="n">
        <v>36.75</v>
      </c>
      <c r="M464" t="n">
        <v>4</v>
      </c>
      <c r="N464" t="n">
        <v>92.25</v>
      </c>
      <c r="O464" t="n">
        <v>38772.62</v>
      </c>
      <c r="P464" t="n">
        <v>254.71</v>
      </c>
      <c r="Q464" t="n">
        <v>444.56</v>
      </c>
      <c r="R464" t="n">
        <v>65.55</v>
      </c>
      <c r="S464" t="n">
        <v>48.21</v>
      </c>
      <c r="T464" t="n">
        <v>2749.46</v>
      </c>
      <c r="U464" t="n">
        <v>0.74</v>
      </c>
      <c r="V464" t="n">
        <v>0.78</v>
      </c>
      <c r="W464" t="n">
        <v>0.17</v>
      </c>
      <c r="X464" t="n">
        <v>0.15</v>
      </c>
      <c r="Y464" t="n">
        <v>1</v>
      </c>
      <c r="Z464" t="n">
        <v>10</v>
      </c>
    </row>
    <row r="465">
      <c r="A465" t="n">
        <v>144</v>
      </c>
      <c r="B465" t="n">
        <v>125</v>
      </c>
      <c r="C465" t="inlineStr">
        <is>
          <t xml:space="preserve">CONCLUIDO	</t>
        </is>
      </c>
      <c r="D465" t="n">
        <v>4.8842</v>
      </c>
      <c r="E465" t="n">
        <v>20.47</v>
      </c>
      <c r="F465" t="n">
        <v>17.43</v>
      </c>
      <c r="G465" t="n">
        <v>174.34</v>
      </c>
      <c r="H465" t="n">
        <v>2.11</v>
      </c>
      <c r="I465" t="n">
        <v>6</v>
      </c>
      <c r="J465" t="n">
        <v>313.02</v>
      </c>
      <c r="K465" t="n">
        <v>58.47</v>
      </c>
      <c r="L465" t="n">
        <v>37</v>
      </c>
      <c r="M465" t="n">
        <v>4</v>
      </c>
      <c r="N465" t="n">
        <v>92.55</v>
      </c>
      <c r="O465" t="n">
        <v>38840.44</v>
      </c>
      <c r="P465" t="n">
        <v>255.25</v>
      </c>
      <c r="Q465" t="n">
        <v>444.55</v>
      </c>
      <c r="R465" t="n">
        <v>65.76000000000001</v>
      </c>
      <c r="S465" t="n">
        <v>48.21</v>
      </c>
      <c r="T465" t="n">
        <v>2852.64</v>
      </c>
      <c r="U465" t="n">
        <v>0.73</v>
      </c>
      <c r="V465" t="n">
        <v>0.78</v>
      </c>
      <c r="W465" t="n">
        <v>0.17</v>
      </c>
      <c r="X465" t="n">
        <v>0.16</v>
      </c>
      <c r="Y465" t="n">
        <v>1</v>
      </c>
      <c r="Z465" t="n">
        <v>10</v>
      </c>
    </row>
    <row r="466">
      <c r="A466" t="n">
        <v>145</v>
      </c>
      <c r="B466" t="n">
        <v>125</v>
      </c>
      <c r="C466" t="inlineStr">
        <is>
          <t xml:space="preserve">CONCLUIDO	</t>
        </is>
      </c>
      <c r="D466" t="n">
        <v>4.8904</v>
      </c>
      <c r="E466" t="n">
        <v>20.45</v>
      </c>
      <c r="F466" t="n">
        <v>17.41</v>
      </c>
      <c r="G466" t="n">
        <v>174.08</v>
      </c>
      <c r="H466" t="n">
        <v>2.12</v>
      </c>
      <c r="I466" t="n">
        <v>6</v>
      </c>
      <c r="J466" t="n">
        <v>313.57</v>
      </c>
      <c r="K466" t="n">
        <v>58.47</v>
      </c>
      <c r="L466" t="n">
        <v>37.25</v>
      </c>
      <c r="M466" t="n">
        <v>4</v>
      </c>
      <c r="N466" t="n">
        <v>92.84999999999999</v>
      </c>
      <c r="O466" t="n">
        <v>38908.39</v>
      </c>
      <c r="P466" t="n">
        <v>255.22</v>
      </c>
      <c r="Q466" t="n">
        <v>444.55</v>
      </c>
      <c r="R466" t="n">
        <v>64.84</v>
      </c>
      <c r="S466" t="n">
        <v>48.21</v>
      </c>
      <c r="T466" t="n">
        <v>2394.13</v>
      </c>
      <c r="U466" t="n">
        <v>0.74</v>
      </c>
      <c r="V466" t="n">
        <v>0.78</v>
      </c>
      <c r="W466" t="n">
        <v>0.17</v>
      </c>
      <c r="X466" t="n">
        <v>0.13</v>
      </c>
      <c r="Y466" t="n">
        <v>1</v>
      </c>
      <c r="Z466" t="n">
        <v>10</v>
      </c>
    </row>
    <row r="467">
      <c r="A467" t="n">
        <v>146</v>
      </c>
      <c r="B467" t="n">
        <v>125</v>
      </c>
      <c r="C467" t="inlineStr">
        <is>
          <t xml:space="preserve">CONCLUIDO	</t>
        </is>
      </c>
      <c r="D467" t="n">
        <v>4.8902</v>
      </c>
      <c r="E467" t="n">
        <v>20.45</v>
      </c>
      <c r="F467" t="n">
        <v>17.41</v>
      </c>
      <c r="G467" t="n">
        <v>174.09</v>
      </c>
      <c r="H467" t="n">
        <v>2.13</v>
      </c>
      <c r="I467" t="n">
        <v>6</v>
      </c>
      <c r="J467" t="n">
        <v>314.13</v>
      </c>
      <c r="K467" t="n">
        <v>58.47</v>
      </c>
      <c r="L467" t="n">
        <v>37.5</v>
      </c>
      <c r="M467" t="n">
        <v>4</v>
      </c>
      <c r="N467" t="n">
        <v>93.15000000000001</v>
      </c>
      <c r="O467" t="n">
        <v>38976.48</v>
      </c>
      <c r="P467" t="n">
        <v>255.56</v>
      </c>
      <c r="Q467" t="n">
        <v>444.55</v>
      </c>
      <c r="R467" t="n">
        <v>64.95</v>
      </c>
      <c r="S467" t="n">
        <v>48.21</v>
      </c>
      <c r="T467" t="n">
        <v>2451.3</v>
      </c>
      <c r="U467" t="n">
        <v>0.74</v>
      </c>
      <c r="V467" t="n">
        <v>0.78</v>
      </c>
      <c r="W467" t="n">
        <v>0.17</v>
      </c>
      <c r="X467" t="n">
        <v>0.13</v>
      </c>
      <c r="Y467" t="n">
        <v>1</v>
      </c>
      <c r="Z467" t="n">
        <v>10</v>
      </c>
    </row>
    <row r="468">
      <c r="A468" t="n">
        <v>147</v>
      </c>
      <c r="B468" t="n">
        <v>125</v>
      </c>
      <c r="C468" t="inlineStr">
        <is>
          <t xml:space="preserve">CONCLUIDO	</t>
        </is>
      </c>
      <c r="D468" t="n">
        <v>4.8867</v>
      </c>
      <c r="E468" t="n">
        <v>20.46</v>
      </c>
      <c r="F468" t="n">
        <v>17.42</v>
      </c>
      <c r="G468" t="n">
        <v>174.23</v>
      </c>
      <c r="H468" t="n">
        <v>2.14</v>
      </c>
      <c r="I468" t="n">
        <v>6</v>
      </c>
      <c r="J468" t="n">
        <v>314.68</v>
      </c>
      <c r="K468" t="n">
        <v>58.47</v>
      </c>
      <c r="L468" t="n">
        <v>37.75</v>
      </c>
      <c r="M468" t="n">
        <v>4</v>
      </c>
      <c r="N468" t="n">
        <v>93.45999999999999</v>
      </c>
      <c r="O468" t="n">
        <v>39044.7</v>
      </c>
      <c r="P468" t="n">
        <v>256.21</v>
      </c>
      <c r="Q468" t="n">
        <v>444.55</v>
      </c>
      <c r="R468" t="n">
        <v>65.41</v>
      </c>
      <c r="S468" t="n">
        <v>48.21</v>
      </c>
      <c r="T468" t="n">
        <v>2680.49</v>
      </c>
      <c r="U468" t="n">
        <v>0.74</v>
      </c>
      <c r="V468" t="n">
        <v>0.78</v>
      </c>
      <c r="W468" t="n">
        <v>0.17</v>
      </c>
      <c r="X468" t="n">
        <v>0.15</v>
      </c>
      <c r="Y468" t="n">
        <v>1</v>
      </c>
      <c r="Z468" t="n">
        <v>10</v>
      </c>
    </row>
    <row r="469">
      <c r="A469" t="n">
        <v>148</v>
      </c>
      <c r="B469" t="n">
        <v>125</v>
      </c>
      <c r="C469" t="inlineStr">
        <is>
          <t xml:space="preserve">CONCLUIDO	</t>
        </is>
      </c>
      <c r="D469" t="n">
        <v>4.8881</v>
      </c>
      <c r="E469" t="n">
        <v>20.46</v>
      </c>
      <c r="F469" t="n">
        <v>17.42</v>
      </c>
      <c r="G469" t="n">
        <v>174.18</v>
      </c>
      <c r="H469" t="n">
        <v>2.15</v>
      </c>
      <c r="I469" t="n">
        <v>6</v>
      </c>
      <c r="J469" t="n">
        <v>315.23</v>
      </c>
      <c r="K469" t="n">
        <v>58.47</v>
      </c>
      <c r="L469" t="n">
        <v>38</v>
      </c>
      <c r="M469" t="n">
        <v>4</v>
      </c>
      <c r="N469" t="n">
        <v>93.76000000000001</v>
      </c>
      <c r="O469" t="n">
        <v>39113.07</v>
      </c>
      <c r="P469" t="n">
        <v>257.01</v>
      </c>
      <c r="Q469" t="n">
        <v>444.55</v>
      </c>
      <c r="R469" t="n">
        <v>65.22</v>
      </c>
      <c r="S469" t="n">
        <v>48.21</v>
      </c>
      <c r="T469" t="n">
        <v>2585.72</v>
      </c>
      <c r="U469" t="n">
        <v>0.74</v>
      </c>
      <c r="V469" t="n">
        <v>0.78</v>
      </c>
      <c r="W469" t="n">
        <v>0.17</v>
      </c>
      <c r="X469" t="n">
        <v>0.14</v>
      </c>
      <c r="Y469" t="n">
        <v>1</v>
      </c>
      <c r="Z469" t="n">
        <v>10</v>
      </c>
    </row>
    <row r="470">
      <c r="A470" t="n">
        <v>149</v>
      </c>
      <c r="B470" t="n">
        <v>125</v>
      </c>
      <c r="C470" t="inlineStr">
        <is>
          <t xml:space="preserve">CONCLUIDO	</t>
        </is>
      </c>
      <c r="D470" t="n">
        <v>4.889</v>
      </c>
      <c r="E470" t="n">
        <v>20.45</v>
      </c>
      <c r="F470" t="n">
        <v>17.41</v>
      </c>
      <c r="G470" t="n">
        <v>174.14</v>
      </c>
      <c r="H470" t="n">
        <v>2.16</v>
      </c>
      <c r="I470" t="n">
        <v>6</v>
      </c>
      <c r="J470" t="n">
        <v>315.79</v>
      </c>
      <c r="K470" t="n">
        <v>58.47</v>
      </c>
      <c r="L470" t="n">
        <v>38.25</v>
      </c>
      <c r="M470" t="n">
        <v>4</v>
      </c>
      <c r="N470" t="n">
        <v>94.06999999999999</v>
      </c>
      <c r="O470" t="n">
        <v>39181.56</v>
      </c>
      <c r="P470" t="n">
        <v>257.31</v>
      </c>
      <c r="Q470" t="n">
        <v>444.56</v>
      </c>
      <c r="R470" t="n">
        <v>65.09</v>
      </c>
      <c r="S470" t="n">
        <v>48.21</v>
      </c>
      <c r="T470" t="n">
        <v>2520.52</v>
      </c>
      <c r="U470" t="n">
        <v>0.74</v>
      </c>
      <c r="V470" t="n">
        <v>0.78</v>
      </c>
      <c r="W470" t="n">
        <v>0.17</v>
      </c>
      <c r="X470" t="n">
        <v>0.14</v>
      </c>
      <c r="Y470" t="n">
        <v>1</v>
      </c>
      <c r="Z470" t="n">
        <v>10</v>
      </c>
    </row>
    <row r="471">
      <c r="A471" t="n">
        <v>150</v>
      </c>
      <c r="B471" t="n">
        <v>125</v>
      </c>
      <c r="C471" t="inlineStr">
        <is>
          <t xml:space="preserve">CONCLUIDO	</t>
        </is>
      </c>
      <c r="D471" t="n">
        <v>4.8886</v>
      </c>
      <c r="E471" t="n">
        <v>20.46</v>
      </c>
      <c r="F471" t="n">
        <v>17.42</v>
      </c>
      <c r="G471" t="n">
        <v>174.16</v>
      </c>
      <c r="H471" t="n">
        <v>2.17</v>
      </c>
      <c r="I471" t="n">
        <v>6</v>
      </c>
      <c r="J471" t="n">
        <v>316.35</v>
      </c>
      <c r="K471" t="n">
        <v>58.47</v>
      </c>
      <c r="L471" t="n">
        <v>38.5</v>
      </c>
      <c r="M471" t="n">
        <v>4</v>
      </c>
      <c r="N471" t="n">
        <v>94.37</v>
      </c>
      <c r="O471" t="n">
        <v>39250.2</v>
      </c>
      <c r="P471" t="n">
        <v>257.24</v>
      </c>
      <c r="Q471" t="n">
        <v>444.58</v>
      </c>
      <c r="R471" t="n">
        <v>65.16</v>
      </c>
      <c r="S471" t="n">
        <v>48.21</v>
      </c>
      <c r="T471" t="n">
        <v>2553.84</v>
      </c>
      <c r="U471" t="n">
        <v>0.74</v>
      </c>
      <c r="V471" t="n">
        <v>0.78</v>
      </c>
      <c r="W471" t="n">
        <v>0.17</v>
      </c>
      <c r="X471" t="n">
        <v>0.14</v>
      </c>
      <c r="Y471" t="n">
        <v>1</v>
      </c>
      <c r="Z471" t="n">
        <v>10</v>
      </c>
    </row>
    <row r="472">
      <c r="A472" t="n">
        <v>151</v>
      </c>
      <c r="B472" t="n">
        <v>125</v>
      </c>
      <c r="C472" t="inlineStr">
        <is>
          <t xml:space="preserve">CONCLUIDO	</t>
        </is>
      </c>
      <c r="D472" t="n">
        <v>4.8888</v>
      </c>
      <c r="E472" t="n">
        <v>20.45</v>
      </c>
      <c r="F472" t="n">
        <v>17.41</v>
      </c>
      <c r="G472" t="n">
        <v>174.14</v>
      </c>
      <c r="H472" t="n">
        <v>2.18</v>
      </c>
      <c r="I472" t="n">
        <v>6</v>
      </c>
      <c r="J472" t="n">
        <v>316.9</v>
      </c>
      <c r="K472" t="n">
        <v>58.47</v>
      </c>
      <c r="L472" t="n">
        <v>38.75</v>
      </c>
      <c r="M472" t="n">
        <v>4</v>
      </c>
      <c r="N472" t="n">
        <v>94.68000000000001</v>
      </c>
      <c r="O472" t="n">
        <v>39318.97</v>
      </c>
      <c r="P472" t="n">
        <v>257.18</v>
      </c>
      <c r="Q472" t="n">
        <v>444.55</v>
      </c>
      <c r="R472" t="n">
        <v>65.03</v>
      </c>
      <c r="S472" t="n">
        <v>48.21</v>
      </c>
      <c r="T472" t="n">
        <v>2491.98</v>
      </c>
      <c r="U472" t="n">
        <v>0.74</v>
      </c>
      <c r="V472" t="n">
        <v>0.78</v>
      </c>
      <c r="W472" t="n">
        <v>0.17</v>
      </c>
      <c r="X472" t="n">
        <v>0.14</v>
      </c>
      <c r="Y472" t="n">
        <v>1</v>
      </c>
      <c r="Z472" t="n">
        <v>10</v>
      </c>
    </row>
    <row r="473">
      <c r="A473" t="n">
        <v>152</v>
      </c>
      <c r="B473" t="n">
        <v>125</v>
      </c>
      <c r="C473" t="inlineStr">
        <is>
          <t xml:space="preserve">CONCLUIDO	</t>
        </is>
      </c>
      <c r="D473" t="n">
        <v>4.892</v>
      </c>
      <c r="E473" t="n">
        <v>20.44</v>
      </c>
      <c r="F473" t="n">
        <v>17.4</v>
      </c>
      <c r="G473" t="n">
        <v>174.01</v>
      </c>
      <c r="H473" t="n">
        <v>2.19</v>
      </c>
      <c r="I473" t="n">
        <v>6</v>
      </c>
      <c r="J473" t="n">
        <v>317.46</v>
      </c>
      <c r="K473" t="n">
        <v>58.47</v>
      </c>
      <c r="L473" t="n">
        <v>39</v>
      </c>
      <c r="M473" t="n">
        <v>4</v>
      </c>
      <c r="N473" t="n">
        <v>94.98999999999999</v>
      </c>
      <c r="O473" t="n">
        <v>39387.89</v>
      </c>
      <c r="P473" t="n">
        <v>257.33</v>
      </c>
      <c r="Q473" t="n">
        <v>444.55</v>
      </c>
      <c r="R473" t="n">
        <v>64.56999999999999</v>
      </c>
      <c r="S473" t="n">
        <v>48.21</v>
      </c>
      <c r="T473" t="n">
        <v>2257.78</v>
      </c>
      <c r="U473" t="n">
        <v>0.75</v>
      </c>
      <c r="V473" t="n">
        <v>0.78</v>
      </c>
      <c r="W473" t="n">
        <v>0.17</v>
      </c>
      <c r="X473" t="n">
        <v>0.12</v>
      </c>
      <c r="Y473" t="n">
        <v>1</v>
      </c>
      <c r="Z473" t="n">
        <v>10</v>
      </c>
    </row>
    <row r="474">
      <c r="A474" t="n">
        <v>153</v>
      </c>
      <c r="B474" t="n">
        <v>125</v>
      </c>
      <c r="C474" t="inlineStr">
        <is>
          <t xml:space="preserve">CONCLUIDO	</t>
        </is>
      </c>
      <c r="D474" t="n">
        <v>4.8912</v>
      </c>
      <c r="E474" t="n">
        <v>20.44</v>
      </c>
      <c r="F474" t="n">
        <v>17.4</v>
      </c>
      <c r="G474" t="n">
        <v>174.04</v>
      </c>
      <c r="H474" t="n">
        <v>2.2</v>
      </c>
      <c r="I474" t="n">
        <v>6</v>
      </c>
      <c r="J474" t="n">
        <v>318.02</v>
      </c>
      <c r="K474" t="n">
        <v>58.47</v>
      </c>
      <c r="L474" t="n">
        <v>39.25</v>
      </c>
      <c r="M474" t="n">
        <v>4</v>
      </c>
      <c r="N474" t="n">
        <v>95.3</v>
      </c>
      <c r="O474" t="n">
        <v>39456.94</v>
      </c>
      <c r="P474" t="n">
        <v>257.5</v>
      </c>
      <c r="Q474" t="n">
        <v>444.57</v>
      </c>
      <c r="R474" t="n">
        <v>64.7</v>
      </c>
      <c r="S474" t="n">
        <v>48.21</v>
      </c>
      <c r="T474" t="n">
        <v>2327.17</v>
      </c>
      <c r="U474" t="n">
        <v>0.75</v>
      </c>
      <c r="V474" t="n">
        <v>0.78</v>
      </c>
      <c r="W474" t="n">
        <v>0.17</v>
      </c>
      <c r="X474" t="n">
        <v>0.13</v>
      </c>
      <c r="Y474" t="n">
        <v>1</v>
      </c>
      <c r="Z474" t="n">
        <v>10</v>
      </c>
    </row>
    <row r="475">
      <c r="A475" t="n">
        <v>154</v>
      </c>
      <c r="B475" t="n">
        <v>125</v>
      </c>
      <c r="C475" t="inlineStr">
        <is>
          <t xml:space="preserve">CONCLUIDO	</t>
        </is>
      </c>
      <c r="D475" t="n">
        <v>4.8938</v>
      </c>
      <c r="E475" t="n">
        <v>20.43</v>
      </c>
      <c r="F475" t="n">
        <v>17.39</v>
      </c>
      <c r="G475" t="n">
        <v>173.94</v>
      </c>
      <c r="H475" t="n">
        <v>2.21</v>
      </c>
      <c r="I475" t="n">
        <v>6</v>
      </c>
      <c r="J475" t="n">
        <v>318.58</v>
      </c>
      <c r="K475" t="n">
        <v>58.47</v>
      </c>
      <c r="L475" t="n">
        <v>39.5</v>
      </c>
      <c r="M475" t="n">
        <v>4</v>
      </c>
      <c r="N475" t="n">
        <v>95.61</v>
      </c>
      <c r="O475" t="n">
        <v>39526.14</v>
      </c>
      <c r="P475" t="n">
        <v>257.58</v>
      </c>
      <c r="Q475" t="n">
        <v>444.55</v>
      </c>
      <c r="R475" t="n">
        <v>64.36</v>
      </c>
      <c r="S475" t="n">
        <v>48.21</v>
      </c>
      <c r="T475" t="n">
        <v>2152.65</v>
      </c>
      <c r="U475" t="n">
        <v>0.75</v>
      </c>
      <c r="V475" t="n">
        <v>0.78</v>
      </c>
      <c r="W475" t="n">
        <v>0.17</v>
      </c>
      <c r="X475" t="n">
        <v>0.12</v>
      </c>
      <c r="Y475" t="n">
        <v>1</v>
      </c>
      <c r="Z475" t="n">
        <v>10</v>
      </c>
    </row>
    <row r="476">
      <c r="A476" t="n">
        <v>155</v>
      </c>
      <c r="B476" t="n">
        <v>125</v>
      </c>
      <c r="C476" t="inlineStr">
        <is>
          <t xml:space="preserve">CONCLUIDO	</t>
        </is>
      </c>
      <c r="D476" t="n">
        <v>4.8954</v>
      </c>
      <c r="E476" t="n">
        <v>20.43</v>
      </c>
      <c r="F476" t="n">
        <v>17.39</v>
      </c>
      <c r="G476" t="n">
        <v>173.87</v>
      </c>
      <c r="H476" t="n">
        <v>2.22</v>
      </c>
      <c r="I476" t="n">
        <v>6</v>
      </c>
      <c r="J476" t="n">
        <v>319.14</v>
      </c>
      <c r="K476" t="n">
        <v>58.47</v>
      </c>
      <c r="L476" t="n">
        <v>39.75</v>
      </c>
      <c r="M476" t="n">
        <v>4</v>
      </c>
      <c r="N476" t="n">
        <v>95.92</v>
      </c>
      <c r="O476" t="n">
        <v>39595.48</v>
      </c>
      <c r="P476" t="n">
        <v>257.08</v>
      </c>
      <c r="Q476" t="n">
        <v>444.55</v>
      </c>
      <c r="R476" t="n">
        <v>64.19</v>
      </c>
      <c r="S476" t="n">
        <v>48.21</v>
      </c>
      <c r="T476" t="n">
        <v>2071.96</v>
      </c>
      <c r="U476" t="n">
        <v>0.75</v>
      </c>
      <c r="V476" t="n">
        <v>0.78</v>
      </c>
      <c r="W476" t="n">
        <v>0.17</v>
      </c>
      <c r="X476" t="n">
        <v>0.11</v>
      </c>
      <c r="Y476" t="n">
        <v>1</v>
      </c>
      <c r="Z476" t="n">
        <v>10</v>
      </c>
    </row>
    <row r="477">
      <c r="A477" t="n">
        <v>156</v>
      </c>
      <c r="B477" t="n">
        <v>125</v>
      </c>
      <c r="C477" t="inlineStr">
        <is>
          <t xml:space="preserve">CONCLUIDO	</t>
        </is>
      </c>
      <c r="D477" t="n">
        <v>4.8907</v>
      </c>
      <c r="E477" t="n">
        <v>20.45</v>
      </c>
      <c r="F477" t="n">
        <v>17.41</v>
      </c>
      <c r="G477" t="n">
        <v>174.07</v>
      </c>
      <c r="H477" t="n">
        <v>2.23</v>
      </c>
      <c r="I477" t="n">
        <v>6</v>
      </c>
      <c r="J477" t="n">
        <v>319.71</v>
      </c>
      <c r="K477" t="n">
        <v>58.47</v>
      </c>
      <c r="L477" t="n">
        <v>40</v>
      </c>
      <c r="M477" t="n">
        <v>4</v>
      </c>
      <c r="N477" t="n">
        <v>96.23</v>
      </c>
      <c r="O477" t="n">
        <v>39664.96</v>
      </c>
      <c r="P477" t="n">
        <v>257.38</v>
      </c>
      <c r="Q477" t="n">
        <v>444.55</v>
      </c>
      <c r="R477" t="n">
        <v>64.93000000000001</v>
      </c>
      <c r="S477" t="n">
        <v>48.21</v>
      </c>
      <c r="T477" t="n">
        <v>2442.15</v>
      </c>
      <c r="U477" t="n">
        <v>0.74</v>
      </c>
      <c r="V477" t="n">
        <v>0.78</v>
      </c>
      <c r="W477" t="n">
        <v>0.17</v>
      </c>
      <c r="X477" t="n">
        <v>0.13</v>
      </c>
      <c r="Y477" t="n">
        <v>1</v>
      </c>
      <c r="Z477" t="n">
        <v>10</v>
      </c>
    </row>
    <row r="478">
      <c r="A478" t="n">
        <v>0</v>
      </c>
      <c r="B478" t="n">
        <v>30</v>
      </c>
      <c r="C478" t="inlineStr">
        <is>
          <t xml:space="preserve">CONCLUIDO	</t>
        </is>
      </c>
      <c r="D478" t="n">
        <v>4.2224</v>
      </c>
      <c r="E478" t="n">
        <v>23.68</v>
      </c>
      <c r="F478" t="n">
        <v>20.24</v>
      </c>
      <c r="G478" t="n">
        <v>11.79</v>
      </c>
      <c r="H478" t="n">
        <v>0.24</v>
      </c>
      <c r="I478" t="n">
        <v>103</v>
      </c>
      <c r="J478" t="n">
        <v>71.52</v>
      </c>
      <c r="K478" t="n">
        <v>32.27</v>
      </c>
      <c r="L478" t="n">
        <v>1</v>
      </c>
      <c r="M478" t="n">
        <v>101</v>
      </c>
      <c r="N478" t="n">
        <v>8.25</v>
      </c>
      <c r="O478" t="n">
        <v>9054.6</v>
      </c>
      <c r="P478" t="n">
        <v>141.45</v>
      </c>
      <c r="Q478" t="n">
        <v>444.59</v>
      </c>
      <c r="R478" t="n">
        <v>157.48</v>
      </c>
      <c r="S478" t="n">
        <v>48.21</v>
      </c>
      <c r="T478" t="n">
        <v>48228.43</v>
      </c>
      <c r="U478" t="n">
        <v>0.31</v>
      </c>
      <c r="V478" t="n">
        <v>0.67</v>
      </c>
      <c r="W478" t="n">
        <v>0.32</v>
      </c>
      <c r="X478" t="n">
        <v>2.96</v>
      </c>
      <c r="Y478" t="n">
        <v>1</v>
      </c>
      <c r="Z478" t="n">
        <v>10</v>
      </c>
    </row>
    <row r="479">
      <c r="A479" t="n">
        <v>1</v>
      </c>
      <c r="B479" t="n">
        <v>30</v>
      </c>
      <c r="C479" t="inlineStr">
        <is>
          <t xml:space="preserve">CONCLUIDO	</t>
        </is>
      </c>
      <c r="D479" t="n">
        <v>4.4306</v>
      </c>
      <c r="E479" t="n">
        <v>22.57</v>
      </c>
      <c r="F479" t="n">
        <v>19.5</v>
      </c>
      <c r="G479" t="n">
        <v>14.81</v>
      </c>
      <c r="H479" t="n">
        <v>0.3</v>
      </c>
      <c r="I479" t="n">
        <v>79</v>
      </c>
      <c r="J479" t="n">
        <v>71.81</v>
      </c>
      <c r="K479" t="n">
        <v>32.27</v>
      </c>
      <c r="L479" t="n">
        <v>1.25</v>
      </c>
      <c r="M479" t="n">
        <v>77</v>
      </c>
      <c r="N479" t="n">
        <v>8.289999999999999</v>
      </c>
      <c r="O479" t="n">
        <v>9090.98</v>
      </c>
      <c r="P479" t="n">
        <v>135.05</v>
      </c>
      <c r="Q479" t="n">
        <v>444.6</v>
      </c>
      <c r="R479" t="n">
        <v>133.22</v>
      </c>
      <c r="S479" t="n">
        <v>48.21</v>
      </c>
      <c r="T479" t="n">
        <v>36219.55</v>
      </c>
      <c r="U479" t="n">
        <v>0.36</v>
      </c>
      <c r="V479" t="n">
        <v>0.7</v>
      </c>
      <c r="W479" t="n">
        <v>0.29</v>
      </c>
      <c r="X479" t="n">
        <v>2.22</v>
      </c>
      <c r="Y479" t="n">
        <v>1</v>
      </c>
      <c r="Z479" t="n">
        <v>10</v>
      </c>
    </row>
    <row r="480">
      <c r="A480" t="n">
        <v>2</v>
      </c>
      <c r="B480" t="n">
        <v>30</v>
      </c>
      <c r="C480" t="inlineStr">
        <is>
          <t xml:space="preserve">CONCLUIDO	</t>
        </is>
      </c>
      <c r="D480" t="n">
        <v>4.5701</v>
      </c>
      <c r="E480" t="n">
        <v>21.88</v>
      </c>
      <c r="F480" t="n">
        <v>19.04</v>
      </c>
      <c r="G480" t="n">
        <v>17.85</v>
      </c>
      <c r="H480" t="n">
        <v>0.36</v>
      </c>
      <c r="I480" t="n">
        <v>64</v>
      </c>
      <c r="J480" t="n">
        <v>72.11</v>
      </c>
      <c r="K480" t="n">
        <v>32.27</v>
      </c>
      <c r="L480" t="n">
        <v>1.5</v>
      </c>
      <c r="M480" t="n">
        <v>62</v>
      </c>
      <c r="N480" t="n">
        <v>8.34</v>
      </c>
      <c r="O480" t="n">
        <v>9127.379999999999</v>
      </c>
      <c r="P480" t="n">
        <v>130.62</v>
      </c>
      <c r="Q480" t="n">
        <v>444.58</v>
      </c>
      <c r="R480" t="n">
        <v>118.04</v>
      </c>
      <c r="S480" t="n">
        <v>48.21</v>
      </c>
      <c r="T480" t="n">
        <v>28707.03</v>
      </c>
      <c r="U480" t="n">
        <v>0.41</v>
      </c>
      <c r="V480" t="n">
        <v>0.72</v>
      </c>
      <c r="W480" t="n">
        <v>0.26</v>
      </c>
      <c r="X480" t="n">
        <v>1.76</v>
      </c>
      <c r="Y480" t="n">
        <v>1</v>
      </c>
      <c r="Z480" t="n">
        <v>10</v>
      </c>
    </row>
    <row r="481">
      <c r="A481" t="n">
        <v>3</v>
      </c>
      <c r="B481" t="n">
        <v>30</v>
      </c>
      <c r="C481" t="inlineStr">
        <is>
          <t xml:space="preserve">CONCLUIDO	</t>
        </is>
      </c>
      <c r="D481" t="n">
        <v>4.7177</v>
      </c>
      <c r="E481" t="n">
        <v>21.2</v>
      </c>
      <c r="F481" t="n">
        <v>18.53</v>
      </c>
      <c r="G481" t="n">
        <v>20.98</v>
      </c>
      <c r="H481" t="n">
        <v>0.42</v>
      </c>
      <c r="I481" t="n">
        <v>53</v>
      </c>
      <c r="J481" t="n">
        <v>72.40000000000001</v>
      </c>
      <c r="K481" t="n">
        <v>32.27</v>
      </c>
      <c r="L481" t="n">
        <v>1.75</v>
      </c>
      <c r="M481" t="n">
        <v>51</v>
      </c>
      <c r="N481" t="n">
        <v>8.380000000000001</v>
      </c>
      <c r="O481" t="n">
        <v>9163.799999999999</v>
      </c>
      <c r="P481" t="n">
        <v>125.59</v>
      </c>
      <c r="Q481" t="n">
        <v>444.56</v>
      </c>
      <c r="R481" t="n">
        <v>101.18</v>
      </c>
      <c r="S481" t="n">
        <v>48.21</v>
      </c>
      <c r="T481" t="n">
        <v>20328.38</v>
      </c>
      <c r="U481" t="n">
        <v>0.48</v>
      </c>
      <c r="V481" t="n">
        <v>0.74</v>
      </c>
      <c r="W481" t="n">
        <v>0.23</v>
      </c>
      <c r="X481" t="n">
        <v>1.25</v>
      </c>
      <c r="Y481" t="n">
        <v>1</v>
      </c>
      <c r="Z481" t="n">
        <v>10</v>
      </c>
    </row>
    <row r="482">
      <c r="A482" t="n">
        <v>4</v>
      </c>
      <c r="B482" t="n">
        <v>30</v>
      </c>
      <c r="C482" t="inlineStr">
        <is>
          <t xml:space="preserve">CONCLUIDO	</t>
        </is>
      </c>
      <c r="D482" t="n">
        <v>4.7269</v>
      </c>
      <c r="E482" t="n">
        <v>21.16</v>
      </c>
      <c r="F482" t="n">
        <v>18.6</v>
      </c>
      <c r="G482" t="n">
        <v>24.26</v>
      </c>
      <c r="H482" t="n">
        <v>0.48</v>
      </c>
      <c r="I482" t="n">
        <v>46</v>
      </c>
      <c r="J482" t="n">
        <v>72.7</v>
      </c>
      <c r="K482" t="n">
        <v>32.27</v>
      </c>
      <c r="L482" t="n">
        <v>2</v>
      </c>
      <c r="M482" t="n">
        <v>44</v>
      </c>
      <c r="N482" t="n">
        <v>8.43</v>
      </c>
      <c r="O482" t="n">
        <v>9200.25</v>
      </c>
      <c r="P482" t="n">
        <v>124.88</v>
      </c>
      <c r="Q482" t="n">
        <v>444.62</v>
      </c>
      <c r="R482" t="n">
        <v>103.75</v>
      </c>
      <c r="S482" t="n">
        <v>48.21</v>
      </c>
      <c r="T482" t="n">
        <v>21648.86</v>
      </c>
      <c r="U482" t="n">
        <v>0.46</v>
      </c>
      <c r="V482" t="n">
        <v>0.73</v>
      </c>
      <c r="W482" t="n">
        <v>0.24</v>
      </c>
      <c r="X482" t="n">
        <v>1.32</v>
      </c>
      <c r="Y482" t="n">
        <v>1</v>
      </c>
      <c r="Z482" t="n">
        <v>10</v>
      </c>
    </row>
    <row r="483">
      <c r="A483" t="n">
        <v>5</v>
      </c>
      <c r="B483" t="n">
        <v>30</v>
      </c>
      <c r="C483" t="inlineStr">
        <is>
          <t xml:space="preserve">CONCLUIDO	</t>
        </is>
      </c>
      <c r="D483" t="n">
        <v>4.7914</v>
      </c>
      <c r="E483" t="n">
        <v>20.87</v>
      </c>
      <c r="F483" t="n">
        <v>18.4</v>
      </c>
      <c r="G483" t="n">
        <v>27.61</v>
      </c>
      <c r="H483" t="n">
        <v>0.54</v>
      </c>
      <c r="I483" t="n">
        <v>40</v>
      </c>
      <c r="J483" t="n">
        <v>73</v>
      </c>
      <c r="K483" t="n">
        <v>32.27</v>
      </c>
      <c r="L483" t="n">
        <v>2.25</v>
      </c>
      <c r="M483" t="n">
        <v>38</v>
      </c>
      <c r="N483" t="n">
        <v>8.48</v>
      </c>
      <c r="O483" t="n">
        <v>9236.709999999999</v>
      </c>
      <c r="P483" t="n">
        <v>122.26</v>
      </c>
      <c r="Q483" t="n">
        <v>444.56</v>
      </c>
      <c r="R483" t="n">
        <v>97.48999999999999</v>
      </c>
      <c r="S483" t="n">
        <v>48.21</v>
      </c>
      <c r="T483" t="n">
        <v>18551.6</v>
      </c>
      <c r="U483" t="n">
        <v>0.49</v>
      </c>
      <c r="V483" t="n">
        <v>0.74</v>
      </c>
      <c r="W483" t="n">
        <v>0.23</v>
      </c>
      <c r="X483" t="n">
        <v>1.13</v>
      </c>
      <c r="Y483" t="n">
        <v>1</v>
      </c>
      <c r="Z483" t="n">
        <v>10</v>
      </c>
    </row>
    <row r="484">
      <c r="A484" t="n">
        <v>6</v>
      </c>
      <c r="B484" t="n">
        <v>30</v>
      </c>
      <c r="C484" t="inlineStr">
        <is>
          <t xml:space="preserve">CONCLUIDO	</t>
        </is>
      </c>
      <c r="D484" t="n">
        <v>4.8322</v>
      </c>
      <c r="E484" t="n">
        <v>20.69</v>
      </c>
      <c r="F484" t="n">
        <v>18.29</v>
      </c>
      <c r="G484" t="n">
        <v>30.48</v>
      </c>
      <c r="H484" t="n">
        <v>0.6</v>
      </c>
      <c r="I484" t="n">
        <v>36</v>
      </c>
      <c r="J484" t="n">
        <v>73.29000000000001</v>
      </c>
      <c r="K484" t="n">
        <v>32.27</v>
      </c>
      <c r="L484" t="n">
        <v>2.5</v>
      </c>
      <c r="M484" t="n">
        <v>34</v>
      </c>
      <c r="N484" t="n">
        <v>8.52</v>
      </c>
      <c r="O484" t="n">
        <v>9273.200000000001</v>
      </c>
      <c r="P484" t="n">
        <v>120.15</v>
      </c>
      <c r="Q484" t="n">
        <v>444.55</v>
      </c>
      <c r="R484" t="n">
        <v>93.7</v>
      </c>
      <c r="S484" t="n">
        <v>48.21</v>
      </c>
      <c r="T484" t="n">
        <v>16673.66</v>
      </c>
      <c r="U484" t="n">
        <v>0.51</v>
      </c>
      <c r="V484" t="n">
        <v>0.75</v>
      </c>
      <c r="W484" t="n">
        <v>0.22</v>
      </c>
      <c r="X484" t="n">
        <v>1.01</v>
      </c>
      <c r="Y484" t="n">
        <v>1</v>
      </c>
      <c r="Z484" t="n">
        <v>10</v>
      </c>
    </row>
    <row r="485">
      <c r="A485" t="n">
        <v>7</v>
      </c>
      <c r="B485" t="n">
        <v>30</v>
      </c>
      <c r="C485" t="inlineStr">
        <is>
          <t xml:space="preserve">CONCLUIDO	</t>
        </is>
      </c>
      <c r="D485" t="n">
        <v>4.8819</v>
      </c>
      <c r="E485" t="n">
        <v>20.48</v>
      </c>
      <c r="F485" t="n">
        <v>18.14</v>
      </c>
      <c r="G485" t="n">
        <v>34.02</v>
      </c>
      <c r="H485" t="n">
        <v>0.65</v>
      </c>
      <c r="I485" t="n">
        <v>32</v>
      </c>
      <c r="J485" t="n">
        <v>73.59</v>
      </c>
      <c r="K485" t="n">
        <v>32.27</v>
      </c>
      <c r="L485" t="n">
        <v>2.75</v>
      </c>
      <c r="M485" t="n">
        <v>30</v>
      </c>
      <c r="N485" t="n">
        <v>8.57</v>
      </c>
      <c r="O485" t="n">
        <v>9309.700000000001</v>
      </c>
      <c r="P485" t="n">
        <v>117.92</v>
      </c>
      <c r="Q485" t="n">
        <v>444.56</v>
      </c>
      <c r="R485" t="n">
        <v>88.64</v>
      </c>
      <c r="S485" t="n">
        <v>48.21</v>
      </c>
      <c r="T485" t="n">
        <v>14165.09</v>
      </c>
      <c r="U485" t="n">
        <v>0.54</v>
      </c>
      <c r="V485" t="n">
        <v>0.75</v>
      </c>
      <c r="W485" t="n">
        <v>0.22</v>
      </c>
      <c r="X485" t="n">
        <v>0.86</v>
      </c>
      <c r="Y485" t="n">
        <v>1</v>
      </c>
      <c r="Z485" t="n">
        <v>10</v>
      </c>
    </row>
    <row r="486">
      <c r="A486" t="n">
        <v>8</v>
      </c>
      <c r="B486" t="n">
        <v>30</v>
      </c>
      <c r="C486" t="inlineStr">
        <is>
          <t xml:space="preserve">CONCLUIDO	</t>
        </is>
      </c>
      <c r="D486" t="n">
        <v>4.9138</v>
      </c>
      <c r="E486" t="n">
        <v>20.35</v>
      </c>
      <c r="F486" t="n">
        <v>18.06</v>
      </c>
      <c r="G486" t="n">
        <v>37.36</v>
      </c>
      <c r="H486" t="n">
        <v>0.71</v>
      </c>
      <c r="I486" t="n">
        <v>29</v>
      </c>
      <c r="J486" t="n">
        <v>73.88</v>
      </c>
      <c r="K486" t="n">
        <v>32.27</v>
      </c>
      <c r="L486" t="n">
        <v>3</v>
      </c>
      <c r="M486" t="n">
        <v>27</v>
      </c>
      <c r="N486" t="n">
        <v>8.609999999999999</v>
      </c>
      <c r="O486" t="n">
        <v>9346.23</v>
      </c>
      <c r="P486" t="n">
        <v>115.85</v>
      </c>
      <c r="Q486" t="n">
        <v>444.56</v>
      </c>
      <c r="R486" t="n">
        <v>85.90000000000001</v>
      </c>
      <c r="S486" t="n">
        <v>48.21</v>
      </c>
      <c r="T486" t="n">
        <v>12810.53</v>
      </c>
      <c r="U486" t="n">
        <v>0.5600000000000001</v>
      </c>
      <c r="V486" t="n">
        <v>0.76</v>
      </c>
      <c r="W486" t="n">
        <v>0.21</v>
      </c>
      <c r="X486" t="n">
        <v>0.78</v>
      </c>
      <c r="Y486" t="n">
        <v>1</v>
      </c>
      <c r="Z486" t="n">
        <v>10</v>
      </c>
    </row>
    <row r="487">
      <c r="A487" t="n">
        <v>9</v>
      </c>
      <c r="B487" t="n">
        <v>30</v>
      </c>
      <c r="C487" t="inlineStr">
        <is>
          <t xml:space="preserve">CONCLUIDO	</t>
        </is>
      </c>
      <c r="D487" t="n">
        <v>4.9458</v>
      </c>
      <c r="E487" t="n">
        <v>20.22</v>
      </c>
      <c r="F487" t="n">
        <v>17.96</v>
      </c>
      <c r="G487" t="n">
        <v>39.9</v>
      </c>
      <c r="H487" t="n">
        <v>0.77</v>
      </c>
      <c r="I487" t="n">
        <v>27</v>
      </c>
      <c r="J487" t="n">
        <v>74.18000000000001</v>
      </c>
      <c r="K487" t="n">
        <v>32.27</v>
      </c>
      <c r="L487" t="n">
        <v>3.25</v>
      </c>
      <c r="M487" t="n">
        <v>25</v>
      </c>
      <c r="N487" t="n">
        <v>8.66</v>
      </c>
      <c r="O487" t="n">
        <v>9382.780000000001</v>
      </c>
      <c r="P487" t="n">
        <v>113.8</v>
      </c>
      <c r="Q487" t="n">
        <v>444.56</v>
      </c>
      <c r="R487" t="n">
        <v>83.04000000000001</v>
      </c>
      <c r="S487" t="n">
        <v>48.21</v>
      </c>
      <c r="T487" t="n">
        <v>11391.61</v>
      </c>
      <c r="U487" t="n">
        <v>0.58</v>
      </c>
      <c r="V487" t="n">
        <v>0.76</v>
      </c>
      <c r="W487" t="n">
        <v>0.19</v>
      </c>
      <c r="X487" t="n">
        <v>0.68</v>
      </c>
      <c r="Y487" t="n">
        <v>1</v>
      </c>
      <c r="Z487" t="n">
        <v>10</v>
      </c>
    </row>
    <row r="488">
      <c r="A488" t="n">
        <v>10</v>
      </c>
      <c r="B488" t="n">
        <v>30</v>
      </c>
      <c r="C488" t="inlineStr">
        <is>
          <t xml:space="preserve">CONCLUIDO	</t>
        </is>
      </c>
      <c r="D488" t="n">
        <v>4.9631</v>
      </c>
      <c r="E488" t="n">
        <v>20.15</v>
      </c>
      <c r="F488" t="n">
        <v>17.93</v>
      </c>
      <c r="G488" t="n">
        <v>44.83</v>
      </c>
      <c r="H488" t="n">
        <v>0.82</v>
      </c>
      <c r="I488" t="n">
        <v>24</v>
      </c>
      <c r="J488" t="n">
        <v>74.48</v>
      </c>
      <c r="K488" t="n">
        <v>32.27</v>
      </c>
      <c r="L488" t="n">
        <v>3.5</v>
      </c>
      <c r="M488" t="n">
        <v>22</v>
      </c>
      <c r="N488" t="n">
        <v>8.710000000000001</v>
      </c>
      <c r="O488" t="n">
        <v>9419.35</v>
      </c>
      <c r="P488" t="n">
        <v>112.06</v>
      </c>
      <c r="Q488" t="n">
        <v>444.56</v>
      </c>
      <c r="R488" t="n">
        <v>82.03</v>
      </c>
      <c r="S488" t="n">
        <v>48.21</v>
      </c>
      <c r="T488" t="n">
        <v>10901.61</v>
      </c>
      <c r="U488" t="n">
        <v>0.59</v>
      </c>
      <c r="V488" t="n">
        <v>0.76</v>
      </c>
      <c r="W488" t="n">
        <v>0.2</v>
      </c>
      <c r="X488" t="n">
        <v>0.65</v>
      </c>
      <c r="Y488" t="n">
        <v>1</v>
      </c>
      <c r="Z488" t="n">
        <v>10</v>
      </c>
    </row>
    <row r="489">
      <c r="A489" t="n">
        <v>11</v>
      </c>
      <c r="B489" t="n">
        <v>30</v>
      </c>
      <c r="C489" t="inlineStr">
        <is>
          <t xml:space="preserve">CONCLUIDO	</t>
        </is>
      </c>
      <c r="D489" t="n">
        <v>4.9702</v>
      </c>
      <c r="E489" t="n">
        <v>20.12</v>
      </c>
      <c r="F489" t="n">
        <v>17.92</v>
      </c>
      <c r="G489" t="n">
        <v>46.74</v>
      </c>
      <c r="H489" t="n">
        <v>0.88</v>
      </c>
      <c r="I489" t="n">
        <v>23</v>
      </c>
      <c r="J489" t="n">
        <v>74.77</v>
      </c>
      <c r="K489" t="n">
        <v>32.27</v>
      </c>
      <c r="L489" t="n">
        <v>3.75</v>
      </c>
      <c r="M489" t="n">
        <v>21</v>
      </c>
      <c r="N489" t="n">
        <v>8.75</v>
      </c>
      <c r="O489" t="n">
        <v>9455.940000000001</v>
      </c>
      <c r="P489" t="n">
        <v>110.69</v>
      </c>
      <c r="Q489" t="n">
        <v>444.61</v>
      </c>
      <c r="R489" t="n">
        <v>81.56</v>
      </c>
      <c r="S489" t="n">
        <v>48.21</v>
      </c>
      <c r="T489" t="n">
        <v>10671.59</v>
      </c>
      <c r="U489" t="n">
        <v>0.59</v>
      </c>
      <c r="V489" t="n">
        <v>0.76</v>
      </c>
      <c r="W489" t="n">
        <v>0.2</v>
      </c>
      <c r="X489" t="n">
        <v>0.64</v>
      </c>
      <c r="Y489" t="n">
        <v>1</v>
      </c>
      <c r="Z489" t="n">
        <v>10</v>
      </c>
    </row>
    <row r="490">
      <c r="A490" t="n">
        <v>12</v>
      </c>
      <c r="B490" t="n">
        <v>30</v>
      </c>
      <c r="C490" t="inlineStr">
        <is>
          <t xml:space="preserve">CONCLUIDO	</t>
        </is>
      </c>
      <c r="D490" t="n">
        <v>4.9975</v>
      </c>
      <c r="E490" t="n">
        <v>20.01</v>
      </c>
      <c r="F490" t="n">
        <v>17.84</v>
      </c>
      <c r="G490" t="n">
        <v>50.97</v>
      </c>
      <c r="H490" t="n">
        <v>0.93</v>
      </c>
      <c r="I490" t="n">
        <v>21</v>
      </c>
      <c r="J490" t="n">
        <v>75.06999999999999</v>
      </c>
      <c r="K490" t="n">
        <v>32.27</v>
      </c>
      <c r="L490" t="n">
        <v>4</v>
      </c>
      <c r="M490" t="n">
        <v>19</v>
      </c>
      <c r="N490" t="n">
        <v>8.800000000000001</v>
      </c>
      <c r="O490" t="n">
        <v>9492.549999999999</v>
      </c>
      <c r="P490" t="n">
        <v>108.92</v>
      </c>
      <c r="Q490" t="n">
        <v>444.55</v>
      </c>
      <c r="R490" t="n">
        <v>78.87</v>
      </c>
      <c r="S490" t="n">
        <v>48.21</v>
      </c>
      <c r="T490" t="n">
        <v>9337.440000000001</v>
      </c>
      <c r="U490" t="n">
        <v>0.61</v>
      </c>
      <c r="V490" t="n">
        <v>0.76</v>
      </c>
      <c r="W490" t="n">
        <v>0.2</v>
      </c>
      <c r="X490" t="n">
        <v>0.5600000000000001</v>
      </c>
      <c r="Y490" t="n">
        <v>1</v>
      </c>
      <c r="Z490" t="n">
        <v>10</v>
      </c>
    </row>
    <row r="491">
      <c r="A491" t="n">
        <v>13</v>
      </c>
      <c r="B491" t="n">
        <v>30</v>
      </c>
      <c r="C491" t="inlineStr">
        <is>
          <t xml:space="preserve">CONCLUIDO	</t>
        </is>
      </c>
      <c r="D491" t="n">
        <v>5.023</v>
      </c>
      <c r="E491" t="n">
        <v>19.91</v>
      </c>
      <c r="F491" t="n">
        <v>17.77</v>
      </c>
      <c r="G491" t="n">
        <v>56.11</v>
      </c>
      <c r="H491" t="n">
        <v>0.99</v>
      </c>
      <c r="I491" t="n">
        <v>19</v>
      </c>
      <c r="J491" t="n">
        <v>75.37</v>
      </c>
      <c r="K491" t="n">
        <v>32.27</v>
      </c>
      <c r="L491" t="n">
        <v>4.25</v>
      </c>
      <c r="M491" t="n">
        <v>17</v>
      </c>
      <c r="N491" t="n">
        <v>8.85</v>
      </c>
      <c r="O491" t="n">
        <v>9529.18</v>
      </c>
      <c r="P491" t="n">
        <v>106.85</v>
      </c>
      <c r="Q491" t="n">
        <v>444.55</v>
      </c>
      <c r="R491" t="n">
        <v>76.56999999999999</v>
      </c>
      <c r="S491" t="n">
        <v>48.21</v>
      </c>
      <c r="T491" t="n">
        <v>8195.110000000001</v>
      </c>
      <c r="U491" t="n">
        <v>0.63</v>
      </c>
      <c r="V491" t="n">
        <v>0.77</v>
      </c>
      <c r="W491" t="n">
        <v>0.2</v>
      </c>
      <c r="X491" t="n">
        <v>0.49</v>
      </c>
      <c r="Y491" t="n">
        <v>1</v>
      </c>
      <c r="Z491" t="n">
        <v>10</v>
      </c>
    </row>
    <row r="492">
      <c r="A492" t="n">
        <v>14</v>
      </c>
      <c r="B492" t="n">
        <v>30</v>
      </c>
      <c r="C492" t="inlineStr">
        <is>
          <t xml:space="preserve">CONCLUIDO	</t>
        </is>
      </c>
      <c r="D492" t="n">
        <v>5.034</v>
      </c>
      <c r="E492" t="n">
        <v>19.86</v>
      </c>
      <c r="F492" t="n">
        <v>17.74</v>
      </c>
      <c r="G492" t="n">
        <v>59.14</v>
      </c>
      <c r="H492" t="n">
        <v>1.04</v>
      </c>
      <c r="I492" t="n">
        <v>18</v>
      </c>
      <c r="J492" t="n">
        <v>75.66</v>
      </c>
      <c r="K492" t="n">
        <v>32.27</v>
      </c>
      <c r="L492" t="n">
        <v>4.5</v>
      </c>
      <c r="M492" t="n">
        <v>14</v>
      </c>
      <c r="N492" t="n">
        <v>8.890000000000001</v>
      </c>
      <c r="O492" t="n">
        <v>9565.83</v>
      </c>
      <c r="P492" t="n">
        <v>104.79</v>
      </c>
      <c r="Q492" t="n">
        <v>444.56</v>
      </c>
      <c r="R492" t="n">
        <v>75.92</v>
      </c>
      <c r="S492" t="n">
        <v>48.21</v>
      </c>
      <c r="T492" t="n">
        <v>7877.29</v>
      </c>
      <c r="U492" t="n">
        <v>0.63</v>
      </c>
      <c r="V492" t="n">
        <v>0.77</v>
      </c>
      <c r="W492" t="n">
        <v>0.18</v>
      </c>
      <c r="X492" t="n">
        <v>0.46</v>
      </c>
      <c r="Y492" t="n">
        <v>1</v>
      </c>
      <c r="Z492" t="n">
        <v>10</v>
      </c>
    </row>
    <row r="493">
      <c r="A493" t="n">
        <v>15</v>
      </c>
      <c r="B493" t="n">
        <v>30</v>
      </c>
      <c r="C493" t="inlineStr">
        <is>
          <t xml:space="preserve">CONCLUIDO	</t>
        </is>
      </c>
      <c r="D493" t="n">
        <v>5.0359</v>
      </c>
      <c r="E493" t="n">
        <v>19.86</v>
      </c>
      <c r="F493" t="n">
        <v>17.75</v>
      </c>
      <c r="G493" t="n">
        <v>62.64</v>
      </c>
      <c r="H493" t="n">
        <v>1.09</v>
      </c>
      <c r="I493" t="n">
        <v>17</v>
      </c>
      <c r="J493" t="n">
        <v>75.95999999999999</v>
      </c>
      <c r="K493" t="n">
        <v>32.27</v>
      </c>
      <c r="L493" t="n">
        <v>4.75</v>
      </c>
      <c r="M493" t="n">
        <v>9</v>
      </c>
      <c r="N493" t="n">
        <v>8.94</v>
      </c>
      <c r="O493" t="n">
        <v>9602.5</v>
      </c>
      <c r="P493" t="n">
        <v>103.95</v>
      </c>
      <c r="Q493" t="n">
        <v>444.55</v>
      </c>
      <c r="R493" t="n">
        <v>75.81</v>
      </c>
      <c r="S493" t="n">
        <v>48.21</v>
      </c>
      <c r="T493" t="n">
        <v>7823.91</v>
      </c>
      <c r="U493" t="n">
        <v>0.64</v>
      </c>
      <c r="V493" t="n">
        <v>0.77</v>
      </c>
      <c r="W493" t="n">
        <v>0.2</v>
      </c>
      <c r="X493" t="n">
        <v>0.47</v>
      </c>
      <c r="Y493" t="n">
        <v>1</v>
      </c>
      <c r="Z493" t="n">
        <v>10</v>
      </c>
    </row>
    <row r="494">
      <c r="A494" t="n">
        <v>16</v>
      </c>
      <c r="B494" t="n">
        <v>30</v>
      </c>
      <c r="C494" t="inlineStr">
        <is>
          <t xml:space="preserve">CONCLUIDO	</t>
        </is>
      </c>
      <c r="D494" t="n">
        <v>5.0364</v>
      </c>
      <c r="E494" t="n">
        <v>19.86</v>
      </c>
      <c r="F494" t="n">
        <v>17.75</v>
      </c>
      <c r="G494" t="n">
        <v>62.64</v>
      </c>
      <c r="H494" t="n">
        <v>1.15</v>
      </c>
      <c r="I494" t="n">
        <v>17</v>
      </c>
      <c r="J494" t="n">
        <v>76.26000000000001</v>
      </c>
      <c r="K494" t="n">
        <v>32.27</v>
      </c>
      <c r="L494" t="n">
        <v>5</v>
      </c>
      <c r="M494" t="n">
        <v>6</v>
      </c>
      <c r="N494" t="n">
        <v>8.99</v>
      </c>
      <c r="O494" t="n">
        <v>9639.200000000001</v>
      </c>
      <c r="P494" t="n">
        <v>103.36</v>
      </c>
      <c r="Q494" t="n">
        <v>444.55</v>
      </c>
      <c r="R494" t="n">
        <v>75.70999999999999</v>
      </c>
      <c r="S494" t="n">
        <v>48.21</v>
      </c>
      <c r="T494" t="n">
        <v>7774.1</v>
      </c>
      <c r="U494" t="n">
        <v>0.64</v>
      </c>
      <c r="V494" t="n">
        <v>0.77</v>
      </c>
      <c r="W494" t="n">
        <v>0.2</v>
      </c>
      <c r="X494" t="n">
        <v>0.47</v>
      </c>
      <c r="Y494" t="n">
        <v>1</v>
      </c>
      <c r="Z494" t="n">
        <v>10</v>
      </c>
    </row>
    <row r="495">
      <c r="A495" t="n">
        <v>17</v>
      </c>
      <c r="B495" t="n">
        <v>30</v>
      </c>
      <c r="C495" t="inlineStr">
        <is>
          <t xml:space="preserve">CONCLUIDO	</t>
        </is>
      </c>
      <c r="D495" t="n">
        <v>5.0545</v>
      </c>
      <c r="E495" t="n">
        <v>19.78</v>
      </c>
      <c r="F495" t="n">
        <v>17.69</v>
      </c>
      <c r="G495" t="n">
        <v>66.34</v>
      </c>
      <c r="H495" t="n">
        <v>1.2</v>
      </c>
      <c r="I495" t="n">
        <v>16</v>
      </c>
      <c r="J495" t="n">
        <v>76.56</v>
      </c>
      <c r="K495" t="n">
        <v>32.27</v>
      </c>
      <c r="L495" t="n">
        <v>5.25</v>
      </c>
      <c r="M495" t="n">
        <v>4</v>
      </c>
      <c r="N495" t="n">
        <v>9.039999999999999</v>
      </c>
      <c r="O495" t="n">
        <v>9675.91</v>
      </c>
      <c r="P495" t="n">
        <v>102.7</v>
      </c>
      <c r="Q495" t="n">
        <v>444.59</v>
      </c>
      <c r="R495" t="n">
        <v>73.61</v>
      </c>
      <c r="S495" t="n">
        <v>48.21</v>
      </c>
      <c r="T495" t="n">
        <v>6729.26</v>
      </c>
      <c r="U495" t="n">
        <v>0.65</v>
      </c>
      <c r="V495" t="n">
        <v>0.77</v>
      </c>
      <c r="W495" t="n">
        <v>0.2</v>
      </c>
      <c r="X495" t="n">
        <v>0.41</v>
      </c>
      <c r="Y495" t="n">
        <v>1</v>
      </c>
      <c r="Z495" t="n">
        <v>10</v>
      </c>
    </row>
    <row r="496">
      <c r="A496" t="n">
        <v>18</v>
      </c>
      <c r="B496" t="n">
        <v>30</v>
      </c>
      <c r="C496" t="inlineStr">
        <is>
          <t xml:space="preserve">CONCLUIDO	</t>
        </is>
      </c>
      <c r="D496" t="n">
        <v>5.0475</v>
      </c>
      <c r="E496" t="n">
        <v>19.81</v>
      </c>
      <c r="F496" t="n">
        <v>17.72</v>
      </c>
      <c r="G496" t="n">
        <v>66.45</v>
      </c>
      <c r="H496" t="n">
        <v>1.25</v>
      </c>
      <c r="I496" t="n">
        <v>16</v>
      </c>
      <c r="J496" t="n">
        <v>76.84999999999999</v>
      </c>
      <c r="K496" t="n">
        <v>32.27</v>
      </c>
      <c r="L496" t="n">
        <v>5.5</v>
      </c>
      <c r="M496" t="n">
        <v>2</v>
      </c>
      <c r="N496" t="n">
        <v>9.08</v>
      </c>
      <c r="O496" t="n">
        <v>9712.65</v>
      </c>
      <c r="P496" t="n">
        <v>102.94</v>
      </c>
      <c r="Q496" t="n">
        <v>444.58</v>
      </c>
      <c r="R496" t="n">
        <v>74.59</v>
      </c>
      <c r="S496" t="n">
        <v>48.21</v>
      </c>
      <c r="T496" t="n">
        <v>7221.11</v>
      </c>
      <c r="U496" t="n">
        <v>0.65</v>
      </c>
      <c r="V496" t="n">
        <v>0.77</v>
      </c>
      <c r="W496" t="n">
        <v>0.2</v>
      </c>
      <c r="X496" t="n">
        <v>0.44</v>
      </c>
      <c r="Y496" t="n">
        <v>1</v>
      </c>
      <c r="Z496" t="n">
        <v>10</v>
      </c>
    </row>
    <row r="497">
      <c r="A497" t="n">
        <v>19</v>
      </c>
      <c r="B497" t="n">
        <v>30</v>
      </c>
      <c r="C497" t="inlineStr">
        <is>
          <t xml:space="preserve">CONCLUIDO	</t>
        </is>
      </c>
      <c r="D497" t="n">
        <v>5.0452</v>
      </c>
      <c r="E497" t="n">
        <v>19.82</v>
      </c>
      <c r="F497" t="n">
        <v>17.73</v>
      </c>
      <c r="G497" t="n">
        <v>66.48</v>
      </c>
      <c r="H497" t="n">
        <v>1.3</v>
      </c>
      <c r="I497" t="n">
        <v>16</v>
      </c>
      <c r="J497" t="n">
        <v>77.15000000000001</v>
      </c>
      <c r="K497" t="n">
        <v>32.27</v>
      </c>
      <c r="L497" t="n">
        <v>5.75</v>
      </c>
      <c r="M497" t="n">
        <v>0</v>
      </c>
      <c r="N497" t="n">
        <v>9.130000000000001</v>
      </c>
      <c r="O497" t="n">
        <v>9749.41</v>
      </c>
      <c r="P497" t="n">
        <v>103.35</v>
      </c>
      <c r="Q497" t="n">
        <v>444.58</v>
      </c>
      <c r="R497" t="n">
        <v>74.73</v>
      </c>
      <c r="S497" t="n">
        <v>48.21</v>
      </c>
      <c r="T497" t="n">
        <v>7289.71</v>
      </c>
      <c r="U497" t="n">
        <v>0.65</v>
      </c>
      <c r="V497" t="n">
        <v>0.77</v>
      </c>
      <c r="W497" t="n">
        <v>0.21</v>
      </c>
      <c r="X497" t="n">
        <v>0.45</v>
      </c>
      <c r="Y497" t="n">
        <v>1</v>
      </c>
      <c r="Z497" t="n">
        <v>10</v>
      </c>
    </row>
    <row r="498">
      <c r="A498" t="n">
        <v>0</v>
      </c>
      <c r="B498" t="n">
        <v>15</v>
      </c>
      <c r="C498" t="inlineStr">
        <is>
          <t xml:space="preserve">CONCLUIDO	</t>
        </is>
      </c>
      <c r="D498" t="n">
        <v>4.7014</v>
      </c>
      <c r="E498" t="n">
        <v>21.27</v>
      </c>
      <c r="F498" t="n">
        <v>18.91</v>
      </c>
      <c r="G498" t="n">
        <v>18.9</v>
      </c>
      <c r="H498" t="n">
        <v>0.43</v>
      </c>
      <c r="I498" t="n">
        <v>60</v>
      </c>
      <c r="J498" t="n">
        <v>39.78</v>
      </c>
      <c r="K498" t="n">
        <v>19.54</v>
      </c>
      <c r="L498" t="n">
        <v>1</v>
      </c>
      <c r="M498" t="n">
        <v>58</v>
      </c>
      <c r="N498" t="n">
        <v>4.24</v>
      </c>
      <c r="O498" t="n">
        <v>5140</v>
      </c>
      <c r="P498" t="n">
        <v>81.47</v>
      </c>
      <c r="Q498" t="n">
        <v>444.57</v>
      </c>
      <c r="R498" t="n">
        <v>113.46</v>
      </c>
      <c r="S498" t="n">
        <v>48.21</v>
      </c>
      <c r="T498" t="n">
        <v>26437.41</v>
      </c>
      <c r="U498" t="n">
        <v>0.42</v>
      </c>
      <c r="V498" t="n">
        <v>0.72</v>
      </c>
      <c r="W498" t="n">
        <v>0.26</v>
      </c>
      <c r="X498" t="n">
        <v>1.63</v>
      </c>
      <c r="Y498" t="n">
        <v>1</v>
      </c>
      <c r="Z498" t="n">
        <v>10</v>
      </c>
    </row>
    <row r="499">
      <c r="A499" t="n">
        <v>1</v>
      </c>
      <c r="B499" t="n">
        <v>15</v>
      </c>
      <c r="C499" t="inlineStr">
        <is>
          <t xml:space="preserve">CONCLUIDO	</t>
        </is>
      </c>
      <c r="D499" t="n">
        <v>4.8012</v>
      </c>
      <c r="E499" t="n">
        <v>20.83</v>
      </c>
      <c r="F499" t="n">
        <v>18.62</v>
      </c>
      <c r="G499" t="n">
        <v>24.29</v>
      </c>
      <c r="H499" t="n">
        <v>0.53</v>
      </c>
      <c r="I499" t="n">
        <v>46</v>
      </c>
      <c r="J499" t="n">
        <v>40.06</v>
      </c>
      <c r="K499" t="n">
        <v>19.54</v>
      </c>
      <c r="L499" t="n">
        <v>1.25</v>
      </c>
      <c r="M499" t="n">
        <v>44</v>
      </c>
      <c r="N499" t="n">
        <v>4.26</v>
      </c>
      <c r="O499" t="n">
        <v>5174.29</v>
      </c>
      <c r="P499" t="n">
        <v>77.61</v>
      </c>
      <c r="Q499" t="n">
        <v>444.59</v>
      </c>
      <c r="R499" t="n">
        <v>104.74</v>
      </c>
      <c r="S499" t="n">
        <v>48.21</v>
      </c>
      <c r="T499" t="n">
        <v>22145.73</v>
      </c>
      <c r="U499" t="n">
        <v>0.46</v>
      </c>
      <c r="V499" t="n">
        <v>0.73</v>
      </c>
      <c r="W499" t="n">
        <v>0.23</v>
      </c>
      <c r="X499" t="n">
        <v>1.34</v>
      </c>
      <c r="Y499" t="n">
        <v>1</v>
      </c>
      <c r="Z499" t="n">
        <v>10</v>
      </c>
    </row>
    <row r="500">
      <c r="A500" t="n">
        <v>2</v>
      </c>
      <c r="B500" t="n">
        <v>15</v>
      </c>
      <c r="C500" t="inlineStr">
        <is>
          <t xml:space="preserve">CONCLUIDO	</t>
        </is>
      </c>
      <c r="D500" t="n">
        <v>4.8944</v>
      </c>
      <c r="E500" t="n">
        <v>20.43</v>
      </c>
      <c r="F500" t="n">
        <v>18.32</v>
      </c>
      <c r="G500" t="n">
        <v>29.71</v>
      </c>
      <c r="H500" t="n">
        <v>0.64</v>
      </c>
      <c r="I500" t="n">
        <v>37</v>
      </c>
      <c r="J500" t="n">
        <v>40.34</v>
      </c>
      <c r="K500" t="n">
        <v>19.54</v>
      </c>
      <c r="L500" t="n">
        <v>1.5</v>
      </c>
      <c r="M500" t="n">
        <v>31</v>
      </c>
      <c r="N500" t="n">
        <v>4.29</v>
      </c>
      <c r="O500" t="n">
        <v>5208.6</v>
      </c>
      <c r="P500" t="n">
        <v>73.53</v>
      </c>
      <c r="Q500" t="n">
        <v>444.62</v>
      </c>
      <c r="R500" t="n">
        <v>94.56</v>
      </c>
      <c r="S500" t="n">
        <v>48.21</v>
      </c>
      <c r="T500" t="n">
        <v>17097.69</v>
      </c>
      <c r="U500" t="n">
        <v>0.51</v>
      </c>
      <c r="V500" t="n">
        <v>0.74</v>
      </c>
      <c r="W500" t="n">
        <v>0.23</v>
      </c>
      <c r="X500" t="n">
        <v>1.04</v>
      </c>
      <c r="Y500" t="n">
        <v>1</v>
      </c>
      <c r="Z500" t="n">
        <v>10</v>
      </c>
    </row>
    <row r="501">
      <c r="A501" t="n">
        <v>3</v>
      </c>
      <c r="B501" t="n">
        <v>15</v>
      </c>
      <c r="C501" t="inlineStr">
        <is>
          <t xml:space="preserve">CONCLUIDO	</t>
        </is>
      </c>
      <c r="D501" t="n">
        <v>4.9439</v>
      </c>
      <c r="E501" t="n">
        <v>20.23</v>
      </c>
      <c r="F501" t="n">
        <v>18.17</v>
      </c>
      <c r="G501" t="n">
        <v>34.07</v>
      </c>
      <c r="H501" t="n">
        <v>0.74</v>
      </c>
      <c r="I501" t="n">
        <v>32</v>
      </c>
      <c r="J501" t="n">
        <v>40.61</v>
      </c>
      <c r="K501" t="n">
        <v>19.54</v>
      </c>
      <c r="L501" t="n">
        <v>1.75</v>
      </c>
      <c r="M501" t="n">
        <v>11</v>
      </c>
      <c r="N501" t="n">
        <v>4.32</v>
      </c>
      <c r="O501" t="n">
        <v>5242.92</v>
      </c>
      <c r="P501" t="n">
        <v>71.90000000000001</v>
      </c>
      <c r="Q501" t="n">
        <v>444.66</v>
      </c>
      <c r="R501" t="n">
        <v>88.92</v>
      </c>
      <c r="S501" t="n">
        <v>48.21</v>
      </c>
      <c r="T501" t="n">
        <v>14305.62</v>
      </c>
      <c r="U501" t="n">
        <v>0.54</v>
      </c>
      <c r="V501" t="n">
        <v>0.75</v>
      </c>
      <c r="W501" t="n">
        <v>0.24</v>
      </c>
      <c r="X501" t="n">
        <v>0.89</v>
      </c>
      <c r="Y501" t="n">
        <v>1</v>
      </c>
      <c r="Z501" t="n">
        <v>10</v>
      </c>
    </row>
    <row r="502">
      <c r="A502" t="n">
        <v>4</v>
      </c>
      <c r="B502" t="n">
        <v>15</v>
      </c>
      <c r="C502" t="inlineStr">
        <is>
          <t xml:space="preserve">CONCLUIDO	</t>
        </is>
      </c>
      <c r="D502" t="n">
        <v>4.9486</v>
      </c>
      <c r="E502" t="n">
        <v>20.21</v>
      </c>
      <c r="F502" t="n">
        <v>18.16</v>
      </c>
      <c r="G502" t="n">
        <v>35.16</v>
      </c>
      <c r="H502" t="n">
        <v>0.84</v>
      </c>
      <c r="I502" t="n">
        <v>31</v>
      </c>
      <c r="J502" t="n">
        <v>40.89</v>
      </c>
      <c r="K502" t="n">
        <v>19.54</v>
      </c>
      <c r="L502" t="n">
        <v>2</v>
      </c>
      <c r="M502" t="n">
        <v>2</v>
      </c>
      <c r="N502" t="n">
        <v>4.35</v>
      </c>
      <c r="O502" t="n">
        <v>5277.26</v>
      </c>
      <c r="P502" t="n">
        <v>71.45</v>
      </c>
      <c r="Q502" t="n">
        <v>444.63</v>
      </c>
      <c r="R502" t="n">
        <v>88.47</v>
      </c>
      <c r="S502" t="n">
        <v>48.21</v>
      </c>
      <c r="T502" t="n">
        <v>14086.73</v>
      </c>
      <c r="U502" t="n">
        <v>0.54</v>
      </c>
      <c r="V502" t="n">
        <v>0.75</v>
      </c>
      <c r="W502" t="n">
        <v>0.25</v>
      </c>
      <c r="X502" t="n">
        <v>0.89</v>
      </c>
      <c r="Y502" t="n">
        <v>1</v>
      </c>
      <c r="Z502" t="n">
        <v>10</v>
      </c>
    </row>
    <row r="503">
      <c r="A503" t="n">
        <v>5</v>
      </c>
      <c r="B503" t="n">
        <v>15</v>
      </c>
      <c r="C503" t="inlineStr">
        <is>
          <t xml:space="preserve">CONCLUIDO	</t>
        </is>
      </c>
      <c r="D503" t="n">
        <v>4.9393</v>
      </c>
      <c r="E503" t="n">
        <v>20.25</v>
      </c>
      <c r="F503" t="n">
        <v>18.2</v>
      </c>
      <c r="G503" t="n">
        <v>35.23</v>
      </c>
      <c r="H503" t="n">
        <v>0.9399999999999999</v>
      </c>
      <c r="I503" t="n">
        <v>31</v>
      </c>
      <c r="J503" t="n">
        <v>41.17</v>
      </c>
      <c r="K503" t="n">
        <v>19.54</v>
      </c>
      <c r="L503" t="n">
        <v>2.25</v>
      </c>
      <c r="M503" t="n">
        <v>0</v>
      </c>
      <c r="N503" t="n">
        <v>4.38</v>
      </c>
      <c r="O503" t="n">
        <v>5311.62</v>
      </c>
      <c r="P503" t="n">
        <v>71.97</v>
      </c>
      <c r="Q503" t="n">
        <v>444.63</v>
      </c>
      <c r="R503" t="n">
        <v>89.7</v>
      </c>
      <c r="S503" t="n">
        <v>48.21</v>
      </c>
      <c r="T503" t="n">
        <v>14697.92</v>
      </c>
      <c r="U503" t="n">
        <v>0.54</v>
      </c>
      <c r="V503" t="n">
        <v>0.75</v>
      </c>
      <c r="W503" t="n">
        <v>0.25</v>
      </c>
      <c r="X503" t="n">
        <v>0.93</v>
      </c>
      <c r="Y503" t="n">
        <v>1</v>
      </c>
      <c r="Z503" t="n">
        <v>10</v>
      </c>
    </row>
    <row r="504">
      <c r="A504" t="n">
        <v>0</v>
      </c>
      <c r="B504" t="n">
        <v>70</v>
      </c>
      <c r="C504" t="inlineStr">
        <is>
          <t xml:space="preserve">CONCLUIDO	</t>
        </is>
      </c>
      <c r="D504" t="n">
        <v>3.2988</v>
      </c>
      <c r="E504" t="n">
        <v>30.31</v>
      </c>
      <c r="F504" t="n">
        <v>22.71</v>
      </c>
      <c r="G504" t="n">
        <v>7.33</v>
      </c>
      <c r="H504" t="n">
        <v>0.12</v>
      </c>
      <c r="I504" t="n">
        <v>186</v>
      </c>
      <c r="J504" t="n">
        <v>141.81</v>
      </c>
      <c r="K504" t="n">
        <v>47.83</v>
      </c>
      <c r="L504" t="n">
        <v>1</v>
      </c>
      <c r="M504" t="n">
        <v>184</v>
      </c>
      <c r="N504" t="n">
        <v>22.98</v>
      </c>
      <c r="O504" t="n">
        <v>17723.39</v>
      </c>
      <c r="P504" t="n">
        <v>256.33</v>
      </c>
      <c r="Q504" t="n">
        <v>444.65</v>
      </c>
      <c r="R504" t="n">
        <v>238.22</v>
      </c>
      <c r="S504" t="n">
        <v>48.21</v>
      </c>
      <c r="T504" t="n">
        <v>88185.81</v>
      </c>
      <c r="U504" t="n">
        <v>0.2</v>
      </c>
      <c r="V504" t="n">
        <v>0.6</v>
      </c>
      <c r="W504" t="n">
        <v>0.46</v>
      </c>
      <c r="X504" t="n">
        <v>5.43</v>
      </c>
      <c r="Y504" t="n">
        <v>1</v>
      </c>
      <c r="Z504" t="n">
        <v>10</v>
      </c>
    </row>
    <row r="505">
      <c r="A505" t="n">
        <v>1</v>
      </c>
      <c r="B505" t="n">
        <v>70</v>
      </c>
      <c r="C505" t="inlineStr">
        <is>
          <t xml:space="preserve">CONCLUIDO	</t>
        </is>
      </c>
      <c r="D505" t="n">
        <v>3.6324</v>
      </c>
      <c r="E505" t="n">
        <v>27.53</v>
      </c>
      <c r="F505" t="n">
        <v>21.29</v>
      </c>
      <c r="G505" t="n">
        <v>9.19</v>
      </c>
      <c r="H505" t="n">
        <v>0.16</v>
      </c>
      <c r="I505" t="n">
        <v>139</v>
      </c>
      <c r="J505" t="n">
        <v>142.15</v>
      </c>
      <c r="K505" t="n">
        <v>47.83</v>
      </c>
      <c r="L505" t="n">
        <v>1.25</v>
      </c>
      <c r="M505" t="n">
        <v>137</v>
      </c>
      <c r="N505" t="n">
        <v>23.07</v>
      </c>
      <c r="O505" t="n">
        <v>17765.46</v>
      </c>
      <c r="P505" t="n">
        <v>239.51</v>
      </c>
      <c r="Q505" t="n">
        <v>444.61</v>
      </c>
      <c r="R505" t="n">
        <v>191.45</v>
      </c>
      <c r="S505" t="n">
        <v>48.21</v>
      </c>
      <c r="T505" t="n">
        <v>65036.63</v>
      </c>
      <c r="U505" t="n">
        <v>0.25</v>
      </c>
      <c r="V505" t="n">
        <v>0.64</v>
      </c>
      <c r="W505" t="n">
        <v>0.38</v>
      </c>
      <c r="X505" t="n">
        <v>4.01</v>
      </c>
      <c r="Y505" t="n">
        <v>1</v>
      </c>
      <c r="Z505" t="n">
        <v>10</v>
      </c>
    </row>
    <row r="506">
      <c r="A506" t="n">
        <v>2</v>
      </c>
      <c r="B506" t="n">
        <v>70</v>
      </c>
      <c r="C506" t="inlineStr">
        <is>
          <t xml:space="preserve">CONCLUIDO	</t>
        </is>
      </c>
      <c r="D506" t="n">
        <v>3.8634</v>
      </c>
      <c r="E506" t="n">
        <v>25.88</v>
      </c>
      <c r="F506" t="n">
        <v>20.45</v>
      </c>
      <c r="G506" t="n">
        <v>11.05</v>
      </c>
      <c r="H506" t="n">
        <v>0.19</v>
      </c>
      <c r="I506" t="n">
        <v>111</v>
      </c>
      <c r="J506" t="n">
        <v>142.49</v>
      </c>
      <c r="K506" t="n">
        <v>47.83</v>
      </c>
      <c r="L506" t="n">
        <v>1.5</v>
      </c>
      <c r="M506" t="n">
        <v>109</v>
      </c>
      <c r="N506" t="n">
        <v>23.16</v>
      </c>
      <c r="O506" t="n">
        <v>17807.56</v>
      </c>
      <c r="P506" t="n">
        <v>229.45</v>
      </c>
      <c r="Q506" t="n">
        <v>444.65</v>
      </c>
      <c r="R506" t="n">
        <v>163.93</v>
      </c>
      <c r="S506" t="n">
        <v>48.21</v>
      </c>
      <c r="T506" t="n">
        <v>51415.67</v>
      </c>
      <c r="U506" t="n">
        <v>0.29</v>
      </c>
      <c r="V506" t="n">
        <v>0.67</v>
      </c>
      <c r="W506" t="n">
        <v>0.35</v>
      </c>
      <c r="X506" t="n">
        <v>3.17</v>
      </c>
      <c r="Y506" t="n">
        <v>1</v>
      </c>
      <c r="Z506" t="n">
        <v>10</v>
      </c>
    </row>
    <row r="507">
      <c r="A507" t="n">
        <v>3</v>
      </c>
      <c r="B507" t="n">
        <v>70</v>
      </c>
      <c r="C507" t="inlineStr">
        <is>
          <t xml:space="preserve">CONCLUIDO	</t>
        </is>
      </c>
      <c r="D507" t="n">
        <v>4.0262</v>
      </c>
      <c r="E507" t="n">
        <v>24.84</v>
      </c>
      <c r="F507" t="n">
        <v>19.92</v>
      </c>
      <c r="G507" t="n">
        <v>12.85</v>
      </c>
      <c r="H507" t="n">
        <v>0.22</v>
      </c>
      <c r="I507" t="n">
        <v>93</v>
      </c>
      <c r="J507" t="n">
        <v>142.83</v>
      </c>
      <c r="K507" t="n">
        <v>47.83</v>
      </c>
      <c r="L507" t="n">
        <v>1.75</v>
      </c>
      <c r="M507" t="n">
        <v>91</v>
      </c>
      <c r="N507" t="n">
        <v>23.25</v>
      </c>
      <c r="O507" t="n">
        <v>17849.7</v>
      </c>
      <c r="P507" t="n">
        <v>222.87</v>
      </c>
      <c r="Q507" t="n">
        <v>444.61</v>
      </c>
      <c r="R507" t="n">
        <v>146.76</v>
      </c>
      <c r="S507" t="n">
        <v>48.21</v>
      </c>
      <c r="T507" t="n">
        <v>42919.01</v>
      </c>
      <c r="U507" t="n">
        <v>0.33</v>
      </c>
      <c r="V507" t="n">
        <v>0.68</v>
      </c>
      <c r="W507" t="n">
        <v>0.31</v>
      </c>
      <c r="X507" t="n">
        <v>2.64</v>
      </c>
      <c r="Y507" t="n">
        <v>1</v>
      </c>
      <c r="Z507" t="n">
        <v>10</v>
      </c>
    </row>
    <row r="508">
      <c r="A508" t="n">
        <v>4</v>
      </c>
      <c r="B508" t="n">
        <v>70</v>
      </c>
      <c r="C508" t="inlineStr">
        <is>
          <t xml:space="preserve">CONCLUIDO	</t>
        </is>
      </c>
      <c r="D508" t="n">
        <v>4.1566</v>
      </c>
      <c r="E508" t="n">
        <v>24.06</v>
      </c>
      <c r="F508" t="n">
        <v>19.52</v>
      </c>
      <c r="G508" t="n">
        <v>14.64</v>
      </c>
      <c r="H508" t="n">
        <v>0.25</v>
      </c>
      <c r="I508" t="n">
        <v>80</v>
      </c>
      <c r="J508" t="n">
        <v>143.17</v>
      </c>
      <c r="K508" t="n">
        <v>47.83</v>
      </c>
      <c r="L508" t="n">
        <v>2</v>
      </c>
      <c r="M508" t="n">
        <v>78</v>
      </c>
      <c r="N508" t="n">
        <v>23.34</v>
      </c>
      <c r="O508" t="n">
        <v>17891.86</v>
      </c>
      <c r="P508" t="n">
        <v>217.79</v>
      </c>
      <c r="Q508" t="n">
        <v>444.59</v>
      </c>
      <c r="R508" t="n">
        <v>133.55</v>
      </c>
      <c r="S508" t="n">
        <v>48.21</v>
      </c>
      <c r="T508" t="n">
        <v>36381.2</v>
      </c>
      <c r="U508" t="n">
        <v>0.36</v>
      </c>
      <c r="V508" t="n">
        <v>0.7</v>
      </c>
      <c r="W508" t="n">
        <v>0.29</v>
      </c>
      <c r="X508" t="n">
        <v>2.24</v>
      </c>
      <c r="Y508" t="n">
        <v>1</v>
      </c>
      <c r="Z508" t="n">
        <v>10</v>
      </c>
    </row>
    <row r="509">
      <c r="A509" t="n">
        <v>5</v>
      </c>
      <c r="B509" t="n">
        <v>70</v>
      </c>
      <c r="C509" t="inlineStr">
        <is>
          <t xml:space="preserve">CONCLUIDO	</t>
        </is>
      </c>
      <c r="D509" t="n">
        <v>4.2583</v>
      </c>
      <c r="E509" t="n">
        <v>23.48</v>
      </c>
      <c r="F509" t="n">
        <v>19.23</v>
      </c>
      <c r="G509" t="n">
        <v>16.49</v>
      </c>
      <c r="H509" t="n">
        <v>0.28</v>
      </c>
      <c r="I509" t="n">
        <v>70</v>
      </c>
      <c r="J509" t="n">
        <v>143.51</v>
      </c>
      <c r="K509" t="n">
        <v>47.83</v>
      </c>
      <c r="L509" t="n">
        <v>2.25</v>
      </c>
      <c r="M509" t="n">
        <v>68</v>
      </c>
      <c r="N509" t="n">
        <v>23.44</v>
      </c>
      <c r="O509" t="n">
        <v>17934.06</v>
      </c>
      <c r="P509" t="n">
        <v>214.12</v>
      </c>
      <c r="Q509" t="n">
        <v>444.66</v>
      </c>
      <c r="R509" t="n">
        <v>124.27</v>
      </c>
      <c r="S509" t="n">
        <v>48.21</v>
      </c>
      <c r="T509" t="n">
        <v>31791.37</v>
      </c>
      <c r="U509" t="n">
        <v>0.39</v>
      </c>
      <c r="V509" t="n">
        <v>0.71</v>
      </c>
      <c r="W509" t="n">
        <v>0.27</v>
      </c>
      <c r="X509" t="n">
        <v>1.95</v>
      </c>
      <c r="Y509" t="n">
        <v>1</v>
      </c>
      <c r="Z509" t="n">
        <v>10</v>
      </c>
    </row>
    <row r="510">
      <c r="A510" t="n">
        <v>6</v>
      </c>
      <c r="B510" t="n">
        <v>70</v>
      </c>
      <c r="C510" t="inlineStr">
        <is>
          <t xml:space="preserve">CONCLUIDO	</t>
        </is>
      </c>
      <c r="D510" t="n">
        <v>4.349</v>
      </c>
      <c r="E510" t="n">
        <v>22.99</v>
      </c>
      <c r="F510" t="n">
        <v>18.97</v>
      </c>
      <c r="G510" t="n">
        <v>18.36</v>
      </c>
      <c r="H510" t="n">
        <v>0.31</v>
      </c>
      <c r="I510" t="n">
        <v>62</v>
      </c>
      <c r="J510" t="n">
        <v>143.86</v>
      </c>
      <c r="K510" t="n">
        <v>47.83</v>
      </c>
      <c r="L510" t="n">
        <v>2.5</v>
      </c>
      <c r="M510" t="n">
        <v>60</v>
      </c>
      <c r="N510" t="n">
        <v>23.53</v>
      </c>
      <c r="O510" t="n">
        <v>17976.29</v>
      </c>
      <c r="P510" t="n">
        <v>210.51</v>
      </c>
      <c r="Q510" t="n">
        <v>444.59</v>
      </c>
      <c r="R510" t="n">
        <v>115.76</v>
      </c>
      <c r="S510" t="n">
        <v>48.21</v>
      </c>
      <c r="T510" t="n">
        <v>27574.94</v>
      </c>
      <c r="U510" t="n">
        <v>0.42</v>
      </c>
      <c r="V510" t="n">
        <v>0.72</v>
      </c>
      <c r="W510" t="n">
        <v>0.26</v>
      </c>
      <c r="X510" t="n">
        <v>1.7</v>
      </c>
      <c r="Y510" t="n">
        <v>1</v>
      </c>
      <c r="Z510" t="n">
        <v>10</v>
      </c>
    </row>
    <row r="511">
      <c r="A511" t="n">
        <v>7</v>
      </c>
      <c r="B511" t="n">
        <v>70</v>
      </c>
      <c r="C511" t="inlineStr">
        <is>
          <t xml:space="preserve">CONCLUIDO	</t>
        </is>
      </c>
      <c r="D511" t="n">
        <v>4.4506</v>
      </c>
      <c r="E511" t="n">
        <v>22.47</v>
      </c>
      <c r="F511" t="n">
        <v>18.65</v>
      </c>
      <c r="G511" t="n">
        <v>20.35</v>
      </c>
      <c r="H511" t="n">
        <v>0.34</v>
      </c>
      <c r="I511" t="n">
        <v>55</v>
      </c>
      <c r="J511" t="n">
        <v>144.2</v>
      </c>
      <c r="K511" t="n">
        <v>47.83</v>
      </c>
      <c r="L511" t="n">
        <v>2.75</v>
      </c>
      <c r="M511" t="n">
        <v>53</v>
      </c>
      <c r="N511" t="n">
        <v>23.62</v>
      </c>
      <c r="O511" t="n">
        <v>18018.55</v>
      </c>
      <c r="P511" t="n">
        <v>206.44</v>
      </c>
      <c r="Q511" t="n">
        <v>444.58</v>
      </c>
      <c r="R511" t="n">
        <v>104.55</v>
      </c>
      <c r="S511" t="n">
        <v>48.21</v>
      </c>
      <c r="T511" t="n">
        <v>22003.74</v>
      </c>
      <c r="U511" t="n">
        <v>0.46</v>
      </c>
      <c r="V511" t="n">
        <v>0.73</v>
      </c>
      <c r="W511" t="n">
        <v>0.26</v>
      </c>
      <c r="X511" t="n">
        <v>1.37</v>
      </c>
      <c r="Y511" t="n">
        <v>1</v>
      </c>
      <c r="Z511" t="n">
        <v>10</v>
      </c>
    </row>
    <row r="512">
      <c r="A512" t="n">
        <v>8</v>
      </c>
      <c r="B512" t="n">
        <v>70</v>
      </c>
      <c r="C512" t="inlineStr">
        <is>
          <t xml:space="preserve">CONCLUIDO	</t>
        </is>
      </c>
      <c r="D512" t="n">
        <v>4.4317</v>
      </c>
      <c r="E512" t="n">
        <v>22.56</v>
      </c>
      <c r="F512" t="n">
        <v>18.86</v>
      </c>
      <c r="G512" t="n">
        <v>22.19</v>
      </c>
      <c r="H512" t="n">
        <v>0.37</v>
      </c>
      <c r="I512" t="n">
        <v>51</v>
      </c>
      <c r="J512" t="n">
        <v>144.54</v>
      </c>
      <c r="K512" t="n">
        <v>47.83</v>
      </c>
      <c r="L512" t="n">
        <v>3</v>
      </c>
      <c r="M512" t="n">
        <v>49</v>
      </c>
      <c r="N512" t="n">
        <v>23.71</v>
      </c>
      <c r="O512" t="n">
        <v>18060.85</v>
      </c>
      <c r="P512" t="n">
        <v>208.3</v>
      </c>
      <c r="Q512" t="n">
        <v>444.59</v>
      </c>
      <c r="R512" t="n">
        <v>113.93</v>
      </c>
      <c r="S512" t="n">
        <v>48.21</v>
      </c>
      <c r="T512" t="n">
        <v>26712.68</v>
      </c>
      <c r="U512" t="n">
        <v>0.42</v>
      </c>
      <c r="V512" t="n">
        <v>0.72</v>
      </c>
      <c r="W512" t="n">
        <v>0.21</v>
      </c>
      <c r="X512" t="n">
        <v>1.58</v>
      </c>
      <c r="Y512" t="n">
        <v>1</v>
      </c>
      <c r="Z512" t="n">
        <v>10</v>
      </c>
    </row>
    <row r="513">
      <c r="A513" t="n">
        <v>9</v>
      </c>
      <c r="B513" t="n">
        <v>70</v>
      </c>
      <c r="C513" t="inlineStr">
        <is>
          <t xml:space="preserve">CONCLUIDO	</t>
        </is>
      </c>
      <c r="D513" t="n">
        <v>4.4897</v>
      </c>
      <c r="E513" t="n">
        <v>22.27</v>
      </c>
      <c r="F513" t="n">
        <v>18.69</v>
      </c>
      <c r="G513" t="n">
        <v>23.86</v>
      </c>
      <c r="H513" t="n">
        <v>0.4</v>
      </c>
      <c r="I513" t="n">
        <v>47</v>
      </c>
      <c r="J513" t="n">
        <v>144.89</v>
      </c>
      <c r="K513" t="n">
        <v>47.83</v>
      </c>
      <c r="L513" t="n">
        <v>3.25</v>
      </c>
      <c r="M513" t="n">
        <v>45</v>
      </c>
      <c r="N513" t="n">
        <v>23.81</v>
      </c>
      <c r="O513" t="n">
        <v>18103.18</v>
      </c>
      <c r="P513" t="n">
        <v>205.85</v>
      </c>
      <c r="Q513" t="n">
        <v>444.55</v>
      </c>
      <c r="R513" t="n">
        <v>106.84</v>
      </c>
      <c r="S513" t="n">
        <v>48.21</v>
      </c>
      <c r="T513" t="n">
        <v>23190.61</v>
      </c>
      <c r="U513" t="n">
        <v>0.45</v>
      </c>
      <c r="V513" t="n">
        <v>0.73</v>
      </c>
      <c r="W513" t="n">
        <v>0.24</v>
      </c>
      <c r="X513" t="n">
        <v>1.41</v>
      </c>
      <c r="Y513" t="n">
        <v>1</v>
      </c>
      <c r="Z513" t="n">
        <v>10</v>
      </c>
    </row>
    <row r="514">
      <c r="A514" t="n">
        <v>10</v>
      </c>
      <c r="B514" t="n">
        <v>70</v>
      </c>
      <c r="C514" t="inlineStr">
        <is>
          <t xml:space="preserve">CONCLUIDO	</t>
        </is>
      </c>
      <c r="D514" t="n">
        <v>4.5504</v>
      </c>
      <c r="E514" t="n">
        <v>21.98</v>
      </c>
      <c r="F514" t="n">
        <v>18.51</v>
      </c>
      <c r="G514" t="n">
        <v>25.82</v>
      </c>
      <c r="H514" t="n">
        <v>0.43</v>
      </c>
      <c r="I514" t="n">
        <v>43</v>
      </c>
      <c r="J514" t="n">
        <v>145.23</v>
      </c>
      <c r="K514" t="n">
        <v>47.83</v>
      </c>
      <c r="L514" t="n">
        <v>3.5</v>
      </c>
      <c r="M514" t="n">
        <v>41</v>
      </c>
      <c r="N514" t="n">
        <v>23.9</v>
      </c>
      <c r="O514" t="n">
        <v>18145.54</v>
      </c>
      <c r="P514" t="n">
        <v>203.31</v>
      </c>
      <c r="Q514" t="n">
        <v>444.6</v>
      </c>
      <c r="R514" t="n">
        <v>100.65</v>
      </c>
      <c r="S514" t="n">
        <v>48.21</v>
      </c>
      <c r="T514" t="n">
        <v>20115.3</v>
      </c>
      <c r="U514" t="n">
        <v>0.48</v>
      </c>
      <c r="V514" t="n">
        <v>0.74</v>
      </c>
      <c r="W514" t="n">
        <v>0.23</v>
      </c>
      <c r="X514" t="n">
        <v>1.23</v>
      </c>
      <c r="Y514" t="n">
        <v>1</v>
      </c>
      <c r="Z514" t="n">
        <v>10</v>
      </c>
    </row>
    <row r="515">
      <c r="A515" t="n">
        <v>11</v>
      </c>
      <c r="B515" t="n">
        <v>70</v>
      </c>
      <c r="C515" t="inlineStr">
        <is>
          <t xml:space="preserve">CONCLUIDO	</t>
        </is>
      </c>
      <c r="D515" t="n">
        <v>4.5907</v>
      </c>
      <c r="E515" t="n">
        <v>21.78</v>
      </c>
      <c r="F515" t="n">
        <v>18.4</v>
      </c>
      <c r="G515" t="n">
        <v>27.6</v>
      </c>
      <c r="H515" t="n">
        <v>0.46</v>
      </c>
      <c r="I515" t="n">
        <v>40</v>
      </c>
      <c r="J515" t="n">
        <v>145.57</v>
      </c>
      <c r="K515" t="n">
        <v>47.83</v>
      </c>
      <c r="L515" t="n">
        <v>3.75</v>
      </c>
      <c r="M515" t="n">
        <v>38</v>
      </c>
      <c r="N515" t="n">
        <v>23.99</v>
      </c>
      <c r="O515" t="n">
        <v>18187.93</v>
      </c>
      <c r="P515" t="n">
        <v>201.72</v>
      </c>
      <c r="Q515" t="n">
        <v>444.55</v>
      </c>
      <c r="R515" t="n">
        <v>97.17</v>
      </c>
      <c r="S515" t="n">
        <v>48.21</v>
      </c>
      <c r="T515" t="n">
        <v>18389.66</v>
      </c>
      <c r="U515" t="n">
        <v>0.5</v>
      </c>
      <c r="V515" t="n">
        <v>0.74</v>
      </c>
      <c r="W515" t="n">
        <v>0.23</v>
      </c>
      <c r="X515" t="n">
        <v>1.12</v>
      </c>
      <c r="Y515" t="n">
        <v>1</v>
      </c>
      <c r="Z515" t="n">
        <v>10</v>
      </c>
    </row>
    <row r="516">
      <c r="A516" t="n">
        <v>12</v>
      </c>
      <c r="B516" t="n">
        <v>70</v>
      </c>
      <c r="C516" t="inlineStr">
        <is>
          <t xml:space="preserve">CONCLUIDO	</t>
        </is>
      </c>
      <c r="D516" t="n">
        <v>4.6277</v>
      </c>
      <c r="E516" t="n">
        <v>21.61</v>
      </c>
      <c r="F516" t="n">
        <v>18.31</v>
      </c>
      <c r="G516" t="n">
        <v>29.69</v>
      </c>
      <c r="H516" t="n">
        <v>0.49</v>
      </c>
      <c r="I516" t="n">
        <v>37</v>
      </c>
      <c r="J516" t="n">
        <v>145.92</v>
      </c>
      <c r="K516" t="n">
        <v>47.83</v>
      </c>
      <c r="L516" t="n">
        <v>4</v>
      </c>
      <c r="M516" t="n">
        <v>35</v>
      </c>
      <c r="N516" t="n">
        <v>24.09</v>
      </c>
      <c r="O516" t="n">
        <v>18230.35</v>
      </c>
      <c r="P516" t="n">
        <v>200.09</v>
      </c>
      <c r="Q516" t="n">
        <v>444.58</v>
      </c>
      <c r="R516" t="n">
        <v>94.31999999999999</v>
      </c>
      <c r="S516" t="n">
        <v>48.21</v>
      </c>
      <c r="T516" t="n">
        <v>16979.18</v>
      </c>
      <c r="U516" t="n">
        <v>0.51</v>
      </c>
      <c r="V516" t="n">
        <v>0.75</v>
      </c>
      <c r="W516" t="n">
        <v>0.22</v>
      </c>
      <c r="X516" t="n">
        <v>1.03</v>
      </c>
      <c r="Y516" t="n">
        <v>1</v>
      </c>
      <c r="Z516" t="n">
        <v>10</v>
      </c>
    </row>
    <row r="517">
      <c r="A517" t="n">
        <v>13</v>
      </c>
      <c r="B517" t="n">
        <v>70</v>
      </c>
      <c r="C517" t="inlineStr">
        <is>
          <t xml:space="preserve">CONCLUIDO	</t>
        </is>
      </c>
      <c r="D517" t="n">
        <v>4.6559</v>
      </c>
      <c r="E517" t="n">
        <v>21.48</v>
      </c>
      <c r="F517" t="n">
        <v>18.24</v>
      </c>
      <c r="G517" t="n">
        <v>31.27</v>
      </c>
      <c r="H517" t="n">
        <v>0.51</v>
      </c>
      <c r="I517" t="n">
        <v>35</v>
      </c>
      <c r="J517" t="n">
        <v>146.26</v>
      </c>
      <c r="K517" t="n">
        <v>47.83</v>
      </c>
      <c r="L517" t="n">
        <v>4.25</v>
      </c>
      <c r="M517" t="n">
        <v>33</v>
      </c>
      <c r="N517" t="n">
        <v>24.18</v>
      </c>
      <c r="O517" t="n">
        <v>18272.81</v>
      </c>
      <c r="P517" t="n">
        <v>198.76</v>
      </c>
      <c r="Q517" t="n">
        <v>444.56</v>
      </c>
      <c r="R517" t="n">
        <v>91.89</v>
      </c>
      <c r="S517" t="n">
        <v>48.21</v>
      </c>
      <c r="T517" t="n">
        <v>15776.26</v>
      </c>
      <c r="U517" t="n">
        <v>0.52</v>
      </c>
      <c r="V517" t="n">
        <v>0.75</v>
      </c>
      <c r="W517" t="n">
        <v>0.22</v>
      </c>
      <c r="X517" t="n">
        <v>0.96</v>
      </c>
      <c r="Y517" t="n">
        <v>1</v>
      </c>
      <c r="Z517" t="n">
        <v>10</v>
      </c>
    </row>
    <row r="518">
      <c r="A518" t="n">
        <v>14</v>
      </c>
      <c r="B518" t="n">
        <v>70</v>
      </c>
      <c r="C518" t="inlineStr">
        <is>
          <t xml:space="preserve">CONCLUIDO	</t>
        </is>
      </c>
      <c r="D518" t="n">
        <v>4.679</v>
      </c>
      <c r="E518" t="n">
        <v>21.37</v>
      </c>
      <c r="F518" t="n">
        <v>18.19</v>
      </c>
      <c r="G518" t="n">
        <v>33.07</v>
      </c>
      <c r="H518" t="n">
        <v>0.54</v>
      </c>
      <c r="I518" t="n">
        <v>33</v>
      </c>
      <c r="J518" t="n">
        <v>146.61</v>
      </c>
      <c r="K518" t="n">
        <v>47.83</v>
      </c>
      <c r="L518" t="n">
        <v>4.5</v>
      </c>
      <c r="M518" t="n">
        <v>31</v>
      </c>
      <c r="N518" t="n">
        <v>24.28</v>
      </c>
      <c r="O518" t="n">
        <v>18315.3</v>
      </c>
      <c r="P518" t="n">
        <v>197.56</v>
      </c>
      <c r="Q518" t="n">
        <v>444.56</v>
      </c>
      <c r="R518" t="n">
        <v>90.41</v>
      </c>
      <c r="S518" t="n">
        <v>48.21</v>
      </c>
      <c r="T518" t="n">
        <v>15045.06</v>
      </c>
      <c r="U518" t="n">
        <v>0.53</v>
      </c>
      <c r="V518" t="n">
        <v>0.75</v>
      </c>
      <c r="W518" t="n">
        <v>0.22</v>
      </c>
      <c r="X518" t="n">
        <v>0.91</v>
      </c>
      <c r="Y518" t="n">
        <v>1</v>
      </c>
      <c r="Z518" t="n">
        <v>10</v>
      </c>
    </row>
    <row r="519">
      <c r="A519" t="n">
        <v>15</v>
      </c>
      <c r="B519" t="n">
        <v>70</v>
      </c>
      <c r="C519" t="inlineStr">
        <is>
          <t xml:space="preserve">CONCLUIDO	</t>
        </is>
      </c>
      <c r="D519" t="n">
        <v>4.7073</v>
      </c>
      <c r="E519" t="n">
        <v>21.24</v>
      </c>
      <c r="F519" t="n">
        <v>18.12</v>
      </c>
      <c r="G519" t="n">
        <v>35.07</v>
      </c>
      <c r="H519" t="n">
        <v>0.57</v>
      </c>
      <c r="I519" t="n">
        <v>31</v>
      </c>
      <c r="J519" t="n">
        <v>146.95</v>
      </c>
      <c r="K519" t="n">
        <v>47.83</v>
      </c>
      <c r="L519" t="n">
        <v>4.75</v>
      </c>
      <c r="M519" t="n">
        <v>29</v>
      </c>
      <c r="N519" t="n">
        <v>24.37</v>
      </c>
      <c r="O519" t="n">
        <v>18357.82</v>
      </c>
      <c r="P519" t="n">
        <v>196.27</v>
      </c>
      <c r="Q519" t="n">
        <v>444.58</v>
      </c>
      <c r="R519" t="n">
        <v>88.18000000000001</v>
      </c>
      <c r="S519" t="n">
        <v>48.21</v>
      </c>
      <c r="T519" t="n">
        <v>13940.5</v>
      </c>
      <c r="U519" t="n">
        <v>0.55</v>
      </c>
      <c r="V519" t="n">
        <v>0.75</v>
      </c>
      <c r="W519" t="n">
        <v>0.21</v>
      </c>
      <c r="X519" t="n">
        <v>0.84</v>
      </c>
      <c r="Y519" t="n">
        <v>1</v>
      </c>
      <c r="Z519" t="n">
        <v>10</v>
      </c>
    </row>
    <row r="520">
      <c r="A520" t="n">
        <v>16</v>
      </c>
      <c r="B520" t="n">
        <v>70</v>
      </c>
      <c r="C520" t="inlineStr">
        <is>
          <t xml:space="preserve">CONCLUIDO	</t>
        </is>
      </c>
      <c r="D520" t="n">
        <v>4.7345</v>
      </c>
      <c r="E520" t="n">
        <v>21.12</v>
      </c>
      <c r="F520" t="n">
        <v>18.06</v>
      </c>
      <c r="G520" t="n">
        <v>37.36</v>
      </c>
      <c r="H520" t="n">
        <v>0.6</v>
      </c>
      <c r="I520" t="n">
        <v>29</v>
      </c>
      <c r="J520" t="n">
        <v>147.3</v>
      </c>
      <c r="K520" t="n">
        <v>47.83</v>
      </c>
      <c r="L520" t="n">
        <v>5</v>
      </c>
      <c r="M520" t="n">
        <v>27</v>
      </c>
      <c r="N520" t="n">
        <v>24.47</v>
      </c>
      <c r="O520" t="n">
        <v>18400.38</v>
      </c>
      <c r="P520" t="n">
        <v>195.11</v>
      </c>
      <c r="Q520" t="n">
        <v>444.62</v>
      </c>
      <c r="R520" t="n">
        <v>85.95999999999999</v>
      </c>
      <c r="S520" t="n">
        <v>48.21</v>
      </c>
      <c r="T520" t="n">
        <v>12841.29</v>
      </c>
      <c r="U520" t="n">
        <v>0.5600000000000001</v>
      </c>
      <c r="V520" t="n">
        <v>0.76</v>
      </c>
      <c r="W520" t="n">
        <v>0.21</v>
      </c>
      <c r="X520" t="n">
        <v>0.78</v>
      </c>
      <c r="Y520" t="n">
        <v>1</v>
      </c>
      <c r="Z520" t="n">
        <v>10</v>
      </c>
    </row>
    <row r="521">
      <c r="A521" t="n">
        <v>17</v>
      </c>
      <c r="B521" t="n">
        <v>70</v>
      </c>
      <c r="C521" t="inlineStr">
        <is>
          <t xml:space="preserve">CONCLUIDO	</t>
        </is>
      </c>
      <c r="D521" t="n">
        <v>4.7512</v>
      </c>
      <c r="E521" t="n">
        <v>21.05</v>
      </c>
      <c r="F521" t="n">
        <v>18.01</v>
      </c>
      <c r="G521" t="n">
        <v>38.59</v>
      </c>
      <c r="H521" t="n">
        <v>0.63</v>
      </c>
      <c r="I521" t="n">
        <v>28</v>
      </c>
      <c r="J521" t="n">
        <v>147.64</v>
      </c>
      <c r="K521" t="n">
        <v>47.83</v>
      </c>
      <c r="L521" t="n">
        <v>5.25</v>
      </c>
      <c r="M521" t="n">
        <v>26</v>
      </c>
      <c r="N521" t="n">
        <v>24.56</v>
      </c>
      <c r="O521" t="n">
        <v>18442.97</v>
      </c>
      <c r="P521" t="n">
        <v>194.18</v>
      </c>
      <c r="Q521" t="n">
        <v>444.55</v>
      </c>
      <c r="R521" t="n">
        <v>84.3</v>
      </c>
      <c r="S521" t="n">
        <v>48.21</v>
      </c>
      <c r="T521" t="n">
        <v>12014.13</v>
      </c>
      <c r="U521" t="n">
        <v>0.57</v>
      </c>
      <c r="V521" t="n">
        <v>0.76</v>
      </c>
      <c r="W521" t="n">
        <v>0.21</v>
      </c>
      <c r="X521" t="n">
        <v>0.73</v>
      </c>
      <c r="Y521" t="n">
        <v>1</v>
      </c>
      <c r="Z521" t="n">
        <v>10</v>
      </c>
    </row>
    <row r="522">
      <c r="A522" t="n">
        <v>18</v>
      </c>
      <c r="B522" t="n">
        <v>70</v>
      </c>
      <c r="C522" t="inlineStr">
        <is>
          <t xml:space="preserve">CONCLUIDO	</t>
        </is>
      </c>
      <c r="D522" t="n">
        <v>4.7751</v>
      </c>
      <c r="E522" t="n">
        <v>20.94</v>
      </c>
      <c r="F522" t="n">
        <v>17.93</v>
      </c>
      <c r="G522" t="n">
        <v>39.85</v>
      </c>
      <c r="H522" t="n">
        <v>0.66</v>
      </c>
      <c r="I522" t="n">
        <v>27</v>
      </c>
      <c r="J522" t="n">
        <v>147.99</v>
      </c>
      <c r="K522" t="n">
        <v>47.83</v>
      </c>
      <c r="L522" t="n">
        <v>5.5</v>
      </c>
      <c r="M522" t="n">
        <v>25</v>
      </c>
      <c r="N522" t="n">
        <v>24.66</v>
      </c>
      <c r="O522" t="n">
        <v>18485.59</v>
      </c>
      <c r="P522" t="n">
        <v>192.51</v>
      </c>
      <c r="Q522" t="n">
        <v>444.55</v>
      </c>
      <c r="R522" t="n">
        <v>82.27</v>
      </c>
      <c r="S522" t="n">
        <v>48.21</v>
      </c>
      <c r="T522" t="n">
        <v>11003.09</v>
      </c>
      <c r="U522" t="n">
        <v>0.59</v>
      </c>
      <c r="V522" t="n">
        <v>0.76</v>
      </c>
      <c r="W522" t="n">
        <v>0.19</v>
      </c>
      <c r="X522" t="n">
        <v>0.66</v>
      </c>
      <c r="Y522" t="n">
        <v>1</v>
      </c>
      <c r="Z522" t="n">
        <v>10</v>
      </c>
    </row>
    <row r="523">
      <c r="A523" t="n">
        <v>19</v>
      </c>
      <c r="B523" t="n">
        <v>70</v>
      </c>
      <c r="C523" t="inlineStr">
        <is>
          <t xml:space="preserve">CONCLUIDO	</t>
        </is>
      </c>
      <c r="D523" t="n">
        <v>4.7545</v>
      </c>
      <c r="E523" t="n">
        <v>21.03</v>
      </c>
      <c r="F523" t="n">
        <v>18.05</v>
      </c>
      <c r="G523" t="n">
        <v>41.66</v>
      </c>
      <c r="H523" t="n">
        <v>0.6899999999999999</v>
      </c>
      <c r="I523" t="n">
        <v>26</v>
      </c>
      <c r="J523" t="n">
        <v>148.33</v>
      </c>
      <c r="K523" t="n">
        <v>47.83</v>
      </c>
      <c r="L523" t="n">
        <v>5.75</v>
      </c>
      <c r="M523" t="n">
        <v>24</v>
      </c>
      <c r="N523" t="n">
        <v>24.75</v>
      </c>
      <c r="O523" t="n">
        <v>18528.25</v>
      </c>
      <c r="P523" t="n">
        <v>193.22</v>
      </c>
      <c r="Q523" t="n">
        <v>444.55</v>
      </c>
      <c r="R523" t="n">
        <v>85.98999999999999</v>
      </c>
      <c r="S523" t="n">
        <v>48.21</v>
      </c>
      <c r="T523" t="n">
        <v>12872.36</v>
      </c>
      <c r="U523" t="n">
        <v>0.5600000000000001</v>
      </c>
      <c r="V523" t="n">
        <v>0.76</v>
      </c>
      <c r="W523" t="n">
        <v>0.21</v>
      </c>
      <c r="X523" t="n">
        <v>0.78</v>
      </c>
      <c r="Y523" t="n">
        <v>1</v>
      </c>
      <c r="Z523" t="n">
        <v>10</v>
      </c>
    </row>
    <row r="524">
      <c r="A524" t="n">
        <v>20</v>
      </c>
      <c r="B524" t="n">
        <v>70</v>
      </c>
      <c r="C524" t="inlineStr">
        <is>
          <t xml:space="preserve">CONCLUIDO	</t>
        </is>
      </c>
      <c r="D524" t="n">
        <v>4.7935</v>
      </c>
      <c r="E524" t="n">
        <v>20.86</v>
      </c>
      <c r="F524" t="n">
        <v>17.94</v>
      </c>
      <c r="G524" t="n">
        <v>44.85</v>
      </c>
      <c r="H524" t="n">
        <v>0.71</v>
      </c>
      <c r="I524" t="n">
        <v>24</v>
      </c>
      <c r="J524" t="n">
        <v>148.68</v>
      </c>
      <c r="K524" t="n">
        <v>47.83</v>
      </c>
      <c r="L524" t="n">
        <v>6</v>
      </c>
      <c r="M524" t="n">
        <v>22</v>
      </c>
      <c r="N524" t="n">
        <v>24.85</v>
      </c>
      <c r="O524" t="n">
        <v>18570.94</v>
      </c>
      <c r="P524" t="n">
        <v>191.49</v>
      </c>
      <c r="Q524" t="n">
        <v>444.55</v>
      </c>
      <c r="R524" t="n">
        <v>82.27</v>
      </c>
      <c r="S524" t="n">
        <v>48.21</v>
      </c>
      <c r="T524" t="n">
        <v>11018.07</v>
      </c>
      <c r="U524" t="n">
        <v>0.59</v>
      </c>
      <c r="V524" t="n">
        <v>0.76</v>
      </c>
      <c r="W524" t="n">
        <v>0.2</v>
      </c>
      <c r="X524" t="n">
        <v>0.66</v>
      </c>
      <c r="Y524" t="n">
        <v>1</v>
      </c>
      <c r="Z524" t="n">
        <v>10</v>
      </c>
    </row>
    <row r="525">
      <c r="A525" t="n">
        <v>21</v>
      </c>
      <c r="B525" t="n">
        <v>70</v>
      </c>
      <c r="C525" t="inlineStr">
        <is>
          <t xml:space="preserve">CONCLUIDO	</t>
        </is>
      </c>
      <c r="D525" t="n">
        <v>4.8093</v>
      </c>
      <c r="E525" t="n">
        <v>20.79</v>
      </c>
      <c r="F525" t="n">
        <v>17.9</v>
      </c>
      <c r="G525" t="n">
        <v>46.7</v>
      </c>
      <c r="H525" t="n">
        <v>0.74</v>
      </c>
      <c r="I525" t="n">
        <v>23</v>
      </c>
      <c r="J525" t="n">
        <v>149.02</v>
      </c>
      <c r="K525" t="n">
        <v>47.83</v>
      </c>
      <c r="L525" t="n">
        <v>6.25</v>
      </c>
      <c r="M525" t="n">
        <v>21</v>
      </c>
      <c r="N525" t="n">
        <v>24.95</v>
      </c>
      <c r="O525" t="n">
        <v>18613.66</v>
      </c>
      <c r="P525" t="n">
        <v>190.46</v>
      </c>
      <c r="Q525" t="n">
        <v>444.6</v>
      </c>
      <c r="R525" t="n">
        <v>80.81999999999999</v>
      </c>
      <c r="S525" t="n">
        <v>48.21</v>
      </c>
      <c r="T525" t="n">
        <v>10298.28</v>
      </c>
      <c r="U525" t="n">
        <v>0.6</v>
      </c>
      <c r="V525" t="n">
        <v>0.76</v>
      </c>
      <c r="W525" t="n">
        <v>0.2</v>
      </c>
      <c r="X525" t="n">
        <v>0.62</v>
      </c>
      <c r="Y525" t="n">
        <v>1</v>
      </c>
      <c r="Z525" t="n">
        <v>10</v>
      </c>
    </row>
    <row r="526">
      <c r="A526" t="n">
        <v>22</v>
      </c>
      <c r="B526" t="n">
        <v>70</v>
      </c>
      <c r="C526" t="inlineStr">
        <is>
          <t xml:space="preserve">CONCLUIDO	</t>
        </is>
      </c>
      <c r="D526" t="n">
        <v>4.8208</v>
      </c>
      <c r="E526" t="n">
        <v>20.74</v>
      </c>
      <c r="F526" t="n">
        <v>17.88</v>
      </c>
      <c r="G526" t="n">
        <v>48.76</v>
      </c>
      <c r="H526" t="n">
        <v>0.77</v>
      </c>
      <c r="I526" t="n">
        <v>22</v>
      </c>
      <c r="J526" t="n">
        <v>149.37</v>
      </c>
      <c r="K526" t="n">
        <v>47.83</v>
      </c>
      <c r="L526" t="n">
        <v>6.5</v>
      </c>
      <c r="M526" t="n">
        <v>20</v>
      </c>
      <c r="N526" t="n">
        <v>25.04</v>
      </c>
      <c r="O526" t="n">
        <v>18656.42</v>
      </c>
      <c r="P526" t="n">
        <v>189.92</v>
      </c>
      <c r="Q526" t="n">
        <v>444.55</v>
      </c>
      <c r="R526" t="n">
        <v>80.23</v>
      </c>
      <c r="S526" t="n">
        <v>48.21</v>
      </c>
      <c r="T526" t="n">
        <v>10009.23</v>
      </c>
      <c r="U526" t="n">
        <v>0.6</v>
      </c>
      <c r="V526" t="n">
        <v>0.76</v>
      </c>
      <c r="W526" t="n">
        <v>0.2</v>
      </c>
      <c r="X526" t="n">
        <v>0.6</v>
      </c>
      <c r="Y526" t="n">
        <v>1</v>
      </c>
      <c r="Z526" t="n">
        <v>10</v>
      </c>
    </row>
    <row r="527">
      <c r="A527" t="n">
        <v>23</v>
      </c>
      <c r="B527" t="n">
        <v>70</v>
      </c>
      <c r="C527" t="inlineStr">
        <is>
          <t xml:space="preserve">CONCLUIDO	</t>
        </is>
      </c>
      <c r="D527" t="n">
        <v>4.8368</v>
      </c>
      <c r="E527" t="n">
        <v>20.68</v>
      </c>
      <c r="F527" t="n">
        <v>17.84</v>
      </c>
      <c r="G527" t="n">
        <v>50.97</v>
      </c>
      <c r="H527" t="n">
        <v>0.8</v>
      </c>
      <c r="I527" t="n">
        <v>21</v>
      </c>
      <c r="J527" t="n">
        <v>149.72</v>
      </c>
      <c r="K527" t="n">
        <v>47.83</v>
      </c>
      <c r="L527" t="n">
        <v>6.75</v>
      </c>
      <c r="M527" t="n">
        <v>19</v>
      </c>
      <c r="N527" t="n">
        <v>25.14</v>
      </c>
      <c r="O527" t="n">
        <v>18699.2</v>
      </c>
      <c r="P527" t="n">
        <v>188.4</v>
      </c>
      <c r="Q527" t="n">
        <v>444.56</v>
      </c>
      <c r="R527" t="n">
        <v>78.86</v>
      </c>
      <c r="S527" t="n">
        <v>48.21</v>
      </c>
      <c r="T527" t="n">
        <v>9328.6</v>
      </c>
      <c r="U527" t="n">
        <v>0.61</v>
      </c>
      <c r="V527" t="n">
        <v>0.76</v>
      </c>
      <c r="W527" t="n">
        <v>0.2</v>
      </c>
      <c r="X527" t="n">
        <v>0.5600000000000001</v>
      </c>
      <c r="Y527" t="n">
        <v>1</v>
      </c>
      <c r="Z527" t="n">
        <v>10</v>
      </c>
    </row>
    <row r="528">
      <c r="A528" t="n">
        <v>24</v>
      </c>
      <c r="B528" t="n">
        <v>70</v>
      </c>
      <c r="C528" t="inlineStr">
        <is>
          <t xml:space="preserve">CONCLUIDO	</t>
        </is>
      </c>
      <c r="D528" t="n">
        <v>4.8341</v>
      </c>
      <c r="E528" t="n">
        <v>20.69</v>
      </c>
      <c r="F528" t="n">
        <v>17.85</v>
      </c>
      <c r="G528" t="n">
        <v>51</v>
      </c>
      <c r="H528" t="n">
        <v>0.83</v>
      </c>
      <c r="I528" t="n">
        <v>21</v>
      </c>
      <c r="J528" t="n">
        <v>150.07</v>
      </c>
      <c r="K528" t="n">
        <v>47.83</v>
      </c>
      <c r="L528" t="n">
        <v>7</v>
      </c>
      <c r="M528" t="n">
        <v>19</v>
      </c>
      <c r="N528" t="n">
        <v>25.24</v>
      </c>
      <c r="O528" t="n">
        <v>18742.03</v>
      </c>
      <c r="P528" t="n">
        <v>188.69</v>
      </c>
      <c r="Q528" t="n">
        <v>444.64</v>
      </c>
      <c r="R528" t="n">
        <v>79.23999999999999</v>
      </c>
      <c r="S528" t="n">
        <v>48.21</v>
      </c>
      <c r="T528" t="n">
        <v>9519.959999999999</v>
      </c>
      <c r="U528" t="n">
        <v>0.61</v>
      </c>
      <c r="V528" t="n">
        <v>0.76</v>
      </c>
      <c r="W528" t="n">
        <v>0.2</v>
      </c>
      <c r="X528" t="n">
        <v>0.57</v>
      </c>
      <c r="Y528" t="n">
        <v>1</v>
      </c>
      <c r="Z528" t="n">
        <v>10</v>
      </c>
    </row>
    <row r="529">
      <c r="A529" t="n">
        <v>25</v>
      </c>
      <c r="B529" t="n">
        <v>70</v>
      </c>
      <c r="C529" t="inlineStr">
        <is>
          <t xml:space="preserve">CONCLUIDO	</t>
        </is>
      </c>
      <c r="D529" t="n">
        <v>4.8503</v>
      </c>
      <c r="E529" t="n">
        <v>20.62</v>
      </c>
      <c r="F529" t="n">
        <v>17.81</v>
      </c>
      <c r="G529" t="n">
        <v>53.43</v>
      </c>
      <c r="H529" t="n">
        <v>0.85</v>
      </c>
      <c r="I529" t="n">
        <v>20</v>
      </c>
      <c r="J529" t="n">
        <v>150.41</v>
      </c>
      <c r="K529" t="n">
        <v>47.83</v>
      </c>
      <c r="L529" t="n">
        <v>7.25</v>
      </c>
      <c r="M529" t="n">
        <v>18</v>
      </c>
      <c r="N529" t="n">
        <v>25.33</v>
      </c>
      <c r="O529" t="n">
        <v>18784.88</v>
      </c>
      <c r="P529" t="n">
        <v>187.77</v>
      </c>
      <c r="Q529" t="n">
        <v>444.55</v>
      </c>
      <c r="R529" t="n">
        <v>77.97</v>
      </c>
      <c r="S529" t="n">
        <v>48.21</v>
      </c>
      <c r="T529" t="n">
        <v>8891.120000000001</v>
      </c>
      <c r="U529" t="n">
        <v>0.62</v>
      </c>
      <c r="V529" t="n">
        <v>0.77</v>
      </c>
      <c r="W529" t="n">
        <v>0.2</v>
      </c>
      <c r="X529" t="n">
        <v>0.53</v>
      </c>
      <c r="Y529" t="n">
        <v>1</v>
      </c>
      <c r="Z529" t="n">
        <v>10</v>
      </c>
    </row>
    <row r="530">
      <c r="A530" t="n">
        <v>26</v>
      </c>
      <c r="B530" t="n">
        <v>70</v>
      </c>
      <c r="C530" t="inlineStr">
        <is>
          <t xml:space="preserve">CONCLUIDO	</t>
        </is>
      </c>
      <c r="D530" t="n">
        <v>4.8674</v>
      </c>
      <c r="E530" t="n">
        <v>20.54</v>
      </c>
      <c r="F530" t="n">
        <v>17.77</v>
      </c>
      <c r="G530" t="n">
        <v>56.11</v>
      </c>
      <c r="H530" t="n">
        <v>0.88</v>
      </c>
      <c r="I530" t="n">
        <v>19</v>
      </c>
      <c r="J530" t="n">
        <v>150.76</v>
      </c>
      <c r="K530" t="n">
        <v>47.83</v>
      </c>
      <c r="L530" t="n">
        <v>7.5</v>
      </c>
      <c r="M530" t="n">
        <v>17</v>
      </c>
      <c r="N530" t="n">
        <v>25.43</v>
      </c>
      <c r="O530" t="n">
        <v>18827.77</v>
      </c>
      <c r="P530" t="n">
        <v>186.59</v>
      </c>
      <c r="Q530" t="n">
        <v>444.55</v>
      </c>
      <c r="R530" t="n">
        <v>76.51000000000001</v>
      </c>
      <c r="S530" t="n">
        <v>48.21</v>
      </c>
      <c r="T530" t="n">
        <v>8164.9</v>
      </c>
      <c r="U530" t="n">
        <v>0.63</v>
      </c>
      <c r="V530" t="n">
        <v>0.77</v>
      </c>
      <c r="W530" t="n">
        <v>0.19</v>
      </c>
      <c r="X530" t="n">
        <v>0.49</v>
      </c>
      <c r="Y530" t="n">
        <v>1</v>
      </c>
      <c r="Z530" t="n">
        <v>10</v>
      </c>
    </row>
    <row r="531">
      <c r="A531" t="n">
        <v>27</v>
      </c>
      <c r="B531" t="n">
        <v>70</v>
      </c>
      <c r="C531" t="inlineStr">
        <is>
          <t xml:space="preserve">CONCLUIDO	</t>
        </is>
      </c>
      <c r="D531" t="n">
        <v>4.8811</v>
      </c>
      <c r="E531" t="n">
        <v>20.49</v>
      </c>
      <c r="F531" t="n">
        <v>17.71</v>
      </c>
      <c r="G531" t="n">
        <v>55.93</v>
      </c>
      <c r="H531" t="n">
        <v>0.91</v>
      </c>
      <c r="I531" t="n">
        <v>19</v>
      </c>
      <c r="J531" t="n">
        <v>151.11</v>
      </c>
      <c r="K531" t="n">
        <v>47.83</v>
      </c>
      <c r="L531" t="n">
        <v>7.75</v>
      </c>
      <c r="M531" t="n">
        <v>17</v>
      </c>
      <c r="N531" t="n">
        <v>25.53</v>
      </c>
      <c r="O531" t="n">
        <v>18870.7</v>
      </c>
      <c r="P531" t="n">
        <v>185.11</v>
      </c>
      <c r="Q531" t="n">
        <v>444.58</v>
      </c>
      <c r="R531" t="n">
        <v>74.43000000000001</v>
      </c>
      <c r="S531" t="n">
        <v>48.21</v>
      </c>
      <c r="T531" t="n">
        <v>7126.21</v>
      </c>
      <c r="U531" t="n">
        <v>0.65</v>
      </c>
      <c r="V531" t="n">
        <v>0.77</v>
      </c>
      <c r="W531" t="n">
        <v>0.19</v>
      </c>
      <c r="X531" t="n">
        <v>0.43</v>
      </c>
      <c r="Y531" t="n">
        <v>1</v>
      </c>
      <c r="Z531" t="n">
        <v>10</v>
      </c>
    </row>
    <row r="532">
      <c r="A532" t="n">
        <v>28</v>
      </c>
      <c r="B532" t="n">
        <v>70</v>
      </c>
      <c r="C532" t="inlineStr">
        <is>
          <t xml:space="preserve">CONCLUIDO	</t>
        </is>
      </c>
      <c r="D532" t="n">
        <v>4.8672</v>
      </c>
      <c r="E532" t="n">
        <v>20.55</v>
      </c>
      <c r="F532" t="n">
        <v>17.8</v>
      </c>
      <c r="G532" t="n">
        <v>59.32</v>
      </c>
      <c r="H532" t="n">
        <v>0.9399999999999999</v>
      </c>
      <c r="I532" t="n">
        <v>18</v>
      </c>
      <c r="J532" t="n">
        <v>151.46</v>
      </c>
      <c r="K532" t="n">
        <v>47.83</v>
      </c>
      <c r="L532" t="n">
        <v>8</v>
      </c>
      <c r="M532" t="n">
        <v>16</v>
      </c>
      <c r="N532" t="n">
        <v>25.63</v>
      </c>
      <c r="O532" t="n">
        <v>18913.66</v>
      </c>
      <c r="P532" t="n">
        <v>185.58</v>
      </c>
      <c r="Q532" t="n">
        <v>444.57</v>
      </c>
      <c r="R532" t="n">
        <v>78.09999999999999</v>
      </c>
      <c r="S532" t="n">
        <v>48.21</v>
      </c>
      <c r="T532" t="n">
        <v>8963.26</v>
      </c>
      <c r="U532" t="n">
        <v>0.62</v>
      </c>
      <c r="V532" t="n">
        <v>0.77</v>
      </c>
      <c r="W532" t="n">
        <v>0.18</v>
      </c>
      <c r="X532" t="n">
        <v>0.52</v>
      </c>
      <c r="Y532" t="n">
        <v>1</v>
      </c>
      <c r="Z532" t="n">
        <v>10</v>
      </c>
    </row>
    <row r="533">
      <c r="A533" t="n">
        <v>29</v>
      </c>
      <c r="B533" t="n">
        <v>70</v>
      </c>
      <c r="C533" t="inlineStr">
        <is>
          <t xml:space="preserve">CONCLUIDO	</t>
        </is>
      </c>
      <c r="D533" t="n">
        <v>4.8848</v>
      </c>
      <c r="E533" t="n">
        <v>20.47</v>
      </c>
      <c r="F533" t="n">
        <v>17.75</v>
      </c>
      <c r="G533" t="n">
        <v>62.65</v>
      </c>
      <c r="H533" t="n">
        <v>0.96</v>
      </c>
      <c r="I533" t="n">
        <v>17</v>
      </c>
      <c r="J533" t="n">
        <v>151.81</v>
      </c>
      <c r="K533" t="n">
        <v>47.83</v>
      </c>
      <c r="L533" t="n">
        <v>8.25</v>
      </c>
      <c r="M533" t="n">
        <v>15</v>
      </c>
      <c r="N533" t="n">
        <v>25.73</v>
      </c>
      <c r="O533" t="n">
        <v>18956.65</v>
      </c>
      <c r="P533" t="n">
        <v>184.29</v>
      </c>
      <c r="Q533" t="n">
        <v>444.56</v>
      </c>
      <c r="R533" t="n">
        <v>76.09</v>
      </c>
      <c r="S533" t="n">
        <v>48.21</v>
      </c>
      <c r="T533" t="n">
        <v>7967.05</v>
      </c>
      <c r="U533" t="n">
        <v>0.63</v>
      </c>
      <c r="V533" t="n">
        <v>0.77</v>
      </c>
      <c r="W533" t="n">
        <v>0.19</v>
      </c>
      <c r="X533" t="n">
        <v>0.47</v>
      </c>
      <c r="Y533" t="n">
        <v>1</v>
      </c>
      <c r="Z533" t="n">
        <v>10</v>
      </c>
    </row>
    <row r="534">
      <c r="A534" t="n">
        <v>30</v>
      </c>
      <c r="B534" t="n">
        <v>70</v>
      </c>
      <c r="C534" t="inlineStr">
        <is>
          <t xml:space="preserve">CONCLUIDO	</t>
        </is>
      </c>
      <c r="D534" t="n">
        <v>4.885</v>
      </c>
      <c r="E534" t="n">
        <v>20.47</v>
      </c>
      <c r="F534" t="n">
        <v>17.75</v>
      </c>
      <c r="G534" t="n">
        <v>62.65</v>
      </c>
      <c r="H534" t="n">
        <v>0.99</v>
      </c>
      <c r="I534" t="n">
        <v>17</v>
      </c>
      <c r="J534" t="n">
        <v>152.15</v>
      </c>
      <c r="K534" t="n">
        <v>47.83</v>
      </c>
      <c r="L534" t="n">
        <v>8.5</v>
      </c>
      <c r="M534" t="n">
        <v>15</v>
      </c>
      <c r="N534" t="n">
        <v>25.83</v>
      </c>
      <c r="O534" t="n">
        <v>18999.67</v>
      </c>
      <c r="P534" t="n">
        <v>184.42</v>
      </c>
      <c r="Q534" t="n">
        <v>444.56</v>
      </c>
      <c r="R534" t="n">
        <v>76.23</v>
      </c>
      <c r="S534" t="n">
        <v>48.21</v>
      </c>
      <c r="T534" t="n">
        <v>8037.02</v>
      </c>
      <c r="U534" t="n">
        <v>0.63</v>
      </c>
      <c r="V534" t="n">
        <v>0.77</v>
      </c>
      <c r="W534" t="n">
        <v>0.19</v>
      </c>
      <c r="X534" t="n">
        <v>0.47</v>
      </c>
      <c r="Y534" t="n">
        <v>1</v>
      </c>
      <c r="Z534" t="n">
        <v>10</v>
      </c>
    </row>
    <row r="535">
      <c r="A535" t="n">
        <v>31</v>
      </c>
      <c r="B535" t="n">
        <v>70</v>
      </c>
      <c r="C535" t="inlineStr">
        <is>
          <t xml:space="preserve">CONCLUIDO	</t>
        </is>
      </c>
      <c r="D535" t="n">
        <v>4.9046</v>
      </c>
      <c r="E535" t="n">
        <v>20.39</v>
      </c>
      <c r="F535" t="n">
        <v>17.7</v>
      </c>
      <c r="G535" t="n">
        <v>66.37</v>
      </c>
      <c r="H535" t="n">
        <v>1.02</v>
      </c>
      <c r="I535" t="n">
        <v>16</v>
      </c>
      <c r="J535" t="n">
        <v>152.5</v>
      </c>
      <c r="K535" t="n">
        <v>47.83</v>
      </c>
      <c r="L535" t="n">
        <v>8.75</v>
      </c>
      <c r="M535" t="n">
        <v>14</v>
      </c>
      <c r="N535" t="n">
        <v>25.93</v>
      </c>
      <c r="O535" t="n">
        <v>19042.73</v>
      </c>
      <c r="P535" t="n">
        <v>182.68</v>
      </c>
      <c r="Q535" t="n">
        <v>444.55</v>
      </c>
      <c r="R535" t="n">
        <v>74.23999999999999</v>
      </c>
      <c r="S535" t="n">
        <v>48.21</v>
      </c>
      <c r="T535" t="n">
        <v>7043.06</v>
      </c>
      <c r="U535" t="n">
        <v>0.65</v>
      </c>
      <c r="V535" t="n">
        <v>0.77</v>
      </c>
      <c r="W535" t="n">
        <v>0.19</v>
      </c>
      <c r="X535" t="n">
        <v>0.42</v>
      </c>
      <c r="Y535" t="n">
        <v>1</v>
      </c>
      <c r="Z535" t="n">
        <v>10</v>
      </c>
    </row>
    <row r="536">
      <c r="A536" t="n">
        <v>32</v>
      </c>
      <c r="B536" t="n">
        <v>70</v>
      </c>
      <c r="C536" t="inlineStr">
        <is>
          <t xml:space="preserve">CONCLUIDO	</t>
        </is>
      </c>
      <c r="D536" t="n">
        <v>4.8999</v>
      </c>
      <c r="E536" t="n">
        <v>20.41</v>
      </c>
      <c r="F536" t="n">
        <v>17.72</v>
      </c>
      <c r="G536" t="n">
        <v>66.44</v>
      </c>
      <c r="H536" t="n">
        <v>1.04</v>
      </c>
      <c r="I536" t="n">
        <v>16</v>
      </c>
      <c r="J536" t="n">
        <v>152.85</v>
      </c>
      <c r="K536" t="n">
        <v>47.83</v>
      </c>
      <c r="L536" t="n">
        <v>9</v>
      </c>
      <c r="M536" t="n">
        <v>14</v>
      </c>
      <c r="N536" t="n">
        <v>26.03</v>
      </c>
      <c r="O536" t="n">
        <v>19085.83</v>
      </c>
      <c r="P536" t="n">
        <v>182.66</v>
      </c>
      <c r="Q536" t="n">
        <v>444.56</v>
      </c>
      <c r="R536" t="n">
        <v>74.98999999999999</v>
      </c>
      <c r="S536" t="n">
        <v>48.21</v>
      </c>
      <c r="T536" t="n">
        <v>7418.99</v>
      </c>
      <c r="U536" t="n">
        <v>0.64</v>
      </c>
      <c r="V536" t="n">
        <v>0.77</v>
      </c>
      <c r="W536" t="n">
        <v>0.19</v>
      </c>
      <c r="X536" t="n">
        <v>0.44</v>
      </c>
      <c r="Y536" t="n">
        <v>1</v>
      </c>
      <c r="Z536" t="n">
        <v>10</v>
      </c>
    </row>
    <row r="537">
      <c r="A537" t="n">
        <v>33</v>
      </c>
      <c r="B537" t="n">
        <v>70</v>
      </c>
      <c r="C537" t="inlineStr">
        <is>
          <t xml:space="preserve">CONCLUIDO	</t>
        </is>
      </c>
      <c r="D537" t="n">
        <v>4.904</v>
      </c>
      <c r="E537" t="n">
        <v>20.39</v>
      </c>
      <c r="F537" t="n">
        <v>17.7</v>
      </c>
      <c r="G537" t="n">
        <v>66.38</v>
      </c>
      <c r="H537" t="n">
        <v>1.07</v>
      </c>
      <c r="I537" t="n">
        <v>16</v>
      </c>
      <c r="J537" t="n">
        <v>153.2</v>
      </c>
      <c r="K537" t="n">
        <v>47.83</v>
      </c>
      <c r="L537" t="n">
        <v>9.25</v>
      </c>
      <c r="M537" t="n">
        <v>14</v>
      </c>
      <c r="N537" t="n">
        <v>26.12</v>
      </c>
      <c r="O537" t="n">
        <v>19128.96</v>
      </c>
      <c r="P537" t="n">
        <v>181.74</v>
      </c>
      <c r="Q537" t="n">
        <v>444.57</v>
      </c>
      <c r="R537" t="n">
        <v>74.31999999999999</v>
      </c>
      <c r="S537" t="n">
        <v>48.21</v>
      </c>
      <c r="T537" t="n">
        <v>7085.03</v>
      </c>
      <c r="U537" t="n">
        <v>0.65</v>
      </c>
      <c r="V537" t="n">
        <v>0.77</v>
      </c>
      <c r="W537" t="n">
        <v>0.19</v>
      </c>
      <c r="X537" t="n">
        <v>0.42</v>
      </c>
      <c r="Y537" t="n">
        <v>1</v>
      </c>
      <c r="Z537" t="n">
        <v>10</v>
      </c>
    </row>
    <row r="538">
      <c r="A538" t="n">
        <v>34</v>
      </c>
      <c r="B538" t="n">
        <v>70</v>
      </c>
      <c r="C538" t="inlineStr">
        <is>
          <t xml:space="preserve">CONCLUIDO	</t>
        </is>
      </c>
      <c r="D538" t="n">
        <v>4.9174</v>
      </c>
      <c r="E538" t="n">
        <v>20.34</v>
      </c>
      <c r="F538" t="n">
        <v>17.67</v>
      </c>
      <c r="G538" t="n">
        <v>70.7</v>
      </c>
      <c r="H538" t="n">
        <v>1.1</v>
      </c>
      <c r="I538" t="n">
        <v>15</v>
      </c>
      <c r="J538" t="n">
        <v>153.55</v>
      </c>
      <c r="K538" t="n">
        <v>47.83</v>
      </c>
      <c r="L538" t="n">
        <v>9.5</v>
      </c>
      <c r="M538" t="n">
        <v>13</v>
      </c>
      <c r="N538" t="n">
        <v>26.22</v>
      </c>
      <c r="O538" t="n">
        <v>19172.12</v>
      </c>
      <c r="P538" t="n">
        <v>181.07</v>
      </c>
      <c r="Q538" t="n">
        <v>444.57</v>
      </c>
      <c r="R538" t="n">
        <v>73.53</v>
      </c>
      <c r="S538" t="n">
        <v>48.21</v>
      </c>
      <c r="T538" t="n">
        <v>6694.65</v>
      </c>
      <c r="U538" t="n">
        <v>0.66</v>
      </c>
      <c r="V538" t="n">
        <v>0.77</v>
      </c>
      <c r="W538" t="n">
        <v>0.19</v>
      </c>
      <c r="X538" t="n">
        <v>0.4</v>
      </c>
      <c r="Y538" t="n">
        <v>1</v>
      </c>
      <c r="Z538" t="n">
        <v>10</v>
      </c>
    </row>
    <row r="539">
      <c r="A539" t="n">
        <v>35</v>
      </c>
      <c r="B539" t="n">
        <v>70</v>
      </c>
      <c r="C539" t="inlineStr">
        <is>
          <t xml:space="preserve">CONCLUIDO	</t>
        </is>
      </c>
      <c r="D539" t="n">
        <v>4.9153</v>
      </c>
      <c r="E539" t="n">
        <v>20.34</v>
      </c>
      <c r="F539" t="n">
        <v>17.68</v>
      </c>
      <c r="G539" t="n">
        <v>70.73</v>
      </c>
      <c r="H539" t="n">
        <v>1.12</v>
      </c>
      <c r="I539" t="n">
        <v>15</v>
      </c>
      <c r="J539" t="n">
        <v>153.9</v>
      </c>
      <c r="K539" t="n">
        <v>47.83</v>
      </c>
      <c r="L539" t="n">
        <v>9.75</v>
      </c>
      <c r="M539" t="n">
        <v>13</v>
      </c>
      <c r="N539" t="n">
        <v>26.32</v>
      </c>
      <c r="O539" t="n">
        <v>19215.32</v>
      </c>
      <c r="P539" t="n">
        <v>180.38</v>
      </c>
      <c r="Q539" t="n">
        <v>444.55</v>
      </c>
      <c r="R539" t="n">
        <v>73.83</v>
      </c>
      <c r="S539" t="n">
        <v>48.21</v>
      </c>
      <c r="T539" t="n">
        <v>6843.07</v>
      </c>
      <c r="U539" t="n">
        <v>0.65</v>
      </c>
      <c r="V539" t="n">
        <v>0.77</v>
      </c>
      <c r="W539" t="n">
        <v>0.19</v>
      </c>
      <c r="X539" t="n">
        <v>0.41</v>
      </c>
      <c r="Y539" t="n">
        <v>1</v>
      </c>
      <c r="Z539" t="n">
        <v>10</v>
      </c>
    </row>
    <row r="540">
      <c r="A540" t="n">
        <v>36</v>
      </c>
      <c r="B540" t="n">
        <v>70</v>
      </c>
      <c r="C540" t="inlineStr">
        <is>
          <t xml:space="preserve">CONCLUIDO	</t>
        </is>
      </c>
      <c r="D540" t="n">
        <v>4.9436</v>
      </c>
      <c r="E540" t="n">
        <v>20.23</v>
      </c>
      <c r="F540" t="n">
        <v>17.6</v>
      </c>
      <c r="G540" t="n">
        <v>75.41</v>
      </c>
      <c r="H540" t="n">
        <v>1.15</v>
      </c>
      <c r="I540" t="n">
        <v>14</v>
      </c>
      <c r="J540" t="n">
        <v>154.25</v>
      </c>
      <c r="K540" t="n">
        <v>47.83</v>
      </c>
      <c r="L540" t="n">
        <v>10</v>
      </c>
      <c r="M540" t="n">
        <v>12</v>
      </c>
      <c r="N540" t="n">
        <v>26.43</v>
      </c>
      <c r="O540" t="n">
        <v>19258.55</v>
      </c>
      <c r="P540" t="n">
        <v>179.34</v>
      </c>
      <c r="Q540" t="n">
        <v>444.57</v>
      </c>
      <c r="R540" t="n">
        <v>70.79000000000001</v>
      </c>
      <c r="S540" t="n">
        <v>48.21</v>
      </c>
      <c r="T540" t="n">
        <v>5330.21</v>
      </c>
      <c r="U540" t="n">
        <v>0.68</v>
      </c>
      <c r="V540" t="n">
        <v>0.78</v>
      </c>
      <c r="W540" t="n">
        <v>0.19</v>
      </c>
      <c r="X540" t="n">
        <v>0.32</v>
      </c>
      <c r="Y540" t="n">
        <v>1</v>
      </c>
      <c r="Z540" t="n">
        <v>10</v>
      </c>
    </row>
    <row r="541">
      <c r="A541" t="n">
        <v>37</v>
      </c>
      <c r="B541" t="n">
        <v>70</v>
      </c>
      <c r="C541" t="inlineStr">
        <is>
          <t xml:space="preserve">CONCLUIDO	</t>
        </is>
      </c>
      <c r="D541" t="n">
        <v>4.9366</v>
      </c>
      <c r="E541" t="n">
        <v>20.26</v>
      </c>
      <c r="F541" t="n">
        <v>17.62</v>
      </c>
      <c r="G541" t="n">
        <v>75.53</v>
      </c>
      <c r="H541" t="n">
        <v>1.17</v>
      </c>
      <c r="I541" t="n">
        <v>14</v>
      </c>
      <c r="J541" t="n">
        <v>154.6</v>
      </c>
      <c r="K541" t="n">
        <v>47.83</v>
      </c>
      <c r="L541" t="n">
        <v>10.25</v>
      </c>
      <c r="M541" t="n">
        <v>12</v>
      </c>
      <c r="N541" t="n">
        <v>26.53</v>
      </c>
      <c r="O541" t="n">
        <v>19301.82</v>
      </c>
      <c r="P541" t="n">
        <v>179.21</v>
      </c>
      <c r="Q541" t="n">
        <v>444.56</v>
      </c>
      <c r="R541" t="n">
        <v>72.06</v>
      </c>
      <c r="S541" t="n">
        <v>48.21</v>
      </c>
      <c r="T541" t="n">
        <v>5966.36</v>
      </c>
      <c r="U541" t="n">
        <v>0.67</v>
      </c>
      <c r="V541" t="n">
        <v>0.77</v>
      </c>
      <c r="W541" t="n">
        <v>0.18</v>
      </c>
      <c r="X541" t="n">
        <v>0.35</v>
      </c>
      <c r="Y541" t="n">
        <v>1</v>
      </c>
      <c r="Z541" t="n">
        <v>10</v>
      </c>
    </row>
    <row r="542">
      <c r="A542" t="n">
        <v>38</v>
      </c>
      <c r="B542" t="n">
        <v>70</v>
      </c>
      <c r="C542" t="inlineStr">
        <is>
          <t xml:space="preserve">CONCLUIDO	</t>
        </is>
      </c>
      <c r="D542" t="n">
        <v>4.9271</v>
      </c>
      <c r="E542" t="n">
        <v>20.3</v>
      </c>
      <c r="F542" t="n">
        <v>17.66</v>
      </c>
      <c r="G542" t="n">
        <v>75.7</v>
      </c>
      <c r="H542" t="n">
        <v>1.2</v>
      </c>
      <c r="I542" t="n">
        <v>14</v>
      </c>
      <c r="J542" t="n">
        <v>154.95</v>
      </c>
      <c r="K542" t="n">
        <v>47.83</v>
      </c>
      <c r="L542" t="n">
        <v>10.5</v>
      </c>
      <c r="M542" t="n">
        <v>12</v>
      </c>
      <c r="N542" t="n">
        <v>26.63</v>
      </c>
      <c r="O542" t="n">
        <v>19345.12</v>
      </c>
      <c r="P542" t="n">
        <v>177.89</v>
      </c>
      <c r="Q542" t="n">
        <v>444.55</v>
      </c>
      <c r="R542" t="n">
        <v>73.27</v>
      </c>
      <c r="S542" t="n">
        <v>48.21</v>
      </c>
      <c r="T542" t="n">
        <v>6567.57</v>
      </c>
      <c r="U542" t="n">
        <v>0.66</v>
      </c>
      <c r="V542" t="n">
        <v>0.77</v>
      </c>
      <c r="W542" t="n">
        <v>0.19</v>
      </c>
      <c r="X542" t="n">
        <v>0.39</v>
      </c>
      <c r="Y542" t="n">
        <v>1</v>
      </c>
      <c r="Z542" t="n">
        <v>10</v>
      </c>
    </row>
    <row r="543">
      <c r="A543" t="n">
        <v>39</v>
      </c>
      <c r="B543" t="n">
        <v>70</v>
      </c>
      <c r="C543" t="inlineStr">
        <is>
          <t xml:space="preserve">CONCLUIDO	</t>
        </is>
      </c>
      <c r="D543" t="n">
        <v>4.9433</v>
      </c>
      <c r="E543" t="n">
        <v>20.23</v>
      </c>
      <c r="F543" t="n">
        <v>17.63</v>
      </c>
      <c r="G543" t="n">
        <v>81.34999999999999</v>
      </c>
      <c r="H543" t="n">
        <v>1.23</v>
      </c>
      <c r="I543" t="n">
        <v>13</v>
      </c>
      <c r="J543" t="n">
        <v>155.31</v>
      </c>
      <c r="K543" t="n">
        <v>47.83</v>
      </c>
      <c r="L543" t="n">
        <v>10.75</v>
      </c>
      <c r="M543" t="n">
        <v>11</v>
      </c>
      <c r="N543" t="n">
        <v>26.73</v>
      </c>
      <c r="O543" t="n">
        <v>19388.45</v>
      </c>
      <c r="P543" t="n">
        <v>177.23</v>
      </c>
      <c r="Q543" t="n">
        <v>444.55</v>
      </c>
      <c r="R543" t="n">
        <v>71.98</v>
      </c>
      <c r="S543" t="n">
        <v>48.21</v>
      </c>
      <c r="T543" t="n">
        <v>5930.66</v>
      </c>
      <c r="U543" t="n">
        <v>0.67</v>
      </c>
      <c r="V543" t="n">
        <v>0.77</v>
      </c>
      <c r="W543" t="n">
        <v>0.19</v>
      </c>
      <c r="X543" t="n">
        <v>0.35</v>
      </c>
      <c r="Y543" t="n">
        <v>1</v>
      </c>
      <c r="Z543" t="n">
        <v>10</v>
      </c>
    </row>
    <row r="544">
      <c r="A544" t="n">
        <v>40</v>
      </c>
      <c r="B544" t="n">
        <v>70</v>
      </c>
      <c r="C544" t="inlineStr">
        <is>
          <t xml:space="preserve">CONCLUIDO	</t>
        </is>
      </c>
      <c r="D544" t="n">
        <v>4.9472</v>
      </c>
      <c r="E544" t="n">
        <v>20.21</v>
      </c>
      <c r="F544" t="n">
        <v>17.61</v>
      </c>
      <c r="G544" t="n">
        <v>81.28</v>
      </c>
      <c r="H544" t="n">
        <v>1.25</v>
      </c>
      <c r="I544" t="n">
        <v>13</v>
      </c>
      <c r="J544" t="n">
        <v>155.66</v>
      </c>
      <c r="K544" t="n">
        <v>47.83</v>
      </c>
      <c r="L544" t="n">
        <v>11</v>
      </c>
      <c r="M544" t="n">
        <v>11</v>
      </c>
      <c r="N544" t="n">
        <v>26.83</v>
      </c>
      <c r="O544" t="n">
        <v>19431.82</v>
      </c>
      <c r="P544" t="n">
        <v>176.97</v>
      </c>
      <c r="Q544" t="n">
        <v>444.57</v>
      </c>
      <c r="R544" t="n">
        <v>71.51000000000001</v>
      </c>
      <c r="S544" t="n">
        <v>48.21</v>
      </c>
      <c r="T544" t="n">
        <v>5695.42</v>
      </c>
      <c r="U544" t="n">
        <v>0.67</v>
      </c>
      <c r="V544" t="n">
        <v>0.77</v>
      </c>
      <c r="W544" t="n">
        <v>0.18</v>
      </c>
      <c r="X544" t="n">
        <v>0.33</v>
      </c>
      <c r="Y544" t="n">
        <v>1</v>
      </c>
      <c r="Z544" t="n">
        <v>10</v>
      </c>
    </row>
    <row r="545">
      <c r="A545" t="n">
        <v>41</v>
      </c>
      <c r="B545" t="n">
        <v>70</v>
      </c>
      <c r="C545" t="inlineStr">
        <is>
          <t xml:space="preserve">CONCLUIDO	</t>
        </is>
      </c>
      <c r="D545" t="n">
        <v>4.9449</v>
      </c>
      <c r="E545" t="n">
        <v>20.22</v>
      </c>
      <c r="F545" t="n">
        <v>17.62</v>
      </c>
      <c r="G545" t="n">
        <v>81.31999999999999</v>
      </c>
      <c r="H545" t="n">
        <v>1.28</v>
      </c>
      <c r="I545" t="n">
        <v>13</v>
      </c>
      <c r="J545" t="n">
        <v>156.01</v>
      </c>
      <c r="K545" t="n">
        <v>47.83</v>
      </c>
      <c r="L545" t="n">
        <v>11.25</v>
      </c>
      <c r="M545" t="n">
        <v>11</v>
      </c>
      <c r="N545" t="n">
        <v>26.93</v>
      </c>
      <c r="O545" t="n">
        <v>19475.23</v>
      </c>
      <c r="P545" t="n">
        <v>176.61</v>
      </c>
      <c r="Q545" t="n">
        <v>444.55</v>
      </c>
      <c r="R545" t="n">
        <v>71.78</v>
      </c>
      <c r="S545" t="n">
        <v>48.21</v>
      </c>
      <c r="T545" t="n">
        <v>5829.16</v>
      </c>
      <c r="U545" t="n">
        <v>0.67</v>
      </c>
      <c r="V545" t="n">
        <v>0.77</v>
      </c>
      <c r="W545" t="n">
        <v>0.18</v>
      </c>
      <c r="X545" t="n">
        <v>0.34</v>
      </c>
      <c r="Y545" t="n">
        <v>1</v>
      </c>
      <c r="Z545" t="n">
        <v>10</v>
      </c>
    </row>
    <row r="546">
      <c r="A546" t="n">
        <v>42</v>
      </c>
      <c r="B546" t="n">
        <v>70</v>
      </c>
      <c r="C546" t="inlineStr">
        <is>
          <t xml:space="preserve">CONCLUIDO	</t>
        </is>
      </c>
      <c r="D546" t="n">
        <v>4.9596</v>
      </c>
      <c r="E546" t="n">
        <v>20.16</v>
      </c>
      <c r="F546" t="n">
        <v>17.59</v>
      </c>
      <c r="G546" t="n">
        <v>87.94</v>
      </c>
      <c r="H546" t="n">
        <v>1.3</v>
      </c>
      <c r="I546" t="n">
        <v>12</v>
      </c>
      <c r="J546" t="n">
        <v>156.36</v>
      </c>
      <c r="K546" t="n">
        <v>47.83</v>
      </c>
      <c r="L546" t="n">
        <v>11.5</v>
      </c>
      <c r="M546" t="n">
        <v>10</v>
      </c>
      <c r="N546" t="n">
        <v>27.03</v>
      </c>
      <c r="O546" t="n">
        <v>19518.67</v>
      </c>
      <c r="P546" t="n">
        <v>174.75</v>
      </c>
      <c r="Q546" t="n">
        <v>444.55</v>
      </c>
      <c r="R546" t="n">
        <v>70.77</v>
      </c>
      <c r="S546" t="n">
        <v>48.21</v>
      </c>
      <c r="T546" t="n">
        <v>5330.89</v>
      </c>
      <c r="U546" t="n">
        <v>0.68</v>
      </c>
      <c r="V546" t="n">
        <v>0.78</v>
      </c>
      <c r="W546" t="n">
        <v>0.18</v>
      </c>
      <c r="X546" t="n">
        <v>0.31</v>
      </c>
      <c r="Y546" t="n">
        <v>1</v>
      </c>
      <c r="Z546" t="n">
        <v>10</v>
      </c>
    </row>
    <row r="547">
      <c r="A547" t="n">
        <v>43</v>
      </c>
      <c r="B547" t="n">
        <v>70</v>
      </c>
      <c r="C547" t="inlineStr">
        <is>
          <t xml:space="preserve">CONCLUIDO	</t>
        </is>
      </c>
      <c r="D547" t="n">
        <v>4.9589</v>
      </c>
      <c r="E547" t="n">
        <v>20.17</v>
      </c>
      <c r="F547" t="n">
        <v>17.59</v>
      </c>
      <c r="G547" t="n">
        <v>87.95</v>
      </c>
      <c r="H547" t="n">
        <v>1.33</v>
      </c>
      <c r="I547" t="n">
        <v>12</v>
      </c>
      <c r="J547" t="n">
        <v>156.71</v>
      </c>
      <c r="K547" t="n">
        <v>47.83</v>
      </c>
      <c r="L547" t="n">
        <v>11.75</v>
      </c>
      <c r="M547" t="n">
        <v>10</v>
      </c>
      <c r="N547" t="n">
        <v>27.14</v>
      </c>
      <c r="O547" t="n">
        <v>19562.15</v>
      </c>
      <c r="P547" t="n">
        <v>174.66</v>
      </c>
      <c r="Q547" t="n">
        <v>444.56</v>
      </c>
      <c r="R547" t="n">
        <v>70.86</v>
      </c>
      <c r="S547" t="n">
        <v>48.21</v>
      </c>
      <c r="T547" t="n">
        <v>5374.41</v>
      </c>
      <c r="U547" t="n">
        <v>0.68</v>
      </c>
      <c r="V547" t="n">
        <v>0.78</v>
      </c>
      <c r="W547" t="n">
        <v>0.18</v>
      </c>
      <c r="X547" t="n">
        <v>0.31</v>
      </c>
      <c r="Y547" t="n">
        <v>1</v>
      </c>
      <c r="Z547" t="n">
        <v>10</v>
      </c>
    </row>
    <row r="548">
      <c r="A548" t="n">
        <v>44</v>
      </c>
      <c r="B548" t="n">
        <v>70</v>
      </c>
      <c r="C548" t="inlineStr">
        <is>
          <t xml:space="preserve">CONCLUIDO	</t>
        </is>
      </c>
      <c r="D548" t="n">
        <v>4.9624</v>
      </c>
      <c r="E548" t="n">
        <v>20.15</v>
      </c>
      <c r="F548" t="n">
        <v>17.58</v>
      </c>
      <c r="G548" t="n">
        <v>87.88</v>
      </c>
      <c r="H548" t="n">
        <v>1.35</v>
      </c>
      <c r="I548" t="n">
        <v>12</v>
      </c>
      <c r="J548" t="n">
        <v>157.07</v>
      </c>
      <c r="K548" t="n">
        <v>47.83</v>
      </c>
      <c r="L548" t="n">
        <v>12</v>
      </c>
      <c r="M548" t="n">
        <v>10</v>
      </c>
      <c r="N548" t="n">
        <v>27.24</v>
      </c>
      <c r="O548" t="n">
        <v>19605.66</v>
      </c>
      <c r="P548" t="n">
        <v>174.92</v>
      </c>
      <c r="Q548" t="n">
        <v>444.56</v>
      </c>
      <c r="R548" t="n">
        <v>70.27</v>
      </c>
      <c r="S548" t="n">
        <v>48.21</v>
      </c>
      <c r="T548" t="n">
        <v>5081.5</v>
      </c>
      <c r="U548" t="n">
        <v>0.6899999999999999</v>
      </c>
      <c r="V548" t="n">
        <v>0.78</v>
      </c>
      <c r="W548" t="n">
        <v>0.19</v>
      </c>
      <c r="X548" t="n">
        <v>0.3</v>
      </c>
      <c r="Y548" t="n">
        <v>1</v>
      </c>
      <c r="Z548" t="n">
        <v>10</v>
      </c>
    </row>
    <row r="549">
      <c r="A549" t="n">
        <v>45</v>
      </c>
      <c r="B549" t="n">
        <v>70</v>
      </c>
      <c r="C549" t="inlineStr">
        <is>
          <t xml:space="preserve">CONCLUIDO	</t>
        </is>
      </c>
      <c r="D549" t="n">
        <v>4.9754</v>
      </c>
      <c r="E549" t="n">
        <v>20.1</v>
      </c>
      <c r="F549" t="n">
        <v>17.52</v>
      </c>
      <c r="G549" t="n">
        <v>87.62</v>
      </c>
      <c r="H549" t="n">
        <v>1.38</v>
      </c>
      <c r="I549" t="n">
        <v>12</v>
      </c>
      <c r="J549" t="n">
        <v>157.42</v>
      </c>
      <c r="K549" t="n">
        <v>47.83</v>
      </c>
      <c r="L549" t="n">
        <v>12.25</v>
      </c>
      <c r="M549" t="n">
        <v>10</v>
      </c>
      <c r="N549" t="n">
        <v>27.34</v>
      </c>
      <c r="O549" t="n">
        <v>19649.2</v>
      </c>
      <c r="P549" t="n">
        <v>172.16</v>
      </c>
      <c r="Q549" t="n">
        <v>444.55</v>
      </c>
      <c r="R549" t="n">
        <v>68.56</v>
      </c>
      <c r="S549" t="n">
        <v>48.21</v>
      </c>
      <c r="T549" t="n">
        <v>4225.33</v>
      </c>
      <c r="U549" t="n">
        <v>0.7</v>
      </c>
      <c r="V549" t="n">
        <v>0.78</v>
      </c>
      <c r="W549" t="n">
        <v>0.18</v>
      </c>
      <c r="X549" t="n">
        <v>0.25</v>
      </c>
      <c r="Y549" t="n">
        <v>1</v>
      </c>
      <c r="Z549" t="n">
        <v>10</v>
      </c>
    </row>
    <row r="550">
      <c r="A550" t="n">
        <v>46</v>
      </c>
      <c r="B550" t="n">
        <v>70</v>
      </c>
      <c r="C550" t="inlineStr">
        <is>
          <t xml:space="preserve">CONCLUIDO	</t>
        </is>
      </c>
      <c r="D550" t="n">
        <v>4.9668</v>
      </c>
      <c r="E550" t="n">
        <v>20.13</v>
      </c>
      <c r="F550" t="n">
        <v>17.59</v>
      </c>
      <c r="G550" t="n">
        <v>95.93000000000001</v>
      </c>
      <c r="H550" t="n">
        <v>1.4</v>
      </c>
      <c r="I550" t="n">
        <v>11</v>
      </c>
      <c r="J550" t="n">
        <v>157.77</v>
      </c>
      <c r="K550" t="n">
        <v>47.83</v>
      </c>
      <c r="L550" t="n">
        <v>12.5</v>
      </c>
      <c r="M550" t="n">
        <v>9</v>
      </c>
      <c r="N550" t="n">
        <v>27.45</v>
      </c>
      <c r="O550" t="n">
        <v>19692.79</v>
      </c>
      <c r="P550" t="n">
        <v>172.25</v>
      </c>
      <c r="Q550" t="n">
        <v>444.55</v>
      </c>
      <c r="R550" t="n">
        <v>70.81999999999999</v>
      </c>
      <c r="S550" t="n">
        <v>48.21</v>
      </c>
      <c r="T550" t="n">
        <v>5361.29</v>
      </c>
      <c r="U550" t="n">
        <v>0.68</v>
      </c>
      <c r="V550" t="n">
        <v>0.78</v>
      </c>
      <c r="W550" t="n">
        <v>0.18</v>
      </c>
      <c r="X550" t="n">
        <v>0.31</v>
      </c>
      <c r="Y550" t="n">
        <v>1</v>
      </c>
      <c r="Z550" t="n">
        <v>10</v>
      </c>
    </row>
    <row r="551">
      <c r="A551" t="n">
        <v>47</v>
      </c>
      <c r="B551" t="n">
        <v>70</v>
      </c>
      <c r="C551" t="inlineStr">
        <is>
          <t xml:space="preserve">CONCLUIDO	</t>
        </is>
      </c>
      <c r="D551" t="n">
        <v>4.9705</v>
      </c>
      <c r="E551" t="n">
        <v>20.12</v>
      </c>
      <c r="F551" t="n">
        <v>17.57</v>
      </c>
      <c r="G551" t="n">
        <v>95.84999999999999</v>
      </c>
      <c r="H551" t="n">
        <v>1.43</v>
      </c>
      <c r="I551" t="n">
        <v>11</v>
      </c>
      <c r="J551" t="n">
        <v>158.13</v>
      </c>
      <c r="K551" t="n">
        <v>47.83</v>
      </c>
      <c r="L551" t="n">
        <v>12.75</v>
      </c>
      <c r="M551" t="n">
        <v>9</v>
      </c>
      <c r="N551" t="n">
        <v>27.55</v>
      </c>
      <c r="O551" t="n">
        <v>19736.4</v>
      </c>
      <c r="P551" t="n">
        <v>172.06</v>
      </c>
      <c r="Q551" t="n">
        <v>444.55</v>
      </c>
      <c r="R551" t="n">
        <v>70.22</v>
      </c>
      <c r="S551" t="n">
        <v>48.21</v>
      </c>
      <c r="T551" t="n">
        <v>5061.99</v>
      </c>
      <c r="U551" t="n">
        <v>0.6899999999999999</v>
      </c>
      <c r="V551" t="n">
        <v>0.78</v>
      </c>
      <c r="W551" t="n">
        <v>0.18</v>
      </c>
      <c r="X551" t="n">
        <v>0.3</v>
      </c>
      <c r="Y551" t="n">
        <v>1</v>
      </c>
      <c r="Z551" t="n">
        <v>10</v>
      </c>
    </row>
    <row r="552">
      <c r="A552" t="n">
        <v>48</v>
      </c>
      <c r="B552" t="n">
        <v>70</v>
      </c>
      <c r="C552" t="inlineStr">
        <is>
          <t xml:space="preserve">CONCLUIDO	</t>
        </is>
      </c>
      <c r="D552" t="n">
        <v>4.9729</v>
      </c>
      <c r="E552" t="n">
        <v>20.11</v>
      </c>
      <c r="F552" t="n">
        <v>17.56</v>
      </c>
      <c r="G552" t="n">
        <v>95.8</v>
      </c>
      <c r="H552" t="n">
        <v>1.45</v>
      </c>
      <c r="I552" t="n">
        <v>11</v>
      </c>
      <c r="J552" t="n">
        <v>158.48</v>
      </c>
      <c r="K552" t="n">
        <v>47.83</v>
      </c>
      <c r="L552" t="n">
        <v>13</v>
      </c>
      <c r="M552" t="n">
        <v>9</v>
      </c>
      <c r="N552" t="n">
        <v>27.65</v>
      </c>
      <c r="O552" t="n">
        <v>19780.06</v>
      </c>
      <c r="P552" t="n">
        <v>171.29</v>
      </c>
      <c r="Q552" t="n">
        <v>444.55</v>
      </c>
      <c r="R552" t="n">
        <v>70.04000000000001</v>
      </c>
      <c r="S552" t="n">
        <v>48.21</v>
      </c>
      <c r="T552" t="n">
        <v>4969.73</v>
      </c>
      <c r="U552" t="n">
        <v>0.6899999999999999</v>
      </c>
      <c r="V552" t="n">
        <v>0.78</v>
      </c>
      <c r="W552" t="n">
        <v>0.18</v>
      </c>
      <c r="X552" t="n">
        <v>0.29</v>
      </c>
      <c r="Y552" t="n">
        <v>1</v>
      </c>
      <c r="Z552" t="n">
        <v>10</v>
      </c>
    </row>
    <row r="553">
      <c r="A553" t="n">
        <v>49</v>
      </c>
      <c r="B553" t="n">
        <v>70</v>
      </c>
      <c r="C553" t="inlineStr">
        <is>
          <t xml:space="preserve">CONCLUIDO	</t>
        </is>
      </c>
      <c r="D553" t="n">
        <v>4.975</v>
      </c>
      <c r="E553" t="n">
        <v>20.1</v>
      </c>
      <c r="F553" t="n">
        <v>17.55</v>
      </c>
      <c r="G553" t="n">
        <v>95.75</v>
      </c>
      <c r="H553" t="n">
        <v>1.48</v>
      </c>
      <c r="I553" t="n">
        <v>11</v>
      </c>
      <c r="J553" t="n">
        <v>158.84</v>
      </c>
      <c r="K553" t="n">
        <v>47.83</v>
      </c>
      <c r="L553" t="n">
        <v>13.25</v>
      </c>
      <c r="M553" t="n">
        <v>9</v>
      </c>
      <c r="N553" t="n">
        <v>27.76</v>
      </c>
      <c r="O553" t="n">
        <v>19823.75</v>
      </c>
      <c r="P553" t="n">
        <v>170.67</v>
      </c>
      <c r="Q553" t="n">
        <v>444.57</v>
      </c>
      <c r="R553" t="n">
        <v>69.66</v>
      </c>
      <c r="S553" t="n">
        <v>48.21</v>
      </c>
      <c r="T553" t="n">
        <v>4779.07</v>
      </c>
      <c r="U553" t="n">
        <v>0.6899999999999999</v>
      </c>
      <c r="V553" t="n">
        <v>0.78</v>
      </c>
      <c r="W553" t="n">
        <v>0.18</v>
      </c>
      <c r="X553" t="n">
        <v>0.28</v>
      </c>
      <c r="Y553" t="n">
        <v>1</v>
      </c>
      <c r="Z553" t="n">
        <v>10</v>
      </c>
    </row>
    <row r="554">
      <c r="A554" t="n">
        <v>50</v>
      </c>
      <c r="B554" t="n">
        <v>70</v>
      </c>
      <c r="C554" t="inlineStr">
        <is>
          <t xml:space="preserve">CONCLUIDO	</t>
        </is>
      </c>
      <c r="D554" t="n">
        <v>4.9893</v>
      </c>
      <c r="E554" t="n">
        <v>20.04</v>
      </c>
      <c r="F554" t="n">
        <v>17.53</v>
      </c>
      <c r="G554" t="n">
        <v>105.16</v>
      </c>
      <c r="H554" t="n">
        <v>1.5</v>
      </c>
      <c r="I554" t="n">
        <v>10</v>
      </c>
      <c r="J554" t="n">
        <v>159.19</v>
      </c>
      <c r="K554" t="n">
        <v>47.83</v>
      </c>
      <c r="L554" t="n">
        <v>13.5</v>
      </c>
      <c r="M554" t="n">
        <v>8</v>
      </c>
      <c r="N554" t="n">
        <v>27.86</v>
      </c>
      <c r="O554" t="n">
        <v>19867.59</v>
      </c>
      <c r="P554" t="n">
        <v>169.35</v>
      </c>
      <c r="Q554" t="n">
        <v>444.55</v>
      </c>
      <c r="R554" t="n">
        <v>68.67</v>
      </c>
      <c r="S554" t="n">
        <v>48.21</v>
      </c>
      <c r="T554" t="n">
        <v>4288.83</v>
      </c>
      <c r="U554" t="n">
        <v>0.7</v>
      </c>
      <c r="V554" t="n">
        <v>0.78</v>
      </c>
      <c r="W554" t="n">
        <v>0.18</v>
      </c>
      <c r="X554" t="n">
        <v>0.25</v>
      </c>
      <c r="Y554" t="n">
        <v>1</v>
      </c>
      <c r="Z554" t="n">
        <v>10</v>
      </c>
    </row>
    <row r="555">
      <c r="A555" t="n">
        <v>51</v>
      </c>
      <c r="B555" t="n">
        <v>70</v>
      </c>
      <c r="C555" t="inlineStr">
        <is>
          <t xml:space="preserve">CONCLUIDO	</t>
        </is>
      </c>
      <c r="D555" t="n">
        <v>4.9883</v>
      </c>
      <c r="E555" t="n">
        <v>20.05</v>
      </c>
      <c r="F555" t="n">
        <v>17.53</v>
      </c>
      <c r="G555" t="n">
        <v>105.18</v>
      </c>
      <c r="H555" t="n">
        <v>1.53</v>
      </c>
      <c r="I555" t="n">
        <v>10</v>
      </c>
      <c r="J555" t="n">
        <v>159.55</v>
      </c>
      <c r="K555" t="n">
        <v>47.83</v>
      </c>
      <c r="L555" t="n">
        <v>13.75</v>
      </c>
      <c r="M555" t="n">
        <v>8</v>
      </c>
      <c r="N555" t="n">
        <v>27.97</v>
      </c>
      <c r="O555" t="n">
        <v>19911.36</v>
      </c>
      <c r="P555" t="n">
        <v>169.39</v>
      </c>
      <c r="Q555" t="n">
        <v>444.55</v>
      </c>
      <c r="R555" t="n">
        <v>68.81</v>
      </c>
      <c r="S555" t="n">
        <v>48.21</v>
      </c>
      <c r="T555" t="n">
        <v>4360.5</v>
      </c>
      <c r="U555" t="n">
        <v>0.7</v>
      </c>
      <c r="V555" t="n">
        <v>0.78</v>
      </c>
      <c r="W555" t="n">
        <v>0.18</v>
      </c>
      <c r="X555" t="n">
        <v>0.25</v>
      </c>
      <c r="Y555" t="n">
        <v>1</v>
      </c>
      <c r="Z555" t="n">
        <v>10</v>
      </c>
    </row>
    <row r="556">
      <c r="A556" t="n">
        <v>52</v>
      </c>
      <c r="B556" t="n">
        <v>70</v>
      </c>
      <c r="C556" t="inlineStr">
        <is>
          <t xml:space="preserve">CONCLUIDO	</t>
        </is>
      </c>
      <c r="D556" t="n">
        <v>4.9959</v>
      </c>
      <c r="E556" t="n">
        <v>20.02</v>
      </c>
      <c r="F556" t="n">
        <v>17.5</v>
      </c>
      <c r="G556" t="n">
        <v>104.99</v>
      </c>
      <c r="H556" t="n">
        <v>1.55</v>
      </c>
      <c r="I556" t="n">
        <v>10</v>
      </c>
      <c r="J556" t="n">
        <v>159.9</v>
      </c>
      <c r="K556" t="n">
        <v>47.83</v>
      </c>
      <c r="L556" t="n">
        <v>14</v>
      </c>
      <c r="M556" t="n">
        <v>8</v>
      </c>
      <c r="N556" t="n">
        <v>28.07</v>
      </c>
      <c r="O556" t="n">
        <v>19955.16</v>
      </c>
      <c r="P556" t="n">
        <v>168.59</v>
      </c>
      <c r="Q556" t="n">
        <v>444.55</v>
      </c>
      <c r="R556" t="n">
        <v>67.67</v>
      </c>
      <c r="S556" t="n">
        <v>48.21</v>
      </c>
      <c r="T556" t="n">
        <v>3790.15</v>
      </c>
      <c r="U556" t="n">
        <v>0.71</v>
      </c>
      <c r="V556" t="n">
        <v>0.78</v>
      </c>
      <c r="W556" t="n">
        <v>0.18</v>
      </c>
      <c r="X556" t="n">
        <v>0.22</v>
      </c>
      <c r="Y556" t="n">
        <v>1</v>
      </c>
      <c r="Z556" t="n">
        <v>10</v>
      </c>
    </row>
    <row r="557">
      <c r="A557" t="n">
        <v>53</v>
      </c>
      <c r="B557" t="n">
        <v>70</v>
      </c>
      <c r="C557" t="inlineStr">
        <is>
          <t xml:space="preserve">CONCLUIDO	</t>
        </is>
      </c>
      <c r="D557" t="n">
        <v>5.0003</v>
      </c>
      <c r="E557" t="n">
        <v>20</v>
      </c>
      <c r="F557" t="n">
        <v>17.48</v>
      </c>
      <c r="G557" t="n">
        <v>104.89</v>
      </c>
      <c r="H557" t="n">
        <v>1.58</v>
      </c>
      <c r="I557" t="n">
        <v>10</v>
      </c>
      <c r="J557" t="n">
        <v>160.26</v>
      </c>
      <c r="K557" t="n">
        <v>47.83</v>
      </c>
      <c r="L557" t="n">
        <v>14.25</v>
      </c>
      <c r="M557" t="n">
        <v>8</v>
      </c>
      <c r="N557" t="n">
        <v>28.18</v>
      </c>
      <c r="O557" t="n">
        <v>19998.99</v>
      </c>
      <c r="P557" t="n">
        <v>167.59</v>
      </c>
      <c r="Q557" t="n">
        <v>444.56</v>
      </c>
      <c r="R557" t="n">
        <v>67.29000000000001</v>
      </c>
      <c r="S557" t="n">
        <v>48.21</v>
      </c>
      <c r="T557" t="n">
        <v>3598.23</v>
      </c>
      <c r="U557" t="n">
        <v>0.72</v>
      </c>
      <c r="V557" t="n">
        <v>0.78</v>
      </c>
      <c r="W557" t="n">
        <v>0.17</v>
      </c>
      <c r="X557" t="n">
        <v>0.2</v>
      </c>
      <c r="Y557" t="n">
        <v>1</v>
      </c>
      <c r="Z557" t="n">
        <v>10</v>
      </c>
    </row>
    <row r="558">
      <c r="A558" t="n">
        <v>54</v>
      </c>
      <c r="B558" t="n">
        <v>70</v>
      </c>
      <c r="C558" t="inlineStr">
        <is>
          <t xml:space="preserve">CONCLUIDO	</t>
        </is>
      </c>
      <c r="D558" t="n">
        <v>4.9826</v>
      </c>
      <c r="E558" t="n">
        <v>20.07</v>
      </c>
      <c r="F558" t="n">
        <v>17.55</v>
      </c>
      <c r="G558" t="n">
        <v>105.31</v>
      </c>
      <c r="H558" t="n">
        <v>1.6</v>
      </c>
      <c r="I558" t="n">
        <v>10</v>
      </c>
      <c r="J558" t="n">
        <v>160.61</v>
      </c>
      <c r="K558" t="n">
        <v>47.83</v>
      </c>
      <c r="L558" t="n">
        <v>14.5</v>
      </c>
      <c r="M558" t="n">
        <v>8</v>
      </c>
      <c r="N558" t="n">
        <v>28.28</v>
      </c>
      <c r="O558" t="n">
        <v>20042.86</v>
      </c>
      <c r="P558" t="n">
        <v>166.9</v>
      </c>
      <c r="Q558" t="n">
        <v>444.57</v>
      </c>
      <c r="R558" t="n">
        <v>69.64</v>
      </c>
      <c r="S558" t="n">
        <v>48.21</v>
      </c>
      <c r="T558" t="n">
        <v>4774.2</v>
      </c>
      <c r="U558" t="n">
        <v>0.6899999999999999</v>
      </c>
      <c r="V558" t="n">
        <v>0.78</v>
      </c>
      <c r="W558" t="n">
        <v>0.18</v>
      </c>
      <c r="X558" t="n">
        <v>0.28</v>
      </c>
      <c r="Y558" t="n">
        <v>1</v>
      </c>
      <c r="Z558" t="n">
        <v>10</v>
      </c>
    </row>
    <row r="559">
      <c r="A559" t="n">
        <v>55</v>
      </c>
      <c r="B559" t="n">
        <v>70</v>
      </c>
      <c r="C559" t="inlineStr">
        <is>
          <t xml:space="preserve">CONCLUIDO	</t>
        </is>
      </c>
      <c r="D559" t="n">
        <v>5.0012</v>
      </c>
      <c r="E559" t="n">
        <v>20</v>
      </c>
      <c r="F559" t="n">
        <v>17.51</v>
      </c>
      <c r="G559" t="n">
        <v>116.71</v>
      </c>
      <c r="H559" t="n">
        <v>1.62</v>
      </c>
      <c r="I559" t="n">
        <v>9</v>
      </c>
      <c r="J559" t="n">
        <v>160.97</v>
      </c>
      <c r="K559" t="n">
        <v>47.83</v>
      </c>
      <c r="L559" t="n">
        <v>14.75</v>
      </c>
      <c r="M559" t="n">
        <v>7</v>
      </c>
      <c r="N559" t="n">
        <v>28.39</v>
      </c>
      <c r="O559" t="n">
        <v>20086.77</v>
      </c>
      <c r="P559" t="n">
        <v>164.64</v>
      </c>
      <c r="Q559" t="n">
        <v>444.56</v>
      </c>
      <c r="R559" t="n">
        <v>68.09</v>
      </c>
      <c r="S559" t="n">
        <v>48.21</v>
      </c>
      <c r="T559" t="n">
        <v>4006.88</v>
      </c>
      <c r="U559" t="n">
        <v>0.71</v>
      </c>
      <c r="V559" t="n">
        <v>0.78</v>
      </c>
      <c r="W559" t="n">
        <v>0.18</v>
      </c>
      <c r="X559" t="n">
        <v>0.23</v>
      </c>
      <c r="Y559" t="n">
        <v>1</v>
      </c>
      <c r="Z559" t="n">
        <v>10</v>
      </c>
    </row>
    <row r="560">
      <c r="A560" t="n">
        <v>56</v>
      </c>
      <c r="B560" t="n">
        <v>70</v>
      </c>
      <c r="C560" t="inlineStr">
        <is>
          <t xml:space="preserve">CONCLUIDO	</t>
        </is>
      </c>
      <c r="D560" t="n">
        <v>5.0018</v>
      </c>
      <c r="E560" t="n">
        <v>19.99</v>
      </c>
      <c r="F560" t="n">
        <v>17.5</v>
      </c>
      <c r="G560" t="n">
        <v>116.7</v>
      </c>
      <c r="H560" t="n">
        <v>1.65</v>
      </c>
      <c r="I560" t="n">
        <v>9</v>
      </c>
      <c r="J560" t="n">
        <v>161.32</v>
      </c>
      <c r="K560" t="n">
        <v>47.83</v>
      </c>
      <c r="L560" t="n">
        <v>15</v>
      </c>
      <c r="M560" t="n">
        <v>7</v>
      </c>
      <c r="N560" t="n">
        <v>28.5</v>
      </c>
      <c r="O560" t="n">
        <v>20130.71</v>
      </c>
      <c r="P560" t="n">
        <v>164.67</v>
      </c>
      <c r="Q560" t="n">
        <v>444.57</v>
      </c>
      <c r="R560" t="n">
        <v>68.05</v>
      </c>
      <c r="S560" t="n">
        <v>48.21</v>
      </c>
      <c r="T560" t="n">
        <v>3983.31</v>
      </c>
      <c r="U560" t="n">
        <v>0.71</v>
      </c>
      <c r="V560" t="n">
        <v>0.78</v>
      </c>
      <c r="W560" t="n">
        <v>0.18</v>
      </c>
      <c r="X560" t="n">
        <v>0.23</v>
      </c>
      <c r="Y560" t="n">
        <v>1</v>
      </c>
      <c r="Z560" t="n">
        <v>10</v>
      </c>
    </row>
    <row r="561">
      <c r="A561" t="n">
        <v>57</v>
      </c>
      <c r="B561" t="n">
        <v>70</v>
      </c>
      <c r="C561" t="inlineStr">
        <is>
          <t xml:space="preserve">CONCLUIDO	</t>
        </is>
      </c>
      <c r="D561" t="n">
        <v>5.0063</v>
      </c>
      <c r="E561" t="n">
        <v>19.98</v>
      </c>
      <c r="F561" t="n">
        <v>17.49</v>
      </c>
      <c r="G561" t="n">
        <v>116.58</v>
      </c>
      <c r="H561" t="n">
        <v>1.67</v>
      </c>
      <c r="I561" t="n">
        <v>9</v>
      </c>
      <c r="J561" t="n">
        <v>161.68</v>
      </c>
      <c r="K561" t="n">
        <v>47.83</v>
      </c>
      <c r="L561" t="n">
        <v>15.25</v>
      </c>
      <c r="M561" t="n">
        <v>7</v>
      </c>
      <c r="N561" t="n">
        <v>28.6</v>
      </c>
      <c r="O561" t="n">
        <v>20174.69</v>
      </c>
      <c r="P561" t="n">
        <v>164.65</v>
      </c>
      <c r="Q561" t="n">
        <v>444.55</v>
      </c>
      <c r="R561" t="n">
        <v>67.40000000000001</v>
      </c>
      <c r="S561" t="n">
        <v>48.21</v>
      </c>
      <c r="T561" t="n">
        <v>3661.13</v>
      </c>
      <c r="U561" t="n">
        <v>0.72</v>
      </c>
      <c r="V561" t="n">
        <v>0.78</v>
      </c>
      <c r="W561" t="n">
        <v>0.18</v>
      </c>
      <c r="X561" t="n">
        <v>0.21</v>
      </c>
      <c r="Y561" t="n">
        <v>1</v>
      </c>
      <c r="Z561" t="n">
        <v>10</v>
      </c>
    </row>
    <row r="562">
      <c r="A562" t="n">
        <v>58</v>
      </c>
      <c r="B562" t="n">
        <v>70</v>
      </c>
      <c r="C562" t="inlineStr">
        <is>
          <t xml:space="preserve">CONCLUIDO	</t>
        </is>
      </c>
      <c r="D562" t="n">
        <v>5.0008</v>
      </c>
      <c r="E562" t="n">
        <v>20</v>
      </c>
      <c r="F562" t="n">
        <v>17.51</v>
      </c>
      <c r="G562" t="n">
        <v>116.72</v>
      </c>
      <c r="H562" t="n">
        <v>1.69</v>
      </c>
      <c r="I562" t="n">
        <v>9</v>
      </c>
      <c r="J562" t="n">
        <v>162.04</v>
      </c>
      <c r="K562" t="n">
        <v>47.83</v>
      </c>
      <c r="L562" t="n">
        <v>15.5</v>
      </c>
      <c r="M562" t="n">
        <v>7</v>
      </c>
      <c r="N562" t="n">
        <v>28.71</v>
      </c>
      <c r="O562" t="n">
        <v>20218.71</v>
      </c>
      <c r="P562" t="n">
        <v>164.32</v>
      </c>
      <c r="Q562" t="n">
        <v>444.55</v>
      </c>
      <c r="R562" t="n">
        <v>68.19</v>
      </c>
      <c r="S562" t="n">
        <v>48.21</v>
      </c>
      <c r="T562" t="n">
        <v>4056.06</v>
      </c>
      <c r="U562" t="n">
        <v>0.71</v>
      </c>
      <c r="V562" t="n">
        <v>0.78</v>
      </c>
      <c r="W562" t="n">
        <v>0.18</v>
      </c>
      <c r="X562" t="n">
        <v>0.23</v>
      </c>
      <c r="Y562" t="n">
        <v>1</v>
      </c>
      <c r="Z562" t="n">
        <v>10</v>
      </c>
    </row>
    <row r="563">
      <c r="A563" t="n">
        <v>59</v>
      </c>
      <c r="B563" t="n">
        <v>70</v>
      </c>
      <c r="C563" t="inlineStr">
        <is>
          <t xml:space="preserve">CONCLUIDO	</t>
        </is>
      </c>
      <c r="D563" t="n">
        <v>5.0059</v>
      </c>
      <c r="E563" t="n">
        <v>19.98</v>
      </c>
      <c r="F563" t="n">
        <v>17.49</v>
      </c>
      <c r="G563" t="n">
        <v>116.59</v>
      </c>
      <c r="H563" t="n">
        <v>1.72</v>
      </c>
      <c r="I563" t="n">
        <v>9</v>
      </c>
      <c r="J563" t="n">
        <v>162.4</v>
      </c>
      <c r="K563" t="n">
        <v>47.83</v>
      </c>
      <c r="L563" t="n">
        <v>15.75</v>
      </c>
      <c r="M563" t="n">
        <v>7</v>
      </c>
      <c r="N563" t="n">
        <v>28.82</v>
      </c>
      <c r="O563" t="n">
        <v>20262.76</v>
      </c>
      <c r="P563" t="n">
        <v>163.75</v>
      </c>
      <c r="Q563" t="n">
        <v>444.57</v>
      </c>
      <c r="R563" t="n">
        <v>67.38</v>
      </c>
      <c r="S563" t="n">
        <v>48.21</v>
      </c>
      <c r="T563" t="n">
        <v>3649.34</v>
      </c>
      <c r="U563" t="n">
        <v>0.72</v>
      </c>
      <c r="V563" t="n">
        <v>0.78</v>
      </c>
      <c r="W563" t="n">
        <v>0.18</v>
      </c>
      <c r="X563" t="n">
        <v>0.21</v>
      </c>
      <c r="Y563" t="n">
        <v>1</v>
      </c>
      <c r="Z563" t="n">
        <v>10</v>
      </c>
    </row>
    <row r="564">
      <c r="A564" t="n">
        <v>60</v>
      </c>
      <c r="B564" t="n">
        <v>70</v>
      </c>
      <c r="C564" t="inlineStr">
        <is>
          <t xml:space="preserve">CONCLUIDO	</t>
        </is>
      </c>
      <c r="D564" t="n">
        <v>5.0052</v>
      </c>
      <c r="E564" t="n">
        <v>19.98</v>
      </c>
      <c r="F564" t="n">
        <v>17.49</v>
      </c>
      <c r="G564" t="n">
        <v>116.61</v>
      </c>
      <c r="H564" t="n">
        <v>1.74</v>
      </c>
      <c r="I564" t="n">
        <v>9</v>
      </c>
      <c r="J564" t="n">
        <v>162.75</v>
      </c>
      <c r="K564" t="n">
        <v>47.83</v>
      </c>
      <c r="L564" t="n">
        <v>16</v>
      </c>
      <c r="M564" t="n">
        <v>7</v>
      </c>
      <c r="N564" t="n">
        <v>28.92</v>
      </c>
      <c r="O564" t="n">
        <v>20306.85</v>
      </c>
      <c r="P564" t="n">
        <v>163.12</v>
      </c>
      <c r="Q564" t="n">
        <v>444.55</v>
      </c>
      <c r="R564" t="n">
        <v>67.54000000000001</v>
      </c>
      <c r="S564" t="n">
        <v>48.21</v>
      </c>
      <c r="T564" t="n">
        <v>3730.23</v>
      </c>
      <c r="U564" t="n">
        <v>0.71</v>
      </c>
      <c r="V564" t="n">
        <v>0.78</v>
      </c>
      <c r="W564" t="n">
        <v>0.18</v>
      </c>
      <c r="X564" t="n">
        <v>0.21</v>
      </c>
      <c r="Y564" t="n">
        <v>1</v>
      </c>
      <c r="Z564" t="n">
        <v>10</v>
      </c>
    </row>
    <row r="565">
      <c r="A565" t="n">
        <v>61</v>
      </c>
      <c r="B565" t="n">
        <v>70</v>
      </c>
      <c r="C565" t="inlineStr">
        <is>
          <t xml:space="preserve">CONCLUIDO	</t>
        </is>
      </c>
      <c r="D565" t="n">
        <v>4.9947</v>
      </c>
      <c r="E565" t="n">
        <v>20.02</v>
      </c>
      <c r="F565" t="n">
        <v>17.53</v>
      </c>
      <c r="G565" t="n">
        <v>116.89</v>
      </c>
      <c r="H565" t="n">
        <v>1.77</v>
      </c>
      <c r="I565" t="n">
        <v>9</v>
      </c>
      <c r="J565" t="n">
        <v>163.11</v>
      </c>
      <c r="K565" t="n">
        <v>47.83</v>
      </c>
      <c r="L565" t="n">
        <v>16.25</v>
      </c>
      <c r="M565" t="n">
        <v>7</v>
      </c>
      <c r="N565" t="n">
        <v>29.03</v>
      </c>
      <c r="O565" t="n">
        <v>20350.97</v>
      </c>
      <c r="P565" t="n">
        <v>162.26</v>
      </c>
      <c r="Q565" t="n">
        <v>444.55</v>
      </c>
      <c r="R565" t="n">
        <v>69.23</v>
      </c>
      <c r="S565" t="n">
        <v>48.21</v>
      </c>
      <c r="T565" t="n">
        <v>4574.73</v>
      </c>
      <c r="U565" t="n">
        <v>0.7</v>
      </c>
      <c r="V565" t="n">
        <v>0.78</v>
      </c>
      <c r="W565" t="n">
        <v>0.17</v>
      </c>
      <c r="X565" t="n">
        <v>0.26</v>
      </c>
      <c r="Y565" t="n">
        <v>1</v>
      </c>
      <c r="Z565" t="n">
        <v>10</v>
      </c>
    </row>
    <row r="566">
      <c r="A566" t="n">
        <v>62</v>
      </c>
      <c r="B566" t="n">
        <v>70</v>
      </c>
      <c r="C566" t="inlineStr">
        <is>
          <t xml:space="preserve">CONCLUIDO	</t>
        </is>
      </c>
      <c r="D566" t="n">
        <v>5.0225</v>
      </c>
      <c r="E566" t="n">
        <v>19.91</v>
      </c>
      <c r="F566" t="n">
        <v>17.45</v>
      </c>
      <c r="G566" t="n">
        <v>130.88</v>
      </c>
      <c r="H566" t="n">
        <v>1.79</v>
      </c>
      <c r="I566" t="n">
        <v>8</v>
      </c>
      <c r="J566" t="n">
        <v>163.47</v>
      </c>
      <c r="K566" t="n">
        <v>47.83</v>
      </c>
      <c r="L566" t="n">
        <v>16.5</v>
      </c>
      <c r="M566" t="n">
        <v>6</v>
      </c>
      <c r="N566" t="n">
        <v>29.14</v>
      </c>
      <c r="O566" t="n">
        <v>20395.14</v>
      </c>
      <c r="P566" t="n">
        <v>160.9</v>
      </c>
      <c r="Q566" t="n">
        <v>444.55</v>
      </c>
      <c r="R566" t="n">
        <v>66.2</v>
      </c>
      <c r="S566" t="n">
        <v>48.21</v>
      </c>
      <c r="T566" t="n">
        <v>3067.38</v>
      </c>
      <c r="U566" t="n">
        <v>0.73</v>
      </c>
      <c r="V566" t="n">
        <v>0.78</v>
      </c>
      <c r="W566" t="n">
        <v>0.18</v>
      </c>
      <c r="X566" t="n">
        <v>0.17</v>
      </c>
      <c r="Y566" t="n">
        <v>1</v>
      </c>
      <c r="Z566" t="n">
        <v>10</v>
      </c>
    </row>
    <row r="567">
      <c r="A567" t="n">
        <v>63</v>
      </c>
      <c r="B567" t="n">
        <v>70</v>
      </c>
      <c r="C567" t="inlineStr">
        <is>
          <t xml:space="preserve">CONCLUIDO	</t>
        </is>
      </c>
      <c r="D567" t="n">
        <v>5.015</v>
      </c>
      <c r="E567" t="n">
        <v>19.94</v>
      </c>
      <c r="F567" t="n">
        <v>17.48</v>
      </c>
      <c r="G567" t="n">
        <v>131.11</v>
      </c>
      <c r="H567" t="n">
        <v>1.81</v>
      </c>
      <c r="I567" t="n">
        <v>8</v>
      </c>
      <c r="J567" t="n">
        <v>163.83</v>
      </c>
      <c r="K567" t="n">
        <v>47.83</v>
      </c>
      <c r="L567" t="n">
        <v>16.75</v>
      </c>
      <c r="M567" t="n">
        <v>4</v>
      </c>
      <c r="N567" t="n">
        <v>29.25</v>
      </c>
      <c r="O567" t="n">
        <v>20439.33</v>
      </c>
      <c r="P567" t="n">
        <v>161.24</v>
      </c>
      <c r="Q567" t="n">
        <v>444.6</v>
      </c>
      <c r="R567" t="n">
        <v>67.23999999999999</v>
      </c>
      <c r="S567" t="n">
        <v>48.21</v>
      </c>
      <c r="T567" t="n">
        <v>3583.54</v>
      </c>
      <c r="U567" t="n">
        <v>0.72</v>
      </c>
      <c r="V567" t="n">
        <v>0.78</v>
      </c>
      <c r="W567" t="n">
        <v>0.18</v>
      </c>
      <c r="X567" t="n">
        <v>0.2</v>
      </c>
      <c r="Y567" t="n">
        <v>1</v>
      </c>
      <c r="Z567" t="n">
        <v>10</v>
      </c>
    </row>
    <row r="568">
      <c r="A568" t="n">
        <v>64</v>
      </c>
      <c r="B568" t="n">
        <v>70</v>
      </c>
      <c r="C568" t="inlineStr">
        <is>
          <t xml:space="preserve">CONCLUIDO	</t>
        </is>
      </c>
      <c r="D568" t="n">
        <v>5.0153</v>
      </c>
      <c r="E568" t="n">
        <v>19.94</v>
      </c>
      <c r="F568" t="n">
        <v>17.48</v>
      </c>
      <c r="G568" t="n">
        <v>131.1</v>
      </c>
      <c r="H568" t="n">
        <v>1.83</v>
      </c>
      <c r="I568" t="n">
        <v>8</v>
      </c>
      <c r="J568" t="n">
        <v>164.19</v>
      </c>
      <c r="K568" t="n">
        <v>47.83</v>
      </c>
      <c r="L568" t="n">
        <v>17</v>
      </c>
      <c r="M568" t="n">
        <v>4</v>
      </c>
      <c r="N568" t="n">
        <v>29.36</v>
      </c>
      <c r="O568" t="n">
        <v>20483.57</v>
      </c>
      <c r="P568" t="n">
        <v>160.37</v>
      </c>
      <c r="Q568" t="n">
        <v>444.55</v>
      </c>
      <c r="R568" t="n">
        <v>67.14</v>
      </c>
      <c r="S568" t="n">
        <v>48.21</v>
      </c>
      <c r="T568" t="n">
        <v>3533.73</v>
      </c>
      <c r="U568" t="n">
        <v>0.72</v>
      </c>
      <c r="V568" t="n">
        <v>0.78</v>
      </c>
      <c r="W568" t="n">
        <v>0.18</v>
      </c>
      <c r="X568" t="n">
        <v>0.2</v>
      </c>
      <c r="Y568" t="n">
        <v>1</v>
      </c>
      <c r="Z568" t="n">
        <v>10</v>
      </c>
    </row>
    <row r="569">
      <c r="A569" t="n">
        <v>65</v>
      </c>
      <c r="B569" t="n">
        <v>70</v>
      </c>
      <c r="C569" t="inlineStr">
        <is>
          <t xml:space="preserve">CONCLUIDO	</t>
        </is>
      </c>
      <c r="D569" t="n">
        <v>5.0167</v>
      </c>
      <c r="E569" t="n">
        <v>19.93</v>
      </c>
      <c r="F569" t="n">
        <v>17.47</v>
      </c>
      <c r="G569" t="n">
        <v>131.06</v>
      </c>
      <c r="H569" t="n">
        <v>1.86</v>
      </c>
      <c r="I569" t="n">
        <v>8</v>
      </c>
      <c r="J569" t="n">
        <v>164.54</v>
      </c>
      <c r="K569" t="n">
        <v>47.83</v>
      </c>
      <c r="L569" t="n">
        <v>17.25</v>
      </c>
      <c r="M569" t="n">
        <v>4</v>
      </c>
      <c r="N569" t="n">
        <v>29.47</v>
      </c>
      <c r="O569" t="n">
        <v>20527.85</v>
      </c>
      <c r="P569" t="n">
        <v>159.72</v>
      </c>
      <c r="Q569" t="n">
        <v>444.55</v>
      </c>
      <c r="R569" t="n">
        <v>67.01000000000001</v>
      </c>
      <c r="S569" t="n">
        <v>48.21</v>
      </c>
      <c r="T569" t="n">
        <v>3470.64</v>
      </c>
      <c r="U569" t="n">
        <v>0.72</v>
      </c>
      <c r="V569" t="n">
        <v>0.78</v>
      </c>
      <c r="W569" t="n">
        <v>0.18</v>
      </c>
      <c r="X569" t="n">
        <v>0.2</v>
      </c>
      <c r="Y569" t="n">
        <v>1</v>
      </c>
      <c r="Z569" t="n">
        <v>10</v>
      </c>
    </row>
    <row r="570">
      <c r="A570" t="n">
        <v>66</v>
      </c>
      <c r="B570" t="n">
        <v>70</v>
      </c>
      <c r="C570" t="inlineStr">
        <is>
          <t xml:space="preserve">CONCLUIDO	</t>
        </is>
      </c>
      <c r="D570" t="n">
        <v>5.0169</v>
      </c>
      <c r="E570" t="n">
        <v>19.93</v>
      </c>
      <c r="F570" t="n">
        <v>17.47</v>
      </c>
      <c r="G570" t="n">
        <v>131.05</v>
      </c>
      <c r="H570" t="n">
        <v>1.88</v>
      </c>
      <c r="I570" t="n">
        <v>8</v>
      </c>
      <c r="J570" t="n">
        <v>164.9</v>
      </c>
      <c r="K570" t="n">
        <v>47.83</v>
      </c>
      <c r="L570" t="n">
        <v>17.5</v>
      </c>
      <c r="M570" t="n">
        <v>2</v>
      </c>
      <c r="N570" t="n">
        <v>29.58</v>
      </c>
      <c r="O570" t="n">
        <v>20572.16</v>
      </c>
      <c r="P570" t="n">
        <v>159.32</v>
      </c>
      <c r="Q570" t="n">
        <v>444.56</v>
      </c>
      <c r="R570" t="n">
        <v>66.79000000000001</v>
      </c>
      <c r="S570" t="n">
        <v>48.21</v>
      </c>
      <c r="T570" t="n">
        <v>3361.1</v>
      </c>
      <c r="U570" t="n">
        <v>0.72</v>
      </c>
      <c r="V570" t="n">
        <v>0.78</v>
      </c>
      <c r="W570" t="n">
        <v>0.18</v>
      </c>
      <c r="X570" t="n">
        <v>0.2</v>
      </c>
      <c r="Y570" t="n">
        <v>1</v>
      </c>
      <c r="Z570" t="n">
        <v>10</v>
      </c>
    </row>
    <row r="571">
      <c r="A571" t="n">
        <v>67</v>
      </c>
      <c r="B571" t="n">
        <v>70</v>
      </c>
      <c r="C571" t="inlineStr">
        <is>
          <t xml:space="preserve">CONCLUIDO	</t>
        </is>
      </c>
      <c r="D571" t="n">
        <v>5.0161</v>
      </c>
      <c r="E571" t="n">
        <v>19.94</v>
      </c>
      <c r="F571" t="n">
        <v>17.48</v>
      </c>
      <c r="G571" t="n">
        <v>131.07</v>
      </c>
      <c r="H571" t="n">
        <v>1.9</v>
      </c>
      <c r="I571" t="n">
        <v>8</v>
      </c>
      <c r="J571" t="n">
        <v>165.26</v>
      </c>
      <c r="K571" t="n">
        <v>47.83</v>
      </c>
      <c r="L571" t="n">
        <v>17.75</v>
      </c>
      <c r="M571" t="n">
        <v>2</v>
      </c>
      <c r="N571" t="n">
        <v>29.69</v>
      </c>
      <c r="O571" t="n">
        <v>20616.5</v>
      </c>
      <c r="P571" t="n">
        <v>159.23</v>
      </c>
      <c r="Q571" t="n">
        <v>444.56</v>
      </c>
      <c r="R571" t="n">
        <v>66.95</v>
      </c>
      <c r="S571" t="n">
        <v>48.21</v>
      </c>
      <c r="T571" t="n">
        <v>3438.49</v>
      </c>
      <c r="U571" t="n">
        <v>0.72</v>
      </c>
      <c r="V571" t="n">
        <v>0.78</v>
      </c>
      <c r="W571" t="n">
        <v>0.18</v>
      </c>
      <c r="X571" t="n">
        <v>0.2</v>
      </c>
      <c r="Y571" t="n">
        <v>1</v>
      </c>
      <c r="Z571" t="n">
        <v>10</v>
      </c>
    </row>
    <row r="572">
      <c r="A572" t="n">
        <v>68</v>
      </c>
      <c r="B572" t="n">
        <v>70</v>
      </c>
      <c r="C572" t="inlineStr">
        <is>
          <t xml:space="preserve">CONCLUIDO	</t>
        </is>
      </c>
      <c r="D572" t="n">
        <v>5.0157</v>
      </c>
      <c r="E572" t="n">
        <v>19.94</v>
      </c>
      <c r="F572" t="n">
        <v>17.48</v>
      </c>
      <c r="G572" t="n">
        <v>131.08</v>
      </c>
      <c r="H572" t="n">
        <v>1.93</v>
      </c>
      <c r="I572" t="n">
        <v>8</v>
      </c>
      <c r="J572" t="n">
        <v>165.62</v>
      </c>
      <c r="K572" t="n">
        <v>47.83</v>
      </c>
      <c r="L572" t="n">
        <v>18</v>
      </c>
      <c r="M572" t="n">
        <v>2</v>
      </c>
      <c r="N572" t="n">
        <v>29.8</v>
      </c>
      <c r="O572" t="n">
        <v>20660.89</v>
      </c>
      <c r="P572" t="n">
        <v>159.49</v>
      </c>
      <c r="Q572" t="n">
        <v>444.55</v>
      </c>
      <c r="R572" t="n">
        <v>67.01000000000001</v>
      </c>
      <c r="S572" t="n">
        <v>48.21</v>
      </c>
      <c r="T572" t="n">
        <v>3467.9</v>
      </c>
      <c r="U572" t="n">
        <v>0.72</v>
      </c>
      <c r="V572" t="n">
        <v>0.78</v>
      </c>
      <c r="W572" t="n">
        <v>0.18</v>
      </c>
      <c r="X572" t="n">
        <v>0.2</v>
      </c>
      <c r="Y572" t="n">
        <v>1</v>
      </c>
      <c r="Z572" t="n">
        <v>10</v>
      </c>
    </row>
    <row r="573">
      <c r="A573" t="n">
        <v>69</v>
      </c>
      <c r="B573" t="n">
        <v>70</v>
      </c>
      <c r="C573" t="inlineStr">
        <is>
          <t xml:space="preserve">CONCLUIDO	</t>
        </is>
      </c>
      <c r="D573" t="n">
        <v>5.0131</v>
      </c>
      <c r="E573" t="n">
        <v>19.95</v>
      </c>
      <c r="F573" t="n">
        <v>17.49</v>
      </c>
      <c r="G573" t="n">
        <v>131.16</v>
      </c>
      <c r="H573" t="n">
        <v>1.95</v>
      </c>
      <c r="I573" t="n">
        <v>8</v>
      </c>
      <c r="J573" t="n">
        <v>165.98</v>
      </c>
      <c r="K573" t="n">
        <v>47.83</v>
      </c>
      <c r="L573" t="n">
        <v>18.25</v>
      </c>
      <c r="M573" t="n">
        <v>2</v>
      </c>
      <c r="N573" t="n">
        <v>29.91</v>
      </c>
      <c r="O573" t="n">
        <v>20705.31</v>
      </c>
      <c r="P573" t="n">
        <v>159.48</v>
      </c>
      <c r="Q573" t="n">
        <v>444.55</v>
      </c>
      <c r="R573" t="n">
        <v>67.34</v>
      </c>
      <c r="S573" t="n">
        <v>48.21</v>
      </c>
      <c r="T573" t="n">
        <v>3635.66</v>
      </c>
      <c r="U573" t="n">
        <v>0.72</v>
      </c>
      <c r="V573" t="n">
        <v>0.78</v>
      </c>
      <c r="W573" t="n">
        <v>0.18</v>
      </c>
      <c r="X573" t="n">
        <v>0.21</v>
      </c>
      <c r="Y573" t="n">
        <v>1</v>
      </c>
      <c r="Z573" t="n">
        <v>10</v>
      </c>
    </row>
    <row r="574">
      <c r="A574" t="n">
        <v>70</v>
      </c>
      <c r="B574" t="n">
        <v>70</v>
      </c>
      <c r="C574" t="inlineStr">
        <is>
          <t xml:space="preserve">CONCLUIDO	</t>
        </is>
      </c>
      <c r="D574" t="n">
        <v>5.012</v>
      </c>
      <c r="E574" t="n">
        <v>19.95</v>
      </c>
      <c r="F574" t="n">
        <v>17.49</v>
      </c>
      <c r="G574" t="n">
        <v>131.2</v>
      </c>
      <c r="H574" t="n">
        <v>1.97</v>
      </c>
      <c r="I574" t="n">
        <v>8</v>
      </c>
      <c r="J574" t="n">
        <v>166.34</v>
      </c>
      <c r="K574" t="n">
        <v>47.83</v>
      </c>
      <c r="L574" t="n">
        <v>18.5</v>
      </c>
      <c r="M574" t="n">
        <v>1</v>
      </c>
      <c r="N574" t="n">
        <v>30.02</v>
      </c>
      <c r="O574" t="n">
        <v>20749.77</v>
      </c>
      <c r="P574" t="n">
        <v>159.48</v>
      </c>
      <c r="Q574" t="n">
        <v>444.55</v>
      </c>
      <c r="R574" t="n">
        <v>67.5</v>
      </c>
      <c r="S574" t="n">
        <v>48.21</v>
      </c>
      <c r="T574" t="n">
        <v>3712.76</v>
      </c>
      <c r="U574" t="n">
        <v>0.71</v>
      </c>
      <c r="V574" t="n">
        <v>0.78</v>
      </c>
      <c r="W574" t="n">
        <v>0.18</v>
      </c>
      <c r="X574" t="n">
        <v>0.22</v>
      </c>
      <c r="Y574" t="n">
        <v>1</v>
      </c>
      <c r="Z574" t="n">
        <v>10</v>
      </c>
    </row>
    <row r="575">
      <c r="A575" t="n">
        <v>71</v>
      </c>
      <c r="B575" t="n">
        <v>70</v>
      </c>
      <c r="C575" t="inlineStr">
        <is>
          <t xml:space="preserve">CONCLUIDO	</t>
        </is>
      </c>
      <c r="D575" t="n">
        <v>5.0118</v>
      </c>
      <c r="E575" t="n">
        <v>19.95</v>
      </c>
      <c r="F575" t="n">
        <v>17.49</v>
      </c>
      <c r="G575" t="n">
        <v>131.2</v>
      </c>
      <c r="H575" t="n">
        <v>1.99</v>
      </c>
      <c r="I575" t="n">
        <v>8</v>
      </c>
      <c r="J575" t="n">
        <v>166.7</v>
      </c>
      <c r="K575" t="n">
        <v>47.83</v>
      </c>
      <c r="L575" t="n">
        <v>18.75</v>
      </c>
      <c r="M575" t="n">
        <v>0</v>
      </c>
      <c r="N575" t="n">
        <v>30.13</v>
      </c>
      <c r="O575" t="n">
        <v>20794.27</v>
      </c>
      <c r="P575" t="n">
        <v>159.79</v>
      </c>
      <c r="Q575" t="n">
        <v>444.55</v>
      </c>
      <c r="R575" t="n">
        <v>67.47</v>
      </c>
      <c r="S575" t="n">
        <v>48.21</v>
      </c>
      <c r="T575" t="n">
        <v>3700.82</v>
      </c>
      <c r="U575" t="n">
        <v>0.71</v>
      </c>
      <c r="V575" t="n">
        <v>0.78</v>
      </c>
      <c r="W575" t="n">
        <v>0.18</v>
      </c>
      <c r="X575" t="n">
        <v>0.22</v>
      </c>
      <c r="Y575" t="n">
        <v>1</v>
      </c>
      <c r="Z575" t="n">
        <v>10</v>
      </c>
    </row>
    <row r="576">
      <c r="A576" t="n">
        <v>0</v>
      </c>
      <c r="B576" t="n">
        <v>90</v>
      </c>
      <c r="C576" t="inlineStr">
        <is>
          <t xml:space="preserve">CONCLUIDO	</t>
        </is>
      </c>
      <c r="D576" t="n">
        <v>2.8947</v>
      </c>
      <c r="E576" t="n">
        <v>34.55</v>
      </c>
      <c r="F576" t="n">
        <v>24.02</v>
      </c>
      <c r="G576" t="n">
        <v>6.32</v>
      </c>
      <c r="H576" t="n">
        <v>0.1</v>
      </c>
      <c r="I576" t="n">
        <v>228</v>
      </c>
      <c r="J576" t="n">
        <v>176.73</v>
      </c>
      <c r="K576" t="n">
        <v>52.44</v>
      </c>
      <c r="L576" t="n">
        <v>1</v>
      </c>
      <c r="M576" t="n">
        <v>226</v>
      </c>
      <c r="N576" t="n">
        <v>33.29</v>
      </c>
      <c r="O576" t="n">
        <v>22031.19</v>
      </c>
      <c r="P576" t="n">
        <v>313.33</v>
      </c>
      <c r="Q576" t="n">
        <v>444.71</v>
      </c>
      <c r="R576" t="n">
        <v>281.13</v>
      </c>
      <c r="S576" t="n">
        <v>48.21</v>
      </c>
      <c r="T576" t="n">
        <v>109428.1</v>
      </c>
      <c r="U576" t="n">
        <v>0.17</v>
      </c>
      <c r="V576" t="n">
        <v>0.57</v>
      </c>
      <c r="W576" t="n">
        <v>0.53</v>
      </c>
      <c r="X576" t="n">
        <v>6.74</v>
      </c>
      <c r="Y576" t="n">
        <v>1</v>
      </c>
      <c r="Z576" t="n">
        <v>10</v>
      </c>
    </row>
    <row r="577">
      <c r="A577" t="n">
        <v>1</v>
      </c>
      <c r="B577" t="n">
        <v>90</v>
      </c>
      <c r="C577" t="inlineStr">
        <is>
          <t xml:space="preserve">CONCLUIDO	</t>
        </is>
      </c>
      <c r="D577" t="n">
        <v>3.2823</v>
      </c>
      <c r="E577" t="n">
        <v>30.47</v>
      </c>
      <c r="F577" t="n">
        <v>22.11</v>
      </c>
      <c r="G577" t="n">
        <v>7.94</v>
      </c>
      <c r="H577" t="n">
        <v>0.13</v>
      </c>
      <c r="I577" t="n">
        <v>167</v>
      </c>
      <c r="J577" t="n">
        <v>177.1</v>
      </c>
      <c r="K577" t="n">
        <v>52.44</v>
      </c>
      <c r="L577" t="n">
        <v>1.25</v>
      </c>
      <c r="M577" t="n">
        <v>165</v>
      </c>
      <c r="N577" t="n">
        <v>33.41</v>
      </c>
      <c r="O577" t="n">
        <v>22076.81</v>
      </c>
      <c r="P577" t="n">
        <v>287.78</v>
      </c>
      <c r="Q577" t="n">
        <v>444.6</v>
      </c>
      <c r="R577" t="n">
        <v>218.36</v>
      </c>
      <c r="S577" t="n">
        <v>48.21</v>
      </c>
      <c r="T577" t="n">
        <v>78351.72</v>
      </c>
      <c r="U577" t="n">
        <v>0.22</v>
      </c>
      <c r="V577" t="n">
        <v>0.62</v>
      </c>
      <c r="W577" t="n">
        <v>0.43</v>
      </c>
      <c r="X577" t="n">
        <v>4.83</v>
      </c>
      <c r="Y577" t="n">
        <v>1</v>
      </c>
      <c r="Z577" t="n">
        <v>10</v>
      </c>
    </row>
    <row r="578">
      <c r="A578" t="n">
        <v>2</v>
      </c>
      <c r="B578" t="n">
        <v>90</v>
      </c>
      <c r="C578" t="inlineStr">
        <is>
          <t xml:space="preserve">CONCLUIDO	</t>
        </is>
      </c>
      <c r="D578" t="n">
        <v>3.538</v>
      </c>
      <c r="E578" t="n">
        <v>28.26</v>
      </c>
      <c r="F578" t="n">
        <v>21.11</v>
      </c>
      <c r="G578" t="n">
        <v>9.529999999999999</v>
      </c>
      <c r="H578" t="n">
        <v>0.15</v>
      </c>
      <c r="I578" t="n">
        <v>133</v>
      </c>
      <c r="J578" t="n">
        <v>177.47</v>
      </c>
      <c r="K578" t="n">
        <v>52.44</v>
      </c>
      <c r="L578" t="n">
        <v>1.5</v>
      </c>
      <c r="M578" t="n">
        <v>131</v>
      </c>
      <c r="N578" t="n">
        <v>33.53</v>
      </c>
      <c r="O578" t="n">
        <v>22122.46</v>
      </c>
      <c r="P578" t="n">
        <v>274.37</v>
      </c>
      <c r="Q578" t="n">
        <v>444.69</v>
      </c>
      <c r="R578" t="n">
        <v>185.84</v>
      </c>
      <c r="S578" t="n">
        <v>48.21</v>
      </c>
      <c r="T578" t="n">
        <v>62262</v>
      </c>
      <c r="U578" t="n">
        <v>0.26</v>
      </c>
      <c r="V578" t="n">
        <v>0.65</v>
      </c>
      <c r="W578" t="n">
        <v>0.38</v>
      </c>
      <c r="X578" t="n">
        <v>3.83</v>
      </c>
      <c r="Y578" t="n">
        <v>1</v>
      </c>
      <c r="Z578" t="n">
        <v>10</v>
      </c>
    </row>
    <row r="579">
      <c r="A579" t="n">
        <v>3</v>
      </c>
      <c r="B579" t="n">
        <v>90</v>
      </c>
      <c r="C579" t="inlineStr">
        <is>
          <t xml:space="preserve">CONCLUIDO	</t>
        </is>
      </c>
      <c r="D579" t="n">
        <v>3.7394</v>
      </c>
      <c r="E579" t="n">
        <v>26.74</v>
      </c>
      <c r="F579" t="n">
        <v>20.41</v>
      </c>
      <c r="G579" t="n">
        <v>11.13</v>
      </c>
      <c r="H579" t="n">
        <v>0.17</v>
      </c>
      <c r="I579" t="n">
        <v>110</v>
      </c>
      <c r="J579" t="n">
        <v>177.84</v>
      </c>
      <c r="K579" t="n">
        <v>52.44</v>
      </c>
      <c r="L579" t="n">
        <v>1.75</v>
      </c>
      <c r="M579" t="n">
        <v>108</v>
      </c>
      <c r="N579" t="n">
        <v>33.65</v>
      </c>
      <c r="O579" t="n">
        <v>22168.15</v>
      </c>
      <c r="P579" t="n">
        <v>264.72</v>
      </c>
      <c r="Q579" t="n">
        <v>444.57</v>
      </c>
      <c r="R579" t="n">
        <v>162.87</v>
      </c>
      <c r="S579" t="n">
        <v>48.21</v>
      </c>
      <c r="T579" t="n">
        <v>50892.27</v>
      </c>
      <c r="U579" t="n">
        <v>0.3</v>
      </c>
      <c r="V579" t="n">
        <v>0.67</v>
      </c>
      <c r="W579" t="n">
        <v>0.34</v>
      </c>
      <c r="X579" t="n">
        <v>3.13</v>
      </c>
      <c r="Y579" t="n">
        <v>1</v>
      </c>
      <c r="Z579" t="n">
        <v>10</v>
      </c>
    </row>
    <row r="580">
      <c r="A580" t="n">
        <v>4</v>
      </c>
      <c r="B580" t="n">
        <v>90</v>
      </c>
      <c r="C580" t="inlineStr">
        <is>
          <t xml:space="preserve">CONCLUIDO	</t>
        </is>
      </c>
      <c r="D580" t="n">
        <v>3.8846</v>
      </c>
      <c r="E580" t="n">
        <v>25.74</v>
      </c>
      <c r="F580" t="n">
        <v>19.98</v>
      </c>
      <c r="G580" t="n">
        <v>12.75</v>
      </c>
      <c r="H580" t="n">
        <v>0.2</v>
      </c>
      <c r="I580" t="n">
        <v>94</v>
      </c>
      <c r="J580" t="n">
        <v>178.21</v>
      </c>
      <c r="K580" t="n">
        <v>52.44</v>
      </c>
      <c r="L580" t="n">
        <v>2</v>
      </c>
      <c r="M580" t="n">
        <v>92</v>
      </c>
      <c r="N580" t="n">
        <v>33.77</v>
      </c>
      <c r="O580" t="n">
        <v>22213.89</v>
      </c>
      <c r="P580" t="n">
        <v>258.65</v>
      </c>
      <c r="Q580" t="n">
        <v>444.61</v>
      </c>
      <c r="R580" t="n">
        <v>148.57</v>
      </c>
      <c r="S580" t="n">
        <v>48.21</v>
      </c>
      <c r="T580" t="n">
        <v>43818.61</v>
      </c>
      <c r="U580" t="n">
        <v>0.32</v>
      </c>
      <c r="V580" t="n">
        <v>0.68</v>
      </c>
      <c r="W580" t="n">
        <v>0.32</v>
      </c>
      <c r="X580" t="n">
        <v>2.7</v>
      </c>
      <c r="Y580" t="n">
        <v>1</v>
      </c>
      <c r="Z580" t="n">
        <v>10</v>
      </c>
    </row>
    <row r="581">
      <c r="A581" t="n">
        <v>5</v>
      </c>
      <c r="B581" t="n">
        <v>90</v>
      </c>
      <c r="C581" t="inlineStr">
        <is>
          <t xml:space="preserve">CONCLUIDO	</t>
        </is>
      </c>
      <c r="D581" t="n">
        <v>4.0113</v>
      </c>
      <c r="E581" t="n">
        <v>24.93</v>
      </c>
      <c r="F581" t="n">
        <v>19.59</v>
      </c>
      <c r="G581" t="n">
        <v>14.34</v>
      </c>
      <c r="H581" t="n">
        <v>0.22</v>
      </c>
      <c r="I581" t="n">
        <v>82</v>
      </c>
      <c r="J581" t="n">
        <v>178.59</v>
      </c>
      <c r="K581" t="n">
        <v>52.44</v>
      </c>
      <c r="L581" t="n">
        <v>2.25</v>
      </c>
      <c r="M581" t="n">
        <v>80</v>
      </c>
      <c r="N581" t="n">
        <v>33.89</v>
      </c>
      <c r="O581" t="n">
        <v>22259.66</v>
      </c>
      <c r="P581" t="n">
        <v>253.26</v>
      </c>
      <c r="Q581" t="n">
        <v>444.56</v>
      </c>
      <c r="R581" t="n">
        <v>136.01</v>
      </c>
      <c r="S581" t="n">
        <v>48.21</v>
      </c>
      <c r="T581" t="n">
        <v>37597.91</v>
      </c>
      <c r="U581" t="n">
        <v>0.35</v>
      </c>
      <c r="V581" t="n">
        <v>0.7</v>
      </c>
      <c r="W581" t="n">
        <v>0.3</v>
      </c>
      <c r="X581" t="n">
        <v>2.32</v>
      </c>
      <c r="Y581" t="n">
        <v>1</v>
      </c>
      <c r="Z581" t="n">
        <v>10</v>
      </c>
    </row>
    <row r="582">
      <c r="A582" t="n">
        <v>6</v>
      </c>
      <c r="B582" t="n">
        <v>90</v>
      </c>
      <c r="C582" t="inlineStr">
        <is>
          <t xml:space="preserve">CONCLUIDO	</t>
        </is>
      </c>
      <c r="D582" t="n">
        <v>4.11</v>
      </c>
      <c r="E582" t="n">
        <v>24.33</v>
      </c>
      <c r="F582" t="n">
        <v>19.32</v>
      </c>
      <c r="G582" t="n">
        <v>15.88</v>
      </c>
      <c r="H582" t="n">
        <v>0.25</v>
      </c>
      <c r="I582" t="n">
        <v>73</v>
      </c>
      <c r="J582" t="n">
        <v>178.96</v>
      </c>
      <c r="K582" t="n">
        <v>52.44</v>
      </c>
      <c r="L582" t="n">
        <v>2.5</v>
      </c>
      <c r="M582" t="n">
        <v>71</v>
      </c>
      <c r="N582" t="n">
        <v>34.02</v>
      </c>
      <c r="O582" t="n">
        <v>22305.48</v>
      </c>
      <c r="P582" t="n">
        <v>249.24</v>
      </c>
      <c r="Q582" t="n">
        <v>444.59</v>
      </c>
      <c r="R582" t="n">
        <v>127.01</v>
      </c>
      <c r="S582" t="n">
        <v>48.21</v>
      </c>
      <c r="T582" t="n">
        <v>33143.36</v>
      </c>
      <c r="U582" t="n">
        <v>0.38</v>
      </c>
      <c r="V582" t="n">
        <v>0.71</v>
      </c>
      <c r="W582" t="n">
        <v>0.28</v>
      </c>
      <c r="X582" t="n">
        <v>2.04</v>
      </c>
      <c r="Y582" t="n">
        <v>1</v>
      </c>
      <c r="Z582" t="n">
        <v>10</v>
      </c>
    </row>
    <row r="583">
      <c r="A583" t="n">
        <v>7</v>
      </c>
      <c r="B583" t="n">
        <v>90</v>
      </c>
      <c r="C583" t="inlineStr">
        <is>
          <t xml:space="preserve">CONCLUIDO	</t>
        </is>
      </c>
      <c r="D583" t="n">
        <v>4.1874</v>
      </c>
      <c r="E583" t="n">
        <v>23.88</v>
      </c>
      <c r="F583" t="n">
        <v>19.11</v>
      </c>
      <c r="G583" t="n">
        <v>17.38</v>
      </c>
      <c r="H583" t="n">
        <v>0.27</v>
      </c>
      <c r="I583" t="n">
        <v>66</v>
      </c>
      <c r="J583" t="n">
        <v>179.33</v>
      </c>
      <c r="K583" t="n">
        <v>52.44</v>
      </c>
      <c r="L583" t="n">
        <v>2.75</v>
      </c>
      <c r="M583" t="n">
        <v>64</v>
      </c>
      <c r="N583" t="n">
        <v>34.14</v>
      </c>
      <c r="O583" t="n">
        <v>22351.34</v>
      </c>
      <c r="P583" t="n">
        <v>246.25</v>
      </c>
      <c r="Q583" t="n">
        <v>444.56</v>
      </c>
      <c r="R583" t="n">
        <v>120.3</v>
      </c>
      <c r="S583" t="n">
        <v>48.21</v>
      </c>
      <c r="T583" t="n">
        <v>29824.17</v>
      </c>
      <c r="U583" t="n">
        <v>0.4</v>
      </c>
      <c r="V583" t="n">
        <v>0.71</v>
      </c>
      <c r="W583" t="n">
        <v>0.27</v>
      </c>
      <c r="X583" t="n">
        <v>1.84</v>
      </c>
      <c r="Y583" t="n">
        <v>1</v>
      </c>
      <c r="Z583" t="n">
        <v>10</v>
      </c>
    </row>
    <row r="584">
      <c r="A584" t="n">
        <v>8</v>
      </c>
      <c r="B584" t="n">
        <v>90</v>
      </c>
      <c r="C584" t="inlineStr">
        <is>
          <t xml:space="preserve">CONCLUIDO	</t>
        </is>
      </c>
      <c r="D584" t="n">
        <v>4.2613</v>
      </c>
      <c r="E584" t="n">
        <v>23.47</v>
      </c>
      <c r="F584" t="n">
        <v>18.91</v>
      </c>
      <c r="G584" t="n">
        <v>18.91</v>
      </c>
      <c r="H584" t="n">
        <v>0.3</v>
      </c>
      <c r="I584" t="n">
        <v>60</v>
      </c>
      <c r="J584" t="n">
        <v>179.7</v>
      </c>
      <c r="K584" t="n">
        <v>52.44</v>
      </c>
      <c r="L584" t="n">
        <v>3</v>
      </c>
      <c r="M584" t="n">
        <v>58</v>
      </c>
      <c r="N584" t="n">
        <v>34.26</v>
      </c>
      <c r="O584" t="n">
        <v>22397.24</v>
      </c>
      <c r="P584" t="n">
        <v>243.21</v>
      </c>
      <c r="Q584" t="n">
        <v>444.55</v>
      </c>
      <c r="R584" t="n">
        <v>113.77</v>
      </c>
      <c r="S584" t="n">
        <v>48.21</v>
      </c>
      <c r="T584" t="n">
        <v>26588.62</v>
      </c>
      <c r="U584" t="n">
        <v>0.42</v>
      </c>
      <c r="V584" t="n">
        <v>0.72</v>
      </c>
      <c r="W584" t="n">
        <v>0.26</v>
      </c>
      <c r="X584" t="n">
        <v>1.64</v>
      </c>
      <c r="Y584" t="n">
        <v>1</v>
      </c>
      <c r="Z584" t="n">
        <v>10</v>
      </c>
    </row>
    <row r="585">
      <c r="A585" t="n">
        <v>9</v>
      </c>
      <c r="B585" t="n">
        <v>90</v>
      </c>
      <c r="C585" t="inlineStr">
        <is>
          <t xml:space="preserve">CONCLUIDO	</t>
        </is>
      </c>
      <c r="D585" t="n">
        <v>4.3707</v>
      </c>
      <c r="E585" t="n">
        <v>22.88</v>
      </c>
      <c r="F585" t="n">
        <v>18.54</v>
      </c>
      <c r="G585" t="n">
        <v>20.6</v>
      </c>
      <c r="H585" t="n">
        <v>0.32</v>
      </c>
      <c r="I585" t="n">
        <v>54</v>
      </c>
      <c r="J585" t="n">
        <v>180.07</v>
      </c>
      <c r="K585" t="n">
        <v>52.44</v>
      </c>
      <c r="L585" t="n">
        <v>3.25</v>
      </c>
      <c r="M585" t="n">
        <v>52</v>
      </c>
      <c r="N585" t="n">
        <v>34.38</v>
      </c>
      <c r="O585" t="n">
        <v>22443.18</v>
      </c>
      <c r="P585" t="n">
        <v>237.82</v>
      </c>
      <c r="Q585" t="n">
        <v>444.68</v>
      </c>
      <c r="R585" t="n">
        <v>101.06</v>
      </c>
      <c r="S585" t="n">
        <v>48.21</v>
      </c>
      <c r="T585" t="n">
        <v>20266.55</v>
      </c>
      <c r="U585" t="n">
        <v>0.48</v>
      </c>
      <c r="V585" t="n">
        <v>0.74</v>
      </c>
      <c r="W585" t="n">
        <v>0.25</v>
      </c>
      <c r="X585" t="n">
        <v>1.26</v>
      </c>
      <c r="Y585" t="n">
        <v>1</v>
      </c>
      <c r="Z585" t="n">
        <v>10</v>
      </c>
    </row>
    <row r="586">
      <c r="A586" t="n">
        <v>10</v>
      </c>
      <c r="B586" t="n">
        <v>90</v>
      </c>
      <c r="C586" t="inlineStr">
        <is>
          <t xml:space="preserve">CONCLUIDO	</t>
        </is>
      </c>
      <c r="D586" t="n">
        <v>4.3166</v>
      </c>
      <c r="E586" t="n">
        <v>23.17</v>
      </c>
      <c r="F586" t="n">
        <v>18.93</v>
      </c>
      <c r="G586" t="n">
        <v>22.27</v>
      </c>
      <c r="H586" t="n">
        <v>0.34</v>
      </c>
      <c r="I586" t="n">
        <v>51</v>
      </c>
      <c r="J586" t="n">
        <v>180.45</v>
      </c>
      <c r="K586" t="n">
        <v>52.44</v>
      </c>
      <c r="L586" t="n">
        <v>3.5</v>
      </c>
      <c r="M586" t="n">
        <v>49</v>
      </c>
      <c r="N586" t="n">
        <v>34.51</v>
      </c>
      <c r="O586" t="n">
        <v>22489.16</v>
      </c>
      <c r="P586" t="n">
        <v>242.73</v>
      </c>
      <c r="Q586" t="n">
        <v>444.62</v>
      </c>
      <c r="R586" t="n">
        <v>116.44</v>
      </c>
      <c r="S586" t="n">
        <v>48.21</v>
      </c>
      <c r="T586" t="n">
        <v>27969.1</v>
      </c>
      <c r="U586" t="n">
        <v>0.41</v>
      </c>
      <c r="V586" t="n">
        <v>0.72</v>
      </c>
      <c r="W586" t="n">
        <v>0.21</v>
      </c>
      <c r="X586" t="n">
        <v>1.65</v>
      </c>
      <c r="Y586" t="n">
        <v>1</v>
      </c>
      <c r="Z586" t="n">
        <v>10</v>
      </c>
    </row>
    <row r="587">
      <c r="A587" t="n">
        <v>11</v>
      </c>
      <c r="B587" t="n">
        <v>90</v>
      </c>
      <c r="C587" t="inlineStr">
        <is>
          <t xml:space="preserve">CONCLUIDO	</t>
        </is>
      </c>
      <c r="D587" t="n">
        <v>4.3957</v>
      </c>
      <c r="E587" t="n">
        <v>22.75</v>
      </c>
      <c r="F587" t="n">
        <v>18.66</v>
      </c>
      <c r="G587" t="n">
        <v>23.82</v>
      </c>
      <c r="H587" t="n">
        <v>0.37</v>
      </c>
      <c r="I587" t="n">
        <v>47</v>
      </c>
      <c r="J587" t="n">
        <v>180.82</v>
      </c>
      <c r="K587" t="n">
        <v>52.44</v>
      </c>
      <c r="L587" t="n">
        <v>3.75</v>
      </c>
      <c r="M587" t="n">
        <v>45</v>
      </c>
      <c r="N587" t="n">
        <v>34.63</v>
      </c>
      <c r="O587" t="n">
        <v>22535.19</v>
      </c>
      <c r="P587" t="n">
        <v>238.7</v>
      </c>
      <c r="Q587" t="n">
        <v>444.56</v>
      </c>
      <c r="R587" t="n">
        <v>105.88</v>
      </c>
      <c r="S587" t="n">
        <v>48.21</v>
      </c>
      <c r="T587" t="n">
        <v>22709.1</v>
      </c>
      <c r="U587" t="n">
        <v>0.46</v>
      </c>
      <c r="V587" t="n">
        <v>0.73</v>
      </c>
      <c r="W587" t="n">
        <v>0.24</v>
      </c>
      <c r="X587" t="n">
        <v>1.38</v>
      </c>
      <c r="Y587" t="n">
        <v>1</v>
      </c>
      <c r="Z587" t="n">
        <v>10</v>
      </c>
    </row>
    <row r="588">
      <c r="A588" t="n">
        <v>12</v>
      </c>
      <c r="B588" t="n">
        <v>90</v>
      </c>
      <c r="C588" t="inlineStr">
        <is>
          <t xml:space="preserve">CONCLUIDO	</t>
        </is>
      </c>
      <c r="D588" t="n">
        <v>4.439</v>
      </c>
      <c r="E588" t="n">
        <v>22.53</v>
      </c>
      <c r="F588" t="n">
        <v>18.54</v>
      </c>
      <c r="G588" t="n">
        <v>25.29</v>
      </c>
      <c r="H588" t="n">
        <v>0.39</v>
      </c>
      <c r="I588" t="n">
        <v>44</v>
      </c>
      <c r="J588" t="n">
        <v>181.19</v>
      </c>
      <c r="K588" t="n">
        <v>52.44</v>
      </c>
      <c r="L588" t="n">
        <v>4</v>
      </c>
      <c r="M588" t="n">
        <v>42</v>
      </c>
      <c r="N588" t="n">
        <v>34.75</v>
      </c>
      <c r="O588" t="n">
        <v>22581.25</v>
      </c>
      <c r="P588" t="n">
        <v>236.84</v>
      </c>
      <c r="Q588" t="n">
        <v>444.63</v>
      </c>
      <c r="R588" t="n">
        <v>102.07</v>
      </c>
      <c r="S588" t="n">
        <v>48.21</v>
      </c>
      <c r="T588" t="n">
        <v>20820.64</v>
      </c>
      <c r="U588" t="n">
        <v>0.47</v>
      </c>
      <c r="V588" t="n">
        <v>0.74</v>
      </c>
      <c r="W588" t="n">
        <v>0.23</v>
      </c>
      <c r="X588" t="n">
        <v>1.26</v>
      </c>
      <c r="Y588" t="n">
        <v>1</v>
      </c>
      <c r="Z588" t="n">
        <v>10</v>
      </c>
    </row>
    <row r="589">
      <c r="A589" t="n">
        <v>13</v>
      </c>
      <c r="B589" t="n">
        <v>90</v>
      </c>
      <c r="C589" t="inlineStr">
        <is>
          <t xml:space="preserve">CONCLUIDO	</t>
        </is>
      </c>
      <c r="D589" t="n">
        <v>4.4828</v>
      </c>
      <c r="E589" t="n">
        <v>22.31</v>
      </c>
      <c r="F589" t="n">
        <v>18.43</v>
      </c>
      <c r="G589" t="n">
        <v>26.97</v>
      </c>
      <c r="H589" t="n">
        <v>0.42</v>
      </c>
      <c r="I589" t="n">
        <v>41</v>
      </c>
      <c r="J589" t="n">
        <v>181.57</v>
      </c>
      <c r="K589" t="n">
        <v>52.44</v>
      </c>
      <c r="L589" t="n">
        <v>4.25</v>
      </c>
      <c r="M589" t="n">
        <v>39</v>
      </c>
      <c r="N589" t="n">
        <v>34.88</v>
      </c>
      <c r="O589" t="n">
        <v>22627.36</v>
      </c>
      <c r="P589" t="n">
        <v>235.05</v>
      </c>
      <c r="Q589" t="n">
        <v>444.57</v>
      </c>
      <c r="R589" t="n">
        <v>98.27</v>
      </c>
      <c r="S589" t="n">
        <v>48.21</v>
      </c>
      <c r="T589" t="n">
        <v>18932.71</v>
      </c>
      <c r="U589" t="n">
        <v>0.49</v>
      </c>
      <c r="V589" t="n">
        <v>0.74</v>
      </c>
      <c r="W589" t="n">
        <v>0.23</v>
      </c>
      <c r="X589" t="n">
        <v>1.15</v>
      </c>
      <c r="Y589" t="n">
        <v>1</v>
      </c>
      <c r="Z589" t="n">
        <v>10</v>
      </c>
    </row>
    <row r="590">
      <c r="A590" t="n">
        <v>14</v>
      </c>
      <c r="B590" t="n">
        <v>90</v>
      </c>
      <c r="C590" t="inlineStr">
        <is>
          <t xml:space="preserve">CONCLUIDO	</t>
        </is>
      </c>
      <c r="D590" t="n">
        <v>4.5051</v>
      </c>
      <c r="E590" t="n">
        <v>22.2</v>
      </c>
      <c r="F590" t="n">
        <v>18.39</v>
      </c>
      <c r="G590" t="n">
        <v>28.29</v>
      </c>
      <c r="H590" t="n">
        <v>0.44</v>
      </c>
      <c r="I590" t="n">
        <v>39</v>
      </c>
      <c r="J590" t="n">
        <v>181.94</v>
      </c>
      <c r="K590" t="n">
        <v>52.44</v>
      </c>
      <c r="L590" t="n">
        <v>4.5</v>
      </c>
      <c r="M590" t="n">
        <v>37</v>
      </c>
      <c r="N590" t="n">
        <v>35</v>
      </c>
      <c r="O590" t="n">
        <v>22673.63</v>
      </c>
      <c r="P590" t="n">
        <v>234.16</v>
      </c>
      <c r="Q590" t="n">
        <v>444.57</v>
      </c>
      <c r="R590" t="n">
        <v>96.93000000000001</v>
      </c>
      <c r="S590" t="n">
        <v>48.21</v>
      </c>
      <c r="T590" t="n">
        <v>18273.94</v>
      </c>
      <c r="U590" t="n">
        <v>0.5</v>
      </c>
      <c r="V590" t="n">
        <v>0.74</v>
      </c>
      <c r="W590" t="n">
        <v>0.23</v>
      </c>
      <c r="X590" t="n">
        <v>1.11</v>
      </c>
      <c r="Y590" t="n">
        <v>1</v>
      </c>
      <c r="Z590" t="n">
        <v>10</v>
      </c>
    </row>
    <row r="591">
      <c r="A591" t="n">
        <v>15</v>
      </c>
      <c r="B591" t="n">
        <v>90</v>
      </c>
      <c r="C591" t="inlineStr">
        <is>
          <t xml:space="preserve">CONCLUIDO	</t>
        </is>
      </c>
      <c r="D591" t="n">
        <v>4.5355</v>
      </c>
      <c r="E591" t="n">
        <v>22.05</v>
      </c>
      <c r="F591" t="n">
        <v>18.31</v>
      </c>
      <c r="G591" t="n">
        <v>29.7</v>
      </c>
      <c r="H591" t="n">
        <v>0.46</v>
      </c>
      <c r="I591" t="n">
        <v>37</v>
      </c>
      <c r="J591" t="n">
        <v>182.32</v>
      </c>
      <c r="K591" t="n">
        <v>52.44</v>
      </c>
      <c r="L591" t="n">
        <v>4.75</v>
      </c>
      <c r="M591" t="n">
        <v>35</v>
      </c>
      <c r="N591" t="n">
        <v>35.12</v>
      </c>
      <c r="O591" t="n">
        <v>22719.83</v>
      </c>
      <c r="P591" t="n">
        <v>232.72</v>
      </c>
      <c r="Q591" t="n">
        <v>444.56</v>
      </c>
      <c r="R591" t="n">
        <v>94.31999999999999</v>
      </c>
      <c r="S591" t="n">
        <v>48.21</v>
      </c>
      <c r="T591" t="n">
        <v>16979.33</v>
      </c>
      <c r="U591" t="n">
        <v>0.51</v>
      </c>
      <c r="V591" t="n">
        <v>0.75</v>
      </c>
      <c r="W591" t="n">
        <v>0.22</v>
      </c>
      <c r="X591" t="n">
        <v>1.03</v>
      </c>
      <c r="Y591" t="n">
        <v>1</v>
      </c>
      <c r="Z591" t="n">
        <v>10</v>
      </c>
    </row>
    <row r="592">
      <c r="A592" t="n">
        <v>16</v>
      </c>
      <c r="B592" t="n">
        <v>90</v>
      </c>
      <c r="C592" t="inlineStr">
        <is>
          <t xml:space="preserve">CONCLUIDO	</t>
        </is>
      </c>
      <c r="D592" t="n">
        <v>4.5585</v>
      </c>
      <c r="E592" t="n">
        <v>21.94</v>
      </c>
      <c r="F592" t="n">
        <v>18.27</v>
      </c>
      <c r="G592" t="n">
        <v>31.32</v>
      </c>
      <c r="H592" t="n">
        <v>0.49</v>
      </c>
      <c r="I592" t="n">
        <v>35</v>
      </c>
      <c r="J592" t="n">
        <v>182.69</v>
      </c>
      <c r="K592" t="n">
        <v>52.44</v>
      </c>
      <c r="L592" t="n">
        <v>5</v>
      </c>
      <c r="M592" t="n">
        <v>33</v>
      </c>
      <c r="N592" t="n">
        <v>35.25</v>
      </c>
      <c r="O592" t="n">
        <v>22766.06</v>
      </c>
      <c r="P592" t="n">
        <v>231.73</v>
      </c>
      <c r="Q592" t="n">
        <v>444.57</v>
      </c>
      <c r="R592" t="n">
        <v>93.08</v>
      </c>
      <c r="S592" t="n">
        <v>48.21</v>
      </c>
      <c r="T592" t="n">
        <v>16370.04</v>
      </c>
      <c r="U592" t="n">
        <v>0.52</v>
      </c>
      <c r="V592" t="n">
        <v>0.75</v>
      </c>
      <c r="W592" t="n">
        <v>0.22</v>
      </c>
      <c r="X592" t="n">
        <v>0.99</v>
      </c>
      <c r="Y592" t="n">
        <v>1</v>
      </c>
      <c r="Z592" t="n">
        <v>10</v>
      </c>
    </row>
    <row r="593">
      <c r="A593" t="n">
        <v>17</v>
      </c>
      <c r="B593" t="n">
        <v>90</v>
      </c>
      <c r="C593" t="inlineStr">
        <is>
          <t xml:space="preserve">CONCLUIDO	</t>
        </is>
      </c>
      <c r="D593" t="n">
        <v>4.5897</v>
      </c>
      <c r="E593" t="n">
        <v>21.79</v>
      </c>
      <c r="F593" t="n">
        <v>18.19</v>
      </c>
      <c r="G593" t="n">
        <v>33.08</v>
      </c>
      <c r="H593" t="n">
        <v>0.51</v>
      </c>
      <c r="I593" t="n">
        <v>33</v>
      </c>
      <c r="J593" t="n">
        <v>183.07</v>
      </c>
      <c r="K593" t="n">
        <v>52.44</v>
      </c>
      <c r="L593" t="n">
        <v>5.25</v>
      </c>
      <c r="M593" t="n">
        <v>31</v>
      </c>
      <c r="N593" t="n">
        <v>35.37</v>
      </c>
      <c r="O593" t="n">
        <v>22812.34</v>
      </c>
      <c r="P593" t="n">
        <v>230.43</v>
      </c>
      <c r="Q593" t="n">
        <v>444.56</v>
      </c>
      <c r="R593" t="n">
        <v>90.42</v>
      </c>
      <c r="S593" t="n">
        <v>48.21</v>
      </c>
      <c r="T593" t="n">
        <v>15051.45</v>
      </c>
      <c r="U593" t="n">
        <v>0.53</v>
      </c>
      <c r="V593" t="n">
        <v>0.75</v>
      </c>
      <c r="W593" t="n">
        <v>0.22</v>
      </c>
      <c r="X593" t="n">
        <v>0.92</v>
      </c>
      <c r="Y593" t="n">
        <v>1</v>
      </c>
      <c r="Z593" t="n">
        <v>10</v>
      </c>
    </row>
    <row r="594">
      <c r="A594" t="n">
        <v>18</v>
      </c>
      <c r="B594" t="n">
        <v>90</v>
      </c>
      <c r="C594" t="inlineStr">
        <is>
          <t xml:space="preserve">CONCLUIDO	</t>
        </is>
      </c>
      <c r="D594" t="n">
        <v>4.6205</v>
      </c>
      <c r="E594" t="n">
        <v>21.64</v>
      </c>
      <c r="F594" t="n">
        <v>18.12</v>
      </c>
      <c r="G594" t="n">
        <v>35.07</v>
      </c>
      <c r="H594" t="n">
        <v>0.53</v>
      </c>
      <c r="I594" t="n">
        <v>31</v>
      </c>
      <c r="J594" t="n">
        <v>183.44</v>
      </c>
      <c r="K594" t="n">
        <v>52.44</v>
      </c>
      <c r="L594" t="n">
        <v>5.5</v>
      </c>
      <c r="M594" t="n">
        <v>29</v>
      </c>
      <c r="N594" t="n">
        <v>35.5</v>
      </c>
      <c r="O594" t="n">
        <v>22858.66</v>
      </c>
      <c r="P594" t="n">
        <v>229.22</v>
      </c>
      <c r="Q594" t="n">
        <v>444.55</v>
      </c>
      <c r="R594" t="n">
        <v>88.14</v>
      </c>
      <c r="S594" t="n">
        <v>48.21</v>
      </c>
      <c r="T594" t="n">
        <v>13922.49</v>
      </c>
      <c r="U594" t="n">
        <v>0.55</v>
      </c>
      <c r="V594" t="n">
        <v>0.75</v>
      </c>
      <c r="W594" t="n">
        <v>0.21</v>
      </c>
      <c r="X594" t="n">
        <v>0.84</v>
      </c>
      <c r="Y594" t="n">
        <v>1</v>
      </c>
      <c r="Z594" t="n">
        <v>10</v>
      </c>
    </row>
    <row r="595">
      <c r="A595" t="n">
        <v>19</v>
      </c>
      <c r="B595" t="n">
        <v>90</v>
      </c>
      <c r="C595" t="inlineStr">
        <is>
          <t xml:space="preserve">CONCLUIDO	</t>
        </is>
      </c>
      <c r="D595" t="n">
        <v>4.634</v>
      </c>
      <c r="E595" t="n">
        <v>21.58</v>
      </c>
      <c r="F595" t="n">
        <v>18.09</v>
      </c>
      <c r="G595" t="n">
        <v>36.18</v>
      </c>
      <c r="H595" t="n">
        <v>0.55</v>
      </c>
      <c r="I595" t="n">
        <v>30</v>
      </c>
      <c r="J595" t="n">
        <v>183.82</v>
      </c>
      <c r="K595" t="n">
        <v>52.44</v>
      </c>
      <c r="L595" t="n">
        <v>5.75</v>
      </c>
      <c r="M595" t="n">
        <v>28</v>
      </c>
      <c r="N595" t="n">
        <v>35.63</v>
      </c>
      <c r="O595" t="n">
        <v>22905.03</v>
      </c>
      <c r="P595" t="n">
        <v>228.49</v>
      </c>
      <c r="Q595" t="n">
        <v>444.56</v>
      </c>
      <c r="R595" t="n">
        <v>87.17</v>
      </c>
      <c r="S595" t="n">
        <v>48.21</v>
      </c>
      <c r="T595" t="n">
        <v>13441.73</v>
      </c>
      <c r="U595" t="n">
        <v>0.55</v>
      </c>
      <c r="V595" t="n">
        <v>0.75</v>
      </c>
      <c r="W595" t="n">
        <v>0.21</v>
      </c>
      <c r="X595" t="n">
        <v>0.82</v>
      </c>
      <c r="Y595" t="n">
        <v>1</v>
      </c>
      <c r="Z595" t="n">
        <v>10</v>
      </c>
    </row>
    <row r="596">
      <c r="A596" t="n">
        <v>20</v>
      </c>
      <c r="B596" t="n">
        <v>90</v>
      </c>
      <c r="C596" t="inlineStr">
        <is>
          <t xml:space="preserve">CONCLUIDO	</t>
        </is>
      </c>
      <c r="D596" t="n">
        <v>4.65</v>
      </c>
      <c r="E596" t="n">
        <v>21.51</v>
      </c>
      <c r="F596" t="n">
        <v>18.05</v>
      </c>
      <c r="G596" t="n">
        <v>37.35</v>
      </c>
      <c r="H596" t="n">
        <v>0.58</v>
      </c>
      <c r="I596" t="n">
        <v>29</v>
      </c>
      <c r="J596" t="n">
        <v>184.19</v>
      </c>
      <c r="K596" t="n">
        <v>52.44</v>
      </c>
      <c r="L596" t="n">
        <v>6</v>
      </c>
      <c r="M596" t="n">
        <v>27</v>
      </c>
      <c r="N596" t="n">
        <v>35.75</v>
      </c>
      <c r="O596" t="n">
        <v>22951.43</v>
      </c>
      <c r="P596" t="n">
        <v>227.32</v>
      </c>
      <c r="Q596" t="n">
        <v>444.55</v>
      </c>
      <c r="R596" t="n">
        <v>85.84999999999999</v>
      </c>
      <c r="S596" t="n">
        <v>48.21</v>
      </c>
      <c r="T596" t="n">
        <v>12782.9</v>
      </c>
      <c r="U596" t="n">
        <v>0.5600000000000001</v>
      </c>
      <c r="V596" t="n">
        <v>0.76</v>
      </c>
      <c r="W596" t="n">
        <v>0.21</v>
      </c>
      <c r="X596" t="n">
        <v>0.78</v>
      </c>
      <c r="Y596" t="n">
        <v>1</v>
      </c>
      <c r="Z596" t="n">
        <v>10</v>
      </c>
    </row>
    <row r="597">
      <c r="A597" t="n">
        <v>21</v>
      </c>
      <c r="B597" t="n">
        <v>90</v>
      </c>
      <c r="C597" t="inlineStr">
        <is>
          <t xml:space="preserve">CONCLUIDO	</t>
        </is>
      </c>
      <c r="D597" t="n">
        <v>4.7021</v>
      </c>
      <c r="E597" t="n">
        <v>21.27</v>
      </c>
      <c r="F597" t="n">
        <v>17.89</v>
      </c>
      <c r="G597" t="n">
        <v>39.75</v>
      </c>
      <c r="H597" t="n">
        <v>0.6</v>
      </c>
      <c r="I597" t="n">
        <v>27</v>
      </c>
      <c r="J597" t="n">
        <v>184.57</v>
      </c>
      <c r="K597" t="n">
        <v>52.44</v>
      </c>
      <c r="L597" t="n">
        <v>6.25</v>
      </c>
      <c r="M597" t="n">
        <v>25</v>
      </c>
      <c r="N597" t="n">
        <v>35.88</v>
      </c>
      <c r="O597" t="n">
        <v>22997.88</v>
      </c>
      <c r="P597" t="n">
        <v>224.87</v>
      </c>
      <c r="Q597" t="n">
        <v>444.55</v>
      </c>
      <c r="R597" t="n">
        <v>80.01000000000001</v>
      </c>
      <c r="S597" t="n">
        <v>48.21</v>
      </c>
      <c r="T597" t="n">
        <v>9873.190000000001</v>
      </c>
      <c r="U597" t="n">
        <v>0.6</v>
      </c>
      <c r="V597" t="n">
        <v>0.76</v>
      </c>
      <c r="W597" t="n">
        <v>0.21</v>
      </c>
      <c r="X597" t="n">
        <v>0.61</v>
      </c>
      <c r="Y597" t="n">
        <v>1</v>
      </c>
      <c r="Z597" t="n">
        <v>10</v>
      </c>
    </row>
    <row r="598">
      <c r="A598" t="n">
        <v>22</v>
      </c>
      <c r="B598" t="n">
        <v>90</v>
      </c>
      <c r="C598" t="inlineStr">
        <is>
          <t xml:space="preserve">CONCLUIDO	</t>
        </is>
      </c>
      <c r="D598" t="n">
        <v>4.6852</v>
      </c>
      <c r="E598" t="n">
        <v>21.34</v>
      </c>
      <c r="F598" t="n">
        <v>18</v>
      </c>
      <c r="G598" t="n">
        <v>41.54</v>
      </c>
      <c r="H598" t="n">
        <v>0.62</v>
      </c>
      <c r="I598" t="n">
        <v>26</v>
      </c>
      <c r="J598" t="n">
        <v>184.95</v>
      </c>
      <c r="K598" t="n">
        <v>52.44</v>
      </c>
      <c r="L598" t="n">
        <v>6.5</v>
      </c>
      <c r="M598" t="n">
        <v>24</v>
      </c>
      <c r="N598" t="n">
        <v>36.01</v>
      </c>
      <c r="O598" t="n">
        <v>23044.38</v>
      </c>
      <c r="P598" t="n">
        <v>226.1</v>
      </c>
      <c r="Q598" t="n">
        <v>444.59</v>
      </c>
      <c r="R598" t="n">
        <v>84.7</v>
      </c>
      <c r="S598" t="n">
        <v>48.21</v>
      </c>
      <c r="T598" t="n">
        <v>12224.6</v>
      </c>
      <c r="U598" t="n">
        <v>0.57</v>
      </c>
      <c r="V598" t="n">
        <v>0.76</v>
      </c>
      <c r="W598" t="n">
        <v>0.19</v>
      </c>
      <c r="X598" t="n">
        <v>0.72</v>
      </c>
      <c r="Y598" t="n">
        <v>1</v>
      </c>
      <c r="Z598" t="n">
        <v>10</v>
      </c>
    </row>
    <row r="599">
      <c r="A599" t="n">
        <v>23</v>
      </c>
      <c r="B599" t="n">
        <v>90</v>
      </c>
      <c r="C599" t="inlineStr">
        <is>
          <t xml:space="preserve">CONCLUIDO	</t>
        </is>
      </c>
      <c r="D599" t="n">
        <v>4.6947</v>
      </c>
      <c r="E599" t="n">
        <v>21.3</v>
      </c>
      <c r="F599" t="n">
        <v>17.99</v>
      </c>
      <c r="G599" t="n">
        <v>43.18</v>
      </c>
      <c r="H599" t="n">
        <v>0.65</v>
      </c>
      <c r="I599" t="n">
        <v>25</v>
      </c>
      <c r="J599" t="n">
        <v>185.33</v>
      </c>
      <c r="K599" t="n">
        <v>52.44</v>
      </c>
      <c r="L599" t="n">
        <v>6.75</v>
      </c>
      <c r="M599" t="n">
        <v>23</v>
      </c>
      <c r="N599" t="n">
        <v>36.13</v>
      </c>
      <c r="O599" t="n">
        <v>23090.91</v>
      </c>
      <c r="P599" t="n">
        <v>225.46</v>
      </c>
      <c r="Q599" t="n">
        <v>444.57</v>
      </c>
      <c r="R599" t="n">
        <v>84</v>
      </c>
      <c r="S599" t="n">
        <v>48.21</v>
      </c>
      <c r="T599" t="n">
        <v>11878.08</v>
      </c>
      <c r="U599" t="n">
        <v>0.57</v>
      </c>
      <c r="V599" t="n">
        <v>0.76</v>
      </c>
      <c r="W599" t="n">
        <v>0.2</v>
      </c>
      <c r="X599" t="n">
        <v>0.71</v>
      </c>
      <c r="Y599" t="n">
        <v>1</v>
      </c>
      <c r="Z599" t="n">
        <v>10</v>
      </c>
    </row>
    <row r="600">
      <c r="A600" t="n">
        <v>24</v>
      </c>
      <c r="B600" t="n">
        <v>90</v>
      </c>
      <c r="C600" t="inlineStr">
        <is>
          <t xml:space="preserve">CONCLUIDO	</t>
        </is>
      </c>
      <c r="D600" t="n">
        <v>4.714</v>
      </c>
      <c r="E600" t="n">
        <v>21.21</v>
      </c>
      <c r="F600" t="n">
        <v>17.94</v>
      </c>
      <c r="G600" t="n">
        <v>44.85</v>
      </c>
      <c r="H600" t="n">
        <v>0.67</v>
      </c>
      <c r="I600" t="n">
        <v>24</v>
      </c>
      <c r="J600" t="n">
        <v>185.7</v>
      </c>
      <c r="K600" t="n">
        <v>52.44</v>
      </c>
      <c r="L600" t="n">
        <v>7</v>
      </c>
      <c r="M600" t="n">
        <v>22</v>
      </c>
      <c r="N600" t="n">
        <v>36.26</v>
      </c>
      <c r="O600" t="n">
        <v>23137.49</v>
      </c>
      <c r="P600" t="n">
        <v>224.45</v>
      </c>
      <c r="Q600" t="n">
        <v>444.55</v>
      </c>
      <c r="R600" t="n">
        <v>82.33</v>
      </c>
      <c r="S600" t="n">
        <v>48.21</v>
      </c>
      <c r="T600" t="n">
        <v>11048.64</v>
      </c>
      <c r="U600" t="n">
        <v>0.59</v>
      </c>
      <c r="V600" t="n">
        <v>0.76</v>
      </c>
      <c r="W600" t="n">
        <v>0.2</v>
      </c>
      <c r="X600" t="n">
        <v>0.66</v>
      </c>
      <c r="Y600" t="n">
        <v>1</v>
      </c>
      <c r="Z600" t="n">
        <v>10</v>
      </c>
    </row>
    <row r="601">
      <c r="A601" t="n">
        <v>25</v>
      </c>
      <c r="B601" t="n">
        <v>90</v>
      </c>
      <c r="C601" t="inlineStr">
        <is>
          <t xml:space="preserve">CONCLUIDO	</t>
        </is>
      </c>
      <c r="D601" t="n">
        <v>4.712</v>
      </c>
      <c r="E601" t="n">
        <v>21.22</v>
      </c>
      <c r="F601" t="n">
        <v>17.95</v>
      </c>
      <c r="G601" t="n">
        <v>44.87</v>
      </c>
      <c r="H601" t="n">
        <v>0.6899999999999999</v>
      </c>
      <c r="I601" t="n">
        <v>24</v>
      </c>
      <c r="J601" t="n">
        <v>186.08</v>
      </c>
      <c r="K601" t="n">
        <v>52.44</v>
      </c>
      <c r="L601" t="n">
        <v>7.25</v>
      </c>
      <c r="M601" t="n">
        <v>22</v>
      </c>
      <c r="N601" t="n">
        <v>36.39</v>
      </c>
      <c r="O601" t="n">
        <v>23184.11</v>
      </c>
      <c r="P601" t="n">
        <v>224.09</v>
      </c>
      <c r="Q601" t="n">
        <v>444.56</v>
      </c>
      <c r="R601" t="n">
        <v>82.52</v>
      </c>
      <c r="S601" t="n">
        <v>48.21</v>
      </c>
      <c r="T601" t="n">
        <v>11145.87</v>
      </c>
      <c r="U601" t="n">
        <v>0.58</v>
      </c>
      <c r="V601" t="n">
        <v>0.76</v>
      </c>
      <c r="W601" t="n">
        <v>0.2</v>
      </c>
      <c r="X601" t="n">
        <v>0.67</v>
      </c>
      <c r="Y601" t="n">
        <v>1</v>
      </c>
      <c r="Z601" t="n">
        <v>10</v>
      </c>
    </row>
    <row r="602">
      <c r="A602" t="n">
        <v>26</v>
      </c>
      <c r="B602" t="n">
        <v>90</v>
      </c>
      <c r="C602" t="inlineStr">
        <is>
          <t xml:space="preserve">CONCLUIDO	</t>
        </is>
      </c>
      <c r="D602" t="n">
        <v>4.7284</v>
      </c>
      <c r="E602" t="n">
        <v>21.15</v>
      </c>
      <c r="F602" t="n">
        <v>17.91</v>
      </c>
      <c r="G602" t="n">
        <v>46.72</v>
      </c>
      <c r="H602" t="n">
        <v>0.71</v>
      </c>
      <c r="I602" t="n">
        <v>23</v>
      </c>
      <c r="J602" t="n">
        <v>186.46</v>
      </c>
      <c r="K602" t="n">
        <v>52.44</v>
      </c>
      <c r="L602" t="n">
        <v>7.5</v>
      </c>
      <c r="M602" t="n">
        <v>21</v>
      </c>
      <c r="N602" t="n">
        <v>36.52</v>
      </c>
      <c r="O602" t="n">
        <v>23230.78</v>
      </c>
      <c r="P602" t="n">
        <v>223.52</v>
      </c>
      <c r="Q602" t="n">
        <v>444.55</v>
      </c>
      <c r="R602" t="n">
        <v>81.34</v>
      </c>
      <c r="S602" t="n">
        <v>48.21</v>
      </c>
      <c r="T602" t="n">
        <v>10559.04</v>
      </c>
      <c r="U602" t="n">
        <v>0.59</v>
      </c>
      <c r="V602" t="n">
        <v>0.76</v>
      </c>
      <c r="W602" t="n">
        <v>0.2</v>
      </c>
      <c r="X602" t="n">
        <v>0.63</v>
      </c>
      <c r="Y602" t="n">
        <v>1</v>
      </c>
      <c r="Z602" t="n">
        <v>10</v>
      </c>
    </row>
    <row r="603">
      <c r="A603" t="n">
        <v>27</v>
      </c>
      <c r="B603" t="n">
        <v>90</v>
      </c>
      <c r="C603" t="inlineStr">
        <is>
          <t xml:space="preserve">CONCLUIDO	</t>
        </is>
      </c>
      <c r="D603" t="n">
        <v>4.7429</v>
      </c>
      <c r="E603" t="n">
        <v>21.08</v>
      </c>
      <c r="F603" t="n">
        <v>17.88</v>
      </c>
      <c r="G603" t="n">
        <v>48.77</v>
      </c>
      <c r="H603" t="n">
        <v>0.74</v>
      </c>
      <c r="I603" t="n">
        <v>22</v>
      </c>
      <c r="J603" t="n">
        <v>186.84</v>
      </c>
      <c r="K603" t="n">
        <v>52.44</v>
      </c>
      <c r="L603" t="n">
        <v>7.75</v>
      </c>
      <c r="M603" t="n">
        <v>20</v>
      </c>
      <c r="N603" t="n">
        <v>36.65</v>
      </c>
      <c r="O603" t="n">
        <v>23277.49</v>
      </c>
      <c r="P603" t="n">
        <v>222.72</v>
      </c>
      <c r="Q603" t="n">
        <v>444.56</v>
      </c>
      <c r="R603" t="n">
        <v>80.36</v>
      </c>
      <c r="S603" t="n">
        <v>48.21</v>
      </c>
      <c r="T603" t="n">
        <v>10072.91</v>
      </c>
      <c r="U603" t="n">
        <v>0.6</v>
      </c>
      <c r="V603" t="n">
        <v>0.76</v>
      </c>
      <c r="W603" t="n">
        <v>0.2</v>
      </c>
      <c r="X603" t="n">
        <v>0.6</v>
      </c>
      <c r="Y603" t="n">
        <v>1</v>
      </c>
      <c r="Z603" t="n">
        <v>10</v>
      </c>
    </row>
    <row r="604">
      <c r="A604" t="n">
        <v>28</v>
      </c>
      <c r="B604" t="n">
        <v>90</v>
      </c>
      <c r="C604" t="inlineStr">
        <is>
          <t xml:space="preserve">CONCLUIDO	</t>
        </is>
      </c>
      <c r="D604" t="n">
        <v>4.7556</v>
      </c>
      <c r="E604" t="n">
        <v>21.03</v>
      </c>
      <c r="F604" t="n">
        <v>17.86</v>
      </c>
      <c r="G604" t="n">
        <v>51.03</v>
      </c>
      <c r="H604" t="n">
        <v>0.76</v>
      </c>
      <c r="I604" t="n">
        <v>21</v>
      </c>
      <c r="J604" t="n">
        <v>187.22</v>
      </c>
      <c r="K604" t="n">
        <v>52.44</v>
      </c>
      <c r="L604" t="n">
        <v>8</v>
      </c>
      <c r="M604" t="n">
        <v>19</v>
      </c>
      <c r="N604" t="n">
        <v>36.78</v>
      </c>
      <c r="O604" t="n">
        <v>23324.24</v>
      </c>
      <c r="P604" t="n">
        <v>221.65</v>
      </c>
      <c r="Q604" t="n">
        <v>444.55</v>
      </c>
      <c r="R604" t="n">
        <v>79.65000000000001</v>
      </c>
      <c r="S604" t="n">
        <v>48.21</v>
      </c>
      <c r="T604" t="n">
        <v>9725.09</v>
      </c>
      <c r="U604" t="n">
        <v>0.61</v>
      </c>
      <c r="V604" t="n">
        <v>0.76</v>
      </c>
      <c r="W604" t="n">
        <v>0.2</v>
      </c>
      <c r="X604" t="n">
        <v>0.58</v>
      </c>
      <c r="Y604" t="n">
        <v>1</v>
      </c>
      <c r="Z604" t="n">
        <v>10</v>
      </c>
    </row>
    <row r="605">
      <c r="A605" t="n">
        <v>29</v>
      </c>
      <c r="B605" t="n">
        <v>90</v>
      </c>
      <c r="C605" t="inlineStr">
        <is>
          <t xml:space="preserve">CONCLUIDO	</t>
        </is>
      </c>
      <c r="D605" t="n">
        <v>4.7575</v>
      </c>
      <c r="E605" t="n">
        <v>21.02</v>
      </c>
      <c r="F605" t="n">
        <v>17.85</v>
      </c>
      <c r="G605" t="n">
        <v>51.01</v>
      </c>
      <c r="H605" t="n">
        <v>0.78</v>
      </c>
      <c r="I605" t="n">
        <v>21</v>
      </c>
      <c r="J605" t="n">
        <v>187.6</v>
      </c>
      <c r="K605" t="n">
        <v>52.44</v>
      </c>
      <c r="L605" t="n">
        <v>8.25</v>
      </c>
      <c r="M605" t="n">
        <v>19</v>
      </c>
      <c r="N605" t="n">
        <v>36.9</v>
      </c>
      <c r="O605" t="n">
        <v>23371.04</v>
      </c>
      <c r="P605" t="n">
        <v>221.8</v>
      </c>
      <c r="Q605" t="n">
        <v>444.59</v>
      </c>
      <c r="R605" t="n">
        <v>79.40000000000001</v>
      </c>
      <c r="S605" t="n">
        <v>48.21</v>
      </c>
      <c r="T605" t="n">
        <v>9600.059999999999</v>
      </c>
      <c r="U605" t="n">
        <v>0.61</v>
      </c>
      <c r="V605" t="n">
        <v>0.76</v>
      </c>
      <c r="W605" t="n">
        <v>0.2</v>
      </c>
      <c r="X605" t="n">
        <v>0.57</v>
      </c>
      <c r="Y605" t="n">
        <v>1</v>
      </c>
      <c r="Z605" t="n">
        <v>10</v>
      </c>
    </row>
    <row r="606">
      <c r="A606" t="n">
        <v>30</v>
      </c>
      <c r="B606" t="n">
        <v>90</v>
      </c>
      <c r="C606" t="inlineStr">
        <is>
          <t xml:space="preserve">CONCLUIDO	</t>
        </is>
      </c>
      <c r="D606" t="n">
        <v>4.7733</v>
      </c>
      <c r="E606" t="n">
        <v>20.95</v>
      </c>
      <c r="F606" t="n">
        <v>17.82</v>
      </c>
      <c r="G606" t="n">
        <v>53.45</v>
      </c>
      <c r="H606" t="n">
        <v>0.8</v>
      </c>
      <c r="I606" t="n">
        <v>20</v>
      </c>
      <c r="J606" t="n">
        <v>187.98</v>
      </c>
      <c r="K606" t="n">
        <v>52.44</v>
      </c>
      <c r="L606" t="n">
        <v>8.5</v>
      </c>
      <c r="M606" t="n">
        <v>18</v>
      </c>
      <c r="N606" t="n">
        <v>37.03</v>
      </c>
      <c r="O606" t="n">
        <v>23417.88</v>
      </c>
      <c r="P606" t="n">
        <v>221.12</v>
      </c>
      <c r="Q606" t="n">
        <v>444.56</v>
      </c>
      <c r="R606" t="n">
        <v>78.38</v>
      </c>
      <c r="S606" t="n">
        <v>48.21</v>
      </c>
      <c r="T606" t="n">
        <v>9094.309999999999</v>
      </c>
      <c r="U606" t="n">
        <v>0.62</v>
      </c>
      <c r="V606" t="n">
        <v>0.77</v>
      </c>
      <c r="W606" t="n">
        <v>0.19</v>
      </c>
      <c r="X606" t="n">
        <v>0.54</v>
      </c>
      <c r="Y606" t="n">
        <v>1</v>
      </c>
      <c r="Z606" t="n">
        <v>10</v>
      </c>
    </row>
    <row r="607">
      <c r="A607" t="n">
        <v>31</v>
      </c>
      <c r="B607" t="n">
        <v>90</v>
      </c>
      <c r="C607" t="inlineStr">
        <is>
          <t xml:space="preserve">CONCLUIDO	</t>
        </is>
      </c>
      <c r="D607" t="n">
        <v>4.7914</v>
      </c>
      <c r="E607" t="n">
        <v>20.87</v>
      </c>
      <c r="F607" t="n">
        <v>17.77</v>
      </c>
      <c r="G607" t="n">
        <v>56.13</v>
      </c>
      <c r="H607" t="n">
        <v>0.82</v>
      </c>
      <c r="I607" t="n">
        <v>19</v>
      </c>
      <c r="J607" t="n">
        <v>188.36</v>
      </c>
      <c r="K607" t="n">
        <v>52.44</v>
      </c>
      <c r="L607" t="n">
        <v>8.75</v>
      </c>
      <c r="M607" t="n">
        <v>17</v>
      </c>
      <c r="N607" t="n">
        <v>37.16</v>
      </c>
      <c r="O607" t="n">
        <v>23464.76</v>
      </c>
      <c r="P607" t="n">
        <v>219.86</v>
      </c>
      <c r="Q607" t="n">
        <v>444.55</v>
      </c>
      <c r="R607" t="n">
        <v>76.78</v>
      </c>
      <c r="S607" t="n">
        <v>48.21</v>
      </c>
      <c r="T607" t="n">
        <v>8299.129999999999</v>
      </c>
      <c r="U607" t="n">
        <v>0.63</v>
      </c>
      <c r="V607" t="n">
        <v>0.77</v>
      </c>
      <c r="W607" t="n">
        <v>0.19</v>
      </c>
      <c r="X607" t="n">
        <v>0.5</v>
      </c>
      <c r="Y607" t="n">
        <v>1</v>
      </c>
      <c r="Z607" t="n">
        <v>10</v>
      </c>
    </row>
    <row r="608">
      <c r="A608" t="n">
        <v>32</v>
      </c>
      <c r="B608" t="n">
        <v>90</v>
      </c>
      <c r="C608" t="inlineStr">
        <is>
          <t xml:space="preserve">CONCLUIDO	</t>
        </is>
      </c>
      <c r="D608" t="n">
        <v>4.795</v>
      </c>
      <c r="E608" t="n">
        <v>20.86</v>
      </c>
      <c r="F608" t="n">
        <v>17.76</v>
      </c>
      <c r="G608" t="n">
        <v>56.08</v>
      </c>
      <c r="H608" t="n">
        <v>0.85</v>
      </c>
      <c r="I608" t="n">
        <v>19</v>
      </c>
      <c r="J608" t="n">
        <v>188.74</v>
      </c>
      <c r="K608" t="n">
        <v>52.44</v>
      </c>
      <c r="L608" t="n">
        <v>9</v>
      </c>
      <c r="M608" t="n">
        <v>17</v>
      </c>
      <c r="N608" t="n">
        <v>37.3</v>
      </c>
      <c r="O608" t="n">
        <v>23511.69</v>
      </c>
      <c r="P608" t="n">
        <v>219.68</v>
      </c>
      <c r="Q608" t="n">
        <v>444.55</v>
      </c>
      <c r="R608" t="n">
        <v>76.22</v>
      </c>
      <c r="S608" t="n">
        <v>48.21</v>
      </c>
      <c r="T608" t="n">
        <v>8020</v>
      </c>
      <c r="U608" t="n">
        <v>0.63</v>
      </c>
      <c r="V608" t="n">
        <v>0.77</v>
      </c>
      <c r="W608" t="n">
        <v>0.2</v>
      </c>
      <c r="X608" t="n">
        <v>0.48</v>
      </c>
      <c r="Y608" t="n">
        <v>1</v>
      </c>
      <c r="Z608" t="n">
        <v>10</v>
      </c>
    </row>
    <row r="609">
      <c r="A609" t="n">
        <v>33</v>
      </c>
      <c r="B609" t="n">
        <v>90</v>
      </c>
      <c r="C609" t="inlineStr">
        <is>
          <t xml:space="preserve">CONCLUIDO	</t>
        </is>
      </c>
      <c r="D609" t="n">
        <v>4.831</v>
      </c>
      <c r="E609" t="n">
        <v>20.7</v>
      </c>
      <c r="F609" t="n">
        <v>17.64</v>
      </c>
      <c r="G609" t="n">
        <v>58.8</v>
      </c>
      <c r="H609" t="n">
        <v>0.87</v>
      </c>
      <c r="I609" t="n">
        <v>18</v>
      </c>
      <c r="J609" t="n">
        <v>189.12</v>
      </c>
      <c r="K609" t="n">
        <v>52.44</v>
      </c>
      <c r="L609" t="n">
        <v>9.25</v>
      </c>
      <c r="M609" t="n">
        <v>16</v>
      </c>
      <c r="N609" t="n">
        <v>37.43</v>
      </c>
      <c r="O609" t="n">
        <v>23558.67</v>
      </c>
      <c r="P609" t="n">
        <v>217.15</v>
      </c>
      <c r="Q609" t="n">
        <v>444.55</v>
      </c>
      <c r="R609" t="n">
        <v>72.19</v>
      </c>
      <c r="S609" t="n">
        <v>48.21</v>
      </c>
      <c r="T609" t="n">
        <v>6008.97</v>
      </c>
      <c r="U609" t="n">
        <v>0.67</v>
      </c>
      <c r="V609" t="n">
        <v>0.77</v>
      </c>
      <c r="W609" t="n">
        <v>0.19</v>
      </c>
      <c r="X609" t="n">
        <v>0.36</v>
      </c>
      <c r="Y609" t="n">
        <v>1</v>
      </c>
      <c r="Z609" t="n">
        <v>10</v>
      </c>
    </row>
    <row r="610">
      <c r="A610" t="n">
        <v>34</v>
      </c>
      <c r="B610" t="n">
        <v>90</v>
      </c>
      <c r="C610" t="inlineStr">
        <is>
          <t xml:space="preserve">CONCLUIDO	</t>
        </is>
      </c>
      <c r="D610" t="n">
        <v>4.7775</v>
      </c>
      <c r="E610" t="n">
        <v>20.93</v>
      </c>
      <c r="F610" t="n">
        <v>17.87</v>
      </c>
      <c r="G610" t="n">
        <v>59.57</v>
      </c>
      <c r="H610" t="n">
        <v>0.89</v>
      </c>
      <c r="I610" t="n">
        <v>18</v>
      </c>
      <c r="J610" t="n">
        <v>189.5</v>
      </c>
      <c r="K610" t="n">
        <v>52.44</v>
      </c>
      <c r="L610" t="n">
        <v>9.5</v>
      </c>
      <c r="M610" t="n">
        <v>16</v>
      </c>
      <c r="N610" t="n">
        <v>37.56</v>
      </c>
      <c r="O610" t="n">
        <v>23605.68</v>
      </c>
      <c r="P610" t="n">
        <v>219.67</v>
      </c>
      <c r="Q610" t="n">
        <v>444.57</v>
      </c>
      <c r="R610" t="n">
        <v>80.68000000000001</v>
      </c>
      <c r="S610" t="n">
        <v>48.21</v>
      </c>
      <c r="T610" t="n">
        <v>10257.04</v>
      </c>
      <c r="U610" t="n">
        <v>0.6</v>
      </c>
      <c r="V610" t="n">
        <v>0.76</v>
      </c>
      <c r="W610" t="n">
        <v>0.18</v>
      </c>
      <c r="X610" t="n">
        <v>0.59</v>
      </c>
      <c r="Y610" t="n">
        <v>1</v>
      </c>
      <c r="Z610" t="n">
        <v>10</v>
      </c>
    </row>
    <row r="611">
      <c r="A611" t="n">
        <v>35</v>
      </c>
      <c r="B611" t="n">
        <v>90</v>
      </c>
      <c r="C611" t="inlineStr">
        <is>
          <t xml:space="preserve">CONCLUIDO	</t>
        </is>
      </c>
      <c r="D611" t="n">
        <v>4.8141</v>
      </c>
      <c r="E611" t="n">
        <v>20.77</v>
      </c>
      <c r="F611" t="n">
        <v>17.75</v>
      </c>
      <c r="G611" t="n">
        <v>62.64</v>
      </c>
      <c r="H611" t="n">
        <v>0.91</v>
      </c>
      <c r="I611" t="n">
        <v>17</v>
      </c>
      <c r="J611" t="n">
        <v>189.88</v>
      </c>
      <c r="K611" t="n">
        <v>52.44</v>
      </c>
      <c r="L611" t="n">
        <v>9.75</v>
      </c>
      <c r="M611" t="n">
        <v>15</v>
      </c>
      <c r="N611" t="n">
        <v>37.69</v>
      </c>
      <c r="O611" t="n">
        <v>23652.75</v>
      </c>
      <c r="P611" t="n">
        <v>217.59</v>
      </c>
      <c r="Q611" t="n">
        <v>444.55</v>
      </c>
      <c r="R611" t="n">
        <v>75.98999999999999</v>
      </c>
      <c r="S611" t="n">
        <v>48.21</v>
      </c>
      <c r="T611" t="n">
        <v>7912.59</v>
      </c>
      <c r="U611" t="n">
        <v>0.63</v>
      </c>
      <c r="V611" t="n">
        <v>0.77</v>
      </c>
      <c r="W611" t="n">
        <v>0.19</v>
      </c>
      <c r="X611" t="n">
        <v>0.47</v>
      </c>
      <c r="Y611" t="n">
        <v>1</v>
      </c>
      <c r="Z611" t="n">
        <v>10</v>
      </c>
    </row>
    <row r="612">
      <c r="A612" t="n">
        <v>36</v>
      </c>
      <c r="B612" t="n">
        <v>90</v>
      </c>
      <c r="C612" t="inlineStr">
        <is>
          <t xml:space="preserve">CONCLUIDO	</t>
        </is>
      </c>
      <c r="D612" t="n">
        <v>4.8141</v>
      </c>
      <c r="E612" t="n">
        <v>20.77</v>
      </c>
      <c r="F612" t="n">
        <v>17.75</v>
      </c>
      <c r="G612" t="n">
        <v>62.64</v>
      </c>
      <c r="H612" t="n">
        <v>0.93</v>
      </c>
      <c r="I612" t="n">
        <v>17</v>
      </c>
      <c r="J612" t="n">
        <v>190.26</v>
      </c>
      <c r="K612" t="n">
        <v>52.44</v>
      </c>
      <c r="L612" t="n">
        <v>10</v>
      </c>
      <c r="M612" t="n">
        <v>15</v>
      </c>
      <c r="N612" t="n">
        <v>37.82</v>
      </c>
      <c r="O612" t="n">
        <v>23699.85</v>
      </c>
      <c r="P612" t="n">
        <v>217.87</v>
      </c>
      <c r="Q612" t="n">
        <v>444.55</v>
      </c>
      <c r="R612" t="n">
        <v>76.09</v>
      </c>
      <c r="S612" t="n">
        <v>48.21</v>
      </c>
      <c r="T612" t="n">
        <v>7966.03</v>
      </c>
      <c r="U612" t="n">
        <v>0.63</v>
      </c>
      <c r="V612" t="n">
        <v>0.77</v>
      </c>
      <c r="W612" t="n">
        <v>0.19</v>
      </c>
      <c r="X612" t="n">
        <v>0.47</v>
      </c>
      <c r="Y612" t="n">
        <v>1</v>
      </c>
      <c r="Z612" t="n">
        <v>10</v>
      </c>
    </row>
    <row r="613">
      <c r="A613" t="n">
        <v>37</v>
      </c>
      <c r="B613" t="n">
        <v>90</v>
      </c>
      <c r="C613" t="inlineStr">
        <is>
          <t xml:space="preserve">CONCLUIDO	</t>
        </is>
      </c>
      <c r="D613" t="n">
        <v>4.8135</v>
      </c>
      <c r="E613" t="n">
        <v>20.77</v>
      </c>
      <c r="F613" t="n">
        <v>17.75</v>
      </c>
      <c r="G613" t="n">
        <v>62.65</v>
      </c>
      <c r="H613" t="n">
        <v>0.95</v>
      </c>
      <c r="I613" t="n">
        <v>17</v>
      </c>
      <c r="J613" t="n">
        <v>190.65</v>
      </c>
      <c r="K613" t="n">
        <v>52.44</v>
      </c>
      <c r="L613" t="n">
        <v>10.25</v>
      </c>
      <c r="M613" t="n">
        <v>15</v>
      </c>
      <c r="N613" t="n">
        <v>37.95</v>
      </c>
      <c r="O613" t="n">
        <v>23747</v>
      </c>
      <c r="P613" t="n">
        <v>216.98</v>
      </c>
      <c r="Q613" t="n">
        <v>444.56</v>
      </c>
      <c r="R613" t="n">
        <v>76.09999999999999</v>
      </c>
      <c r="S613" t="n">
        <v>48.21</v>
      </c>
      <c r="T613" t="n">
        <v>7969.77</v>
      </c>
      <c r="U613" t="n">
        <v>0.63</v>
      </c>
      <c r="V613" t="n">
        <v>0.77</v>
      </c>
      <c r="W613" t="n">
        <v>0.19</v>
      </c>
      <c r="X613" t="n">
        <v>0.47</v>
      </c>
      <c r="Y613" t="n">
        <v>1</v>
      </c>
      <c r="Z613" t="n">
        <v>10</v>
      </c>
    </row>
    <row r="614">
      <c r="A614" t="n">
        <v>38</v>
      </c>
      <c r="B614" t="n">
        <v>90</v>
      </c>
      <c r="C614" t="inlineStr">
        <is>
          <t xml:space="preserve">CONCLUIDO	</t>
        </is>
      </c>
      <c r="D614" t="n">
        <v>4.8321</v>
      </c>
      <c r="E614" t="n">
        <v>20.69</v>
      </c>
      <c r="F614" t="n">
        <v>17.71</v>
      </c>
      <c r="G614" t="n">
        <v>66.39</v>
      </c>
      <c r="H614" t="n">
        <v>0.98</v>
      </c>
      <c r="I614" t="n">
        <v>16</v>
      </c>
      <c r="J614" t="n">
        <v>191.03</v>
      </c>
      <c r="K614" t="n">
        <v>52.44</v>
      </c>
      <c r="L614" t="n">
        <v>10.5</v>
      </c>
      <c r="M614" t="n">
        <v>14</v>
      </c>
      <c r="N614" t="n">
        <v>38.09</v>
      </c>
      <c r="O614" t="n">
        <v>23794.2</v>
      </c>
      <c r="P614" t="n">
        <v>216.07</v>
      </c>
      <c r="Q614" t="n">
        <v>444.55</v>
      </c>
      <c r="R614" t="n">
        <v>74.56999999999999</v>
      </c>
      <c r="S614" t="n">
        <v>48.21</v>
      </c>
      <c r="T614" t="n">
        <v>7208.72</v>
      </c>
      <c r="U614" t="n">
        <v>0.65</v>
      </c>
      <c r="V614" t="n">
        <v>0.77</v>
      </c>
      <c r="W614" t="n">
        <v>0.19</v>
      </c>
      <c r="X614" t="n">
        <v>0.43</v>
      </c>
      <c r="Y614" t="n">
        <v>1</v>
      </c>
      <c r="Z614" t="n">
        <v>10</v>
      </c>
    </row>
    <row r="615">
      <c r="A615" t="n">
        <v>39</v>
      </c>
      <c r="B615" t="n">
        <v>90</v>
      </c>
      <c r="C615" t="inlineStr">
        <is>
          <t xml:space="preserve">CONCLUIDO	</t>
        </is>
      </c>
      <c r="D615" t="n">
        <v>4.8296</v>
      </c>
      <c r="E615" t="n">
        <v>20.71</v>
      </c>
      <c r="F615" t="n">
        <v>17.72</v>
      </c>
      <c r="G615" t="n">
        <v>66.44</v>
      </c>
      <c r="H615" t="n">
        <v>1</v>
      </c>
      <c r="I615" t="n">
        <v>16</v>
      </c>
      <c r="J615" t="n">
        <v>191.41</v>
      </c>
      <c r="K615" t="n">
        <v>52.44</v>
      </c>
      <c r="L615" t="n">
        <v>10.75</v>
      </c>
      <c r="M615" t="n">
        <v>14</v>
      </c>
      <c r="N615" t="n">
        <v>38.22</v>
      </c>
      <c r="O615" t="n">
        <v>23841.44</v>
      </c>
      <c r="P615" t="n">
        <v>216.26</v>
      </c>
      <c r="Q615" t="n">
        <v>444.56</v>
      </c>
      <c r="R615" t="n">
        <v>74.92</v>
      </c>
      <c r="S615" t="n">
        <v>48.21</v>
      </c>
      <c r="T615" t="n">
        <v>7382.94</v>
      </c>
      <c r="U615" t="n">
        <v>0.64</v>
      </c>
      <c r="V615" t="n">
        <v>0.77</v>
      </c>
      <c r="W615" t="n">
        <v>0.19</v>
      </c>
      <c r="X615" t="n">
        <v>0.44</v>
      </c>
      <c r="Y615" t="n">
        <v>1</v>
      </c>
      <c r="Z615" t="n">
        <v>10</v>
      </c>
    </row>
    <row r="616">
      <c r="A616" t="n">
        <v>40</v>
      </c>
      <c r="B616" t="n">
        <v>90</v>
      </c>
      <c r="C616" t="inlineStr">
        <is>
          <t xml:space="preserve">CONCLUIDO	</t>
        </is>
      </c>
      <c r="D616" t="n">
        <v>4.8495</v>
      </c>
      <c r="E616" t="n">
        <v>20.62</v>
      </c>
      <c r="F616" t="n">
        <v>17.67</v>
      </c>
      <c r="G616" t="n">
        <v>70.67</v>
      </c>
      <c r="H616" t="n">
        <v>1.02</v>
      </c>
      <c r="I616" t="n">
        <v>15</v>
      </c>
      <c r="J616" t="n">
        <v>191.79</v>
      </c>
      <c r="K616" t="n">
        <v>52.44</v>
      </c>
      <c r="L616" t="n">
        <v>11</v>
      </c>
      <c r="M616" t="n">
        <v>13</v>
      </c>
      <c r="N616" t="n">
        <v>38.35</v>
      </c>
      <c r="O616" t="n">
        <v>23888.73</v>
      </c>
      <c r="P616" t="n">
        <v>214.94</v>
      </c>
      <c r="Q616" t="n">
        <v>444.55</v>
      </c>
      <c r="R616" t="n">
        <v>73.34999999999999</v>
      </c>
      <c r="S616" t="n">
        <v>48.21</v>
      </c>
      <c r="T616" t="n">
        <v>6603.61</v>
      </c>
      <c r="U616" t="n">
        <v>0.66</v>
      </c>
      <c r="V616" t="n">
        <v>0.77</v>
      </c>
      <c r="W616" t="n">
        <v>0.19</v>
      </c>
      <c r="X616" t="n">
        <v>0.39</v>
      </c>
      <c r="Y616" t="n">
        <v>1</v>
      </c>
      <c r="Z616" t="n">
        <v>10</v>
      </c>
    </row>
    <row r="617">
      <c r="A617" t="n">
        <v>41</v>
      </c>
      <c r="B617" t="n">
        <v>90</v>
      </c>
      <c r="C617" t="inlineStr">
        <is>
          <t xml:space="preserve">CONCLUIDO	</t>
        </is>
      </c>
      <c r="D617" t="n">
        <v>4.8465</v>
      </c>
      <c r="E617" t="n">
        <v>20.63</v>
      </c>
      <c r="F617" t="n">
        <v>17.68</v>
      </c>
      <c r="G617" t="n">
        <v>70.72</v>
      </c>
      <c r="H617" t="n">
        <v>1.04</v>
      </c>
      <c r="I617" t="n">
        <v>15</v>
      </c>
      <c r="J617" t="n">
        <v>192.18</v>
      </c>
      <c r="K617" t="n">
        <v>52.44</v>
      </c>
      <c r="L617" t="n">
        <v>11.25</v>
      </c>
      <c r="M617" t="n">
        <v>13</v>
      </c>
      <c r="N617" t="n">
        <v>38.49</v>
      </c>
      <c r="O617" t="n">
        <v>23936.06</v>
      </c>
      <c r="P617" t="n">
        <v>214.81</v>
      </c>
      <c r="Q617" t="n">
        <v>444.55</v>
      </c>
      <c r="R617" t="n">
        <v>73.75</v>
      </c>
      <c r="S617" t="n">
        <v>48.21</v>
      </c>
      <c r="T617" t="n">
        <v>6804.63</v>
      </c>
      <c r="U617" t="n">
        <v>0.65</v>
      </c>
      <c r="V617" t="n">
        <v>0.77</v>
      </c>
      <c r="W617" t="n">
        <v>0.19</v>
      </c>
      <c r="X617" t="n">
        <v>0.4</v>
      </c>
      <c r="Y617" t="n">
        <v>1</v>
      </c>
      <c r="Z617" t="n">
        <v>10</v>
      </c>
    </row>
    <row r="618">
      <c r="A618" t="n">
        <v>42</v>
      </c>
      <c r="B618" t="n">
        <v>90</v>
      </c>
      <c r="C618" t="inlineStr">
        <is>
          <t xml:space="preserve">CONCLUIDO	</t>
        </is>
      </c>
      <c r="D618" t="n">
        <v>4.8483</v>
      </c>
      <c r="E618" t="n">
        <v>20.63</v>
      </c>
      <c r="F618" t="n">
        <v>17.67</v>
      </c>
      <c r="G618" t="n">
        <v>70.69</v>
      </c>
      <c r="H618" t="n">
        <v>1.06</v>
      </c>
      <c r="I618" t="n">
        <v>15</v>
      </c>
      <c r="J618" t="n">
        <v>192.56</v>
      </c>
      <c r="K618" t="n">
        <v>52.44</v>
      </c>
      <c r="L618" t="n">
        <v>11.5</v>
      </c>
      <c r="M618" t="n">
        <v>13</v>
      </c>
      <c r="N618" t="n">
        <v>38.62</v>
      </c>
      <c r="O618" t="n">
        <v>23983.44</v>
      </c>
      <c r="P618" t="n">
        <v>214.43</v>
      </c>
      <c r="Q618" t="n">
        <v>444.55</v>
      </c>
      <c r="R618" t="n">
        <v>73.44</v>
      </c>
      <c r="S618" t="n">
        <v>48.21</v>
      </c>
      <c r="T618" t="n">
        <v>6647.96</v>
      </c>
      <c r="U618" t="n">
        <v>0.66</v>
      </c>
      <c r="V618" t="n">
        <v>0.77</v>
      </c>
      <c r="W618" t="n">
        <v>0.19</v>
      </c>
      <c r="X618" t="n">
        <v>0.4</v>
      </c>
      <c r="Y618" t="n">
        <v>1</v>
      </c>
      <c r="Z618" t="n">
        <v>10</v>
      </c>
    </row>
    <row r="619">
      <c r="A619" t="n">
        <v>43</v>
      </c>
      <c r="B619" t="n">
        <v>90</v>
      </c>
      <c r="C619" t="inlineStr">
        <is>
          <t xml:space="preserve">CONCLUIDO	</t>
        </is>
      </c>
      <c r="D619" t="n">
        <v>4.8666</v>
      </c>
      <c r="E619" t="n">
        <v>20.55</v>
      </c>
      <c r="F619" t="n">
        <v>17.63</v>
      </c>
      <c r="G619" t="n">
        <v>75.56</v>
      </c>
      <c r="H619" t="n">
        <v>1.08</v>
      </c>
      <c r="I619" t="n">
        <v>14</v>
      </c>
      <c r="J619" t="n">
        <v>192.95</v>
      </c>
      <c r="K619" t="n">
        <v>52.44</v>
      </c>
      <c r="L619" t="n">
        <v>11.75</v>
      </c>
      <c r="M619" t="n">
        <v>12</v>
      </c>
      <c r="N619" t="n">
        <v>38.75</v>
      </c>
      <c r="O619" t="n">
        <v>24030.86</v>
      </c>
      <c r="P619" t="n">
        <v>213.22</v>
      </c>
      <c r="Q619" t="n">
        <v>444.55</v>
      </c>
      <c r="R619" t="n">
        <v>72.06999999999999</v>
      </c>
      <c r="S619" t="n">
        <v>48.21</v>
      </c>
      <c r="T619" t="n">
        <v>5967.52</v>
      </c>
      <c r="U619" t="n">
        <v>0.67</v>
      </c>
      <c r="V619" t="n">
        <v>0.77</v>
      </c>
      <c r="W619" t="n">
        <v>0.19</v>
      </c>
      <c r="X619" t="n">
        <v>0.35</v>
      </c>
      <c r="Y619" t="n">
        <v>1</v>
      </c>
      <c r="Z619" t="n">
        <v>10</v>
      </c>
    </row>
    <row r="620">
      <c r="A620" t="n">
        <v>44</v>
      </c>
      <c r="B620" t="n">
        <v>90</v>
      </c>
      <c r="C620" t="inlineStr">
        <is>
          <t xml:space="preserve">CONCLUIDO	</t>
        </is>
      </c>
      <c r="D620" t="n">
        <v>4.879</v>
      </c>
      <c r="E620" t="n">
        <v>20.5</v>
      </c>
      <c r="F620" t="n">
        <v>17.58</v>
      </c>
      <c r="G620" t="n">
        <v>75.33</v>
      </c>
      <c r="H620" t="n">
        <v>1.1</v>
      </c>
      <c r="I620" t="n">
        <v>14</v>
      </c>
      <c r="J620" t="n">
        <v>193.33</v>
      </c>
      <c r="K620" t="n">
        <v>52.44</v>
      </c>
      <c r="L620" t="n">
        <v>12</v>
      </c>
      <c r="M620" t="n">
        <v>12</v>
      </c>
      <c r="N620" t="n">
        <v>38.89</v>
      </c>
      <c r="O620" t="n">
        <v>24078.33</v>
      </c>
      <c r="P620" t="n">
        <v>212.83</v>
      </c>
      <c r="Q620" t="n">
        <v>444.55</v>
      </c>
      <c r="R620" t="n">
        <v>70.19</v>
      </c>
      <c r="S620" t="n">
        <v>48.21</v>
      </c>
      <c r="T620" t="n">
        <v>5027.64</v>
      </c>
      <c r="U620" t="n">
        <v>0.6899999999999999</v>
      </c>
      <c r="V620" t="n">
        <v>0.78</v>
      </c>
      <c r="W620" t="n">
        <v>0.19</v>
      </c>
      <c r="X620" t="n">
        <v>0.3</v>
      </c>
      <c r="Y620" t="n">
        <v>1</v>
      </c>
      <c r="Z620" t="n">
        <v>10</v>
      </c>
    </row>
    <row r="621">
      <c r="A621" t="n">
        <v>45</v>
      </c>
      <c r="B621" t="n">
        <v>90</v>
      </c>
      <c r="C621" t="inlineStr">
        <is>
          <t xml:space="preserve">CONCLUIDO	</t>
        </is>
      </c>
      <c r="D621" t="n">
        <v>4.8591</v>
      </c>
      <c r="E621" t="n">
        <v>20.58</v>
      </c>
      <c r="F621" t="n">
        <v>17.66</v>
      </c>
      <c r="G621" t="n">
        <v>75.69</v>
      </c>
      <c r="H621" t="n">
        <v>1.12</v>
      </c>
      <c r="I621" t="n">
        <v>14</v>
      </c>
      <c r="J621" t="n">
        <v>193.72</v>
      </c>
      <c r="K621" t="n">
        <v>52.44</v>
      </c>
      <c r="L621" t="n">
        <v>12.25</v>
      </c>
      <c r="M621" t="n">
        <v>12</v>
      </c>
      <c r="N621" t="n">
        <v>39.02</v>
      </c>
      <c r="O621" t="n">
        <v>24125.85</v>
      </c>
      <c r="P621" t="n">
        <v>213.49</v>
      </c>
      <c r="Q621" t="n">
        <v>444.55</v>
      </c>
      <c r="R621" t="n">
        <v>73.44</v>
      </c>
      <c r="S621" t="n">
        <v>48.21</v>
      </c>
      <c r="T621" t="n">
        <v>6655.87</v>
      </c>
      <c r="U621" t="n">
        <v>0.66</v>
      </c>
      <c r="V621" t="n">
        <v>0.77</v>
      </c>
      <c r="W621" t="n">
        <v>0.18</v>
      </c>
      <c r="X621" t="n">
        <v>0.39</v>
      </c>
      <c r="Y621" t="n">
        <v>1</v>
      </c>
      <c r="Z621" t="n">
        <v>10</v>
      </c>
    </row>
    <row r="622">
      <c r="A622" t="n">
        <v>46</v>
      </c>
      <c r="B622" t="n">
        <v>90</v>
      </c>
      <c r="C622" t="inlineStr">
        <is>
          <t xml:space="preserve">CONCLUIDO	</t>
        </is>
      </c>
      <c r="D622" t="n">
        <v>4.857</v>
      </c>
      <c r="E622" t="n">
        <v>20.59</v>
      </c>
      <c r="F622" t="n">
        <v>17.67</v>
      </c>
      <c r="G622" t="n">
        <v>75.73</v>
      </c>
      <c r="H622" t="n">
        <v>1.14</v>
      </c>
      <c r="I622" t="n">
        <v>14</v>
      </c>
      <c r="J622" t="n">
        <v>194.1</v>
      </c>
      <c r="K622" t="n">
        <v>52.44</v>
      </c>
      <c r="L622" t="n">
        <v>12.5</v>
      </c>
      <c r="M622" t="n">
        <v>12</v>
      </c>
      <c r="N622" t="n">
        <v>39.16</v>
      </c>
      <c r="O622" t="n">
        <v>24173.41</v>
      </c>
      <c r="P622" t="n">
        <v>212.3</v>
      </c>
      <c r="Q622" t="n">
        <v>444.55</v>
      </c>
      <c r="R622" t="n">
        <v>73.56999999999999</v>
      </c>
      <c r="S622" t="n">
        <v>48.21</v>
      </c>
      <c r="T622" t="n">
        <v>6717.91</v>
      </c>
      <c r="U622" t="n">
        <v>0.66</v>
      </c>
      <c r="V622" t="n">
        <v>0.77</v>
      </c>
      <c r="W622" t="n">
        <v>0.18</v>
      </c>
      <c r="X622" t="n">
        <v>0.39</v>
      </c>
      <c r="Y622" t="n">
        <v>1</v>
      </c>
      <c r="Z622" t="n">
        <v>10</v>
      </c>
    </row>
    <row r="623">
      <c r="A623" t="n">
        <v>47</v>
      </c>
      <c r="B623" t="n">
        <v>90</v>
      </c>
      <c r="C623" t="inlineStr">
        <is>
          <t xml:space="preserve">CONCLUIDO	</t>
        </is>
      </c>
      <c r="D623" t="n">
        <v>4.8761</v>
      </c>
      <c r="E623" t="n">
        <v>20.51</v>
      </c>
      <c r="F623" t="n">
        <v>17.63</v>
      </c>
      <c r="G623" t="n">
        <v>81.34999999999999</v>
      </c>
      <c r="H623" t="n">
        <v>1.16</v>
      </c>
      <c r="I623" t="n">
        <v>13</v>
      </c>
      <c r="J623" t="n">
        <v>194.49</v>
      </c>
      <c r="K623" t="n">
        <v>52.44</v>
      </c>
      <c r="L623" t="n">
        <v>12.75</v>
      </c>
      <c r="M623" t="n">
        <v>11</v>
      </c>
      <c r="N623" t="n">
        <v>39.3</v>
      </c>
      <c r="O623" t="n">
        <v>24221.02</v>
      </c>
      <c r="P623" t="n">
        <v>211.53</v>
      </c>
      <c r="Q623" t="n">
        <v>444.55</v>
      </c>
      <c r="R623" t="n">
        <v>72.06999999999999</v>
      </c>
      <c r="S623" t="n">
        <v>48.21</v>
      </c>
      <c r="T623" t="n">
        <v>5972.78</v>
      </c>
      <c r="U623" t="n">
        <v>0.67</v>
      </c>
      <c r="V623" t="n">
        <v>0.77</v>
      </c>
      <c r="W623" t="n">
        <v>0.18</v>
      </c>
      <c r="X623" t="n">
        <v>0.35</v>
      </c>
      <c r="Y623" t="n">
        <v>1</v>
      </c>
      <c r="Z623" t="n">
        <v>10</v>
      </c>
    </row>
    <row r="624">
      <c r="A624" t="n">
        <v>48</v>
      </c>
      <c r="B624" t="n">
        <v>90</v>
      </c>
      <c r="C624" t="inlineStr">
        <is>
          <t xml:space="preserve">CONCLUIDO	</t>
        </is>
      </c>
      <c r="D624" t="n">
        <v>4.8771</v>
      </c>
      <c r="E624" t="n">
        <v>20.5</v>
      </c>
      <c r="F624" t="n">
        <v>17.62</v>
      </c>
      <c r="G624" t="n">
        <v>81.33</v>
      </c>
      <c r="H624" t="n">
        <v>1.18</v>
      </c>
      <c r="I624" t="n">
        <v>13</v>
      </c>
      <c r="J624" t="n">
        <v>194.88</v>
      </c>
      <c r="K624" t="n">
        <v>52.44</v>
      </c>
      <c r="L624" t="n">
        <v>13</v>
      </c>
      <c r="M624" t="n">
        <v>11</v>
      </c>
      <c r="N624" t="n">
        <v>39.43</v>
      </c>
      <c r="O624" t="n">
        <v>24268.67</v>
      </c>
      <c r="P624" t="n">
        <v>211.51</v>
      </c>
      <c r="Q624" t="n">
        <v>444.55</v>
      </c>
      <c r="R624" t="n">
        <v>71.88</v>
      </c>
      <c r="S624" t="n">
        <v>48.21</v>
      </c>
      <c r="T624" t="n">
        <v>5878.1</v>
      </c>
      <c r="U624" t="n">
        <v>0.67</v>
      </c>
      <c r="V624" t="n">
        <v>0.77</v>
      </c>
      <c r="W624" t="n">
        <v>0.18</v>
      </c>
      <c r="X624" t="n">
        <v>0.34</v>
      </c>
      <c r="Y624" t="n">
        <v>1</v>
      </c>
      <c r="Z624" t="n">
        <v>10</v>
      </c>
    </row>
    <row r="625">
      <c r="A625" t="n">
        <v>49</v>
      </c>
      <c r="B625" t="n">
        <v>90</v>
      </c>
      <c r="C625" t="inlineStr">
        <is>
          <t xml:space="preserve">CONCLUIDO	</t>
        </is>
      </c>
      <c r="D625" t="n">
        <v>4.8736</v>
      </c>
      <c r="E625" t="n">
        <v>20.52</v>
      </c>
      <c r="F625" t="n">
        <v>17.64</v>
      </c>
      <c r="G625" t="n">
        <v>81.40000000000001</v>
      </c>
      <c r="H625" t="n">
        <v>1.2</v>
      </c>
      <c r="I625" t="n">
        <v>13</v>
      </c>
      <c r="J625" t="n">
        <v>195.26</v>
      </c>
      <c r="K625" t="n">
        <v>52.44</v>
      </c>
      <c r="L625" t="n">
        <v>13.25</v>
      </c>
      <c r="M625" t="n">
        <v>11</v>
      </c>
      <c r="N625" t="n">
        <v>39.57</v>
      </c>
      <c r="O625" t="n">
        <v>24316.37</v>
      </c>
      <c r="P625" t="n">
        <v>211.42</v>
      </c>
      <c r="Q625" t="n">
        <v>444.56</v>
      </c>
      <c r="R625" t="n">
        <v>72.36</v>
      </c>
      <c r="S625" t="n">
        <v>48.21</v>
      </c>
      <c r="T625" t="n">
        <v>6122.38</v>
      </c>
      <c r="U625" t="n">
        <v>0.67</v>
      </c>
      <c r="V625" t="n">
        <v>0.77</v>
      </c>
      <c r="W625" t="n">
        <v>0.18</v>
      </c>
      <c r="X625" t="n">
        <v>0.36</v>
      </c>
      <c r="Y625" t="n">
        <v>1</v>
      </c>
      <c r="Z625" t="n">
        <v>10</v>
      </c>
    </row>
    <row r="626">
      <c r="A626" t="n">
        <v>50</v>
      </c>
      <c r="B626" t="n">
        <v>90</v>
      </c>
      <c r="C626" t="inlineStr">
        <is>
          <t xml:space="preserve">CONCLUIDO	</t>
        </is>
      </c>
      <c r="D626" t="n">
        <v>4.8752</v>
      </c>
      <c r="E626" t="n">
        <v>20.51</v>
      </c>
      <c r="F626" t="n">
        <v>17.63</v>
      </c>
      <c r="G626" t="n">
        <v>81.37</v>
      </c>
      <c r="H626" t="n">
        <v>1.22</v>
      </c>
      <c r="I626" t="n">
        <v>13</v>
      </c>
      <c r="J626" t="n">
        <v>195.65</v>
      </c>
      <c r="K626" t="n">
        <v>52.44</v>
      </c>
      <c r="L626" t="n">
        <v>13.5</v>
      </c>
      <c r="M626" t="n">
        <v>11</v>
      </c>
      <c r="N626" t="n">
        <v>39.71</v>
      </c>
      <c r="O626" t="n">
        <v>24364.12</v>
      </c>
      <c r="P626" t="n">
        <v>210.5</v>
      </c>
      <c r="Q626" t="n">
        <v>444.55</v>
      </c>
      <c r="R626" t="n">
        <v>72.05</v>
      </c>
      <c r="S626" t="n">
        <v>48.21</v>
      </c>
      <c r="T626" t="n">
        <v>5966.18</v>
      </c>
      <c r="U626" t="n">
        <v>0.67</v>
      </c>
      <c r="V626" t="n">
        <v>0.77</v>
      </c>
      <c r="W626" t="n">
        <v>0.19</v>
      </c>
      <c r="X626" t="n">
        <v>0.35</v>
      </c>
      <c r="Y626" t="n">
        <v>1</v>
      </c>
      <c r="Z626" t="n">
        <v>10</v>
      </c>
    </row>
    <row r="627">
      <c r="A627" t="n">
        <v>51</v>
      </c>
      <c r="B627" t="n">
        <v>90</v>
      </c>
      <c r="C627" t="inlineStr">
        <is>
          <t xml:space="preserve">CONCLUIDO	</t>
        </is>
      </c>
      <c r="D627" t="n">
        <v>4.8942</v>
      </c>
      <c r="E627" t="n">
        <v>20.43</v>
      </c>
      <c r="F627" t="n">
        <v>17.59</v>
      </c>
      <c r="G627" t="n">
        <v>87.92</v>
      </c>
      <c r="H627" t="n">
        <v>1.25</v>
      </c>
      <c r="I627" t="n">
        <v>12</v>
      </c>
      <c r="J627" t="n">
        <v>196.04</v>
      </c>
      <c r="K627" t="n">
        <v>52.44</v>
      </c>
      <c r="L627" t="n">
        <v>13.75</v>
      </c>
      <c r="M627" t="n">
        <v>10</v>
      </c>
      <c r="N627" t="n">
        <v>39.84</v>
      </c>
      <c r="O627" t="n">
        <v>24411.91</v>
      </c>
      <c r="P627" t="n">
        <v>209.18</v>
      </c>
      <c r="Q627" t="n">
        <v>444.56</v>
      </c>
      <c r="R627" t="n">
        <v>70.63</v>
      </c>
      <c r="S627" t="n">
        <v>48.21</v>
      </c>
      <c r="T627" t="n">
        <v>5258.48</v>
      </c>
      <c r="U627" t="n">
        <v>0.68</v>
      </c>
      <c r="V627" t="n">
        <v>0.78</v>
      </c>
      <c r="W627" t="n">
        <v>0.18</v>
      </c>
      <c r="X627" t="n">
        <v>0.31</v>
      </c>
      <c r="Y627" t="n">
        <v>1</v>
      </c>
      <c r="Z627" t="n">
        <v>10</v>
      </c>
    </row>
    <row r="628">
      <c r="A628" t="n">
        <v>52</v>
      </c>
      <c r="B628" t="n">
        <v>90</v>
      </c>
      <c r="C628" t="inlineStr">
        <is>
          <t xml:space="preserve">CONCLUIDO	</t>
        </is>
      </c>
      <c r="D628" t="n">
        <v>4.8946</v>
      </c>
      <c r="E628" t="n">
        <v>20.43</v>
      </c>
      <c r="F628" t="n">
        <v>17.58</v>
      </c>
      <c r="G628" t="n">
        <v>87.92</v>
      </c>
      <c r="H628" t="n">
        <v>1.27</v>
      </c>
      <c r="I628" t="n">
        <v>12</v>
      </c>
      <c r="J628" t="n">
        <v>196.42</v>
      </c>
      <c r="K628" t="n">
        <v>52.44</v>
      </c>
      <c r="L628" t="n">
        <v>14</v>
      </c>
      <c r="M628" t="n">
        <v>10</v>
      </c>
      <c r="N628" t="n">
        <v>39.98</v>
      </c>
      <c r="O628" t="n">
        <v>24459.75</v>
      </c>
      <c r="P628" t="n">
        <v>209.12</v>
      </c>
      <c r="Q628" t="n">
        <v>444.55</v>
      </c>
      <c r="R628" t="n">
        <v>70.59</v>
      </c>
      <c r="S628" t="n">
        <v>48.21</v>
      </c>
      <c r="T628" t="n">
        <v>5240.36</v>
      </c>
      <c r="U628" t="n">
        <v>0.68</v>
      </c>
      <c r="V628" t="n">
        <v>0.78</v>
      </c>
      <c r="W628" t="n">
        <v>0.18</v>
      </c>
      <c r="X628" t="n">
        <v>0.31</v>
      </c>
      <c r="Y628" t="n">
        <v>1</v>
      </c>
      <c r="Z628" t="n">
        <v>10</v>
      </c>
    </row>
    <row r="629">
      <c r="A629" t="n">
        <v>53</v>
      </c>
      <c r="B629" t="n">
        <v>90</v>
      </c>
      <c r="C629" t="inlineStr">
        <is>
          <t xml:space="preserve">CONCLUIDO	</t>
        </is>
      </c>
      <c r="D629" t="n">
        <v>4.8942</v>
      </c>
      <c r="E629" t="n">
        <v>20.43</v>
      </c>
      <c r="F629" t="n">
        <v>17.59</v>
      </c>
      <c r="G629" t="n">
        <v>87.92</v>
      </c>
      <c r="H629" t="n">
        <v>1.29</v>
      </c>
      <c r="I629" t="n">
        <v>12</v>
      </c>
      <c r="J629" t="n">
        <v>196.81</v>
      </c>
      <c r="K629" t="n">
        <v>52.44</v>
      </c>
      <c r="L629" t="n">
        <v>14.25</v>
      </c>
      <c r="M629" t="n">
        <v>10</v>
      </c>
      <c r="N629" t="n">
        <v>40.12</v>
      </c>
      <c r="O629" t="n">
        <v>24507.64</v>
      </c>
      <c r="P629" t="n">
        <v>209.49</v>
      </c>
      <c r="Q629" t="n">
        <v>444.58</v>
      </c>
      <c r="R629" t="n">
        <v>70.62</v>
      </c>
      <c r="S629" t="n">
        <v>48.21</v>
      </c>
      <c r="T629" t="n">
        <v>5253.28</v>
      </c>
      <c r="U629" t="n">
        <v>0.68</v>
      </c>
      <c r="V629" t="n">
        <v>0.78</v>
      </c>
      <c r="W629" t="n">
        <v>0.18</v>
      </c>
      <c r="X629" t="n">
        <v>0.31</v>
      </c>
      <c r="Y629" t="n">
        <v>1</v>
      </c>
      <c r="Z629" t="n">
        <v>10</v>
      </c>
    </row>
    <row r="630">
      <c r="A630" t="n">
        <v>54</v>
      </c>
      <c r="B630" t="n">
        <v>90</v>
      </c>
      <c r="C630" t="inlineStr">
        <is>
          <t xml:space="preserve">CONCLUIDO	</t>
        </is>
      </c>
      <c r="D630" t="n">
        <v>4.9015</v>
      </c>
      <c r="E630" t="n">
        <v>20.4</v>
      </c>
      <c r="F630" t="n">
        <v>17.55</v>
      </c>
      <c r="G630" t="n">
        <v>87.77</v>
      </c>
      <c r="H630" t="n">
        <v>1.31</v>
      </c>
      <c r="I630" t="n">
        <v>12</v>
      </c>
      <c r="J630" t="n">
        <v>197.2</v>
      </c>
      <c r="K630" t="n">
        <v>52.44</v>
      </c>
      <c r="L630" t="n">
        <v>14.5</v>
      </c>
      <c r="M630" t="n">
        <v>10</v>
      </c>
      <c r="N630" t="n">
        <v>40.26</v>
      </c>
      <c r="O630" t="n">
        <v>24555.57</v>
      </c>
      <c r="P630" t="n">
        <v>208.77</v>
      </c>
      <c r="Q630" t="n">
        <v>444.56</v>
      </c>
      <c r="R630" t="n">
        <v>69.44</v>
      </c>
      <c r="S630" t="n">
        <v>48.21</v>
      </c>
      <c r="T630" t="n">
        <v>4666.55</v>
      </c>
      <c r="U630" t="n">
        <v>0.6899999999999999</v>
      </c>
      <c r="V630" t="n">
        <v>0.78</v>
      </c>
      <c r="W630" t="n">
        <v>0.19</v>
      </c>
      <c r="X630" t="n">
        <v>0.28</v>
      </c>
      <c r="Y630" t="n">
        <v>1</v>
      </c>
      <c r="Z630" t="n">
        <v>10</v>
      </c>
    </row>
    <row r="631">
      <c r="A631" t="n">
        <v>55</v>
      </c>
      <c r="B631" t="n">
        <v>90</v>
      </c>
      <c r="C631" t="inlineStr">
        <is>
          <t xml:space="preserve">CONCLUIDO	</t>
        </is>
      </c>
      <c r="D631" t="n">
        <v>4.9253</v>
      </c>
      <c r="E631" t="n">
        <v>20.3</v>
      </c>
      <c r="F631" t="n">
        <v>17.49</v>
      </c>
      <c r="G631" t="n">
        <v>95.41</v>
      </c>
      <c r="H631" t="n">
        <v>1.33</v>
      </c>
      <c r="I631" t="n">
        <v>11</v>
      </c>
      <c r="J631" t="n">
        <v>197.59</v>
      </c>
      <c r="K631" t="n">
        <v>52.44</v>
      </c>
      <c r="L631" t="n">
        <v>14.75</v>
      </c>
      <c r="M631" t="n">
        <v>9</v>
      </c>
      <c r="N631" t="n">
        <v>40.4</v>
      </c>
      <c r="O631" t="n">
        <v>24603.55</v>
      </c>
      <c r="P631" t="n">
        <v>206.22</v>
      </c>
      <c r="Q631" t="n">
        <v>444.56</v>
      </c>
      <c r="R631" t="n">
        <v>67.56</v>
      </c>
      <c r="S631" t="n">
        <v>48.21</v>
      </c>
      <c r="T631" t="n">
        <v>3730.78</v>
      </c>
      <c r="U631" t="n">
        <v>0.71</v>
      </c>
      <c r="V631" t="n">
        <v>0.78</v>
      </c>
      <c r="W631" t="n">
        <v>0.18</v>
      </c>
      <c r="X631" t="n">
        <v>0.21</v>
      </c>
      <c r="Y631" t="n">
        <v>1</v>
      </c>
      <c r="Z631" t="n">
        <v>10</v>
      </c>
    </row>
    <row r="632">
      <c r="A632" t="n">
        <v>56</v>
      </c>
      <c r="B632" t="n">
        <v>90</v>
      </c>
      <c r="C632" t="inlineStr">
        <is>
          <t xml:space="preserve">CONCLUIDO	</t>
        </is>
      </c>
      <c r="D632" t="n">
        <v>4.8974</v>
      </c>
      <c r="E632" t="n">
        <v>20.42</v>
      </c>
      <c r="F632" t="n">
        <v>17.61</v>
      </c>
      <c r="G632" t="n">
        <v>96.04000000000001</v>
      </c>
      <c r="H632" t="n">
        <v>1.35</v>
      </c>
      <c r="I632" t="n">
        <v>11</v>
      </c>
      <c r="J632" t="n">
        <v>197.98</v>
      </c>
      <c r="K632" t="n">
        <v>52.44</v>
      </c>
      <c r="L632" t="n">
        <v>15</v>
      </c>
      <c r="M632" t="n">
        <v>9</v>
      </c>
      <c r="N632" t="n">
        <v>40.54</v>
      </c>
      <c r="O632" t="n">
        <v>24651.58</v>
      </c>
      <c r="P632" t="n">
        <v>207.52</v>
      </c>
      <c r="Q632" t="n">
        <v>444.55</v>
      </c>
      <c r="R632" t="n">
        <v>71.61</v>
      </c>
      <c r="S632" t="n">
        <v>48.21</v>
      </c>
      <c r="T632" t="n">
        <v>5756.77</v>
      </c>
      <c r="U632" t="n">
        <v>0.67</v>
      </c>
      <c r="V632" t="n">
        <v>0.77</v>
      </c>
      <c r="W632" t="n">
        <v>0.18</v>
      </c>
      <c r="X632" t="n">
        <v>0.33</v>
      </c>
      <c r="Y632" t="n">
        <v>1</v>
      </c>
      <c r="Z632" t="n">
        <v>10</v>
      </c>
    </row>
    <row r="633">
      <c r="A633" t="n">
        <v>57</v>
      </c>
      <c r="B633" t="n">
        <v>90</v>
      </c>
      <c r="C633" t="inlineStr">
        <is>
          <t xml:space="preserve">CONCLUIDO	</t>
        </is>
      </c>
      <c r="D633" t="n">
        <v>4.9065</v>
      </c>
      <c r="E633" t="n">
        <v>20.38</v>
      </c>
      <c r="F633" t="n">
        <v>17.57</v>
      </c>
      <c r="G633" t="n">
        <v>95.83</v>
      </c>
      <c r="H633" t="n">
        <v>1.36</v>
      </c>
      <c r="I633" t="n">
        <v>11</v>
      </c>
      <c r="J633" t="n">
        <v>198.37</v>
      </c>
      <c r="K633" t="n">
        <v>52.44</v>
      </c>
      <c r="L633" t="n">
        <v>15.25</v>
      </c>
      <c r="M633" t="n">
        <v>9</v>
      </c>
      <c r="N633" t="n">
        <v>40.68</v>
      </c>
      <c r="O633" t="n">
        <v>24699.65</v>
      </c>
      <c r="P633" t="n">
        <v>206.84</v>
      </c>
      <c r="Q633" t="n">
        <v>444.55</v>
      </c>
      <c r="R633" t="n">
        <v>70.19</v>
      </c>
      <c r="S633" t="n">
        <v>48.21</v>
      </c>
      <c r="T633" t="n">
        <v>5046.17</v>
      </c>
      <c r="U633" t="n">
        <v>0.6899999999999999</v>
      </c>
      <c r="V633" t="n">
        <v>0.78</v>
      </c>
      <c r="W633" t="n">
        <v>0.18</v>
      </c>
      <c r="X633" t="n">
        <v>0.29</v>
      </c>
      <c r="Y633" t="n">
        <v>1</v>
      </c>
      <c r="Z633" t="n">
        <v>10</v>
      </c>
    </row>
    <row r="634">
      <c r="A634" t="n">
        <v>58</v>
      </c>
      <c r="B634" t="n">
        <v>90</v>
      </c>
      <c r="C634" t="inlineStr">
        <is>
          <t xml:space="preserve">CONCLUIDO	</t>
        </is>
      </c>
      <c r="D634" t="n">
        <v>4.9085</v>
      </c>
      <c r="E634" t="n">
        <v>20.37</v>
      </c>
      <c r="F634" t="n">
        <v>17.56</v>
      </c>
      <c r="G634" t="n">
        <v>95.79000000000001</v>
      </c>
      <c r="H634" t="n">
        <v>1.38</v>
      </c>
      <c r="I634" t="n">
        <v>11</v>
      </c>
      <c r="J634" t="n">
        <v>198.76</v>
      </c>
      <c r="K634" t="n">
        <v>52.44</v>
      </c>
      <c r="L634" t="n">
        <v>15.5</v>
      </c>
      <c r="M634" t="n">
        <v>9</v>
      </c>
      <c r="N634" t="n">
        <v>40.82</v>
      </c>
      <c r="O634" t="n">
        <v>24747.78</v>
      </c>
      <c r="P634" t="n">
        <v>207.12</v>
      </c>
      <c r="Q634" t="n">
        <v>444.55</v>
      </c>
      <c r="R634" t="n">
        <v>69.92</v>
      </c>
      <c r="S634" t="n">
        <v>48.21</v>
      </c>
      <c r="T634" t="n">
        <v>4908.98</v>
      </c>
      <c r="U634" t="n">
        <v>0.6899999999999999</v>
      </c>
      <c r="V634" t="n">
        <v>0.78</v>
      </c>
      <c r="W634" t="n">
        <v>0.18</v>
      </c>
      <c r="X634" t="n">
        <v>0.28</v>
      </c>
      <c r="Y634" t="n">
        <v>1</v>
      </c>
      <c r="Z634" t="n">
        <v>10</v>
      </c>
    </row>
    <row r="635">
      <c r="A635" t="n">
        <v>59</v>
      </c>
      <c r="B635" t="n">
        <v>90</v>
      </c>
      <c r="C635" t="inlineStr">
        <is>
          <t xml:space="preserve">CONCLUIDO	</t>
        </is>
      </c>
      <c r="D635" t="n">
        <v>4.9066</v>
      </c>
      <c r="E635" t="n">
        <v>20.38</v>
      </c>
      <c r="F635" t="n">
        <v>17.57</v>
      </c>
      <c r="G635" t="n">
        <v>95.83</v>
      </c>
      <c r="H635" t="n">
        <v>1.4</v>
      </c>
      <c r="I635" t="n">
        <v>11</v>
      </c>
      <c r="J635" t="n">
        <v>199.15</v>
      </c>
      <c r="K635" t="n">
        <v>52.44</v>
      </c>
      <c r="L635" t="n">
        <v>15.75</v>
      </c>
      <c r="M635" t="n">
        <v>9</v>
      </c>
      <c r="N635" t="n">
        <v>40.96</v>
      </c>
      <c r="O635" t="n">
        <v>24795.95</v>
      </c>
      <c r="P635" t="n">
        <v>206.67</v>
      </c>
      <c r="Q635" t="n">
        <v>444.55</v>
      </c>
      <c r="R635" t="n">
        <v>70.13</v>
      </c>
      <c r="S635" t="n">
        <v>48.21</v>
      </c>
      <c r="T635" t="n">
        <v>5013.57</v>
      </c>
      <c r="U635" t="n">
        <v>0.6899999999999999</v>
      </c>
      <c r="V635" t="n">
        <v>0.78</v>
      </c>
      <c r="W635" t="n">
        <v>0.18</v>
      </c>
      <c r="X635" t="n">
        <v>0.29</v>
      </c>
      <c r="Y635" t="n">
        <v>1</v>
      </c>
      <c r="Z635" t="n">
        <v>10</v>
      </c>
    </row>
    <row r="636">
      <c r="A636" t="n">
        <v>60</v>
      </c>
      <c r="B636" t="n">
        <v>90</v>
      </c>
      <c r="C636" t="inlineStr">
        <is>
          <t xml:space="preserve">CONCLUIDO	</t>
        </is>
      </c>
      <c r="D636" t="n">
        <v>4.9089</v>
      </c>
      <c r="E636" t="n">
        <v>20.37</v>
      </c>
      <c r="F636" t="n">
        <v>17.56</v>
      </c>
      <c r="G636" t="n">
        <v>95.78</v>
      </c>
      <c r="H636" t="n">
        <v>1.42</v>
      </c>
      <c r="I636" t="n">
        <v>11</v>
      </c>
      <c r="J636" t="n">
        <v>199.54</v>
      </c>
      <c r="K636" t="n">
        <v>52.44</v>
      </c>
      <c r="L636" t="n">
        <v>16</v>
      </c>
      <c r="M636" t="n">
        <v>9</v>
      </c>
      <c r="N636" t="n">
        <v>41.1</v>
      </c>
      <c r="O636" t="n">
        <v>24844.17</v>
      </c>
      <c r="P636" t="n">
        <v>205.73</v>
      </c>
      <c r="Q636" t="n">
        <v>444.55</v>
      </c>
      <c r="R636" t="n">
        <v>69.81</v>
      </c>
      <c r="S636" t="n">
        <v>48.21</v>
      </c>
      <c r="T636" t="n">
        <v>4853.08</v>
      </c>
      <c r="U636" t="n">
        <v>0.6899999999999999</v>
      </c>
      <c r="V636" t="n">
        <v>0.78</v>
      </c>
      <c r="W636" t="n">
        <v>0.18</v>
      </c>
      <c r="X636" t="n">
        <v>0.28</v>
      </c>
      <c r="Y636" t="n">
        <v>1</v>
      </c>
      <c r="Z636" t="n">
        <v>10</v>
      </c>
    </row>
    <row r="637">
      <c r="A637" t="n">
        <v>61</v>
      </c>
      <c r="B637" t="n">
        <v>90</v>
      </c>
      <c r="C637" t="inlineStr">
        <is>
          <t xml:space="preserve">CONCLUIDO	</t>
        </is>
      </c>
      <c r="D637" t="n">
        <v>4.9055</v>
      </c>
      <c r="E637" t="n">
        <v>20.39</v>
      </c>
      <c r="F637" t="n">
        <v>17.57</v>
      </c>
      <c r="G637" t="n">
        <v>95.86</v>
      </c>
      <c r="H637" t="n">
        <v>1.44</v>
      </c>
      <c r="I637" t="n">
        <v>11</v>
      </c>
      <c r="J637" t="n">
        <v>199.93</v>
      </c>
      <c r="K637" t="n">
        <v>52.44</v>
      </c>
      <c r="L637" t="n">
        <v>16.25</v>
      </c>
      <c r="M637" t="n">
        <v>9</v>
      </c>
      <c r="N637" t="n">
        <v>41.24</v>
      </c>
      <c r="O637" t="n">
        <v>24892.44</v>
      </c>
      <c r="P637" t="n">
        <v>205.54</v>
      </c>
      <c r="Q637" t="n">
        <v>444.58</v>
      </c>
      <c r="R637" t="n">
        <v>70.27</v>
      </c>
      <c r="S637" t="n">
        <v>48.21</v>
      </c>
      <c r="T637" t="n">
        <v>5086.87</v>
      </c>
      <c r="U637" t="n">
        <v>0.6899999999999999</v>
      </c>
      <c r="V637" t="n">
        <v>0.78</v>
      </c>
      <c r="W637" t="n">
        <v>0.18</v>
      </c>
      <c r="X637" t="n">
        <v>0.3</v>
      </c>
      <c r="Y637" t="n">
        <v>1</v>
      </c>
      <c r="Z637" t="n">
        <v>10</v>
      </c>
    </row>
    <row r="638">
      <c r="A638" t="n">
        <v>62</v>
      </c>
      <c r="B638" t="n">
        <v>90</v>
      </c>
      <c r="C638" t="inlineStr">
        <is>
          <t xml:space="preserve">CONCLUIDO	</t>
        </is>
      </c>
      <c r="D638" t="n">
        <v>4.9261</v>
      </c>
      <c r="E638" t="n">
        <v>20.3</v>
      </c>
      <c r="F638" t="n">
        <v>17.52</v>
      </c>
      <c r="G638" t="n">
        <v>105.14</v>
      </c>
      <c r="H638" t="n">
        <v>1.46</v>
      </c>
      <c r="I638" t="n">
        <v>10</v>
      </c>
      <c r="J638" t="n">
        <v>200.32</v>
      </c>
      <c r="K638" t="n">
        <v>52.44</v>
      </c>
      <c r="L638" t="n">
        <v>16.5</v>
      </c>
      <c r="M638" t="n">
        <v>8</v>
      </c>
      <c r="N638" t="n">
        <v>41.38</v>
      </c>
      <c r="O638" t="n">
        <v>24940.75</v>
      </c>
      <c r="P638" t="n">
        <v>204.72</v>
      </c>
      <c r="Q638" t="n">
        <v>444.55</v>
      </c>
      <c r="R638" t="n">
        <v>68.7</v>
      </c>
      <c r="S638" t="n">
        <v>48.21</v>
      </c>
      <c r="T638" t="n">
        <v>4304.55</v>
      </c>
      <c r="U638" t="n">
        <v>0.7</v>
      </c>
      <c r="V638" t="n">
        <v>0.78</v>
      </c>
      <c r="W638" t="n">
        <v>0.18</v>
      </c>
      <c r="X638" t="n">
        <v>0.25</v>
      </c>
      <c r="Y638" t="n">
        <v>1</v>
      </c>
      <c r="Z638" t="n">
        <v>10</v>
      </c>
    </row>
    <row r="639">
      <c r="A639" t="n">
        <v>63</v>
      </c>
      <c r="B639" t="n">
        <v>90</v>
      </c>
      <c r="C639" t="inlineStr">
        <is>
          <t xml:space="preserve">CONCLUIDO	</t>
        </is>
      </c>
      <c r="D639" t="n">
        <v>4.9267</v>
      </c>
      <c r="E639" t="n">
        <v>20.3</v>
      </c>
      <c r="F639" t="n">
        <v>17.52</v>
      </c>
      <c r="G639" t="n">
        <v>105.13</v>
      </c>
      <c r="H639" t="n">
        <v>1.48</v>
      </c>
      <c r="I639" t="n">
        <v>10</v>
      </c>
      <c r="J639" t="n">
        <v>200.72</v>
      </c>
      <c r="K639" t="n">
        <v>52.44</v>
      </c>
      <c r="L639" t="n">
        <v>16.75</v>
      </c>
      <c r="M639" t="n">
        <v>8</v>
      </c>
      <c r="N639" t="n">
        <v>41.52</v>
      </c>
      <c r="O639" t="n">
        <v>24989.11</v>
      </c>
      <c r="P639" t="n">
        <v>205.08</v>
      </c>
      <c r="Q639" t="n">
        <v>444.55</v>
      </c>
      <c r="R639" t="n">
        <v>68.56</v>
      </c>
      <c r="S639" t="n">
        <v>48.21</v>
      </c>
      <c r="T639" t="n">
        <v>4235.88</v>
      </c>
      <c r="U639" t="n">
        <v>0.7</v>
      </c>
      <c r="V639" t="n">
        <v>0.78</v>
      </c>
      <c r="W639" t="n">
        <v>0.18</v>
      </c>
      <c r="X639" t="n">
        <v>0.24</v>
      </c>
      <c r="Y639" t="n">
        <v>1</v>
      </c>
      <c r="Z639" t="n">
        <v>10</v>
      </c>
    </row>
    <row r="640">
      <c r="A640" t="n">
        <v>64</v>
      </c>
      <c r="B640" t="n">
        <v>90</v>
      </c>
      <c r="C640" t="inlineStr">
        <is>
          <t xml:space="preserve">CONCLUIDO	</t>
        </is>
      </c>
      <c r="D640" t="n">
        <v>4.9319</v>
      </c>
      <c r="E640" t="n">
        <v>20.28</v>
      </c>
      <c r="F640" t="n">
        <v>17.5</v>
      </c>
      <c r="G640" t="n">
        <v>105</v>
      </c>
      <c r="H640" t="n">
        <v>1.5</v>
      </c>
      <c r="I640" t="n">
        <v>10</v>
      </c>
      <c r="J640" t="n">
        <v>201.11</v>
      </c>
      <c r="K640" t="n">
        <v>52.44</v>
      </c>
      <c r="L640" t="n">
        <v>17</v>
      </c>
      <c r="M640" t="n">
        <v>8</v>
      </c>
      <c r="N640" t="n">
        <v>41.67</v>
      </c>
      <c r="O640" t="n">
        <v>25037.53</v>
      </c>
      <c r="P640" t="n">
        <v>203.93</v>
      </c>
      <c r="Q640" t="n">
        <v>444.55</v>
      </c>
      <c r="R640" t="n">
        <v>67.78</v>
      </c>
      <c r="S640" t="n">
        <v>48.21</v>
      </c>
      <c r="T640" t="n">
        <v>3845.46</v>
      </c>
      <c r="U640" t="n">
        <v>0.71</v>
      </c>
      <c r="V640" t="n">
        <v>0.78</v>
      </c>
      <c r="W640" t="n">
        <v>0.18</v>
      </c>
      <c r="X640" t="n">
        <v>0.22</v>
      </c>
      <c r="Y640" t="n">
        <v>1</v>
      </c>
      <c r="Z640" t="n">
        <v>10</v>
      </c>
    </row>
    <row r="641">
      <c r="A641" t="n">
        <v>65</v>
      </c>
      <c r="B641" t="n">
        <v>90</v>
      </c>
      <c r="C641" t="inlineStr">
        <is>
          <t xml:space="preserve">CONCLUIDO	</t>
        </is>
      </c>
      <c r="D641" t="n">
        <v>4.9383</v>
      </c>
      <c r="E641" t="n">
        <v>20.25</v>
      </c>
      <c r="F641" t="n">
        <v>17.47</v>
      </c>
      <c r="G641" t="n">
        <v>104.84</v>
      </c>
      <c r="H641" t="n">
        <v>1.52</v>
      </c>
      <c r="I641" t="n">
        <v>10</v>
      </c>
      <c r="J641" t="n">
        <v>201.5</v>
      </c>
      <c r="K641" t="n">
        <v>52.44</v>
      </c>
      <c r="L641" t="n">
        <v>17.25</v>
      </c>
      <c r="M641" t="n">
        <v>8</v>
      </c>
      <c r="N641" t="n">
        <v>41.81</v>
      </c>
      <c r="O641" t="n">
        <v>25085.99</v>
      </c>
      <c r="P641" t="n">
        <v>203.18</v>
      </c>
      <c r="Q641" t="n">
        <v>444.55</v>
      </c>
      <c r="R641" t="n">
        <v>66.92</v>
      </c>
      <c r="S641" t="n">
        <v>48.21</v>
      </c>
      <c r="T641" t="n">
        <v>3416.12</v>
      </c>
      <c r="U641" t="n">
        <v>0.72</v>
      </c>
      <c r="V641" t="n">
        <v>0.78</v>
      </c>
      <c r="W641" t="n">
        <v>0.18</v>
      </c>
      <c r="X641" t="n">
        <v>0.2</v>
      </c>
      <c r="Y641" t="n">
        <v>1</v>
      </c>
      <c r="Z641" t="n">
        <v>10</v>
      </c>
    </row>
    <row r="642">
      <c r="A642" t="n">
        <v>66</v>
      </c>
      <c r="B642" t="n">
        <v>90</v>
      </c>
      <c r="C642" t="inlineStr">
        <is>
          <t xml:space="preserve">CONCLUIDO	</t>
        </is>
      </c>
      <c r="D642" t="n">
        <v>4.9171</v>
      </c>
      <c r="E642" t="n">
        <v>20.34</v>
      </c>
      <c r="F642" t="n">
        <v>17.56</v>
      </c>
      <c r="G642" t="n">
        <v>105.37</v>
      </c>
      <c r="H642" t="n">
        <v>1.54</v>
      </c>
      <c r="I642" t="n">
        <v>10</v>
      </c>
      <c r="J642" t="n">
        <v>201.9</v>
      </c>
      <c r="K642" t="n">
        <v>52.44</v>
      </c>
      <c r="L642" t="n">
        <v>17.5</v>
      </c>
      <c r="M642" t="n">
        <v>8</v>
      </c>
      <c r="N642" t="n">
        <v>41.95</v>
      </c>
      <c r="O642" t="n">
        <v>25134.5</v>
      </c>
      <c r="P642" t="n">
        <v>203.46</v>
      </c>
      <c r="Q642" t="n">
        <v>444.55</v>
      </c>
      <c r="R642" t="n">
        <v>70.18000000000001</v>
      </c>
      <c r="S642" t="n">
        <v>48.21</v>
      </c>
      <c r="T642" t="n">
        <v>5046.38</v>
      </c>
      <c r="U642" t="n">
        <v>0.6899999999999999</v>
      </c>
      <c r="V642" t="n">
        <v>0.78</v>
      </c>
      <c r="W642" t="n">
        <v>0.17</v>
      </c>
      <c r="X642" t="n">
        <v>0.28</v>
      </c>
      <c r="Y642" t="n">
        <v>1</v>
      </c>
      <c r="Z642" t="n">
        <v>10</v>
      </c>
    </row>
    <row r="643">
      <c r="A643" t="n">
        <v>67</v>
      </c>
      <c r="B643" t="n">
        <v>90</v>
      </c>
      <c r="C643" t="inlineStr">
        <is>
          <t xml:space="preserve">CONCLUIDO	</t>
        </is>
      </c>
      <c r="D643" t="n">
        <v>4.9212</v>
      </c>
      <c r="E643" t="n">
        <v>20.32</v>
      </c>
      <c r="F643" t="n">
        <v>17.54</v>
      </c>
      <c r="G643" t="n">
        <v>105.27</v>
      </c>
      <c r="H643" t="n">
        <v>1.56</v>
      </c>
      <c r="I643" t="n">
        <v>10</v>
      </c>
      <c r="J643" t="n">
        <v>202.29</v>
      </c>
      <c r="K643" t="n">
        <v>52.44</v>
      </c>
      <c r="L643" t="n">
        <v>17.75</v>
      </c>
      <c r="M643" t="n">
        <v>8</v>
      </c>
      <c r="N643" t="n">
        <v>42.1</v>
      </c>
      <c r="O643" t="n">
        <v>25183.06</v>
      </c>
      <c r="P643" t="n">
        <v>202.26</v>
      </c>
      <c r="Q643" t="n">
        <v>444.55</v>
      </c>
      <c r="R643" t="n">
        <v>69.42</v>
      </c>
      <c r="S643" t="n">
        <v>48.21</v>
      </c>
      <c r="T643" t="n">
        <v>4664.47</v>
      </c>
      <c r="U643" t="n">
        <v>0.6899999999999999</v>
      </c>
      <c r="V643" t="n">
        <v>0.78</v>
      </c>
      <c r="W643" t="n">
        <v>0.18</v>
      </c>
      <c r="X643" t="n">
        <v>0.27</v>
      </c>
      <c r="Y643" t="n">
        <v>1</v>
      </c>
      <c r="Z643" t="n">
        <v>10</v>
      </c>
    </row>
    <row r="644">
      <c r="A644" t="n">
        <v>68</v>
      </c>
      <c r="B644" t="n">
        <v>90</v>
      </c>
      <c r="C644" t="inlineStr">
        <is>
          <t xml:space="preserve">CONCLUIDO	</t>
        </is>
      </c>
      <c r="D644" t="n">
        <v>4.9407</v>
      </c>
      <c r="E644" t="n">
        <v>20.24</v>
      </c>
      <c r="F644" t="n">
        <v>17.5</v>
      </c>
      <c r="G644" t="n">
        <v>116.66</v>
      </c>
      <c r="H644" t="n">
        <v>1.58</v>
      </c>
      <c r="I644" t="n">
        <v>9</v>
      </c>
      <c r="J644" t="n">
        <v>202.68</v>
      </c>
      <c r="K644" t="n">
        <v>52.44</v>
      </c>
      <c r="L644" t="n">
        <v>18</v>
      </c>
      <c r="M644" t="n">
        <v>7</v>
      </c>
      <c r="N644" t="n">
        <v>42.24</v>
      </c>
      <c r="O644" t="n">
        <v>25231.66</v>
      </c>
      <c r="P644" t="n">
        <v>200.46</v>
      </c>
      <c r="Q644" t="n">
        <v>444.55</v>
      </c>
      <c r="R644" t="n">
        <v>67.86</v>
      </c>
      <c r="S644" t="n">
        <v>48.21</v>
      </c>
      <c r="T644" t="n">
        <v>3888.54</v>
      </c>
      <c r="U644" t="n">
        <v>0.71</v>
      </c>
      <c r="V644" t="n">
        <v>0.78</v>
      </c>
      <c r="W644" t="n">
        <v>0.18</v>
      </c>
      <c r="X644" t="n">
        <v>0.22</v>
      </c>
      <c r="Y644" t="n">
        <v>1</v>
      </c>
      <c r="Z644" t="n">
        <v>10</v>
      </c>
    </row>
    <row r="645">
      <c r="A645" t="n">
        <v>69</v>
      </c>
      <c r="B645" t="n">
        <v>90</v>
      </c>
      <c r="C645" t="inlineStr">
        <is>
          <t xml:space="preserve">CONCLUIDO	</t>
        </is>
      </c>
      <c r="D645" t="n">
        <v>4.9405</v>
      </c>
      <c r="E645" t="n">
        <v>20.24</v>
      </c>
      <c r="F645" t="n">
        <v>17.5</v>
      </c>
      <c r="G645" t="n">
        <v>116.67</v>
      </c>
      <c r="H645" t="n">
        <v>1.6</v>
      </c>
      <c r="I645" t="n">
        <v>9</v>
      </c>
      <c r="J645" t="n">
        <v>203.08</v>
      </c>
      <c r="K645" t="n">
        <v>52.44</v>
      </c>
      <c r="L645" t="n">
        <v>18.25</v>
      </c>
      <c r="M645" t="n">
        <v>7</v>
      </c>
      <c r="N645" t="n">
        <v>42.39</v>
      </c>
      <c r="O645" t="n">
        <v>25280.45</v>
      </c>
      <c r="P645" t="n">
        <v>200.71</v>
      </c>
      <c r="Q645" t="n">
        <v>444.55</v>
      </c>
      <c r="R645" t="n">
        <v>67.92</v>
      </c>
      <c r="S645" t="n">
        <v>48.21</v>
      </c>
      <c r="T645" t="n">
        <v>3920.61</v>
      </c>
      <c r="U645" t="n">
        <v>0.71</v>
      </c>
      <c r="V645" t="n">
        <v>0.78</v>
      </c>
      <c r="W645" t="n">
        <v>0.18</v>
      </c>
      <c r="X645" t="n">
        <v>0.22</v>
      </c>
      <c r="Y645" t="n">
        <v>1</v>
      </c>
      <c r="Z645" t="n">
        <v>10</v>
      </c>
    </row>
    <row r="646">
      <c r="A646" t="n">
        <v>70</v>
      </c>
      <c r="B646" t="n">
        <v>90</v>
      </c>
      <c r="C646" t="inlineStr">
        <is>
          <t xml:space="preserve">CONCLUIDO	</t>
        </is>
      </c>
      <c r="D646" t="n">
        <v>4.9365</v>
      </c>
      <c r="E646" t="n">
        <v>20.26</v>
      </c>
      <c r="F646" t="n">
        <v>17.52</v>
      </c>
      <c r="G646" t="n">
        <v>116.78</v>
      </c>
      <c r="H646" t="n">
        <v>1.61</v>
      </c>
      <c r="I646" t="n">
        <v>9</v>
      </c>
      <c r="J646" t="n">
        <v>203.47</v>
      </c>
      <c r="K646" t="n">
        <v>52.44</v>
      </c>
      <c r="L646" t="n">
        <v>18.5</v>
      </c>
      <c r="M646" t="n">
        <v>7</v>
      </c>
      <c r="N646" t="n">
        <v>42.53</v>
      </c>
      <c r="O646" t="n">
        <v>25329.15</v>
      </c>
      <c r="P646" t="n">
        <v>200.97</v>
      </c>
      <c r="Q646" t="n">
        <v>444.56</v>
      </c>
      <c r="R646" t="n">
        <v>68.47</v>
      </c>
      <c r="S646" t="n">
        <v>48.21</v>
      </c>
      <c r="T646" t="n">
        <v>4193.66</v>
      </c>
      <c r="U646" t="n">
        <v>0.7</v>
      </c>
      <c r="V646" t="n">
        <v>0.78</v>
      </c>
      <c r="W646" t="n">
        <v>0.18</v>
      </c>
      <c r="X646" t="n">
        <v>0.24</v>
      </c>
      <c r="Y646" t="n">
        <v>1</v>
      </c>
      <c r="Z646" t="n">
        <v>10</v>
      </c>
    </row>
    <row r="647">
      <c r="A647" t="n">
        <v>71</v>
      </c>
      <c r="B647" t="n">
        <v>90</v>
      </c>
      <c r="C647" t="inlineStr">
        <is>
          <t xml:space="preserve">CONCLUIDO	</t>
        </is>
      </c>
      <c r="D647" t="n">
        <v>4.9411</v>
      </c>
      <c r="E647" t="n">
        <v>20.24</v>
      </c>
      <c r="F647" t="n">
        <v>17.5</v>
      </c>
      <c r="G647" t="n">
        <v>116.65</v>
      </c>
      <c r="H647" t="n">
        <v>1.63</v>
      </c>
      <c r="I647" t="n">
        <v>9</v>
      </c>
      <c r="J647" t="n">
        <v>203.87</v>
      </c>
      <c r="K647" t="n">
        <v>52.44</v>
      </c>
      <c r="L647" t="n">
        <v>18.75</v>
      </c>
      <c r="M647" t="n">
        <v>7</v>
      </c>
      <c r="N647" t="n">
        <v>42.68</v>
      </c>
      <c r="O647" t="n">
        <v>25377.91</v>
      </c>
      <c r="P647" t="n">
        <v>200.81</v>
      </c>
      <c r="Q647" t="n">
        <v>444.56</v>
      </c>
      <c r="R647" t="n">
        <v>67.8</v>
      </c>
      <c r="S647" t="n">
        <v>48.21</v>
      </c>
      <c r="T647" t="n">
        <v>3862.38</v>
      </c>
      <c r="U647" t="n">
        <v>0.71</v>
      </c>
      <c r="V647" t="n">
        <v>0.78</v>
      </c>
      <c r="W647" t="n">
        <v>0.18</v>
      </c>
      <c r="X647" t="n">
        <v>0.22</v>
      </c>
      <c r="Y647" t="n">
        <v>1</v>
      </c>
      <c r="Z647" t="n">
        <v>10</v>
      </c>
    </row>
    <row r="648">
      <c r="A648" t="n">
        <v>72</v>
      </c>
      <c r="B648" t="n">
        <v>90</v>
      </c>
      <c r="C648" t="inlineStr">
        <is>
          <t xml:space="preserve">CONCLUIDO	</t>
        </is>
      </c>
      <c r="D648" t="n">
        <v>4.9387</v>
      </c>
      <c r="E648" t="n">
        <v>20.25</v>
      </c>
      <c r="F648" t="n">
        <v>17.51</v>
      </c>
      <c r="G648" t="n">
        <v>116.72</v>
      </c>
      <c r="H648" t="n">
        <v>1.65</v>
      </c>
      <c r="I648" t="n">
        <v>9</v>
      </c>
      <c r="J648" t="n">
        <v>204.26</v>
      </c>
      <c r="K648" t="n">
        <v>52.44</v>
      </c>
      <c r="L648" t="n">
        <v>19</v>
      </c>
      <c r="M648" t="n">
        <v>7</v>
      </c>
      <c r="N648" t="n">
        <v>42.82</v>
      </c>
      <c r="O648" t="n">
        <v>25426.72</v>
      </c>
      <c r="P648" t="n">
        <v>200.96</v>
      </c>
      <c r="Q648" t="n">
        <v>444.56</v>
      </c>
      <c r="R648" t="n">
        <v>68.09</v>
      </c>
      <c r="S648" t="n">
        <v>48.21</v>
      </c>
      <c r="T648" t="n">
        <v>4005.77</v>
      </c>
      <c r="U648" t="n">
        <v>0.71</v>
      </c>
      <c r="V648" t="n">
        <v>0.78</v>
      </c>
      <c r="W648" t="n">
        <v>0.18</v>
      </c>
      <c r="X648" t="n">
        <v>0.23</v>
      </c>
      <c r="Y648" t="n">
        <v>1</v>
      </c>
      <c r="Z648" t="n">
        <v>10</v>
      </c>
    </row>
    <row r="649">
      <c r="A649" t="n">
        <v>73</v>
      </c>
      <c r="B649" t="n">
        <v>90</v>
      </c>
      <c r="C649" t="inlineStr">
        <is>
          <t xml:space="preserve">CONCLUIDO	</t>
        </is>
      </c>
      <c r="D649" t="n">
        <v>4.9398</v>
      </c>
      <c r="E649" t="n">
        <v>20.24</v>
      </c>
      <c r="F649" t="n">
        <v>17.5</v>
      </c>
      <c r="G649" t="n">
        <v>116.69</v>
      </c>
      <c r="H649" t="n">
        <v>1.67</v>
      </c>
      <c r="I649" t="n">
        <v>9</v>
      </c>
      <c r="J649" t="n">
        <v>204.66</v>
      </c>
      <c r="K649" t="n">
        <v>52.44</v>
      </c>
      <c r="L649" t="n">
        <v>19.25</v>
      </c>
      <c r="M649" t="n">
        <v>7</v>
      </c>
      <c r="N649" t="n">
        <v>42.97</v>
      </c>
      <c r="O649" t="n">
        <v>25475.58</v>
      </c>
      <c r="P649" t="n">
        <v>200.55</v>
      </c>
      <c r="Q649" t="n">
        <v>444.56</v>
      </c>
      <c r="R649" t="n">
        <v>67.97</v>
      </c>
      <c r="S649" t="n">
        <v>48.21</v>
      </c>
      <c r="T649" t="n">
        <v>3945.85</v>
      </c>
      <c r="U649" t="n">
        <v>0.71</v>
      </c>
      <c r="V649" t="n">
        <v>0.78</v>
      </c>
      <c r="W649" t="n">
        <v>0.18</v>
      </c>
      <c r="X649" t="n">
        <v>0.23</v>
      </c>
      <c r="Y649" t="n">
        <v>1</v>
      </c>
      <c r="Z649" t="n">
        <v>10</v>
      </c>
    </row>
    <row r="650">
      <c r="A650" t="n">
        <v>74</v>
      </c>
      <c r="B650" t="n">
        <v>90</v>
      </c>
      <c r="C650" t="inlineStr">
        <is>
          <t xml:space="preserve">CONCLUIDO	</t>
        </is>
      </c>
      <c r="D650" t="n">
        <v>4.9462</v>
      </c>
      <c r="E650" t="n">
        <v>20.22</v>
      </c>
      <c r="F650" t="n">
        <v>17.48</v>
      </c>
      <c r="G650" t="n">
        <v>116.51</v>
      </c>
      <c r="H650" t="n">
        <v>1.69</v>
      </c>
      <c r="I650" t="n">
        <v>9</v>
      </c>
      <c r="J650" t="n">
        <v>205.06</v>
      </c>
      <c r="K650" t="n">
        <v>52.44</v>
      </c>
      <c r="L650" t="n">
        <v>19.5</v>
      </c>
      <c r="M650" t="n">
        <v>7</v>
      </c>
      <c r="N650" t="n">
        <v>43.11</v>
      </c>
      <c r="O650" t="n">
        <v>25524.49</v>
      </c>
      <c r="P650" t="n">
        <v>199.39</v>
      </c>
      <c r="Q650" t="n">
        <v>444.55</v>
      </c>
      <c r="R650" t="n">
        <v>67.06</v>
      </c>
      <c r="S650" t="n">
        <v>48.21</v>
      </c>
      <c r="T650" t="n">
        <v>3491.1</v>
      </c>
      <c r="U650" t="n">
        <v>0.72</v>
      </c>
      <c r="V650" t="n">
        <v>0.78</v>
      </c>
      <c r="W650" t="n">
        <v>0.18</v>
      </c>
      <c r="X650" t="n">
        <v>0.2</v>
      </c>
      <c r="Y650" t="n">
        <v>1</v>
      </c>
      <c r="Z650" t="n">
        <v>10</v>
      </c>
    </row>
    <row r="651">
      <c r="A651" t="n">
        <v>75</v>
      </c>
      <c r="B651" t="n">
        <v>90</v>
      </c>
      <c r="C651" t="inlineStr">
        <is>
          <t xml:space="preserve">CONCLUIDO	</t>
        </is>
      </c>
      <c r="D651" t="n">
        <v>4.949</v>
      </c>
      <c r="E651" t="n">
        <v>20.21</v>
      </c>
      <c r="F651" t="n">
        <v>17.47</v>
      </c>
      <c r="G651" t="n">
        <v>116.44</v>
      </c>
      <c r="H651" t="n">
        <v>1.71</v>
      </c>
      <c r="I651" t="n">
        <v>9</v>
      </c>
      <c r="J651" t="n">
        <v>205.45</v>
      </c>
      <c r="K651" t="n">
        <v>52.44</v>
      </c>
      <c r="L651" t="n">
        <v>19.75</v>
      </c>
      <c r="M651" t="n">
        <v>7</v>
      </c>
      <c r="N651" t="n">
        <v>43.26</v>
      </c>
      <c r="O651" t="n">
        <v>25573.44</v>
      </c>
      <c r="P651" t="n">
        <v>198.76</v>
      </c>
      <c r="Q651" t="n">
        <v>444.55</v>
      </c>
      <c r="R651" t="n">
        <v>66.70999999999999</v>
      </c>
      <c r="S651" t="n">
        <v>48.21</v>
      </c>
      <c r="T651" t="n">
        <v>3316.73</v>
      </c>
      <c r="U651" t="n">
        <v>0.72</v>
      </c>
      <c r="V651" t="n">
        <v>0.78</v>
      </c>
      <c r="W651" t="n">
        <v>0.18</v>
      </c>
      <c r="X651" t="n">
        <v>0.19</v>
      </c>
      <c r="Y651" t="n">
        <v>1</v>
      </c>
      <c r="Z651" t="n">
        <v>10</v>
      </c>
    </row>
    <row r="652">
      <c r="A652" t="n">
        <v>76</v>
      </c>
      <c r="B652" t="n">
        <v>90</v>
      </c>
      <c r="C652" t="inlineStr">
        <is>
          <t xml:space="preserve">CONCLUIDO	</t>
        </is>
      </c>
      <c r="D652" t="n">
        <v>4.9309</v>
      </c>
      <c r="E652" t="n">
        <v>20.28</v>
      </c>
      <c r="F652" t="n">
        <v>17.54</v>
      </c>
      <c r="G652" t="n">
        <v>116.93</v>
      </c>
      <c r="H652" t="n">
        <v>1.73</v>
      </c>
      <c r="I652" t="n">
        <v>9</v>
      </c>
      <c r="J652" t="n">
        <v>205.85</v>
      </c>
      <c r="K652" t="n">
        <v>52.44</v>
      </c>
      <c r="L652" t="n">
        <v>20</v>
      </c>
      <c r="M652" t="n">
        <v>7</v>
      </c>
      <c r="N652" t="n">
        <v>43.41</v>
      </c>
      <c r="O652" t="n">
        <v>25622.45</v>
      </c>
      <c r="P652" t="n">
        <v>199.09</v>
      </c>
      <c r="Q652" t="n">
        <v>444.55</v>
      </c>
      <c r="R652" t="n">
        <v>69.47</v>
      </c>
      <c r="S652" t="n">
        <v>48.21</v>
      </c>
      <c r="T652" t="n">
        <v>4697.34</v>
      </c>
      <c r="U652" t="n">
        <v>0.6899999999999999</v>
      </c>
      <c r="V652" t="n">
        <v>0.78</v>
      </c>
      <c r="W652" t="n">
        <v>0.17</v>
      </c>
      <c r="X652" t="n">
        <v>0.26</v>
      </c>
      <c r="Y652" t="n">
        <v>1</v>
      </c>
      <c r="Z652" t="n">
        <v>10</v>
      </c>
    </row>
    <row r="653">
      <c r="A653" t="n">
        <v>77</v>
      </c>
      <c r="B653" t="n">
        <v>90</v>
      </c>
      <c r="C653" t="inlineStr">
        <is>
          <t xml:space="preserve">CONCLUIDO	</t>
        </is>
      </c>
      <c r="D653" t="n">
        <v>4.9592</v>
      </c>
      <c r="E653" t="n">
        <v>20.16</v>
      </c>
      <c r="F653" t="n">
        <v>17.46</v>
      </c>
      <c r="G653" t="n">
        <v>130.95</v>
      </c>
      <c r="H653" t="n">
        <v>1.74</v>
      </c>
      <c r="I653" t="n">
        <v>8</v>
      </c>
      <c r="J653" t="n">
        <v>206.25</v>
      </c>
      <c r="K653" t="n">
        <v>52.44</v>
      </c>
      <c r="L653" t="n">
        <v>20.25</v>
      </c>
      <c r="M653" t="n">
        <v>6</v>
      </c>
      <c r="N653" t="n">
        <v>43.56</v>
      </c>
      <c r="O653" t="n">
        <v>25671.51</v>
      </c>
      <c r="P653" t="n">
        <v>197.56</v>
      </c>
      <c r="Q653" t="n">
        <v>444.55</v>
      </c>
      <c r="R653" t="n">
        <v>66.48</v>
      </c>
      <c r="S653" t="n">
        <v>48.21</v>
      </c>
      <c r="T653" t="n">
        <v>3205.89</v>
      </c>
      <c r="U653" t="n">
        <v>0.73</v>
      </c>
      <c r="V653" t="n">
        <v>0.78</v>
      </c>
      <c r="W653" t="n">
        <v>0.18</v>
      </c>
      <c r="X653" t="n">
        <v>0.18</v>
      </c>
      <c r="Y653" t="n">
        <v>1</v>
      </c>
      <c r="Z653" t="n">
        <v>10</v>
      </c>
    </row>
    <row r="654">
      <c r="A654" t="n">
        <v>78</v>
      </c>
      <c r="B654" t="n">
        <v>90</v>
      </c>
      <c r="C654" t="inlineStr">
        <is>
          <t xml:space="preserve">CONCLUIDO	</t>
        </is>
      </c>
      <c r="D654" t="n">
        <v>4.9549</v>
      </c>
      <c r="E654" t="n">
        <v>20.18</v>
      </c>
      <c r="F654" t="n">
        <v>17.48</v>
      </c>
      <c r="G654" t="n">
        <v>131.08</v>
      </c>
      <c r="H654" t="n">
        <v>1.76</v>
      </c>
      <c r="I654" t="n">
        <v>8</v>
      </c>
      <c r="J654" t="n">
        <v>206.65</v>
      </c>
      <c r="K654" t="n">
        <v>52.44</v>
      </c>
      <c r="L654" t="n">
        <v>20.5</v>
      </c>
      <c r="M654" t="n">
        <v>6</v>
      </c>
      <c r="N654" t="n">
        <v>43.71</v>
      </c>
      <c r="O654" t="n">
        <v>25720.62</v>
      </c>
      <c r="P654" t="n">
        <v>197.36</v>
      </c>
      <c r="Q654" t="n">
        <v>444.55</v>
      </c>
      <c r="R654" t="n">
        <v>67.18000000000001</v>
      </c>
      <c r="S654" t="n">
        <v>48.21</v>
      </c>
      <c r="T654" t="n">
        <v>3555.81</v>
      </c>
      <c r="U654" t="n">
        <v>0.72</v>
      </c>
      <c r="V654" t="n">
        <v>0.78</v>
      </c>
      <c r="W654" t="n">
        <v>0.18</v>
      </c>
      <c r="X654" t="n">
        <v>0.2</v>
      </c>
      <c r="Y654" t="n">
        <v>1</v>
      </c>
      <c r="Z654" t="n">
        <v>10</v>
      </c>
    </row>
    <row r="655">
      <c r="A655" t="n">
        <v>79</v>
      </c>
      <c r="B655" t="n">
        <v>90</v>
      </c>
      <c r="C655" t="inlineStr">
        <is>
          <t xml:space="preserve">CONCLUIDO	</t>
        </is>
      </c>
      <c r="D655" t="n">
        <v>4.9527</v>
      </c>
      <c r="E655" t="n">
        <v>20.19</v>
      </c>
      <c r="F655" t="n">
        <v>17.49</v>
      </c>
      <c r="G655" t="n">
        <v>131.14</v>
      </c>
      <c r="H655" t="n">
        <v>1.78</v>
      </c>
      <c r="I655" t="n">
        <v>8</v>
      </c>
      <c r="J655" t="n">
        <v>207.05</v>
      </c>
      <c r="K655" t="n">
        <v>52.44</v>
      </c>
      <c r="L655" t="n">
        <v>20.75</v>
      </c>
      <c r="M655" t="n">
        <v>6</v>
      </c>
      <c r="N655" t="n">
        <v>43.85</v>
      </c>
      <c r="O655" t="n">
        <v>25769.78</v>
      </c>
      <c r="P655" t="n">
        <v>197.36</v>
      </c>
      <c r="Q655" t="n">
        <v>444.55</v>
      </c>
      <c r="R655" t="n">
        <v>67.45</v>
      </c>
      <c r="S655" t="n">
        <v>48.21</v>
      </c>
      <c r="T655" t="n">
        <v>3688.27</v>
      </c>
      <c r="U655" t="n">
        <v>0.71</v>
      </c>
      <c r="V655" t="n">
        <v>0.78</v>
      </c>
      <c r="W655" t="n">
        <v>0.18</v>
      </c>
      <c r="X655" t="n">
        <v>0.21</v>
      </c>
      <c r="Y655" t="n">
        <v>1</v>
      </c>
      <c r="Z655" t="n">
        <v>10</v>
      </c>
    </row>
    <row r="656">
      <c r="A656" t="n">
        <v>80</v>
      </c>
      <c r="B656" t="n">
        <v>90</v>
      </c>
      <c r="C656" t="inlineStr">
        <is>
          <t xml:space="preserve">CONCLUIDO	</t>
        </is>
      </c>
      <c r="D656" t="n">
        <v>4.9554</v>
      </c>
      <c r="E656" t="n">
        <v>20.18</v>
      </c>
      <c r="F656" t="n">
        <v>17.48</v>
      </c>
      <c r="G656" t="n">
        <v>131.06</v>
      </c>
      <c r="H656" t="n">
        <v>1.8</v>
      </c>
      <c r="I656" t="n">
        <v>8</v>
      </c>
      <c r="J656" t="n">
        <v>207.45</v>
      </c>
      <c r="K656" t="n">
        <v>52.44</v>
      </c>
      <c r="L656" t="n">
        <v>21</v>
      </c>
      <c r="M656" t="n">
        <v>6</v>
      </c>
      <c r="N656" t="n">
        <v>44</v>
      </c>
      <c r="O656" t="n">
        <v>25818.99</v>
      </c>
      <c r="P656" t="n">
        <v>196.63</v>
      </c>
      <c r="Q656" t="n">
        <v>444.55</v>
      </c>
      <c r="R656" t="n">
        <v>67.11</v>
      </c>
      <c r="S656" t="n">
        <v>48.21</v>
      </c>
      <c r="T656" t="n">
        <v>3520.86</v>
      </c>
      <c r="U656" t="n">
        <v>0.72</v>
      </c>
      <c r="V656" t="n">
        <v>0.78</v>
      </c>
      <c r="W656" t="n">
        <v>0.18</v>
      </c>
      <c r="X656" t="n">
        <v>0.2</v>
      </c>
      <c r="Y656" t="n">
        <v>1</v>
      </c>
      <c r="Z656" t="n">
        <v>10</v>
      </c>
    </row>
    <row r="657">
      <c r="A657" t="n">
        <v>81</v>
      </c>
      <c r="B657" t="n">
        <v>90</v>
      </c>
      <c r="C657" t="inlineStr">
        <is>
          <t xml:space="preserve">CONCLUIDO	</t>
        </is>
      </c>
      <c r="D657" t="n">
        <v>4.9543</v>
      </c>
      <c r="E657" t="n">
        <v>20.18</v>
      </c>
      <c r="F657" t="n">
        <v>17.48</v>
      </c>
      <c r="G657" t="n">
        <v>131.1</v>
      </c>
      <c r="H657" t="n">
        <v>1.82</v>
      </c>
      <c r="I657" t="n">
        <v>8</v>
      </c>
      <c r="J657" t="n">
        <v>207.84</v>
      </c>
      <c r="K657" t="n">
        <v>52.44</v>
      </c>
      <c r="L657" t="n">
        <v>21.25</v>
      </c>
      <c r="M657" t="n">
        <v>6</v>
      </c>
      <c r="N657" t="n">
        <v>44.15</v>
      </c>
      <c r="O657" t="n">
        <v>25868.26</v>
      </c>
      <c r="P657" t="n">
        <v>196</v>
      </c>
      <c r="Q657" t="n">
        <v>444.56</v>
      </c>
      <c r="R657" t="n">
        <v>67.23</v>
      </c>
      <c r="S657" t="n">
        <v>48.21</v>
      </c>
      <c r="T657" t="n">
        <v>3582.48</v>
      </c>
      <c r="U657" t="n">
        <v>0.72</v>
      </c>
      <c r="V657" t="n">
        <v>0.78</v>
      </c>
      <c r="W657" t="n">
        <v>0.18</v>
      </c>
      <c r="X657" t="n">
        <v>0.2</v>
      </c>
      <c r="Y657" t="n">
        <v>1</v>
      </c>
      <c r="Z657" t="n">
        <v>10</v>
      </c>
    </row>
    <row r="658">
      <c r="A658" t="n">
        <v>82</v>
      </c>
      <c r="B658" t="n">
        <v>90</v>
      </c>
      <c r="C658" t="inlineStr">
        <is>
          <t xml:space="preserve">CONCLUIDO	</t>
        </is>
      </c>
      <c r="D658" t="n">
        <v>4.9592</v>
      </c>
      <c r="E658" t="n">
        <v>20.16</v>
      </c>
      <c r="F658" t="n">
        <v>17.46</v>
      </c>
      <c r="G658" t="n">
        <v>130.95</v>
      </c>
      <c r="H658" t="n">
        <v>1.83</v>
      </c>
      <c r="I658" t="n">
        <v>8</v>
      </c>
      <c r="J658" t="n">
        <v>208.24</v>
      </c>
      <c r="K658" t="n">
        <v>52.44</v>
      </c>
      <c r="L658" t="n">
        <v>21.5</v>
      </c>
      <c r="M658" t="n">
        <v>6</v>
      </c>
      <c r="N658" t="n">
        <v>44.3</v>
      </c>
      <c r="O658" t="n">
        <v>25917.57</v>
      </c>
      <c r="P658" t="n">
        <v>195.36</v>
      </c>
      <c r="Q658" t="n">
        <v>444.55</v>
      </c>
      <c r="R658" t="n">
        <v>66.44</v>
      </c>
      <c r="S658" t="n">
        <v>48.21</v>
      </c>
      <c r="T658" t="n">
        <v>3185.12</v>
      </c>
      <c r="U658" t="n">
        <v>0.73</v>
      </c>
      <c r="V658" t="n">
        <v>0.78</v>
      </c>
      <c r="W658" t="n">
        <v>0.18</v>
      </c>
      <c r="X658" t="n">
        <v>0.18</v>
      </c>
      <c r="Y658" t="n">
        <v>1</v>
      </c>
      <c r="Z658" t="n">
        <v>10</v>
      </c>
    </row>
    <row r="659">
      <c r="A659" t="n">
        <v>83</v>
      </c>
      <c r="B659" t="n">
        <v>90</v>
      </c>
      <c r="C659" t="inlineStr">
        <is>
          <t xml:space="preserve">CONCLUIDO	</t>
        </is>
      </c>
      <c r="D659" t="n">
        <v>4.9604</v>
      </c>
      <c r="E659" t="n">
        <v>20.16</v>
      </c>
      <c r="F659" t="n">
        <v>17.45</v>
      </c>
      <c r="G659" t="n">
        <v>130.91</v>
      </c>
      <c r="H659" t="n">
        <v>1.85</v>
      </c>
      <c r="I659" t="n">
        <v>8</v>
      </c>
      <c r="J659" t="n">
        <v>208.64</v>
      </c>
      <c r="K659" t="n">
        <v>52.44</v>
      </c>
      <c r="L659" t="n">
        <v>21.75</v>
      </c>
      <c r="M659" t="n">
        <v>6</v>
      </c>
      <c r="N659" t="n">
        <v>44.45</v>
      </c>
      <c r="O659" t="n">
        <v>25966.93</v>
      </c>
      <c r="P659" t="n">
        <v>195</v>
      </c>
      <c r="Q659" t="n">
        <v>444.55</v>
      </c>
      <c r="R659" t="n">
        <v>66.31</v>
      </c>
      <c r="S659" t="n">
        <v>48.21</v>
      </c>
      <c r="T659" t="n">
        <v>3120.71</v>
      </c>
      <c r="U659" t="n">
        <v>0.73</v>
      </c>
      <c r="V659" t="n">
        <v>0.78</v>
      </c>
      <c r="W659" t="n">
        <v>0.18</v>
      </c>
      <c r="X659" t="n">
        <v>0.18</v>
      </c>
      <c r="Y659" t="n">
        <v>1</v>
      </c>
      <c r="Z659" t="n">
        <v>10</v>
      </c>
    </row>
    <row r="660">
      <c r="A660" t="n">
        <v>84</v>
      </c>
      <c r="B660" t="n">
        <v>90</v>
      </c>
      <c r="C660" t="inlineStr">
        <is>
          <t xml:space="preserve">CONCLUIDO	</t>
        </is>
      </c>
      <c r="D660" t="n">
        <v>4.9641</v>
      </c>
      <c r="E660" t="n">
        <v>20.14</v>
      </c>
      <c r="F660" t="n">
        <v>17.44</v>
      </c>
      <c r="G660" t="n">
        <v>130.8</v>
      </c>
      <c r="H660" t="n">
        <v>1.87</v>
      </c>
      <c r="I660" t="n">
        <v>8</v>
      </c>
      <c r="J660" t="n">
        <v>209.05</v>
      </c>
      <c r="K660" t="n">
        <v>52.44</v>
      </c>
      <c r="L660" t="n">
        <v>22</v>
      </c>
      <c r="M660" t="n">
        <v>6</v>
      </c>
      <c r="N660" t="n">
        <v>44.6</v>
      </c>
      <c r="O660" t="n">
        <v>26016.35</v>
      </c>
      <c r="P660" t="n">
        <v>193.83</v>
      </c>
      <c r="Q660" t="n">
        <v>444.55</v>
      </c>
      <c r="R660" t="n">
        <v>65.93000000000001</v>
      </c>
      <c r="S660" t="n">
        <v>48.21</v>
      </c>
      <c r="T660" t="n">
        <v>2931.27</v>
      </c>
      <c r="U660" t="n">
        <v>0.73</v>
      </c>
      <c r="V660" t="n">
        <v>0.78</v>
      </c>
      <c r="W660" t="n">
        <v>0.17</v>
      </c>
      <c r="X660" t="n">
        <v>0.16</v>
      </c>
      <c r="Y660" t="n">
        <v>1</v>
      </c>
      <c r="Z660" t="n">
        <v>10</v>
      </c>
    </row>
    <row r="661">
      <c r="A661" t="n">
        <v>85</v>
      </c>
      <c r="B661" t="n">
        <v>90</v>
      </c>
      <c r="C661" t="inlineStr">
        <is>
          <t xml:space="preserve">CONCLUIDO	</t>
        </is>
      </c>
      <c r="D661" t="n">
        <v>4.9497</v>
      </c>
      <c r="E661" t="n">
        <v>20.2</v>
      </c>
      <c r="F661" t="n">
        <v>17.5</v>
      </c>
      <c r="G661" t="n">
        <v>131.24</v>
      </c>
      <c r="H661" t="n">
        <v>1.89</v>
      </c>
      <c r="I661" t="n">
        <v>8</v>
      </c>
      <c r="J661" t="n">
        <v>209.45</v>
      </c>
      <c r="K661" t="n">
        <v>52.44</v>
      </c>
      <c r="L661" t="n">
        <v>22.25</v>
      </c>
      <c r="M661" t="n">
        <v>6</v>
      </c>
      <c r="N661" t="n">
        <v>44.75</v>
      </c>
      <c r="O661" t="n">
        <v>26065.82</v>
      </c>
      <c r="P661" t="n">
        <v>194.5</v>
      </c>
      <c r="Q661" t="n">
        <v>444.56</v>
      </c>
      <c r="R661" t="n">
        <v>68.06</v>
      </c>
      <c r="S661" t="n">
        <v>48.21</v>
      </c>
      <c r="T661" t="n">
        <v>3992.67</v>
      </c>
      <c r="U661" t="n">
        <v>0.71</v>
      </c>
      <c r="V661" t="n">
        <v>0.78</v>
      </c>
      <c r="W661" t="n">
        <v>0.17</v>
      </c>
      <c r="X661" t="n">
        <v>0.22</v>
      </c>
      <c r="Y661" t="n">
        <v>1</v>
      </c>
      <c r="Z661" t="n">
        <v>10</v>
      </c>
    </row>
    <row r="662">
      <c r="A662" t="n">
        <v>86</v>
      </c>
      <c r="B662" t="n">
        <v>90</v>
      </c>
      <c r="C662" t="inlineStr">
        <is>
          <t xml:space="preserve">CONCLUIDO	</t>
        </is>
      </c>
      <c r="D662" t="n">
        <v>4.9533</v>
      </c>
      <c r="E662" t="n">
        <v>20.19</v>
      </c>
      <c r="F662" t="n">
        <v>17.48</v>
      </c>
      <c r="G662" t="n">
        <v>131.13</v>
      </c>
      <c r="H662" t="n">
        <v>1.9</v>
      </c>
      <c r="I662" t="n">
        <v>8</v>
      </c>
      <c r="J662" t="n">
        <v>209.85</v>
      </c>
      <c r="K662" t="n">
        <v>52.44</v>
      </c>
      <c r="L662" t="n">
        <v>22.5</v>
      </c>
      <c r="M662" t="n">
        <v>6</v>
      </c>
      <c r="N662" t="n">
        <v>44.91</v>
      </c>
      <c r="O662" t="n">
        <v>26115.34</v>
      </c>
      <c r="P662" t="n">
        <v>192.24</v>
      </c>
      <c r="Q662" t="n">
        <v>444.56</v>
      </c>
      <c r="R662" t="n">
        <v>67.38</v>
      </c>
      <c r="S662" t="n">
        <v>48.21</v>
      </c>
      <c r="T662" t="n">
        <v>3656.68</v>
      </c>
      <c r="U662" t="n">
        <v>0.72</v>
      </c>
      <c r="V662" t="n">
        <v>0.78</v>
      </c>
      <c r="W662" t="n">
        <v>0.18</v>
      </c>
      <c r="X662" t="n">
        <v>0.21</v>
      </c>
      <c r="Y662" t="n">
        <v>1</v>
      </c>
      <c r="Z662" t="n">
        <v>10</v>
      </c>
    </row>
    <row r="663">
      <c r="A663" t="n">
        <v>87</v>
      </c>
      <c r="B663" t="n">
        <v>90</v>
      </c>
      <c r="C663" t="inlineStr">
        <is>
          <t xml:space="preserve">CONCLUIDO	</t>
        </is>
      </c>
      <c r="D663" t="n">
        <v>4.9697</v>
      </c>
      <c r="E663" t="n">
        <v>20.12</v>
      </c>
      <c r="F663" t="n">
        <v>17.45</v>
      </c>
      <c r="G663" t="n">
        <v>149.59</v>
      </c>
      <c r="H663" t="n">
        <v>1.92</v>
      </c>
      <c r="I663" t="n">
        <v>7</v>
      </c>
      <c r="J663" t="n">
        <v>210.25</v>
      </c>
      <c r="K663" t="n">
        <v>52.44</v>
      </c>
      <c r="L663" t="n">
        <v>22.75</v>
      </c>
      <c r="M663" t="n">
        <v>5</v>
      </c>
      <c r="N663" t="n">
        <v>45.06</v>
      </c>
      <c r="O663" t="n">
        <v>26164.91</v>
      </c>
      <c r="P663" t="n">
        <v>190.82</v>
      </c>
      <c r="Q663" t="n">
        <v>444.55</v>
      </c>
      <c r="R663" t="n">
        <v>66.34999999999999</v>
      </c>
      <c r="S663" t="n">
        <v>48.21</v>
      </c>
      <c r="T663" t="n">
        <v>3145.81</v>
      </c>
      <c r="U663" t="n">
        <v>0.73</v>
      </c>
      <c r="V663" t="n">
        <v>0.78</v>
      </c>
      <c r="W663" t="n">
        <v>0.18</v>
      </c>
      <c r="X663" t="n">
        <v>0.18</v>
      </c>
      <c r="Y663" t="n">
        <v>1</v>
      </c>
      <c r="Z663" t="n">
        <v>10</v>
      </c>
    </row>
    <row r="664">
      <c r="A664" t="n">
        <v>88</v>
      </c>
      <c r="B664" t="n">
        <v>90</v>
      </c>
      <c r="C664" t="inlineStr">
        <is>
          <t xml:space="preserve">CONCLUIDO	</t>
        </is>
      </c>
      <c r="D664" t="n">
        <v>4.9718</v>
      </c>
      <c r="E664" t="n">
        <v>20.11</v>
      </c>
      <c r="F664" t="n">
        <v>17.44</v>
      </c>
      <c r="G664" t="n">
        <v>149.52</v>
      </c>
      <c r="H664" t="n">
        <v>1.94</v>
      </c>
      <c r="I664" t="n">
        <v>7</v>
      </c>
      <c r="J664" t="n">
        <v>210.65</v>
      </c>
      <c r="K664" t="n">
        <v>52.44</v>
      </c>
      <c r="L664" t="n">
        <v>23</v>
      </c>
      <c r="M664" t="n">
        <v>5</v>
      </c>
      <c r="N664" t="n">
        <v>45.21</v>
      </c>
      <c r="O664" t="n">
        <v>26214.54</v>
      </c>
      <c r="P664" t="n">
        <v>191.34</v>
      </c>
      <c r="Q664" t="n">
        <v>444.55</v>
      </c>
      <c r="R664" t="n">
        <v>66.15000000000001</v>
      </c>
      <c r="S664" t="n">
        <v>48.21</v>
      </c>
      <c r="T664" t="n">
        <v>3043.31</v>
      </c>
      <c r="U664" t="n">
        <v>0.73</v>
      </c>
      <c r="V664" t="n">
        <v>0.78</v>
      </c>
      <c r="W664" t="n">
        <v>0.17</v>
      </c>
      <c r="X664" t="n">
        <v>0.17</v>
      </c>
      <c r="Y664" t="n">
        <v>1</v>
      </c>
      <c r="Z664" t="n">
        <v>10</v>
      </c>
    </row>
    <row r="665">
      <c r="A665" t="n">
        <v>89</v>
      </c>
      <c r="B665" t="n">
        <v>90</v>
      </c>
      <c r="C665" t="inlineStr">
        <is>
          <t xml:space="preserve">CONCLUIDO	</t>
        </is>
      </c>
      <c r="D665" t="n">
        <v>4.9715</v>
      </c>
      <c r="E665" t="n">
        <v>20.11</v>
      </c>
      <c r="F665" t="n">
        <v>17.45</v>
      </c>
      <c r="G665" t="n">
        <v>149.53</v>
      </c>
      <c r="H665" t="n">
        <v>1.96</v>
      </c>
      <c r="I665" t="n">
        <v>7</v>
      </c>
      <c r="J665" t="n">
        <v>211.05</v>
      </c>
      <c r="K665" t="n">
        <v>52.44</v>
      </c>
      <c r="L665" t="n">
        <v>23.25</v>
      </c>
      <c r="M665" t="n">
        <v>5</v>
      </c>
      <c r="N665" t="n">
        <v>45.36</v>
      </c>
      <c r="O665" t="n">
        <v>26264.21</v>
      </c>
      <c r="P665" t="n">
        <v>191.44</v>
      </c>
      <c r="Q665" t="n">
        <v>444.55</v>
      </c>
      <c r="R665" t="n">
        <v>66.06</v>
      </c>
      <c r="S665" t="n">
        <v>48.21</v>
      </c>
      <c r="T665" t="n">
        <v>2998.9</v>
      </c>
      <c r="U665" t="n">
        <v>0.73</v>
      </c>
      <c r="V665" t="n">
        <v>0.78</v>
      </c>
      <c r="W665" t="n">
        <v>0.18</v>
      </c>
      <c r="X665" t="n">
        <v>0.17</v>
      </c>
      <c r="Y665" t="n">
        <v>1</v>
      </c>
      <c r="Z665" t="n">
        <v>10</v>
      </c>
    </row>
    <row r="666">
      <c r="A666" t="n">
        <v>90</v>
      </c>
      <c r="B666" t="n">
        <v>90</v>
      </c>
      <c r="C666" t="inlineStr">
        <is>
          <t xml:space="preserve">CONCLUIDO	</t>
        </is>
      </c>
      <c r="D666" t="n">
        <v>4.9718</v>
      </c>
      <c r="E666" t="n">
        <v>20.11</v>
      </c>
      <c r="F666" t="n">
        <v>17.44</v>
      </c>
      <c r="G666" t="n">
        <v>149.52</v>
      </c>
      <c r="H666" t="n">
        <v>1.97</v>
      </c>
      <c r="I666" t="n">
        <v>7</v>
      </c>
      <c r="J666" t="n">
        <v>211.46</v>
      </c>
      <c r="K666" t="n">
        <v>52.44</v>
      </c>
      <c r="L666" t="n">
        <v>23.5</v>
      </c>
      <c r="M666" t="n">
        <v>5</v>
      </c>
      <c r="N666" t="n">
        <v>45.52</v>
      </c>
      <c r="O666" t="n">
        <v>26313.94</v>
      </c>
      <c r="P666" t="n">
        <v>191.6</v>
      </c>
      <c r="Q666" t="n">
        <v>444.55</v>
      </c>
      <c r="R666" t="n">
        <v>66.12</v>
      </c>
      <c r="S666" t="n">
        <v>48.21</v>
      </c>
      <c r="T666" t="n">
        <v>3029.65</v>
      </c>
      <c r="U666" t="n">
        <v>0.73</v>
      </c>
      <c r="V666" t="n">
        <v>0.78</v>
      </c>
      <c r="W666" t="n">
        <v>0.17</v>
      </c>
      <c r="X666" t="n">
        <v>0.17</v>
      </c>
      <c r="Y666" t="n">
        <v>1</v>
      </c>
      <c r="Z666" t="n">
        <v>10</v>
      </c>
    </row>
    <row r="667">
      <c r="A667" t="n">
        <v>91</v>
      </c>
      <c r="B667" t="n">
        <v>90</v>
      </c>
      <c r="C667" t="inlineStr">
        <is>
          <t xml:space="preserve">CONCLUIDO	</t>
        </is>
      </c>
      <c r="D667" t="n">
        <v>4.9731</v>
      </c>
      <c r="E667" t="n">
        <v>20.11</v>
      </c>
      <c r="F667" t="n">
        <v>17.44</v>
      </c>
      <c r="G667" t="n">
        <v>149.47</v>
      </c>
      <c r="H667" t="n">
        <v>1.99</v>
      </c>
      <c r="I667" t="n">
        <v>7</v>
      </c>
      <c r="J667" t="n">
        <v>211.86</v>
      </c>
      <c r="K667" t="n">
        <v>52.44</v>
      </c>
      <c r="L667" t="n">
        <v>23.75</v>
      </c>
      <c r="M667" t="n">
        <v>5</v>
      </c>
      <c r="N667" t="n">
        <v>45.67</v>
      </c>
      <c r="O667" t="n">
        <v>26363.73</v>
      </c>
      <c r="P667" t="n">
        <v>191.34</v>
      </c>
      <c r="Q667" t="n">
        <v>444.55</v>
      </c>
      <c r="R667" t="n">
        <v>65.83</v>
      </c>
      <c r="S667" t="n">
        <v>48.21</v>
      </c>
      <c r="T667" t="n">
        <v>2883.67</v>
      </c>
      <c r="U667" t="n">
        <v>0.73</v>
      </c>
      <c r="V667" t="n">
        <v>0.78</v>
      </c>
      <c r="W667" t="n">
        <v>0.18</v>
      </c>
      <c r="X667" t="n">
        <v>0.16</v>
      </c>
      <c r="Y667" t="n">
        <v>1</v>
      </c>
      <c r="Z667" t="n">
        <v>10</v>
      </c>
    </row>
    <row r="668">
      <c r="A668" t="n">
        <v>92</v>
      </c>
      <c r="B668" t="n">
        <v>90</v>
      </c>
      <c r="C668" t="inlineStr">
        <is>
          <t xml:space="preserve">CONCLUIDO	</t>
        </is>
      </c>
      <c r="D668" t="n">
        <v>4.9806</v>
      </c>
      <c r="E668" t="n">
        <v>20.08</v>
      </c>
      <c r="F668" t="n">
        <v>17.41</v>
      </c>
      <c r="G668" t="n">
        <v>149.22</v>
      </c>
      <c r="H668" t="n">
        <v>2.01</v>
      </c>
      <c r="I668" t="n">
        <v>7</v>
      </c>
      <c r="J668" t="n">
        <v>212.27</v>
      </c>
      <c r="K668" t="n">
        <v>52.44</v>
      </c>
      <c r="L668" t="n">
        <v>24</v>
      </c>
      <c r="M668" t="n">
        <v>5</v>
      </c>
      <c r="N668" t="n">
        <v>45.82</v>
      </c>
      <c r="O668" t="n">
        <v>26413.56</v>
      </c>
      <c r="P668" t="n">
        <v>191</v>
      </c>
      <c r="Q668" t="n">
        <v>444.55</v>
      </c>
      <c r="R668" t="n">
        <v>64.77</v>
      </c>
      <c r="S668" t="n">
        <v>48.21</v>
      </c>
      <c r="T668" t="n">
        <v>2355.46</v>
      </c>
      <c r="U668" t="n">
        <v>0.74</v>
      </c>
      <c r="V668" t="n">
        <v>0.78</v>
      </c>
      <c r="W668" t="n">
        <v>0.18</v>
      </c>
      <c r="X668" t="n">
        <v>0.13</v>
      </c>
      <c r="Y668" t="n">
        <v>1</v>
      </c>
      <c r="Z668" t="n">
        <v>10</v>
      </c>
    </row>
    <row r="669">
      <c r="A669" t="n">
        <v>93</v>
      </c>
      <c r="B669" t="n">
        <v>90</v>
      </c>
      <c r="C669" t="inlineStr">
        <is>
          <t xml:space="preserve">CONCLUIDO	</t>
        </is>
      </c>
      <c r="D669" t="n">
        <v>4.9716</v>
      </c>
      <c r="E669" t="n">
        <v>20.11</v>
      </c>
      <c r="F669" t="n">
        <v>17.44</v>
      </c>
      <c r="G669" t="n">
        <v>149.53</v>
      </c>
      <c r="H669" t="n">
        <v>2.03</v>
      </c>
      <c r="I669" t="n">
        <v>7</v>
      </c>
      <c r="J669" t="n">
        <v>212.67</v>
      </c>
      <c r="K669" t="n">
        <v>52.44</v>
      </c>
      <c r="L669" t="n">
        <v>24.25</v>
      </c>
      <c r="M669" t="n">
        <v>5</v>
      </c>
      <c r="N669" t="n">
        <v>45.98</v>
      </c>
      <c r="O669" t="n">
        <v>26463.45</v>
      </c>
      <c r="P669" t="n">
        <v>190.07</v>
      </c>
      <c r="Q669" t="n">
        <v>444.55</v>
      </c>
      <c r="R669" t="n">
        <v>66.22</v>
      </c>
      <c r="S669" t="n">
        <v>48.21</v>
      </c>
      <c r="T669" t="n">
        <v>3079.77</v>
      </c>
      <c r="U669" t="n">
        <v>0.73</v>
      </c>
      <c r="V669" t="n">
        <v>0.78</v>
      </c>
      <c r="W669" t="n">
        <v>0.17</v>
      </c>
      <c r="X669" t="n">
        <v>0.17</v>
      </c>
      <c r="Y669" t="n">
        <v>1</v>
      </c>
      <c r="Z669" t="n">
        <v>10</v>
      </c>
    </row>
    <row r="670">
      <c r="A670" t="n">
        <v>94</v>
      </c>
      <c r="B670" t="n">
        <v>90</v>
      </c>
      <c r="C670" t="inlineStr">
        <is>
          <t xml:space="preserve">CONCLUIDO	</t>
        </is>
      </c>
      <c r="D670" t="n">
        <v>4.9689</v>
      </c>
      <c r="E670" t="n">
        <v>20.12</v>
      </c>
      <c r="F670" t="n">
        <v>17.46</v>
      </c>
      <c r="G670" t="n">
        <v>149.62</v>
      </c>
      <c r="H670" t="n">
        <v>2.04</v>
      </c>
      <c r="I670" t="n">
        <v>7</v>
      </c>
      <c r="J670" t="n">
        <v>213.08</v>
      </c>
      <c r="K670" t="n">
        <v>52.44</v>
      </c>
      <c r="L670" t="n">
        <v>24.5</v>
      </c>
      <c r="M670" t="n">
        <v>5</v>
      </c>
      <c r="N670" t="n">
        <v>46.13</v>
      </c>
      <c r="O670" t="n">
        <v>26513.39</v>
      </c>
      <c r="P670" t="n">
        <v>189.11</v>
      </c>
      <c r="Q670" t="n">
        <v>444.55</v>
      </c>
      <c r="R670" t="n">
        <v>66.5</v>
      </c>
      <c r="S670" t="n">
        <v>48.21</v>
      </c>
      <c r="T670" t="n">
        <v>3219.47</v>
      </c>
      <c r="U670" t="n">
        <v>0.72</v>
      </c>
      <c r="V670" t="n">
        <v>0.78</v>
      </c>
      <c r="W670" t="n">
        <v>0.18</v>
      </c>
      <c r="X670" t="n">
        <v>0.18</v>
      </c>
      <c r="Y670" t="n">
        <v>1</v>
      </c>
      <c r="Z670" t="n">
        <v>10</v>
      </c>
    </row>
    <row r="671">
      <c r="A671" t="n">
        <v>95</v>
      </c>
      <c r="B671" t="n">
        <v>90</v>
      </c>
      <c r="C671" t="inlineStr">
        <is>
          <t xml:space="preserve">CONCLUIDO	</t>
        </is>
      </c>
      <c r="D671" t="n">
        <v>4.9733</v>
      </c>
      <c r="E671" t="n">
        <v>20.11</v>
      </c>
      <c r="F671" t="n">
        <v>17.44</v>
      </c>
      <c r="G671" t="n">
        <v>149.47</v>
      </c>
      <c r="H671" t="n">
        <v>2.06</v>
      </c>
      <c r="I671" t="n">
        <v>7</v>
      </c>
      <c r="J671" t="n">
        <v>213.48</v>
      </c>
      <c r="K671" t="n">
        <v>52.44</v>
      </c>
      <c r="L671" t="n">
        <v>24.75</v>
      </c>
      <c r="M671" t="n">
        <v>4</v>
      </c>
      <c r="N671" t="n">
        <v>46.29</v>
      </c>
      <c r="O671" t="n">
        <v>26563.39</v>
      </c>
      <c r="P671" t="n">
        <v>188.48</v>
      </c>
      <c r="Q671" t="n">
        <v>444.55</v>
      </c>
      <c r="R671" t="n">
        <v>65.77</v>
      </c>
      <c r="S671" t="n">
        <v>48.21</v>
      </c>
      <c r="T671" t="n">
        <v>2857.17</v>
      </c>
      <c r="U671" t="n">
        <v>0.73</v>
      </c>
      <c r="V671" t="n">
        <v>0.78</v>
      </c>
      <c r="W671" t="n">
        <v>0.18</v>
      </c>
      <c r="X671" t="n">
        <v>0.16</v>
      </c>
      <c r="Y671" t="n">
        <v>1</v>
      </c>
      <c r="Z671" t="n">
        <v>10</v>
      </c>
    </row>
    <row r="672">
      <c r="A672" t="n">
        <v>96</v>
      </c>
      <c r="B672" t="n">
        <v>90</v>
      </c>
      <c r="C672" t="inlineStr">
        <is>
          <t xml:space="preserve">CONCLUIDO	</t>
        </is>
      </c>
      <c r="D672" t="n">
        <v>4.9699</v>
      </c>
      <c r="E672" t="n">
        <v>20.12</v>
      </c>
      <c r="F672" t="n">
        <v>17.45</v>
      </c>
      <c r="G672" t="n">
        <v>149.59</v>
      </c>
      <c r="H672" t="n">
        <v>2.08</v>
      </c>
      <c r="I672" t="n">
        <v>7</v>
      </c>
      <c r="J672" t="n">
        <v>213.89</v>
      </c>
      <c r="K672" t="n">
        <v>52.44</v>
      </c>
      <c r="L672" t="n">
        <v>25</v>
      </c>
      <c r="M672" t="n">
        <v>5</v>
      </c>
      <c r="N672" t="n">
        <v>46.44</v>
      </c>
      <c r="O672" t="n">
        <v>26613.43</v>
      </c>
      <c r="P672" t="n">
        <v>188.07</v>
      </c>
      <c r="Q672" t="n">
        <v>444.55</v>
      </c>
      <c r="R672" t="n">
        <v>66.31999999999999</v>
      </c>
      <c r="S672" t="n">
        <v>48.21</v>
      </c>
      <c r="T672" t="n">
        <v>3130.7</v>
      </c>
      <c r="U672" t="n">
        <v>0.73</v>
      </c>
      <c r="V672" t="n">
        <v>0.78</v>
      </c>
      <c r="W672" t="n">
        <v>0.17</v>
      </c>
      <c r="X672" t="n">
        <v>0.17</v>
      </c>
      <c r="Y672" t="n">
        <v>1</v>
      </c>
      <c r="Z672" t="n">
        <v>10</v>
      </c>
    </row>
    <row r="673">
      <c r="A673" t="n">
        <v>97</v>
      </c>
      <c r="B673" t="n">
        <v>90</v>
      </c>
      <c r="C673" t="inlineStr">
        <is>
          <t xml:space="preserve">CONCLUIDO	</t>
        </is>
      </c>
      <c r="D673" t="n">
        <v>4.965</v>
      </c>
      <c r="E673" t="n">
        <v>20.14</v>
      </c>
      <c r="F673" t="n">
        <v>17.47</v>
      </c>
      <c r="G673" t="n">
        <v>149.75</v>
      </c>
      <c r="H673" t="n">
        <v>2.09</v>
      </c>
      <c r="I673" t="n">
        <v>7</v>
      </c>
      <c r="J673" t="n">
        <v>214.29</v>
      </c>
      <c r="K673" t="n">
        <v>52.44</v>
      </c>
      <c r="L673" t="n">
        <v>25.25</v>
      </c>
      <c r="M673" t="n">
        <v>4</v>
      </c>
      <c r="N673" t="n">
        <v>46.6</v>
      </c>
      <c r="O673" t="n">
        <v>26663.54</v>
      </c>
      <c r="P673" t="n">
        <v>188.54</v>
      </c>
      <c r="Q673" t="n">
        <v>444.55</v>
      </c>
      <c r="R673" t="n">
        <v>66.93000000000001</v>
      </c>
      <c r="S673" t="n">
        <v>48.21</v>
      </c>
      <c r="T673" t="n">
        <v>3432.59</v>
      </c>
      <c r="U673" t="n">
        <v>0.72</v>
      </c>
      <c r="V673" t="n">
        <v>0.78</v>
      </c>
      <c r="W673" t="n">
        <v>0.18</v>
      </c>
      <c r="X673" t="n">
        <v>0.19</v>
      </c>
      <c r="Y673" t="n">
        <v>1</v>
      </c>
      <c r="Z673" t="n">
        <v>10</v>
      </c>
    </row>
    <row r="674">
      <c r="A674" t="n">
        <v>98</v>
      </c>
      <c r="B674" t="n">
        <v>90</v>
      </c>
      <c r="C674" t="inlineStr">
        <is>
          <t xml:space="preserve">CONCLUIDO	</t>
        </is>
      </c>
      <c r="D674" t="n">
        <v>4.9705</v>
      </c>
      <c r="E674" t="n">
        <v>20.12</v>
      </c>
      <c r="F674" t="n">
        <v>17.45</v>
      </c>
      <c r="G674" t="n">
        <v>149.57</v>
      </c>
      <c r="H674" t="n">
        <v>2.11</v>
      </c>
      <c r="I674" t="n">
        <v>7</v>
      </c>
      <c r="J674" t="n">
        <v>214.7</v>
      </c>
      <c r="K674" t="n">
        <v>52.44</v>
      </c>
      <c r="L674" t="n">
        <v>25.5</v>
      </c>
      <c r="M674" t="n">
        <v>3</v>
      </c>
      <c r="N674" t="n">
        <v>46.76</v>
      </c>
      <c r="O674" t="n">
        <v>26713.69</v>
      </c>
      <c r="P674" t="n">
        <v>188.12</v>
      </c>
      <c r="Q674" t="n">
        <v>444.55</v>
      </c>
      <c r="R674" t="n">
        <v>66.13</v>
      </c>
      <c r="S674" t="n">
        <v>48.21</v>
      </c>
      <c r="T674" t="n">
        <v>3037.33</v>
      </c>
      <c r="U674" t="n">
        <v>0.73</v>
      </c>
      <c r="V674" t="n">
        <v>0.78</v>
      </c>
      <c r="W674" t="n">
        <v>0.18</v>
      </c>
      <c r="X674" t="n">
        <v>0.17</v>
      </c>
      <c r="Y674" t="n">
        <v>1</v>
      </c>
      <c r="Z674" t="n">
        <v>10</v>
      </c>
    </row>
    <row r="675">
      <c r="A675" t="n">
        <v>99</v>
      </c>
      <c r="B675" t="n">
        <v>90</v>
      </c>
      <c r="C675" t="inlineStr">
        <is>
          <t xml:space="preserve">CONCLUIDO	</t>
        </is>
      </c>
      <c r="D675" t="n">
        <v>4.9693</v>
      </c>
      <c r="E675" t="n">
        <v>20.12</v>
      </c>
      <c r="F675" t="n">
        <v>17.45</v>
      </c>
      <c r="G675" t="n">
        <v>149.61</v>
      </c>
      <c r="H675" t="n">
        <v>2.13</v>
      </c>
      <c r="I675" t="n">
        <v>7</v>
      </c>
      <c r="J675" t="n">
        <v>215.11</v>
      </c>
      <c r="K675" t="n">
        <v>52.44</v>
      </c>
      <c r="L675" t="n">
        <v>25.75</v>
      </c>
      <c r="M675" t="n">
        <v>3</v>
      </c>
      <c r="N675" t="n">
        <v>46.91</v>
      </c>
      <c r="O675" t="n">
        <v>26763.9</v>
      </c>
      <c r="P675" t="n">
        <v>187.95</v>
      </c>
      <c r="Q675" t="n">
        <v>444.56</v>
      </c>
      <c r="R675" t="n">
        <v>66.3</v>
      </c>
      <c r="S675" t="n">
        <v>48.21</v>
      </c>
      <c r="T675" t="n">
        <v>3121.71</v>
      </c>
      <c r="U675" t="n">
        <v>0.73</v>
      </c>
      <c r="V675" t="n">
        <v>0.78</v>
      </c>
      <c r="W675" t="n">
        <v>0.18</v>
      </c>
      <c r="X675" t="n">
        <v>0.18</v>
      </c>
      <c r="Y675" t="n">
        <v>1</v>
      </c>
      <c r="Z675" t="n">
        <v>10</v>
      </c>
    </row>
    <row r="676">
      <c r="A676" t="n">
        <v>100</v>
      </c>
      <c r="B676" t="n">
        <v>90</v>
      </c>
      <c r="C676" t="inlineStr">
        <is>
          <t xml:space="preserve">CONCLUIDO	</t>
        </is>
      </c>
      <c r="D676" t="n">
        <v>4.9716</v>
      </c>
      <c r="E676" t="n">
        <v>20.11</v>
      </c>
      <c r="F676" t="n">
        <v>17.44</v>
      </c>
      <c r="G676" t="n">
        <v>149.53</v>
      </c>
      <c r="H676" t="n">
        <v>2.14</v>
      </c>
      <c r="I676" t="n">
        <v>7</v>
      </c>
      <c r="J676" t="n">
        <v>215.51</v>
      </c>
      <c r="K676" t="n">
        <v>52.44</v>
      </c>
      <c r="L676" t="n">
        <v>26</v>
      </c>
      <c r="M676" t="n">
        <v>3</v>
      </c>
      <c r="N676" t="n">
        <v>47.07</v>
      </c>
      <c r="O676" t="n">
        <v>26814.17</v>
      </c>
      <c r="P676" t="n">
        <v>188.04</v>
      </c>
      <c r="Q676" t="n">
        <v>444.56</v>
      </c>
      <c r="R676" t="n">
        <v>65.95</v>
      </c>
      <c r="S676" t="n">
        <v>48.21</v>
      </c>
      <c r="T676" t="n">
        <v>2947.04</v>
      </c>
      <c r="U676" t="n">
        <v>0.73</v>
      </c>
      <c r="V676" t="n">
        <v>0.78</v>
      </c>
      <c r="W676" t="n">
        <v>0.18</v>
      </c>
      <c r="X676" t="n">
        <v>0.17</v>
      </c>
      <c r="Y676" t="n">
        <v>1</v>
      </c>
      <c r="Z676" t="n">
        <v>10</v>
      </c>
    </row>
    <row r="677">
      <c r="A677" t="n">
        <v>101</v>
      </c>
      <c r="B677" t="n">
        <v>90</v>
      </c>
      <c r="C677" t="inlineStr">
        <is>
          <t xml:space="preserve">CONCLUIDO	</t>
        </is>
      </c>
      <c r="D677" t="n">
        <v>4.9732</v>
      </c>
      <c r="E677" t="n">
        <v>20.11</v>
      </c>
      <c r="F677" t="n">
        <v>17.44</v>
      </c>
      <c r="G677" t="n">
        <v>149.47</v>
      </c>
      <c r="H677" t="n">
        <v>2.16</v>
      </c>
      <c r="I677" t="n">
        <v>7</v>
      </c>
      <c r="J677" t="n">
        <v>215.92</v>
      </c>
      <c r="K677" t="n">
        <v>52.44</v>
      </c>
      <c r="L677" t="n">
        <v>26.25</v>
      </c>
      <c r="M677" t="n">
        <v>2</v>
      </c>
      <c r="N677" t="n">
        <v>47.23</v>
      </c>
      <c r="O677" t="n">
        <v>26864.49</v>
      </c>
      <c r="P677" t="n">
        <v>187.62</v>
      </c>
      <c r="Q677" t="n">
        <v>444.59</v>
      </c>
      <c r="R677" t="n">
        <v>65.73</v>
      </c>
      <c r="S677" t="n">
        <v>48.21</v>
      </c>
      <c r="T677" t="n">
        <v>2836.25</v>
      </c>
      <c r="U677" t="n">
        <v>0.73</v>
      </c>
      <c r="V677" t="n">
        <v>0.78</v>
      </c>
      <c r="W677" t="n">
        <v>0.18</v>
      </c>
      <c r="X677" t="n">
        <v>0.16</v>
      </c>
      <c r="Y677" t="n">
        <v>1</v>
      </c>
      <c r="Z677" t="n">
        <v>10</v>
      </c>
    </row>
    <row r="678">
      <c r="A678" t="n">
        <v>102</v>
      </c>
      <c r="B678" t="n">
        <v>90</v>
      </c>
      <c r="C678" t="inlineStr">
        <is>
          <t xml:space="preserve">CONCLUIDO	</t>
        </is>
      </c>
      <c r="D678" t="n">
        <v>4.9703</v>
      </c>
      <c r="E678" t="n">
        <v>20.12</v>
      </c>
      <c r="F678" t="n">
        <v>17.45</v>
      </c>
      <c r="G678" t="n">
        <v>149.57</v>
      </c>
      <c r="H678" t="n">
        <v>2.18</v>
      </c>
      <c r="I678" t="n">
        <v>7</v>
      </c>
      <c r="J678" t="n">
        <v>216.33</v>
      </c>
      <c r="K678" t="n">
        <v>52.44</v>
      </c>
      <c r="L678" t="n">
        <v>26.5</v>
      </c>
      <c r="M678" t="n">
        <v>2</v>
      </c>
      <c r="N678" t="n">
        <v>47.39</v>
      </c>
      <c r="O678" t="n">
        <v>26914.86</v>
      </c>
      <c r="P678" t="n">
        <v>187.13</v>
      </c>
      <c r="Q678" t="n">
        <v>444.55</v>
      </c>
      <c r="R678" t="n">
        <v>66.14</v>
      </c>
      <c r="S678" t="n">
        <v>48.21</v>
      </c>
      <c r="T678" t="n">
        <v>3040.42</v>
      </c>
      <c r="U678" t="n">
        <v>0.73</v>
      </c>
      <c r="V678" t="n">
        <v>0.78</v>
      </c>
      <c r="W678" t="n">
        <v>0.18</v>
      </c>
      <c r="X678" t="n">
        <v>0.17</v>
      </c>
      <c r="Y678" t="n">
        <v>1</v>
      </c>
      <c r="Z678" t="n">
        <v>10</v>
      </c>
    </row>
    <row r="679">
      <c r="A679" t="n">
        <v>103</v>
      </c>
      <c r="B679" t="n">
        <v>90</v>
      </c>
      <c r="C679" t="inlineStr">
        <is>
          <t xml:space="preserve">CONCLUIDO	</t>
        </is>
      </c>
      <c r="D679" t="n">
        <v>4.9685</v>
      </c>
      <c r="E679" t="n">
        <v>20.13</v>
      </c>
      <c r="F679" t="n">
        <v>17.46</v>
      </c>
      <c r="G679" t="n">
        <v>149.63</v>
      </c>
      <c r="H679" t="n">
        <v>2.19</v>
      </c>
      <c r="I679" t="n">
        <v>7</v>
      </c>
      <c r="J679" t="n">
        <v>216.74</v>
      </c>
      <c r="K679" t="n">
        <v>52.44</v>
      </c>
      <c r="L679" t="n">
        <v>26.75</v>
      </c>
      <c r="M679" t="n">
        <v>2</v>
      </c>
      <c r="N679" t="n">
        <v>47.55</v>
      </c>
      <c r="O679" t="n">
        <v>26965.29</v>
      </c>
      <c r="P679" t="n">
        <v>186.38</v>
      </c>
      <c r="Q679" t="n">
        <v>444.56</v>
      </c>
      <c r="R679" t="n">
        <v>66.31</v>
      </c>
      <c r="S679" t="n">
        <v>48.21</v>
      </c>
      <c r="T679" t="n">
        <v>3124.74</v>
      </c>
      <c r="U679" t="n">
        <v>0.73</v>
      </c>
      <c r="V679" t="n">
        <v>0.78</v>
      </c>
      <c r="W679" t="n">
        <v>0.18</v>
      </c>
      <c r="X679" t="n">
        <v>0.18</v>
      </c>
      <c r="Y679" t="n">
        <v>1</v>
      </c>
      <c r="Z679" t="n">
        <v>10</v>
      </c>
    </row>
    <row r="680">
      <c r="A680" t="n">
        <v>104</v>
      </c>
      <c r="B680" t="n">
        <v>90</v>
      </c>
      <c r="C680" t="inlineStr">
        <is>
          <t xml:space="preserve">CONCLUIDO	</t>
        </is>
      </c>
      <c r="D680" t="n">
        <v>4.9756</v>
      </c>
      <c r="E680" t="n">
        <v>20.1</v>
      </c>
      <c r="F680" t="n">
        <v>17.43</v>
      </c>
      <c r="G680" t="n">
        <v>149.39</v>
      </c>
      <c r="H680" t="n">
        <v>2.21</v>
      </c>
      <c r="I680" t="n">
        <v>7</v>
      </c>
      <c r="J680" t="n">
        <v>217.15</v>
      </c>
      <c r="K680" t="n">
        <v>52.44</v>
      </c>
      <c r="L680" t="n">
        <v>27</v>
      </c>
      <c r="M680" t="n">
        <v>2</v>
      </c>
      <c r="N680" t="n">
        <v>47.71</v>
      </c>
      <c r="O680" t="n">
        <v>27015.77</v>
      </c>
      <c r="P680" t="n">
        <v>185.46</v>
      </c>
      <c r="Q680" t="n">
        <v>444.55</v>
      </c>
      <c r="R680" t="n">
        <v>65.34</v>
      </c>
      <c r="S680" t="n">
        <v>48.21</v>
      </c>
      <c r="T680" t="n">
        <v>2642.09</v>
      </c>
      <c r="U680" t="n">
        <v>0.74</v>
      </c>
      <c r="V680" t="n">
        <v>0.78</v>
      </c>
      <c r="W680" t="n">
        <v>0.18</v>
      </c>
      <c r="X680" t="n">
        <v>0.15</v>
      </c>
      <c r="Y680" t="n">
        <v>1</v>
      </c>
      <c r="Z680" t="n">
        <v>10</v>
      </c>
    </row>
    <row r="681">
      <c r="A681" t="n">
        <v>105</v>
      </c>
      <c r="B681" t="n">
        <v>90</v>
      </c>
      <c r="C681" t="inlineStr">
        <is>
          <t xml:space="preserve">CONCLUIDO	</t>
        </is>
      </c>
      <c r="D681" t="n">
        <v>4.9942</v>
      </c>
      <c r="E681" t="n">
        <v>20.02</v>
      </c>
      <c r="F681" t="n">
        <v>17.39</v>
      </c>
      <c r="G681" t="n">
        <v>173.89</v>
      </c>
      <c r="H681" t="n">
        <v>2.23</v>
      </c>
      <c r="I681" t="n">
        <v>6</v>
      </c>
      <c r="J681" t="n">
        <v>217.56</v>
      </c>
      <c r="K681" t="n">
        <v>52.44</v>
      </c>
      <c r="L681" t="n">
        <v>27.25</v>
      </c>
      <c r="M681" t="n">
        <v>1</v>
      </c>
      <c r="N681" t="n">
        <v>47.87</v>
      </c>
      <c r="O681" t="n">
        <v>27066.31</v>
      </c>
      <c r="P681" t="n">
        <v>185.09</v>
      </c>
      <c r="Q681" t="n">
        <v>444.59</v>
      </c>
      <c r="R681" t="n">
        <v>64.02</v>
      </c>
      <c r="S681" t="n">
        <v>48.21</v>
      </c>
      <c r="T681" t="n">
        <v>1982.89</v>
      </c>
      <c r="U681" t="n">
        <v>0.75</v>
      </c>
      <c r="V681" t="n">
        <v>0.78</v>
      </c>
      <c r="W681" t="n">
        <v>0.18</v>
      </c>
      <c r="X681" t="n">
        <v>0.11</v>
      </c>
      <c r="Y681" t="n">
        <v>1</v>
      </c>
      <c r="Z681" t="n">
        <v>10</v>
      </c>
    </row>
    <row r="682">
      <c r="A682" t="n">
        <v>106</v>
      </c>
      <c r="B682" t="n">
        <v>90</v>
      </c>
      <c r="C682" t="inlineStr">
        <is>
          <t xml:space="preserve">CONCLUIDO	</t>
        </is>
      </c>
      <c r="D682" t="n">
        <v>4.9935</v>
      </c>
      <c r="E682" t="n">
        <v>20.03</v>
      </c>
      <c r="F682" t="n">
        <v>17.39</v>
      </c>
      <c r="G682" t="n">
        <v>173.92</v>
      </c>
      <c r="H682" t="n">
        <v>2.24</v>
      </c>
      <c r="I682" t="n">
        <v>6</v>
      </c>
      <c r="J682" t="n">
        <v>217.97</v>
      </c>
      <c r="K682" t="n">
        <v>52.44</v>
      </c>
      <c r="L682" t="n">
        <v>27.5</v>
      </c>
      <c r="M682" t="n">
        <v>1</v>
      </c>
      <c r="N682" t="n">
        <v>48.03</v>
      </c>
      <c r="O682" t="n">
        <v>27116.91</v>
      </c>
      <c r="P682" t="n">
        <v>185.45</v>
      </c>
      <c r="Q682" t="n">
        <v>444.55</v>
      </c>
      <c r="R682" t="n">
        <v>64.18000000000001</v>
      </c>
      <c r="S682" t="n">
        <v>48.21</v>
      </c>
      <c r="T682" t="n">
        <v>2065.96</v>
      </c>
      <c r="U682" t="n">
        <v>0.75</v>
      </c>
      <c r="V682" t="n">
        <v>0.78</v>
      </c>
      <c r="W682" t="n">
        <v>0.18</v>
      </c>
      <c r="X682" t="n">
        <v>0.12</v>
      </c>
      <c r="Y682" t="n">
        <v>1</v>
      </c>
      <c r="Z682" t="n">
        <v>10</v>
      </c>
    </row>
    <row r="683">
      <c r="A683" t="n">
        <v>107</v>
      </c>
      <c r="B683" t="n">
        <v>90</v>
      </c>
      <c r="C683" t="inlineStr">
        <is>
          <t xml:space="preserve">CONCLUIDO	</t>
        </is>
      </c>
      <c r="D683" t="n">
        <v>4.9915</v>
      </c>
      <c r="E683" t="n">
        <v>20.03</v>
      </c>
      <c r="F683" t="n">
        <v>17.4</v>
      </c>
      <c r="G683" t="n">
        <v>174</v>
      </c>
      <c r="H683" t="n">
        <v>2.26</v>
      </c>
      <c r="I683" t="n">
        <v>6</v>
      </c>
      <c r="J683" t="n">
        <v>218.38</v>
      </c>
      <c r="K683" t="n">
        <v>52.44</v>
      </c>
      <c r="L683" t="n">
        <v>27.75</v>
      </c>
      <c r="M683" t="n">
        <v>1</v>
      </c>
      <c r="N683" t="n">
        <v>48.19</v>
      </c>
      <c r="O683" t="n">
        <v>27167.55</v>
      </c>
      <c r="P683" t="n">
        <v>185.7</v>
      </c>
      <c r="Q683" t="n">
        <v>444.57</v>
      </c>
      <c r="R683" t="n">
        <v>64.45999999999999</v>
      </c>
      <c r="S683" t="n">
        <v>48.21</v>
      </c>
      <c r="T683" t="n">
        <v>2205.97</v>
      </c>
      <c r="U683" t="n">
        <v>0.75</v>
      </c>
      <c r="V683" t="n">
        <v>0.78</v>
      </c>
      <c r="W683" t="n">
        <v>0.18</v>
      </c>
      <c r="X683" t="n">
        <v>0.12</v>
      </c>
      <c r="Y683" t="n">
        <v>1</v>
      </c>
      <c r="Z683" t="n">
        <v>10</v>
      </c>
    </row>
    <row r="684">
      <c r="A684" t="n">
        <v>108</v>
      </c>
      <c r="B684" t="n">
        <v>90</v>
      </c>
      <c r="C684" t="inlineStr">
        <is>
          <t xml:space="preserve">CONCLUIDO	</t>
        </is>
      </c>
      <c r="D684" t="n">
        <v>4.9894</v>
      </c>
      <c r="E684" t="n">
        <v>20.04</v>
      </c>
      <c r="F684" t="n">
        <v>17.41</v>
      </c>
      <c r="G684" t="n">
        <v>174.09</v>
      </c>
      <c r="H684" t="n">
        <v>2.27</v>
      </c>
      <c r="I684" t="n">
        <v>6</v>
      </c>
      <c r="J684" t="n">
        <v>218.79</v>
      </c>
      <c r="K684" t="n">
        <v>52.44</v>
      </c>
      <c r="L684" t="n">
        <v>28</v>
      </c>
      <c r="M684" t="n">
        <v>1</v>
      </c>
      <c r="N684" t="n">
        <v>48.35</v>
      </c>
      <c r="O684" t="n">
        <v>27218.26</v>
      </c>
      <c r="P684" t="n">
        <v>186.16</v>
      </c>
      <c r="Q684" t="n">
        <v>444.55</v>
      </c>
      <c r="R684" t="n">
        <v>64.73</v>
      </c>
      <c r="S684" t="n">
        <v>48.21</v>
      </c>
      <c r="T684" t="n">
        <v>2340.18</v>
      </c>
      <c r="U684" t="n">
        <v>0.74</v>
      </c>
      <c r="V684" t="n">
        <v>0.78</v>
      </c>
      <c r="W684" t="n">
        <v>0.18</v>
      </c>
      <c r="X684" t="n">
        <v>0.13</v>
      </c>
      <c r="Y684" t="n">
        <v>1</v>
      </c>
      <c r="Z684" t="n">
        <v>10</v>
      </c>
    </row>
    <row r="685">
      <c r="A685" t="n">
        <v>109</v>
      </c>
      <c r="B685" t="n">
        <v>90</v>
      </c>
      <c r="C685" t="inlineStr">
        <is>
          <t xml:space="preserve">CONCLUIDO	</t>
        </is>
      </c>
      <c r="D685" t="n">
        <v>4.9889</v>
      </c>
      <c r="E685" t="n">
        <v>20.04</v>
      </c>
      <c r="F685" t="n">
        <v>17.41</v>
      </c>
      <c r="G685" t="n">
        <v>174.11</v>
      </c>
      <c r="H685" t="n">
        <v>2.29</v>
      </c>
      <c r="I685" t="n">
        <v>6</v>
      </c>
      <c r="J685" t="n">
        <v>219.2</v>
      </c>
      <c r="K685" t="n">
        <v>52.44</v>
      </c>
      <c r="L685" t="n">
        <v>28.25</v>
      </c>
      <c r="M685" t="n">
        <v>1</v>
      </c>
      <c r="N685" t="n">
        <v>48.51</v>
      </c>
      <c r="O685" t="n">
        <v>27269.02</v>
      </c>
      <c r="P685" t="n">
        <v>186.43</v>
      </c>
      <c r="Q685" t="n">
        <v>444.55</v>
      </c>
      <c r="R685" t="n">
        <v>64.8</v>
      </c>
      <c r="S685" t="n">
        <v>48.21</v>
      </c>
      <c r="T685" t="n">
        <v>2372.51</v>
      </c>
      <c r="U685" t="n">
        <v>0.74</v>
      </c>
      <c r="V685" t="n">
        <v>0.78</v>
      </c>
      <c r="W685" t="n">
        <v>0.18</v>
      </c>
      <c r="X685" t="n">
        <v>0.13</v>
      </c>
      <c r="Y685" t="n">
        <v>1</v>
      </c>
      <c r="Z685" t="n">
        <v>10</v>
      </c>
    </row>
    <row r="686">
      <c r="A686" t="n">
        <v>110</v>
      </c>
      <c r="B686" t="n">
        <v>90</v>
      </c>
      <c r="C686" t="inlineStr">
        <is>
          <t xml:space="preserve">CONCLUIDO	</t>
        </is>
      </c>
      <c r="D686" t="n">
        <v>4.9887</v>
      </c>
      <c r="E686" t="n">
        <v>20.05</v>
      </c>
      <c r="F686" t="n">
        <v>17.41</v>
      </c>
      <c r="G686" t="n">
        <v>174.11</v>
      </c>
      <c r="H686" t="n">
        <v>2.31</v>
      </c>
      <c r="I686" t="n">
        <v>6</v>
      </c>
      <c r="J686" t="n">
        <v>219.61</v>
      </c>
      <c r="K686" t="n">
        <v>52.44</v>
      </c>
      <c r="L686" t="n">
        <v>28.5</v>
      </c>
      <c r="M686" t="n">
        <v>0</v>
      </c>
      <c r="N686" t="n">
        <v>48.67</v>
      </c>
      <c r="O686" t="n">
        <v>27319.84</v>
      </c>
      <c r="P686" t="n">
        <v>186.78</v>
      </c>
      <c r="Q686" t="n">
        <v>444.55</v>
      </c>
      <c r="R686" t="n">
        <v>64.8</v>
      </c>
      <c r="S686" t="n">
        <v>48.21</v>
      </c>
      <c r="T686" t="n">
        <v>2375.39</v>
      </c>
      <c r="U686" t="n">
        <v>0.74</v>
      </c>
      <c r="V686" t="n">
        <v>0.78</v>
      </c>
      <c r="W686" t="n">
        <v>0.18</v>
      </c>
      <c r="X686" t="n">
        <v>0.13</v>
      </c>
      <c r="Y686" t="n">
        <v>1</v>
      </c>
      <c r="Z686" t="n">
        <v>10</v>
      </c>
    </row>
    <row r="687">
      <c r="A687" t="n">
        <v>0</v>
      </c>
      <c r="B687" t="n">
        <v>110</v>
      </c>
      <c r="C687" t="inlineStr">
        <is>
          <t xml:space="preserve">CONCLUIDO	</t>
        </is>
      </c>
      <c r="D687" t="n">
        <v>2.5311</v>
      </c>
      <c r="E687" t="n">
        <v>39.51</v>
      </c>
      <c r="F687" t="n">
        <v>25.41</v>
      </c>
      <c r="G687" t="n">
        <v>5.61</v>
      </c>
      <c r="H687" t="n">
        <v>0.08</v>
      </c>
      <c r="I687" t="n">
        <v>272</v>
      </c>
      <c r="J687" t="n">
        <v>213.37</v>
      </c>
      <c r="K687" t="n">
        <v>56.13</v>
      </c>
      <c r="L687" t="n">
        <v>1</v>
      </c>
      <c r="M687" t="n">
        <v>270</v>
      </c>
      <c r="N687" t="n">
        <v>46.25</v>
      </c>
      <c r="O687" t="n">
        <v>26550.29</v>
      </c>
      <c r="P687" t="n">
        <v>374.38</v>
      </c>
      <c r="Q687" t="n">
        <v>444.73</v>
      </c>
      <c r="R687" t="n">
        <v>326.71</v>
      </c>
      <c r="S687" t="n">
        <v>48.21</v>
      </c>
      <c r="T687" t="n">
        <v>131998.06</v>
      </c>
      <c r="U687" t="n">
        <v>0.15</v>
      </c>
      <c r="V687" t="n">
        <v>0.54</v>
      </c>
      <c r="W687" t="n">
        <v>0.6</v>
      </c>
      <c r="X687" t="n">
        <v>8.130000000000001</v>
      </c>
      <c r="Y687" t="n">
        <v>1</v>
      </c>
      <c r="Z687" t="n">
        <v>10</v>
      </c>
    </row>
    <row r="688">
      <c r="A688" t="n">
        <v>1</v>
      </c>
      <c r="B688" t="n">
        <v>110</v>
      </c>
      <c r="C688" t="inlineStr">
        <is>
          <t xml:space="preserve">CONCLUIDO	</t>
        </is>
      </c>
      <c r="D688" t="n">
        <v>2.9434</v>
      </c>
      <c r="E688" t="n">
        <v>33.97</v>
      </c>
      <c r="F688" t="n">
        <v>23.04</v>
      </c>
      <c r="G688" t="n">
        <v>7.02</v>
      </c>
      <c r="H688" t="n">
        <v>0.1</v>
      </c>
      <c r="I688" t="n">
        <v>197</v>
      </c>
      <c r="J688" t="n">
        <v>213.78</v>
      </c>
      <c r="K688" t="n">
        <v>56.13</v>
      </c>
      <c r="L688" t="n">
        <v>1.25</v>
      </c>
      <c r="M688" t="n">
        <v>195</v>
      </c>
      <c r="N688" t="n">
        <v>46.4</v>
      </c>
      <c r="O688" t="n">
        <v>26600.32</v>
      </c>
      <c r="P688" t="n">
        <v>339.01</v>
      </c>
      <c r="Q688" t="n">
        <v>444.7</v>
      </c>
      <c r="R688" t="n">
        <v>249.08</v>
      </c>
      <c r="S688" t="n">
        <v>48.21</v>
      </c>
      <c r="T688" t="n">
        <v>93558.38</v>
      </c>
      <c r="U688" t="n">
        <v>0.19</v>
      </c>
      <c r="V688" t="n">
        <v>0.59</v>
      </c>
      <c r="W688" t="n">
        <v>0.48</v>
      </c>
      <c r="X688" t="n">
        <v>5.76</v>
      </c>
      <c r="Y688" t="n">
        <v>1</v>
      </c>
      <c r="Z688" t="n">
        <v>10</v>
      </c>
    </row>
    <row r="689">
      <c r="A689" t="n">
        <v>2</v>
      </c>
      <c r="B689" t="n">
        <v>110</v>
      </c>
      <c r="C689" t="inlineStr">
        <is>
          <t xml:space="preserve">CONCLUIDO	</t>
        </is>
      </c>
      <c r="D689" t="n">
        <v>3.2318</v>
      </c>
      <c r="E689" t="n">
        <v>30.94</v>
      </c>
      <c r="F689" t="n">
        <v>21.79</v>
      </c>
      <c r="G689" t="n">
        <v>8.43</v>
      </c>
      <c r="H689" t="n">
        <v>0.12</v>
      </c>
      <c r="I689" t="n">
        <v>155</v>
      </c>
      <c r="J689" t="n">
        <v>214.19</v>
      </c>
      <c r="K689" t="n">
        <v>56.13</v>
      </c>
      <c r="L689" t="n">
        <v>1.5</v>
      </c>
      <c r="M689" t="n">
        <v>153</v>
      </c>
      <c r="N689" t="n">
        <v>46.56</v>
      </c>
      <c r="O689" t="n">
        <v>26650.41</v>
      </c>
      <c r="P689" t="n">
        <v>320</v>
      </c>
      <c r="Q689" t="n">
        <v>444.72</v>
      </c>
      <c r="R689" t="n">
        <v>208.21</v>
      </c>
      <c r="S689" t="n">
        <v>48.21</v>
      </c>
      <c r="T689" t="n">
        <v>73337.41</v>
      </c>
      <c r="U689" t="n">
        <v>0.23</v>
      </c>
      <c r="V689" t="n">
        <v>0.63</v>
      </c>
      <c r="W689" t="n">
        <v>0.4</v>
      </c>
      <c r="X689" t="n">
        <v>4.5</v>
      </c>
      <c r="Y689" t="n">
        <v>1</v>
      </c>
      <c r="Z689" t="n">
        <v>10</v>
      </c>
    </row>
    <row r="690">
      <c r="A690" t="n">
        <v>3</v>
      </c>
      <c r="B690" t="n">
        <v>110</v>
      </c>
      <c r="C690" t="inlineStr">
        <is>
          <t xml:space="preserve">CONCLUIDO	</t>
        </is>
      </c>
      <c r="D690" t="n">
        <v>3.4497</v>
      </c>
      <c r="E690" t="n">
        <v>28.99</v>
      </c>
      <c r="F690" t="n">
        <v>20.97</v>
      </c>
      <c r="G690" t="n">
        <v>9.83</v>
      </c>
      <c r="H690" t="n">
        <v>0.14</v>
      </c>
      <c r="I690" t="n">
        <v>128</v>
      </c>
      <c r="J690" t="n">
        <v>214.59</v>
      </c>
      <c r="K690" t="n">
        <v>56.13</v>
      </c>
      <c r="L690" t="n">
        <v>1.75</v>
      </c>
      <c r="M690" t="n">
        <v>126</v>
      </c>
      <c r="N690" t="n">
        <v>46.72</v>
      </c>
      <c r="O690" t="n">
        <v>26700.55</v>
      </c>
      <c r="P690" t="n">
        <v>307.69</v>
      </c>
      <c r="Q690" t="n">
        <v>444.6</v>
      </c>
      <c r="R690" t="n">
        <v>181.18</v>
      </c>
      <c r="S690" t="n">
        <v>48.21</v>
      </c>
      <c r="T690" t="n">
        <v>59955.99</v>
      </c>
      <c r="U690" t="n">
        <v>0.27</v>
      </c>
      <c r="V690" t="n">
        <v>0.65</v>
      </c>
      <c r="W690" t="n">
        <v>0.37</v>
      </c>
      <c r="X690" t="n">
        <v>3.69</v>
      </c>
      <c r="Y690" t="n">
        <v>1</v>
      </c>
      <c r="Z690" t="n">
        <v>10</v>
      </c>
    </row>
    <row r="691">
      <c r="A691" t="n">
        <v>4</v>
      </c>
      <c r="B691" t="n">
        <v>110</v>
      </c>
      <c r="C691" t="inlineStr">
        <is>
          <t xml:space="preserve">CONCLUIDO	</t>
        </is>
      </c>
      <c r="D691" t="n">
        <v>3.6232</v>
      </c>
      <c r="E691" t="n">
        <v>27.6</v>
      </c>
      <c r="F691" t="n">
        <v>20.39</v>
      </c>
      <c r="G691" t="n">
        <v>11.22</v>
      </c>
      <c r="H691" t="n">
        <v>0.17</v>
      </c>
      <c r="I691" t="n">
        <v>109</v>
      </c>
      <c r="J691" t="n">
        <v>215</v>
      </c>
      <c r="K691" t="n">
        <v>56.13</v>
      </c>
      <c r="L691" t="n">
        <v>2</v>
      </c>
      <c r="M691" t="n">
        <v>107</v>
      </c>
      <c r="N691" t="n">
        <v>46.87</v>
      </c>
      <c r="O691" t="n">
        <v>26750.75</v>
      </c>
      <c r="P691" t="n">
        <v>298.68</v>
      </c>
      <c r="Q691" t="n">
        <v>444.64</v>
      </c>
      <c r="R691" t="n">
        <v>162.06</v>
      </c>
      <c r="S691" t="n">
        <v>48.21</v>
      </c>
      <c r="T691" t="n">
        <v>50491.53</v>
      </c>
      <c r="U691" t="n">
        <v>0.3</v>
      </c>
      <c r="V691" t="n">
        <v>0.67</v>
      </c>
      <c r="W691" t="n">
        <v>0.34</v>
      </c>
      <c r="X691" t="n">
        <v>3.11</v>
      </c>
      <c r="Y691" t="n">
        <v>1</v>
      </c>
      <c r="Z691" t="n">
        <v>10</v>
      </c>
    </row>
    <row r="692">
      <c r="A692" t="n">
        <v>5</v>
      </c>
      <c r="B692" t="n">
        <v>110</v>
      </c>
      <c r="C692" t="inlineStr">
        <is>
          <t xml:space="preserve">CONCLUIDO	</t>
        </is>
      </c>
      <c r="D692" t="n">
        <v>3.7595</v>
      </c>
      <c r="E692" t="n">
        <v>26.6</v>
      </c>
      <c r="F692" t="n">
        <v>19.98</v>
      </c>
      <c r="G692" t="n">
        <v>12.62</v>
      </c>
      <c r="H692" t="n">
        <v>0.19</v>
      </c>
      <c r="I692" t="n">
        <v>95</v>
      </c>
      <c r="J692" t="n">
        <v>215.41</v>
      </c>
      <c r="K692" t="n">
        <v>56.13</v>
      </c>
      <c r="L692" t="n">
        <v>2.25</v>
      </c>
      <c r="M692" t="n">
        <v>93</v>
      </c>
      <c r="N692" t="n">
        <v>47.03</v>
      </c>
      <c r="O692" t="n">
        <v>26801</v>
      </c>
      <c r="P692" t="n">
        <v>292.38</v>
      </c>
      <c r="Q692" t="n">
        <v>444.69</v>
      </c>
      <c r="R692" t="n">
        <v>148.53</v>
      </c>
      <c r="S692" t="n">
        <v>48.21</v>
      </c>
      <c r="T692" t="n">
        <v>43797.23</v>
      </c>
      <c r="U692" t="n">
        <v>0.32</v>
      </c>
      <c r="V692" t="n">
        <v>0.68</v>
      </c>
      <c r="W692" t="n">
        <v>0.31</v>
      </c>
      <c r="X692" t="n">
        <v>2.69</v>
      </c>
      <c r="Y692" t="n">
        <v>1</v>
      </c>
      <c r="Z692" t="n">
        <v>10</v>
      </c>
    </row>
    <row r="693">
      <c r="A693" t="n">
        <v>6</v>
      </c>
      <c r="B693" t="n">
        <v>110</v>
      </c>
      <c r="C693" t="inlineStr">
        <is>
          <t xml:space="preserve">CONCLUIDO	</t>
        </is>
      </c>
      <c r="D693" t="n">
        <v>3.8743</v>
      </c>
      <c r="E693" t="n">
        <v>25.81</v>
      </c>
      <c r="F693" t="n">
        <v>19.65</v>
      </c>
      <c r="G693" t="n">
        <v>14.04</v>
      </c>
      <c r="H693" t="n">
        <v>0.21</v>
      </c>
      <c r="I693" t="n">
        <v>84</v>
      </c>
      <c r="J693" t="n">
        <v>215.82</v>
      </c>
      <c r="K693" t="n">
        <v>56.13</v>
      </c>
      <c r="L693" t="n">
        <v>2.5</v>
      </c>
      <c r="M693" t="n">
        <v>82</v>
      </c>
      <c r="N693" t="n">
        <v>47.19</v>
      </c>
      <c r="O693" t="n">
        <v>26851.31</v>
      </c>
      <c r="P693" t="n">
        <v>287.32</v>
      </c>
      <c r="Q693" t="n">
        <v>444.6</v>
      </c>
      <c r="R693" t="n">
        <v>138.04</v>
      </c>
      <c r="S693" t="n">
        <v>48.21</v>
      </c>
      <c r="T693" t="n">
        <v>38604.24</v>
      </c>
      <c r="U693" t="n">
        <v>0.35</v>
      </c>
      <c r="V693" t="n">
        <v>0.6899999999999999</v>
      </c>
      <c r="W693" t="n">
        <v>0.3</v>
      </c>
      <c r="X693" t="n">
        <v>2.37</v>
      </c>
      <c r="Y693" t="n">
        <v>1</v>
      </c>
      <c r="Z693" t="n">
        <v>10</v>
      </c>
    </row>
    <row r="694">
      <c r="A694" t="n">
        <v>7</v>
      </c>
      <c r="B694" t="n">
        <v>110</v>
      </c>
      <c r="C694" t="inlineStr">
        <is>
          <t xml:space="preserve">CONCLUIDO	</t>
        </is>
      </c>
      <c r="D694" t="n">
        <v>3.9736</v>
      </c>
      <c r="E694" t="n">
        <v>25.17</v>
      </c>
      <c r="F694" t="n">
        <v>19.39</v>
      </c>
      <c r="G694" t="n">
        <v>15.51</v>
      </c>
      <c r="H694" t="n">
        <v>0.23</v>
      </c>
      <c r="I694" t="n">
        <v>75</v>
      </c>
      <c r="J694" t="n">
        <v>216.22</v>
      </c>
      <c r="K694" t="n">
        <v>56.13</v>
      </c>
      <c r="L694" t="n">
        <v>2.75</v>
      </c>
      <c r="M694" t="n">
        <v>73</v>
      </c>
      <c r="N694" t="n">
        <v>47.35</v>
      </c>
      <c r="O694" t="n">
        <v>26901.66</v>
      </c>
      <c r="P694" t="n">
        <v>283.09</v>
      </c>
      <c r="Q694" t="n">
        <v>444.62</v>
      </c>
      <c r="R694" t="n">
        <v>129.4</v>
      </c>
      <c r="S694" t="n">
        <v>48.21</v>
      </c>
      <c r="T694" t="n">
        <v>34332.37</v>
      </c>
      <c r="U694" t="n">
        <v>0.37</v>
      </c>
      <c r="V694" t="n">
        <v>0.7</v>
      </c>
      <c r="W694" t="n">
        <v>0.28</v>
      </c>
      <c r="X694" t="n">
        <v>2.11</v>
      </c>
      <c r="Y694" t="n">
        <v>1</v>
      </c>
      <c r="Z694" t="n">
        <v>10</v>
      </c>
    </row>
    <row r="695">
      <c r="A695" t="n">
        <v>8</v>
      </c>
      <c r="B695" t="n">
        <v>110</v>
      </c>
      <c r="C695" t="inlineStr">
        <is>
          <t xml:space="preserve">CONCLUIDO	</t>
        </is>
      </c>
      <c r="D695" t="n">
        <v>4.0568</v>
      </c>
      <c r="E695" t="n">
        <v>24.65</v>
      </c>
      <c r="F695" t="n">
        <v>19.17</v>
      </c>
      <c r="G695" t="n">
        <v>16.91</v>
      </c>
      <c r="H695" t="n">
        <v>0.25</v>
      </c>
      <c r="I695" t="n">
        <v>68</v>
      </c>
      <c r="J695" t="n">
        <v>216.63</v>
      </c>
      <c r="K695" t="n">
        <v>56.13</v>
      </c>
      <c r="L695" t="n">
        <v>3</v>
      </c>
      <c r="M695" t="n">
        <v>66</v>
      </c>
      <c r="N695" t="n">
        <v>47.51</v>
      </c>
      <c r="O695" t="n">
        <v>26952.08</v>
      </c>
      <c r="P695" t="n">
        <v>279.49</v>
      </c>
      <c r="Q695" t="n">
        <v>444.68</v>
      </c>
      <c r="R695" t="n">
        <v>122.14</v>
      </c>
      <c r="S695" t="n">
        <v>48.21</v>
      </c>
      <c r="T695" t="n">
        <v>30733.33</v>
      </c>
      <c r="U695" t="n">
        <v>0.39</v>
      </c>
      <c r="V695" t="n">
        <v>0.71</v>
      </c>
      <c r="W695" t="n">
        <v>0.27</v>
      </c>
      <c r="X695" t="n">
        <v>1.89</v>
      </c>
      <c r="Y695" t="n">
        <v>1</v>
      </c>
      <c r="Z695" t="n">
        <v>10</v>
      </c>
    </row>
    <row r="696">
      <c r="A696" t="n">
        <v>9</v>
      </c>
      <c r="B696" t="n">
        <v>110</v>
      </c>
      <c r="C696" t="inlineStr">
        <is>
          <t xml:space="preserve">CONCLUIDO	</t>
        </is>
      </c>
      <c r="D696" t="n">
        <v>4.1174</v>
      </c>
      <c r="E696" t="n">
        <v>24.29</v>
      </c>
      <c r="F696" t="n">
        <v>19.01</v>
      </c>
      <c r="G696" t="n">
        <v>18.11</v>
      </c>
      <c r="H696" t="n">
        <v>0.27</v>
      </c>
      <c r="I696" t="n">
        <v>63</v>
      </c>
      <c r="J696" t="n">
        <v>217.04</v>
      </c>
      <c r="K696" t="n">
        <v>56.13</v>
      </c>
      <c r="L696" t="n">
        <v>3.25</v>
      </c>
      <c r="M696" t="n">
        <v>61</v>
      </c>
      <c r="N696" t="n">
        <v>47.66</v>
      </c>
      <c r="O696" t="n">
        <v>27002.55</v>
      </c>
      <c r="P696" t="n">
        <v>277.11</v>
      </c>
      <c r="Q696" t="n">
        <v>444.59</v>
      </c>
      <c r="R696" t="n">
        <v>117.05</v>
      </c>
      <c r="S696" t="n">
        <v>48.21</v>
      </c>
      <c r="T696" t="n">
        <v>28215.7</v>
      </c>
      <c r="U696" t="n">
        <v>0.41</v>
      </c>
      <c r="V696" t="n">
        <v>0.72</v>
      </c>
      <c r="W696" t="n">
        <v>0.27</v>
      </c>
      <c r="X696" t="n">
        <v>1.74</v>
      </c>
      <c r="Y696" t="n">
        <v>1</v>
      </c>
      <c r="Z696" t="n">
        <v>10</v>
      </c>
    </row>
    <row r="697">
      <c r="A697" t="n">
        <v>10</v>
      </c>
      <c r="B697" t="n">
        <v>110</v>
      </c>
      <c r="C697" t="inlineStr">
        <is>
          <t xml:space="preserve">CONCLUIDO	</t>
        </is>
      </c>
      <c r="D697" t="n">
        <v>4.1856</v>
      </c>
      <c r="E697" t="n">
        <v>23.89</v>
      </c>
      <c r="F697" t="n">
        <v>18.83</v>
      </c>
      <c r="G697" t="n">
        <v>19.48</v>
      </c>
      <c r="H697" t="n">
        <v>0.29</v>
      </c>
      <c r="I697" t="n">
        <v>58</v>
      </c>
      <c r="J697" t="n">
        <v>217.45</v>
      </c>
      <c r="K697" t="n">
        <v>56.13</v>
      </c>
      <c r="L697" t="n">
        <v>3.5</v>
      </c>
      <c r="M697" t="n">
        <v>56</v>
      </c>
      <c r="N697" t="n">
        <v>47.82</v>
      </c>
      <c r="O697" t="n">
        <v>27053.07</v>
      </c>
      <c r="P697" t="n">
        <v>274.09</v>
      </c>
      <c r="Q697" t="n">
        <v>444.6</v>
      </c>
      <c r="R697" t="n">
        <v>110.98</v>
      </c>
      <c r="S697" t="n">
        <v>48.21</v>
      </c>
      <c r="T697" t="n">
        <v>25205.33</v>
      </c>
      <c r="U697" t="n">
        <v>0.43</v>
      </c>
      <c r="V697" t="n">
        <v>0.72</v>
      </c>
      <c r="W697" t="n">
        <v>0.26</v>
      </c>
      <c r="X697" t="n">
        <v>1.55</v>
      </c>
      <c r="Y697" t="n">
        <v>1</v>
      </c>
      <c r="Z697" t="n">
        <v>10</v>
      </c>
    </row>
    <row r="698">
      <c r="A698" t="n">
        <v>11</v>
      </c>
      <c r="B698" t="n">
        <v>110</v>
      </c>
      <c r="C698" t="inlineStr">
        <is>
          <t xml:space="preserve">CONCLUIDO	</t>
        </is>
      </c>
      <c r="D698" t="n">
        <v>4.2812</v>
      </c>
      <c r="E698" t="n">
        <v>23.36</v>
      </c>
      <c r="F698" t="n">
        <v>18.51</v>
      </c>
      <c r="G698" t="n">
        <v>20.95</v>
      </c>
      <c r="H698" t="n">
        <v>0.31</v>
      </c>
      <c r="I698" t="n">
        <v>53</v>
      </c>
      <c r="J698" t="n">
        <v>217.86</v>
      </c>
      <c r="K698" t="n">
        <v>56.13</v>
      </c>
      <c r="L698" t="n">
        <v>3.75</v>
      </c>
      <c r="M698" t="n">
        <v>51</v>
      </c>
      <c r="N698" t="n">
        <v>47.98</v>
      </c>
      <c r="O698" t="n">
        <v>27103.65</v>
      </c>
      <c r="P698" t="n">
        <v>269.06</v>
      </c>
      <c r="Q698" t="n">
        <v>444.59</v>
      </c>
      <c r="R698" t="n">
        <v>100.26</v>
      </c>
      <c r="S698" t="n">
        <v>48.21</v>
      </c>
      <c r="T698" t="n">
        <v>19871.31</v>
      </c>
      <c r="U698" t="n">
        <v>0.48</v>
      </c>
      <c r="V698" t="n">
        <v>0.74</v>
      </c>
      <c r="W698" t="n">
        <v>0.24</v>
      </c>
      <c r="X698" t="n">
        <v>1.23</v>
      </c>
      <c r="Y698" t="n">
        <v>1</v>
      </c>
      <c r="Z698" t="n">
        <v>10</v>
      </c>
    </row>
    <row r="699">
      <c r="A699" t="n">
        <v>12</v>
      </c>
      <c r="B699" t="n">
        <v>110</v>
      </c>
      <c r="C699" t="inlineStr">
        <is>
          <t xml:space="preserve">CONCLUIDO	</t>
        </is>
      </c>
      <c r="D699" t="n">
        <v>4.1983</v>
      </c>
      <c r="E699" t="n">
        <v>23.82</v>
      </c>
      <c r="F699" t="n">
        <v>19.05</v>
      </c>
      <c r="G699" t="n">
        <v>22.42</v>
      </c>
      <c r="H699" t="n">
        <v>0.33</v>
      </c>
      <c r="I699" t="n">
        <v>51</v>
      </c>
      <c r="J699" t="n">
        <v>218.27</v>
      </c>
      <c r="K699" t="n">
        <v>56.13</v>
      </c>
      <c r="L699" t="n">
        <v>4</v>
      </c>
      <c r="M699" t="n">
        <v>49</v>
      </c>
      <c r="N699" t="n">
        <v>48.15</v>
      </c>
      <c r="O699" t="n">
        <v>27154.29</v>
      </c>
      <c r="P699" t="n">
        <v>276.88</v>
      </c>
      <c r="Q699" t="n">
        <v>444.56</v>
      </c>
      <c r="R699" t="n">
        <v>120.75</v>
      </c>
      <c r="S699" t="n">
        <v>48.21</v>
      </c>
      <c r="T699" t="n">
        <v>30127.13</v>
      </c>
      <c r="U699" t="n">
        <v>0.4</v>
      </c>
      <c r="V699" t="n">
        <v>0.72</v>
      </c>
      <c r="W699" t="n">
        <v>0.22</v>
      </c>
      <c r="X699" t="n">
        <v>1.78</v>
      </c>
      <c r="Y699" t="n">
        <v>1</v>
      </c>
      <c r="Z699" t="n">
        <v>10</v>
      </c>
    </row>
    <row r="700">
      <c r="A700" t="n">
        <v>13</v>
      </c>
      <c r="B700" t="n">
        <v>110</v>
      </c>
      <c r="C700" t="inlineStr">
        <is>
          <t xml:space="preserve">CONCLUIDO	</t>
        </is>
      </c>
      <c r="D700" t="n">
        <v>4.301</v>
      </c>
      <c r="E700" t="n">
        <v>23.25</v>
      </c>
      <c r="F700" t="n">
        <v>18.65</v>
      </c>
      <c r="G700" t="n">
        <v>23.81</v>
      </c>
      <c r="H700" t="n">
        <v>0.35</v>
      </c>
      <c r="I700" t="n">
        <v>47</v>
      </c>
      <c r="J700" t="n">
        <v>218.68</v>
      </c>
      <c r="K700" t="n">
        <v>56.13</v>
      </c>
      <c r="L700" t="n">
        <v>4.25</v>
      </c>
      <c r="M700" t="n">
        <v>45</v>
      </c>
      <c r="N700" t="n">
        <v>48.31</v>
      </c>
      <c r="O700" t="n">
        <v>27204.98</v>
      </c>
      <c r="P700" t="n">
        <v>270.66</v>
      </c>
      <c r="Q700" t="n">
        <v>444.59</v>
      </c>
      <c r="R700" t="n">
        <v>105.71</v>
      </c>
      <c r="S700" t="n">
        <v>48.21</v>
      </c>
      <c r="T700" t="n">
        <v>22624.26</v>
      </c>
      <c r="U700" t="n">
        <v>0.46</v>
      </c>
      <c r="V700" t="n">
        <v>0.73</v>
      </c>
      <c r="W700" t="n">
        <v>0.24</v>
      </c>
      <c r="X700" t="n">
        <v>1.37</v>
      </c>
      <c r="Y700" t="n">
        <v>1</v>
      </c>
      <c r="Z700" t="n">
        <v>10</v>
      </c>
    </row>
    <row r="701">
      <c r="A701" t="n">
        <v>14</v>
      </c>
      <c r="B701" t="n">
        <v>110</v>
      </c>
      <c r="C701" t="inlineStr">
        <is>
          <t xml:space="preserve">CONCLUIDO	</t>
        </is>
      </c>
      <c r="D701" t="n">
        <v>4.347</v>
      </c>
      <c r="E701" t="n">
        <v>23</v>
      </c>
      <c r="F701" t="n">
        <v>18.53</v>
      </c>
      <c r="G701" t="n">
        <v>25.27</v>
      </c>
      <c r="H701" t="n">
        <v>0.36</v>
      </c>
      <c r="I701" t="n">
        <v>44</v>
      </c>
      <c r="J701" t="n">
        <v>219.09</v>
      </c>
      <c r="K701" t="n">
        <v>56.13</v>
      </c>
      <c r="L701" t="n">
        <v>4.5</v>
      </c>
      <c r="M701" t="n">
        <v>42</v>
      </c>
      <c r="N701" t="n">
        <v>48.47</v>
      </c>
      <c r="O701" t="n">
        <v>27255.72</v>
      </c>
      <c r="P701" t="n">
        <v>268.62</v>
      </c>
      <c r="Q701" t="n">
        <v>444.62</v>
      </c>
      <c r="R701" t="n">
        <v>101.61</v>
      </c>
      <c r="S701" t="n">
        <v>48.21</v>
      </c>
      <c r="T701" t="n">
        <v>20591.47</v>
      </c>
      <c r="U701" t="n">
        <v>0.47</v>
      </c>
      <c r="V701" t="n">
        <v>0.74</v>
      </c>
      <c r="W701" t="n">
        <v>0.23</v>
      </c>
      <c r="X701" t="n">
        <v>1.26</v>
      </c>
      <c r="Y701" t="n">
        <v>1</v>
      </c>
      <c r="Z701" t="n">
        <v>10</v>
      </c>
    </row>
    <row r="702">
      <c r="A702" t="n">
        <v>15</v>
      </c>
      <c r="B702" t="n">
        <v>110</v>
      </c>
      <c r="C702" t="inlineStr">
        <is>
          <t xml:space="preserve">CONCLUIDO	</t>
        </is>
      </c>
      <c r="D702" t="n">
        <v>4.3738</v>
      </c>
      <c r="E702" t="n">
        <v>22.86</v>
      </c>
      <c r="F702" t="n">
        <v>18.48</v>
      </c>
      <c r="G702" t="n">
        <v>26.4</v>
      </c>
      <c r="H702" t="n">
        <v>0.38</v>
      </c>
      <c r="I702" t="n">
        <v>42</v>
      </c>
      <c r="J702" t="n">
        <v>219.51</v>
      </c>
      <c r="K702" t="n">
        <v>56.13</v>
      </c>
      <c r="L702" t="n">
        <v>4.75</v>
      </c>
      <c r="M702" t="n">
        <v>40</v>
      </c>
      <c r="N702" t="n">
        <v>48.63</v>
      </c>
      <c r="O702" t="n">
        <v>27306.53</v>
      </c>
      <c r="P702" t="n">
        <v>267.63</v>
      </c>
      <c r="Q702" t="n">
        <v>444.63</v>
      </c>
      <c r="R702" t="n">
        <v>99.81</v>
      </c>
      <c r="S702" t="n">
        <v>48.21</v>
      </c>
      <c r="T702" t="n">
        <v>19701.03</v>
      </c>
      <c r="U702" t="n">
        <v>0.48</v>
      </c>
      <c r="V702" t="n">
        <v>0.74</v>
      </c>
      <c r="W702" t="n">
        <v>0.23</v>
      </c>
      <c r="X702" t="n">
        <v>1.2</v>
      </c>
      <c r="Y702" t="n">
        <v>1</v>
      </c>
      <c r="Z702" t="n">
        <v>10</v>
      </c>
    </row>
    <row r="703">
      <c r="A703" t="n">
        <v>16</v>
      </c>
      <c r="B703" t="n">
        <v>110</v>
      </c>
      <c r="C703" t="inlineStr">
        <is>
          <t xml:space="preserve">CONCLUIDO	</t>
        </is>
      </c>
      <c r="D703" t="n">
        <v>4.4047</v>
      </c>
      <c r="E703" t="n">
        <v>22.7</v>
      </c>
      <c r="F703" t="n">
        <v>18.4</v>
      </c>
      <c r="G703" t="n">
        <v>27.6</v>
      </c>
      <c r="H703" t="n">
        <v>0.4</v>
      </c>
      <c r="I703" t="n">
        <v>40</v>
      </c>
      <c r="J703" t="n">
        <v>219.92</v>
      </c>
      <c r="K703" t="n">
        <v>56.13</v>
      </c>
      <c r="L703" t="n">
        <v>5</v>
      </c>
      <c r="M703" t="n">
        <v>38</v>
      </c>
      <c r="N703" t="n">
        <v>48.79</v>
      </c>
      <c r="O703" t="n">
        <v>27357.39</v>
      </c>
      <c r="P703" t="n">
        <v>266.34</v>
      </c>
      <c r="Q703" t="n">
        <v>444.6</v>
      </c>
      <c r="R703" t="n">
        <v>97.29000000000001</v>
      </c>
      <c r="S703" t="n">
        <v>48.21</v>
      </c>
      <c r="T703" t="n">
        <v>18450.39</v>
      </c>
      <c r="U703" t="n">
        <v>0.5</v>
      </c>
      <c r="V703" t="n">
        <v>0.74</v>
      </c>
      <c r="W703" t="n">
        <v>0.23</v>
      </c>
      <c r="X703" t="n">
        <v>1.12</v>
      </c>
      <c r="Y703" t="n">
        <v>1</v>
      </c>
      <c r="Z703" t="n">
        <v>10</v>
      </c>
    </row>
    <row r="704">
      <c r="A704" t="n">
        <v>17</v>
      </c>
      <c r="B704" t="n">
        <v>110</v>
      </c>
      <c r="C704" t="inlineStr">
        <is>
          <t xml:space="preserve">CONCLUIDO	</t>
        </is>
      </c>
      <c r="D704" t="n">
        <v>4.4305</v>
      </c>
      <c r="E704" t="n">
        <v>22.57</v>
      </c>
      <c r="F704" t="n">
        <v>18.35</v>
      </c>
      <c r="G704" t="n">
        <v>28.98</v>
      </c>
      <c r="H704" t="n">
        <v>0.42</v>
      </c>
      <c r="I704" t="n">
        <v>38</v>
      </c>
      <c r="J704" t="n">
        <v>220.33</v>
      </c>
      <c r="K704" t="n">
        <v>56.13</v>
      </c>
      <c r="L704" t="n">
        <v>5.25</v>
      </c>
      <c r="M704" t="n">
        <v>36</v>
      </c>
      <c r="N704" t="n">
        <v>48.95</v>
      </c>
      <c r="O704" t="n">
        <v>27408.3</v>
      </c>
      <c r="P704" t="n">
        <v>265.32</v>
      </c>
      <c r="Q704" t="n">
        <v>444.6</v>
      </c>
      <c r="R704" t="n">
        <v>95.77</v>
      </c>
      <c r="S704" t="n">
        <v>48.21</v>
      </c>
      <c r="T704" t="n">
        <v>17702.29</v>
      </c>
      <c r="U704" t="n">
        <v>0.5</v>
      </c>
      <c r="V704" t="n">
        <v>0.74</v>
      </c>
      <c r="W704" t="n">
        <v>0.22</v>
      </c>
      <c r="X704" t="n">
        <v>1.08</v>
      </c>
      <c r="Y704" t="n">
        <v>1</v>
      </c>
      <c r="Z704" t="n">
        <v>10</v>
      </c>
    </row>
    <row r="705">
      <c r="A705" t="n">
        <v>18</v>
      </c>
      <c r="B705" t="n">
        <v>110</v>
      </c>
      <c r="C705" t="inlineStr">
        <is>
          <t xml:space="preserve">CONCLUIDO	</t>
        </is>
      </c>
      <c r="D705" t="n">
        <v>4.4601</v>
      </c>
      <c r="E705" t="n">
        <v>22.42</v>
      </c>
      <c r="F705" t="n">
        <v>18.29</v>
      </c>
      <c r="G705" t="n">
        <v>30.48</v>
      </c>
      <c r="H705" t="n">
        <v>0.44</v>
      </c>
      <c r="I705" t="n">
        <v>36</v>
      </c>
      <c r="J705" t="n">
        <v>220.74</v>
      </c>
      <c r="K705" t="n">
        <v>56.13</v>
      </c>
      <c r="L705" t="n">
        <v>5.5</v>
      </c>
      <c r="M705" t="n">
        <v>34</v>
      </c>
      <c r="N705" t="n">
        <v>49.12</v>
      </c>
      <c r="O705" t="n">
        <v>27459.27</v>
      </c>
      <c r="P705" t="n">
        <v>263.95</v>
      </c>
      <c r="Q705" t="n">
        <v>444.61</v>
      </c>
      <c r="R705" t="n">
        <v>93.44</v>
      </c>
      <c r="S705" t="n">
        <v>48.21</v>
      </c>
      <c r="T705" t="n">
        <v>16545.9</v>
      </c>
      <c r="U705" t="n">
        <v>0.52</v>
      </c>
      <c r="V705" t="n">
        <v>0.75</v>
      </c>
      <c r="W705" t="n">
        <v>0.22</v>
      </c>
      <c r="X705" t="n">
        <v>1.01</v>
      </c>
      <c r="Y705" t="n">
        <v>1</v>
      </c>
      <c r="Z705" t="n">
        <v>10</v>
      </c>
    </row>
    <row r="706">
      <c r="A706" t="n">
        <v>19</v>
      </c>
      <c r="B706" t="n">
        <v>110</v>
      </c>
      <c r="C706" t="inlineStr">
        <is>
          <t xml:space="preserve">CONCLUIDO	</t>
        </is>
      </c>
      <c r="D706" t="n">
        <v>4.4897</v>
      </c>
      <c r="E706" t="n">
        <v>22.27</v>
      </c>
      <c r="F706" t="n">
        <v>18.22</v>
      </c>
      <c r="G706" t="n">
        <v>32.16</v>
      </c>
      <c r="H706" t="n">
        <v>0.46</v>
      </c>
      <c r="I706" t="n">
        <v>34</v>
      </c>
      <c r="J706" t="n">
        <v>221.16</v>
      </c>
      <c r="K706" t="n">
        <v>56.13</v>
      </c>
      <c r="L706" t="n">
        <v>5.75</v>
      </c>
      <c r="M706" t="n">
        <v>32</v>
      </c>
      <c r="N706" t="n">
        <v>49.28</v>
      </c>
      <c r="O706" t="n">
        <v>27510.3</v>
      </c>
      <c r="P706" t="n">
        <v>262.87</v>
      </c>
      <c r="Q706" t="n">
        <v>444.55</v>
      </c>
      <c r="R706" t="n">
        <v>91.43000000000001</v>
      </c>
      <c r="S706" t="n">
        <v>48.21</v>
      </c>
      <c r="T706" t="n">
        <v>15548.12</v>
      </c>
      <c r="U706" t="n">
        <v>0.53</v>
      </c>
      <c r="V706" t="n">
        <v>0.75</v>
      </c>
      <c r="W706" t="n">
        <v>0.22</v>
      </c>
      <c r="X706" t="n">
        <v>0.95</v>
      </c>
      <c r="Y706" t="n">
        <v>1</v>
      </c>
      <c r="Z706" t="n">
        <v>10</v>
      </c>
    </row>
    <row r="707">
      <c r="A707" t="n">
        <v>20</v>
      </c>
      <c r="B707" t="n">
        <v>110</v>
      </c>
      <c r="C707" t="inlineStr">
        <is>
          <t xml:space="preserve">CONCLUIDO	</t>
        </is>
      </c>
      <c r="D707" t="n">
        <v>4.5029</v>
      </c>
      <c r="E707" t="n">
        <v>22.21</v>
      </c>
      <c r="F707" t="n">
        <v>18.2</v>
      </c>
      <c r="G707" t="n">
        <v>33.09</v>
      </c>
      <c r="H707" t="n">
        <v>0.48</v>
      </c>
      <c r="I707" t="n">
        <v>33</v>
      </c>
      <c r="J707" t="n">
        <v>221.57</v>
      </c>
      <c r="K707" t="n">
        <v>56.13</v>
      </c>
      <c r="L707" t="n">
        <v>6</v>
      </c>
      <c r="M707" t="n">
        <v>31</v>
      </c>
      <c r="N707" t="n">
        <v>49.45</v>
      </c>
      <c r="O707" t="n">
        <v>27561.39</v>
      </c>
      <c r="P707" t="n">
        <v>262.36</v>
      </c>
      <c r="Q707" t="n">
        <v>444.58</v>
      </c>
      <c r="R707" t="n">
        <v>90.77</v>
      </c>
      <c r="S707" t="n">
        <v>48.21</v>
      </c>
      <c r="T707" t="n">
        <v>15222.64</v>
      </c>
      <c r="U707" t="n">
        <v>0.53</v>
      </c>
      <c r="V707" t="n">
        <v>0.75</v>
      </c>
      <c r="W707" t="n">
        <v>0.22</v>
      </c>
      <c r="X707" t="n">
        <v>0.92</v>
      </c>
      <c r="Y707" t="n">
        <v>1</v>
      </c>
      <c r="Z707" t="n">
        <v>10</v>
      </c>
    </row>
    <row r="708">
      <c r="A708" t="n">
        <v>21</v>
      </c>
      <c r="B708" t="n">
        <v>110</v>
      </c>
      <c r="C708" t="inlineStr">
        <is>
          <t xml:space="preserve">CONCLUIDO	</t>
        </is>
      </c>
      <c r="D708" t="n">
        <v>4.5368</v>
      </c>
      <c r="E708" t="n">
        <v>22.04</v>
      </c>
      <c r="F708" t="n">
        <v>18.12</v>
      </c>
      <c r="G708" t="n">
        <v>35.07</v>
      </c>
      <c r="H708" t="n">
        <v>0.5</v>
      </c>
      <c r="I708" t="n">
        <v>31</v>
      </c>
      <c r="J708" t="n">
        <v>221.99</v>
      </c>
      <c r="K708" t="n">
        <v>56.13</v>
      </c>
      <c r="L708" t="n">
        <v>6.25</v>
      </c>
      <c r="M708" t="n">
        <v>29</v>
      </c>
      <c r="N708" t="n">
        <v>49.61</v>
      </c>
      <c r="O708" t="n">
        <v>27612.53</v>
      </c>
      <c r="P708" t="n">
        <v>260.86</v>
      </c>
      <c r="Q708" t="n">
        <v>444.57</v>
      </c>
      <c r="R708" t="n">
        <v>88.03</v>
      </c>
      <c r="S708" t="n">
        <v>48.21</v>
      </c>
      <c r="T708" t="n">
        <v>13862.53</v>
      </c>
      <c r="U708" t="n">
        <v>0.55</v>
      </c>
      <c r="V708" t="n">
        <v>0.75</v>
      </c>
      <c r="W708" t="n">
        <v>0.21</v>
      </c>
      <c r="X708" t="n">
        <v>0.84</v>
      </c>
      <c r="Y708" t="n">
        <v>1</v>
      </c>
      <c r="Z708" t="n">
        <v>10</v>
      </c>
    </row>
    <row r="709">
      <c r="A709" t="n">
        <v>22</v>
      </c>
      <c r="B709" t="n">
        <v>110</v>
      </c>
      <c r="C709" t="inlineStr">
        <is>
          <t xml:space="preserve">CONCLUIDO	</t>
        </is>
      </c>
      <c r="D709" t="n">
        <v>4.5514</v>
      </c>
      <c r="E709" t="n">
        <v>21.97</v>
      </c>
      <c r="F709" t="n">
        <v>18.09</v>
      </c>
      <c r="G709" t="n">
        <v>36.18</v>
      </c>
      <c r="H709" t="n">
        <v>0.52</v>
      </c>
      <c r="I709" t="n">
        <v>30</v>
      </c>
      <c r="J709" t="n">
        <v>222.4</v>
      </c>
      <c r="K709" t="n">
        <v>56.13</v>
      </c>
      <c r="L709" t="n">
        <v>6.5</v>
      </c>
      <c r="M709" t="n">
        <v>28</v>
      </c>
      <c r="N709" t="n">
        <v>49.78</v>
      </c>
      <c r="O709" t="n">
        <v>27663.85</v>
      </c>
      <c r="P709" t="n">
        <v>260.22</v>
      </c>
      <c r="Q709" t="n">
        <v>444.56</v>
      </c>
      <c r="R709" t="n">
        <v>87.08</v>
      </c>
      <c r="S709" t="n">
        <v>48.21</v>
      </c>
      <c r="T709" t="n">
        <v>13396.59</v>
      </c>
      <c r="U709" t="n">
        <v>0.55</v>
      </c>
      <c r="V709" t="n">
        <v>0.75</v>
      </c>
      <c r="W709" t="n">
        <v>0.21</v>
      </c>
      <c r="X709" t="n">
        <v>0.8100000000000001</v>
      </c>
      <c r="Y709" t="n">
        <v>1</v>
      </c>
      <c r="Z709" t="n">
        <v>10</v>
      </c>
    </row>
    <row r="710">
      <c r="A710" t="n">
        <v>23</v>
      </c>
      <c r="B710" t="n">
        <v>110</v>
      </c>
      <c r="C710" t="inlineStr">
        <is>
          <t xml:space="preserve">CONCLUIDO	</t>
        </is>
      </c>
      <c r="D710" t="n">
        <v>4.567</v>
      </c>
      <c r="E710" t="n">
        <v>21.9</v>
      </c>
      <c r="F710" t="n">
        <v>18.06</v>
      </c>
      <c r="G710" t="n">
        <v>37.36</v>
      </c>
      <c r="H710" t="n">
        <v>0.54</v>
      </c>
      <c r="I710" t="n">
        <v>29</v>
      </c>
      <c r="J710" t="n">
        <v>222.82</v>
      </c>
      <c r="K710" t="n">
        <v>56.13</v>
      </c>
      <c r="L710" t="n">
        <v>6.75</v>
      </c>
      <c r="M710" t="n">
        <v>27</v>
      </c>
      <c r="N710" t="n">
        <v>49.94</v>
      </c>
      <c r="O710" t="n">
        <v>27715.11</v>
      </c>
      <c r="P710" t="n">
        <v>259.27</v>
      </c>
      <c r="Q710" t="n">
        <v>444.58</v>
      </c>
      <c r="R710" t="n">
        <v>86.03</v>
      </c>
      <c r="S710" t="n">
        <v>48.21</v>
      </c>
      <c r="T710" t="n">
        <v>12874.7</v>
      </c>
      <c r="U710" t="n">
        <v>0.5600000000000001</v>
      </c>
      <c r="V710" t="n">
        <v>0.76</v>
      </c>
      <c r="W710" t="n">
        <v>0.21</v>
      </c>
      <c r="X710" t="n">
        <v>0.78</v>
      </c>
      <c r="Y710" t="n">
        <v>1</v>
      </c>
      <c r="Z710" t="n">
        <v>10</v>
      </c>
    </row>
    <row r="711">
      <c r="A711" t="n">
        <v>24</v>
      </c>
      <c r="B711" t="n">
        <v>110</v>
      </c>
      <c r="C711" t="inlineStr">
        <is>
          <t xml:space="preserve">CONCLUIDO	</t>
        </is>
      </c>
      <c r="D711" t="n">
        <v>4.5856</v>
      </c>
      <c r="E711" t="n">
        <v>21.81</v>
      </c>
      <c r="F711" t="n">
        <v>18.01</v>
      </c>
      <c r="G711" t="n">
        <v>38.6</v>
      </c>
      <c r="H711" t="n">
        <v>0.5600000000000001</v>
      </c>
      <c r="I711" t="n">
        <v>28</v>
      </c>
      <c r="J711" t="n">
        <v>223.23</v>
      </c>
      <c r="K711" t="n">
        <v>56.13</v>
      </c>
      <c r="L711" t="n">
        <v>7</v>
      </c>
      <c r="M711" t="n">
        <v>26</v>
      </c>
      <c r="N711" t="n">
        <v>50.11</v>
      </c>
      <c r="O711" t="n">
        <v>27766.43</v>
      </c>
      <c r="P711" t="n">
        <v>258.55</v>
      </c>
      <c r="Q711" t="n">
        <v>444.58</v>
      </c>
      <c r="R711" t="n">
        <v>84.36</v>
      </c>
      <c r="S711" t="n">
        <v>48.21</v>
      </c>
      <c r="T711" t="n">
        <v>12045.61</v>
      </c>
      <c r="U711" t="n">
        <v>0.57</v>
      </c>
      <c r="V711" t="n">
        <v>0.76</v>
      </c>
      <c r="W711" t="n">
        <v>0.21</v>
      </c>
      <c r="X711" t="n">
        <v>0.73</v>
      </c>
      <c r="Y711" t="n">
        <v>1</v>
      </c>
      <c r="Z711" t="n">
        <v>10</v>
      </c>
    </row>
    <row r="712">
      <c r="A712" t="n">
        <v>25</v>
      </c>
      <c r="B712" t="n">
        <v>110</v>
      </c>
      <c r="C712" t="inlineStr">
        <is>
          <t xml:space="preserve">CONCLUIDO	</t>
        </is>
      </c>
      <c r="D712" t="n">
        <v>4.6253</v>
      </c>
      <c r="E712" t="n">
        <v>21.62</v>
      </c>
      <c r="F712" t="n">
        <v>17.87</v>
      </c>
      <c r="G712" t="n">
        <v>39.71</v>
      </c>
      <c r="H712" t="n">
        <v>0.58</v>
      </c>
      <c r="I712" t="n">
        <v>27</v>
      </c>
      <c r="J712" t="n">
        <v>223.65</v>
      </c>
      <c r="K712" t="n">
        <v>56.13</v>
      </c>
      <c r="L712" t="n">
        <v>7.25</v>
      </c>
      <c r="M712" t="n">
        <v>25</v>
      </c>
      <c r="N712" t="n">
        <v>50.27</v>
      </c>
      <c r="O712" t="n">
        <v>27817.81</v>
      </c>
      <c r="P712" t="n">
        <v>255.97</v>
      </c>
      <c r="Q712" t="n">
        <v>444.56</v>
      </c>
      <c r="R712" t="n">
        <v>79.58</v>
      </c>
      <c r="S712" t="n">
        <v>48.21</v>
      </c>
      <c r="T712" t="n">
        <v>9662.360000000001</v>
      </c>
      <c r="U712" t="n">
        <v>0.61</v>
      </c>
      <c r="V712" t="n">
        <v>0.76</v>
      </c>
      <c r="W712" t="n">
        <v>0.2</v>
      </c>
      <c r="X712" t="n">
        <v>0.59</v>
      </c>
      <c r="Y712" t="n">
        <v>1</v>
      </c>
      <c r="Z712" t="n">
        <v>10</v>
      </c>
    </row>
    <row r="713">
      <c r="A713" t="n">
        <v>26</v>
      </c>
      <c r="B713" t="n">
        <v>110</v>
      </c>
      <c r="C713" t="inlineStr">
        <is>
          <t xml:space="preserve">CONCLUIDO	</t>
        </is>
      </c>
      <c r="D713" t="n">
        <v>4.5764</v>
      </c>
      <c r="E713" t="n">
        <v>21.85</v>
      </c>
      <c r="F713" t="n">
        <v>18.14</v>
      </c>
      <c r="G713" t="n">
        <v>41.86</v>
      </c>
      <c r="H713" t="n">
        <v>0.59</v>
      </c>
      <c r="I713" t="n">
        <v>26</v>
      </c>
      <c r="J713" t="n">
        <v>224.07</v>
      </c>
      <c r="K713" t="n">
        <v>56.13</v>
      </c>
      <c r="L713" t="n">
        <v>7.5</v>
      </c>
      <c r="M713" t="n">
        <v>24</v>
      </c>
      <c r="N713" t="n">
        <v>50.44</v>
      </c>
      <c r="O713" t="n">
        <v>27869.24</v>
      </c>
      <c r="P713" t="n">
        <v>259.78</v>
      </c>
      <c r="Q713" t="n">
        <v>444.55</v>
      </c>
      <c r="R713" t="n">
        <v>89.84999999999999</v>
      </c>
      <c r="S713" t="n">
        <v>48.21</v>
      </c>
      <c r="T713" t="n">
        <v>14798.51</v>
      </c>
      <c r="U713" t="n">
        <v>0.54</v>
      </c>
      <c r="V713" t="n">
        <v>0.75</v>
      </c>
      <c r="W713" t="n">
        <v>0.19</v>
      </c>
      <c r="X713" t="n">
        <v>0.86</v>
      </c>
      <c r="Y713" t="n">
        <v>1</v>
      </c>
      <c r="Z713" t="n">
        <v>10</v>
      </c>
    </row>
    <row r="714">
      <c r="A714" t="n">
        <v>27</v>
      </c>
      <c r="B714" t="n">
        <v>110</v>
      </c>
      <c r="C714" t="inlineStr">
        <is>
          <t xml:space="preserve">CONCLUIDO	</t>
        </is>
      </c>
      <c r="D714" t="n">
        <v>4.618</v>
      </c>
      <c r="E714" t="n">
        <v>21.65</v>
      </c>
      <c r="F714" t="n">
        <v>17.99</v>
      </c>
      <c r="G714" t="n">
        <v>43.17</v>
      </c>
      <c r="H714" t="n">
        <v>0.61</v>
      </c>
      <c r="I714" t="n">
        <v>25</v>
      </c>
      <c r="J714" t="n">
        <v>224.49</v>
      </c>
      <c r="K714" t="n">
        <v>56.13</v>
      </c>
      <c r="L714" t="n">
        <v>7.75</v>
      </c>
      <c r="M714" t="n">
        <v>23</v>
      </c>
      <c r="N714" t="n">
        <v>50.61</v>
      </c>
      <c r="O714" t="n">
        <v>27920.73</v>
      </c>
      <c r="P714" t="n">
        <v>257.35</v>
      </c>
      <c r="Q714" t="n">
        <v>444.55</v>
      </c>
      <c r="R714" t="n">
        <v>83.89</v>
      </c>
      <c r="S714" t="n">
        <v>48.21</v>
      </c>
      <c r="T714" t="n">
        <v>11823.64</v>
      </c>
      <c r="U714" t="n">
        <v>0.57</v>
      </c>
      <c r="V714" t="n">
        <v>0.76</v>
      </c>
      <c r="W714" t="n">
        <v>0.2</v>
      </c>
      <c r="X714" t="n">
        <v>0.71</v>
      </c>
      <c r="Y714" t="n">
        <v>1</v>
      </c>
      <c r="Z714" t="n">
        <v>10</v>
      </c>
    </row>
    <row r="715">
      <c r="A715" t="n">
        <v>28</v>
      </c>
      <c r="B715" t="n">
        <v>110</v>
      </c>
      <c r="C715" t="inlineStr">
        <is>
          <t xml:space="preserve">CONCLUIDO	</t>
        </is>
      </c>
      <c r="D715" t="n">
        <v>4.6374</v>
      </c>
      <c r="E715" t="n">
        <v>21.56</v>
      </c>
      <c r="F715" t="n">
        <v>17.94</v>
      </c>
      <c r="G715" t="n">
        <v>44.84</v>
      </c>
      <c r="H715" t="n">
        <v>0.63</v>
      </c>
      <c r="I715" t="n">
        <v>24</v>
      </c>
      <c r="J715" t="n">
        <v>224.9</v>
      </c>
      <c r="K715" t="n">
        <v>56.13</v>
      </c>
      <c r="L715" t="n">
        <v>8</v>
      </c>
      <c r="M715" t="n">
        <v>22</v>
      </c>
      <c r="N715" t="n">
        <v>50.78</v>
      </c>
      <c r="O715" t="n">
        <v>27972.28</v>
      </c>
      <c r="P715" t="n">
        <v>256.23</v>
      </c>
      <c r="Q715" t="n">
        <v>444.55</v>
      </c>
      <c r="R715" t="n">
        <v>82.22</v>
      </c>
      <c r="S715" t="n">
        <v>48.21</v>
      </c>
      <c r="T715" t="n">
        <v>10996.73</v>
      </c>
      <c r="U715" t="n">
        <v>0.59</v>
      </c>
      <c r="V715" t="n">
        <v>0.76</v>
      </c>
      <c r="W715" t="n">
        <v>0.2</v>
      </c>
      <c r="X715" t="n">
        <v>0.66</v>
      </c>
      <c r="Y715" t="n">
        <v>1</v>
      </c>
      <c r="Z715" t="n">
        <v>10</v>
      </c>
    </row>
    <row r="716">
      <c r="A716" t="n">
        <v>29</v>
      </c>
      <c r="B716" t="n">
        <v>110</v>
      </c>
      <c r="C716" t="inlineStr">
        <is>
          <t xml:space="preserve">CONCLUIDO	</t>
        </is>
      </c>
      <c r="D716" t="n">
        <v>4.6338</v>
      </c>
      <c r="E716" t="n">
        <v>21.58</v>
      </c>
      <c r="F716" t="n">
        <v>17.95</v>
      </c>
      <c r="G716" t="n">
        <v>44.89</v>
      </c>
      <c r="H716" t="n">
        <v>0.65</v>
      </c>
      <c r="I716" t="n">
        <v>24</v>
      </c>
      <c r="J716" t="n">
        <v>225.32</v>
      </c>
      <c r="K716" t="n">
        <v>56.13</v>
      </c>
      <c r="L716" t="n">
        <v>8.25</v>
      </c>
      <c r="M716" t="n">
        <v>22</v>
      </c>
      <c r="N716" t="n">
        <v>50.95</v>
      </c>
      <c r="O716" t="n">
        <v>28023.89</v>
      </c>
      <c r="P716" t="n">
        <v>256.31</v>
      </c>
      <c r="Q716" t="n">
        <v>444.55</v>
      </c>
      <c r="R716" t="n">
        <v>82.77</v>
      </c>
      <c r="S716" t="n">
        <v>48.21</v>
      </c>
      <c r="T716" t="n">
        <v>11270.42</v>
      </c>
      <c r="U716" t="n">
        <v>0.58</v>
      </c>
      <c r="V716" t="n">
        <v>0.76</v>
      </c>
      <c r="W716" t="n">
        <v>0.2</v>
      </c>
      <c r="X716" t="n">
        <v>0.68</v>
      </c>
      <c r="Y716" t="n">
        <v>1</v>
      </c>
      <c r="Z716" t="n">
        <v>10</v>
      </c>
    </row>
    <row r="717">
      <c r="A717" t="n">
        <v>30</v>
      </c>
      <c r="B717" t="n">
        <v>110</v>
      </c>
      <c r="C717" t="inlineStr">
        <is>
          <t xml:space="preserve">CONCLUIDO	</t>
        </is>
      </c>
      <c r="D717" t="n">
        <v>4.6518</v>
      </c>
      <c r="E717" t="n">
        <v>21.5</v>
      </c>
      <c r="F717" t="n">
        <v>17.91</v>
      </c>
      <c r="G717" t="n">
        <v>46.73</v>
      </c>
      <c r="H717" t="n">
        <v>0.67</v>
      </c>
      <c r="I717" t="n">
        <v>23</v>
      </c>
      <c r="J717" t="n">
        <v>225.74</v>
      </c>
      <c r="K717" t="n">
        <v>56.13</v>
      </c>
      <c r="L717" t="n">
        <v>8.5</v>
      </c>
      <c r="M717" t="n">
        <v>21</v>
      </c>
      <c r="N717" t="n">
        <v>51.11</v>
      </c>
      <c r="O717" t="n">
        <v>28075.56</v>
      </c>
      <c r="P717" t="n">
        <v>255.59</v>
      </c>
      <c r="Q717" t="n">
        <v>444.56</v>
      </c>
      <c r="R717" t="n">
        <v>81.43000000000001</v>
      </c>
      <c r="S717" t="n">
        <v>48.21</v>
      </c>
      <c r="T717" t="n">
        <v>10606.94</v>
      </c>
      <c r="U717" t="n">
        <v>0.59</v>
      </c>
      <c r="V717" t="n">
        <v>0.76</v>
      </c>
      <c r="W717" t="n">
        <v>0.2</v>
      </c>
      <c r="X717" t="n">
        <v>0.64</v>
      </c>
      <c r="Y717" t="n">
        <v>1</v>
      </c>
      <c r="Z717" t="n">
        <v>10</v>
      </c>
    </row>
    <row r="718">
      <c r="A718" t="n">
        <v>31</v>
      </c>
      <c r="B718" t="n">
        <v>110</v>
      </c>
      <c r="C718" t="inlineStr">
        <is>
          <t xml:space="preserve">CONCLUIDO	</t>
        </is>
      </c>
      <c r="D718" t="n">
        <v>4.6696</v>
      </c>
      <c r="E718" t="n">
        <v>21.42</v>
      </c>
      <c r="F718" t="n">
        <v>17.87</v>
      </c>
      <c r="G718" t="n">
        <v>48.75</v>
      </c>
      <c r="H718" t="n">
        <v>0.6899999999999999</v>
      </c>
      <c r="I718" t="n">
        <v>22</v>
      </c>
      <c r="J718" t="n">
        <v>226.16</v>
      </c>
      <c r="K718" t="n">
        <v>56.13</v>
      </c>
      <c r="L718" t="n">
        <v>8.75</v>
      </c>
      <c r="M718" t="n">
        <v>20</v>
      </c>
      <c r="N718" t="n">
        <v>51.28</v>
      </c>
      <c r="O718" t="n">
        <v>28127.29</v>
      </c>
      <c r="P718" t="n">
        <v>254.6</v>
      </c>
      <c r="Q718" t="n">
        <v>444.55</v>
      </c>
      <c r="R718" t="n">
        <v>80.12</v>
      </c>
      <c r="S718" t="n">
        <v>48.21</v>
      </c>
      <c r="T718" t="n">
        <v>9955.139999999999</v>
      </c>
      <c r="U718" t="n">
        <v>0.6</v>
      </c>
      <c r="V718" t="n">
        <v>0.76</v>
      </c>
      <c r="W718" t="n">
        <v>0.2</v>
      </c>
      <c r="X718" t="n">
        <v>0.6</v>
      </c>
      <c r="Y718" t="n">
        <v>1</v>
      </c>
      <c r="Z718" t="n">
        <v>10</v>
      </c>
    </row>
    <row r="719">
      <c r="A719" t="n">
        <v>32</v>
      </c>
      <c r="B719" t="n">
        <v>110</v>
      </c>
      <c r="C719" t="inlineStr">
        <is>
          <t xml:space="preserve">CONCLUIDO	</t>
        </is>
      </c>
      <c r="D719" t="n">
        <v>4.6648</v>
      </c>
      <c r="E719" t="n">
        <v>21.44</v>
      </c>
      <c r="F719" t="n">
        <v>17.9</v>
      </c>
      <c r="G719" t="n">
        <v>48.81</v>
      </c>
      <c r="H719" t="n">
        <v>0.71</v>
      </c>
      <c r="I719" t="n">
        <v>22</v>
      </c>
      <c r="J719" t="n">
        <v>226.58</v>
      </c>
      <c r="K719" t="n">
        <v>56.13</v>
      </c>
      <c r="L719" t="n">
        <v>9</v>
      </c>
      <c r="M719" t="n">
        <v>20</v>
      </c>
      <c r="N719" t="n">
        <v>51.45</v>
      </c>
      <c r="O719" t="n">
        <v>28179.08</v>
      </c>
      <c r="P719" t="n">
        <v>254.57</v>
      </c>
      <c r="Q719" t="n">
        <v>444.57</v>
      </c>
      <c r="R719" t="n">
        <v>80.8</v>
      </c>
      <c r="S719" t="n">
        <v>48.21</v>
      </c>
      <c r="T719" t="n">
        <v>10293.95</v>
      </c>
      <c r="U719" t="n">
        <v>0.6</v>
      </c>
      <c r="V719" t="n">
        <v>0.76</v>
      </c>
      <c r="W719" t="n">
        <v>0.2</v>
      </c>
      <c r="X719" t="n">
        <v>0.62</v>
      </c>
      <c r="Y719" t="n">
        <v>1</v>
      </c>
      <c r="Z719" t="n">
        <v>10</v>
      </c>
    </row>
    <row r="720">
      <c r="A720" t="n">
        <v>33</v>
      </c>
      <c r="B720" t="n">
        <v>110</v>
      </c>
      <c r="C720" t="inlineStr">
        <is>
          <t xml:space="preserve">CONCLUIDO	</t>
        </is>
      </c>
      <c r="D720" t="n">
        <v>4.6824</v>
      </c>
      <c r="E720" t="n">
        <v>21.36</v>
      </c>
      <c r="F720" t="n">
        <v>17.86</v>
      </c>
      <c r="G720" t="n">
        <v>51.02</v>
      </c>
      <c r="H720" t="n">
        <v>0.72</v>
      </c>
      <c r="I720" t="n">
        <v>21</v>
      </c>
      <c r="J720" t="n">
        <v>227</v>
      </c>
      <c r="K720" t="n">
        <v>56.13</v>
      </c>
      <c r="L720" t="n">
        <v>9.25</v>
      </c>
      <c r="M720" t="n">
        <v>19</v>
      </c>
      <c r="N720" t="n">
        <v>51.62</v>
      </c>
      <c r="O720" t="n">
        <v>28230.92</v>
      </c>
      <c r="P720" t="n">
        <v>253.67</v>
      </c>
      <c r="Q720" t="n">
        <v>444.56</v>
      </c>
      <c r="R720" t="n">
        <v>79.47</v>
      </c>
      <c r="S720" t="n">
        <v>48.21</v>
      </c>
      <c r="T720" t="n">
        <v>9635.799999999999</v>
      </c>
      <c r="U720" t="n">
        <v>0.61</v>
      </c>
      <c r="V720" t="n">
        <v>0.76</v>
      </c>
      <c r="W720" t="n">
        <v>0.2</v>
      </c>
      <c r="X720" t="n">
        <v>0.58</v>
      </c>
      <c r="Y720" t="n">
        <v>1</v>
      </c>
      <c r="Z720" t="n">
        <v>10</v>
      </c>
    </row>
    <row r="721">
      <c r="A721" t="n">
        <v>34</v>
      </c>
      <c r="B721" t="n">
        <v>110</v>
      </c>
      <c r="C721" t="inlineStr">
        <is>
          <t xml:space="preserve">CONCLUIDO	</t>
        </is>
      </c>
      <c r="D721" t="n">
        <v>4.6854</v>
      </c>
      <c r="E721" t="n">
        <v>21.34</v>
      </c>
      <c r="F721" t="n">
        <v>17.84</v>
      </c>
      <c r="G721" t="n">
        <v>50.98</v>
      </c>
      <c r="H721" t="n">
        <v>0.74</v>
      </c>
      <c r="I721" t="n">
        <v>21</v>
      </c>
      <c r="J721" t="n">
        <v>227.42</v>
      </c>
      <c r="K721" t="n">
        <v>56.13</v>
      </c>
      <c r="L721" t="n">
        <v>9.5</v>
      </c>
      <c r="M721" t="n">
        <v>19</v>
      </c>
      <c r="N721" t="n">
        <v>51.8</v>
      </c>
      <c r="O721" t="n">
        <v>28282.83</v>
      </c>
      <c r="P721" t="n">
        <v>253.59</v>
      </c>
      <c r="Q721" t="n">
        <v>444.56</v>
      </c>
      <c r="R721" t="n">
        <v>79.06</v>
      </c>
      <c r="S721" t="n">
        <v>48.21</v>
      </c>
      <c r="T721" t="n">
        <v>9430.129999999999</v>
      </c>
      <c r="U721" t="n">
        <v>0.61</v>
      </c>
      <c r="V721" t="n">
        <v>0.76</v>
      </c>
      <c r="W721" t="n">
        <v>0.2</v>
      </c>
      <c r="X721" t="n">
        <v>0.57</v>
      </c>
      <c r="Y721" t="n">
        <v>1</v>
      </c>
      <c r="Z721" t="n">
        <v>10</v>
      </c>
    </row>
    <row r="722">
      <c r="A722" t="n">
        <v>35</v>
      </c>
      <c r="B722" t="n">
        <v>110</v>
      </c>
      <c r="C722" t="inlineStr">
        <is>
          <t xml:space="preserve">CONCLUIDO	</t>
        </is>
      </c>
      <c r="D722" t="n">
        <v>4.7004</v>
      </c>
      <c r="E722" t="n">
        <v>21.28</v>
      </c>
      <c r="F722" t="n">
        <v>17.82</v>
      </c>
      <c r="G722" t="n">
        <v>53.45</v>
      </c>
      <c r="H722" t="n">
        <v>0.76</v>
      </c>
      <c r="I722" t="n">
        <v>20</v>
      </c>
      <c r="J722" t="n">
        <v>227.84</v>
      </c>
      <c r="K722" t="n">
        <v>56.13</v>
      </c>
      <c r="L722" t="n">
        <v>9.75</v>
      </c>
      <c r="M722" t="n">
        <v>18</v>
      </c>
      <c r="N722" t="n">
        <v>51.97</v>
      </c>
      <c r="O722" t="n">
        <v>28334.8</v>
      </c>
      <c r="P722" t="n">
        <v>253.04</v>
      </c>
      <c r="Q722" t="n">
        <v>444.56</v>
      </c>
      <c r="R722" t="n">
        <v>78.2</v>
      </c>
      <c r="S722" t="n">
        <v>48.21</v>
      </c>
      <c r="T722" t="n">
        <v>9003.530000000001</v>
      </c>
      <c r="U722" t="n">
        <v>0.62</v>
      </c>
      <c r="V722" t="n">
        <v>0.77</v>
      </c>
      <c r="W722" t="n">
        <v>0.2</v>
      </c>
      <c r="X722" t="n">
        <v>0.54</v>
      </c>
      <c r="Y722" t="n">
        <v>1</v>
      </c>
      <c r="Z722" t="n">
        <v>10</v>
      </c>
    </row>
    <row r="723">
      <c r="A723" t="n">
        <v>36</v>
      </c>
      <c r="B723" t="n">
        <v>110</v>
      </c>
      <c r="C723" t="inlineStr">
        <is>
          <t xml:space="preserve">CONCLUIDO	</t>
        </is>
      </c>
      <c r="D723" t="n">
        <v>4.7019</v>
      </c>
      <c r="E723" t="n">
        <v>21.27</v>
      </c>
      <c r="F723" t="n">
        <v>17.81</v>
      </c>
      <c r="G723" t="n">
        <v>53.43</v>
      </c>
      <c r="H723" t="n">
        <v>0.78</v>
      </c>
      <c r="I723" t="n">
        <v>20</v>
      </c>
      <c r="J723" t="n">
        <v>228.27</v>
      </c>
      <c r="K723" t="n">
        <v>56.13</v>
      </c>
      <c r="L723" t="n">
        <v>10</v>
      </c>
      <c r="M723" t="n">
        <v>18</v>
      </c>
      <c r="N723" t="n">
        <v>52.14</v>
      </c>
      <c r="O723" t="n">
        <v>28386.82</v>
      </c>
      <c r="P723" t="n">
        <v>252.52</v>
      </c>
      <c r="Q723" t="n">
        <v>444.61</v>
      </c>
      <c r="R723" t="n">
        <v>77.98999999999999</v>
      </c>
      <c r="S723" t="n">
        <v>48.21</v>
      </c>
      <c r="T723" t="n">
        <v>8900.459999999999</v>
      </c>
      <c r="U723" t="n">
        <v>0.62</v>
      </c>
      <c r="V723" t="n">
        <v>0.77</v>
      </c>
      <c r="W723" t="n">
        <v>0.2</v>
      </c>
      <c r="X723" t="n">
        <v>0.53</v>
      </c>
      <c r="Y723" t="n">
        <v>1</v>
      </c>
      <c r="Z723" t="n">
        <v>10</v>
      </c>
    </row>
    <row r="724">
      <c r="A724" t="n">
        <v>37</v>
      </c>
      <c r="B724" t="n">
        <v>110</v>
      </c>
      <c r="C724" t="inlineStr">
        <is>
          <t xml:space="preserve">CONCLUIDO	</t>
        </is>
      </c>
      <c r="D724" t="n">
        <v>4.7185</v>
      </c>
      <c r="E724" t="n">
        <v>21.19</v>
      </c>
      <c r="F724" t="n">
        <v>17.78</v>
      </c>
      <c r="G724" t="n">
        <v>56.14</v>
      </c>
      <c r="H724" t="n">
        <v>0.8</v>
      </c>
      <c r="I724" t="n">
        <v>19</v>
      </c>
      <c r="J724" t="n">
        <v>228.69</v>
      </c>
      <c r="K724" t="n">
        <v>56.13</v>
      </c>
      <c r="L724" t="n">
        <v>10.25</v>
      </c>
      <c r="M724" t="n">
        <v>17</v>
      </c>
      <c r="N724" t="n">
        <v>52.31</v>
      </c>
      <c r="O724" t="n">
        <v>28438.91</v>
      </c>
      <c r="P724" t="n">
        <v>251.93</v>
      </c>
      <c r="Q724" t="n">
        <v>444.56</v>
      </c>
      <c r="R724" t="n">
        <v>76.83</v>
      </c>
      <c r="S724" t="n">
        <v>48.21</v>
      </c>
      <c r="T724" t="n">
        <v>8324.049999999999</v>
      </c>
      <c r="U724" t="n">
        <v>0.63</v>
      </c>
      <c r="V724" t="n">
        <v>0.77</v>
      </c>
      <c r="W724" t="n">
        <v>0.2</v>
      </c>
      <c r="X724" t="n">
        <v>0.5</v>
      </c>
      <c r="Y724" t="n">
        <v>1</v>
      </c>
      <c r="Z724" t="n">
        <v>10</v>
      </c>
    </row>
    <row r="725">
      <c r="A725" t="n">
        <v>38</v>
      </c>
      <c r="B725" t="n">
        <v>110</v>
      </c>
      <c r="C725" t="inlineStr">
        <is>
          <t xml:space="preserve">CONCLUIDO	</t>
        </is>
      </c>
      <c r="D725" t="n">
        <v>4.7339</v>
      </c>
      <c r="E725" t="n">
        <v>21.12</v>
      </c>
      <c r="F725" t="n">
        <v>17.71</v>
      </c>
      <c r="G725" t="n">
        <v>55.92</v>
      </c>
      <c r="H725" t="n">
        <v>0.8100000000000001</v>
      </c>
      <c r="I725" t="n">
        <v>19</v>
      </c>
      <c r="J725" t="n">
        <v>229.11</v>
      </c>
      <c r="K725" t="n">
        <v>56.13</v>
      </c>
      <c r="L725" t="n">
        <v>10.5</v>
      </c>
      <c r="M725" t="n">
        <v>17</v>
      </c>
      <c r="N725" t="n">
        <v>52.48</v>
      </c>
      <c r="O725" t="n">
        <v>28491.06</v>
      </c>
      <c r="P725" t="n">
        <v>250.32</v>
      </c>
      <c r="Q725" t="n">
        <v>444.56</v>
      </c>
      <c r="R725" t="n">
        <v>74.45999999999999</v>
      </c>
      <c r="S725" t="n">
        <v>48.21</v>
      </c>
      <c r="T725" t="n">
        <v>7141.93</v>
      </c>
      <c r="U725" t="n">
        <v>0.65</v>
      </c>
      <c r="V725" t="n">
        <v>0.77</v>
      </c>
      <c r="W725" t="n">
        <v>0.19</v>
      </c>
      <c r="X725" t="n">
        <v>0.43</v>
      </c>
      <c r="Y725" t="n">
        <v>1</v>
      </c>
      <c r="Z725" t="n">
        <v>10</v>
      </c>
    </row>
    <row r="726">
      <c r="A726" t="n">
        <v>39</v>
      </c>
      <c r="B726" t="n">
        <v>110</v>
      </c>
      <c r="C726" t="inlineStr">
        <is>
          <t xml:space="preserve">CONCLUIDO	</t>
        </is>
      </c>
      <c r="D726" t="n">
        <v>4.743</v>
      </c>
      <c r="E726" t="n">
        <v>21.08</v>
      </c>
      <c r="F726" t="n">
        <v>17.71</v>
      </c>
      <c r="G726" t="n">
        <v>59.04</v>
      </c>
      <c r="H726" t="n">
        <v>0.83</v>
      </c>
      <c r="I726" t="n">
        <v>18</v>
      </c>
      <c r="J726" t="n">
        <v>229.53</v>
      </c>
      <c r="K726" t="n">
        <v>56.13</v>
      </c>
      <c r="L726" t="n">
        <v>10.75</v>
      </c>
      <c r="M726" t="n">
        <v>16</v>
      </c>
      <c r="N726" t="n">
        <v>52.66</v>
      </c>
      <c r="O726" t="n">
        <v>28543.27</v>
      </c>
      <c r="P726" t="n">
        <v>250.07</v>
      </c>
      <c r="Q726" t="n">
        <v>444.56</v>
      </c>
      <c r="R726" t="n">
        <v>74.95</v>
      </c>
      <c r="S726" t="n">
        <v>48.21</v>
      </c>
      <c r="T726" t="n">
        <v>7391.43</v>
      </c>
      <c r="U726" t="n">
        <v>0.64</v>
      </c>
      <c r="V726" t="n">
        <v>0.77</v>
      </c>
      <c r="W726" t="n">
        <v>0.18</v>
      </c>
      <c r="X726" t="n">
        <v>0.43</v>
      </c>
      <c r="Y726" t="n">
        <v>1</v>
      </c>
      <c r="Z726" t="n">
        <v>10</v>
      </c>
    </row>
    <row r="727">
      <c r="A727" t="n">
        <v>40</v>
      </c>
      <c r="B727" t="n">
        <v>110</v>
      </c>
      <c r="C727" t="inlineStr">
        <is>
          <t xml:space="preserve">CONCLUIDO	</t>
        </is>
      </c>
      <c r="D727" t="n">
        <v>4.7279</v>
      </c>
      <c r="E727" t="n">
        <v>21.15</v>
      </c>
      <c r="F727" t="n">
        <v>17.78</v>
      </c>
      <c r="G727" t="n">
        <v>59.26</v>
      </c>
      <c r="H727" t="n">
        <v>0.85</v>
      </c>
      <c r="I727" t="n">
        <v>18</v>
      </c>
      <c r="J727" t="n">
        <v>229.96</v>
      </c>
      <c r="K727" t="n">
        <v>56.13</v>
      </c>
      <c r="L727" t="n">
        <v>11</v>
      </c>
      <c r="M727" t="n">
        <v>16</v>
      </c>
      <c r="N727" t="n">
        <v>52.83</v>
      </c>
      <c r="O727" t="n">
        <v>28595.54</v>
      </c>
      <c r="P727" t="n">
        <v>250.95</v>
      </c>
      <c r="Q727" t="n">
        <v>444.55</v>
      </c>
      <c r="R727" t="n">
        <v>77.03</v>
      </c>
      <c r="S727" t="n">
        <v>48.21</v>
      </c>
      <c r="T727" t="n">
        <v>8430.280000000001</v>
      </c>
      <c r="U727" t="n">
        <v>0.63</v>
      </c>
      <c r="V727" t="n">
        <v>0.77</v>
      </c>
      <c r="W727" t="n">
        <v>0.19</v>
      </c>
      <c r="X727" t="n">
        <v>0.5</v>
      </c>
      <c r="Y727" t="n">
        <v>1</v>
      </c>
      <c r="Z727" t="n">
        <v>10</v>
      </c>
    </row>
    <row r="728">
      <c r="A728" t="n">
        <v>41</v>
      </c>
      <c r="B728" t="n">
        <v>110</v>
      </c>
      <c r="C728" t="inlineStr">
        <is>
          <t xml:space="preserve">CONCLUIDO	</t>
        </is>
      </c>
      <c r="D728" t="n">
        <v>4.7469</v>
      </c>
      <c r="E728" t="n">
        <v>21.07</v>
      </c>
      <c r="F728" t="n">
        <v>17.74</v>
      </c>
      <c r="G728" t="n">
        <v>62.6</v>
      </c>
      <c r="H728" t="n">
        <v>0.87</v>
      </c>
      <c r="I728" t="n">
        <v>17</v>
      </c>
      <c r="J728" t="n">
        <v>230.38</v>
      </c>
      <c r="K728" t="n">
        <v>56.13</v>
      </c>
      <c r="L728" t="n">
        <v>11.25</v>
      </c>
      <c r="M728" t="n">
        <v>15</v>
      </c>
      <c r="N728" t="n">
        <v>53</v>
      </c>
      <c r="O728" t="n">
        <v>28647.87</v>
      </c>
      <c r="P728" t="n">
        <v>249.86</v>
      </c>
      <c r="Q728" t="n">
        <v>444.55</v>
      </c>
      <c r="R728" t="n">
        <v>75.63</v>
      </c>
      <c r="S728" t="n">
        <v>48.21</v>
      </c>
      <c r="T728" t="n">
        <v>7735.04</v>
      </c>
      <c r="U728" t="n">
        <v>0.64</v>
      </c>
      <c r="V728" t="n">
        <v>0.77</v>
      </c>
      <c r="W728" t="n">
        <v>0.19</v>
      </c>
      <c r="X728" t="n">
        <v>0.46</v>
      </c>
      <c r="Y728" t="n">
        <v>1</v>
      </c>
      <c r="Z728" t="n">
        <v>10</v>
      </c>
    </row>
    <row r="729">
      <c r="A729" t="n">
        <v>42</v>
      </c>
      <c r="B729" t="n">
        <v>110</v>
      </c>
      <c r="C729" t="inlineStr">
        <is>
          <t xml:space="preserve">CONCLUIDO	</t>
        </is>
      </c>
      <c r="D729" t="n">
        <v>4.7444</v>
      </c>
      <c r="E729" t="n">
        <v>21.08</v>
      </c>
      <c r="F729" t="n">
        <v>17.75</v>
      </c>
      <c r="G729" t="n">
        <v>62.64</v>
      </c>
      <c r="H729" t="n">
        <v>0.89</v>
      </c>
      <c r="I729" t="n">
        <v>17</v>
      </c>
      <c r="J729" t="n">
        <v>230.81</v>
      </c>
      <c r="K729" t="n">
        <v>56.13</v>
      </c>
      <c r="L729" t="n">
        <v>11.5</v>
      </c>
      <c r="M729" t="n">
        <v>15</v>
      </c>
      <c r="N729" t="n">
        <v>53.18</v>
      </c>
      <c r="O729" t="n">
        <v>28700.26</v>
      </c>
      <c r="P729" t="n">
        <v>250.25</v>
      </c>
      <c r="Q729" t="n">
        <v>444.55</v>
      </c>
      <c r="R729" t="n">
        <v>76.03</v>
      </c>
      <c r="S729" t="n">
        <v>48.21</v>
      </c>
      <c r="T729" t="n">
        <v>7932.7</v>
      </c>
      <c r="U729" t="n">
        <v>0.63</v>
      </c>
      <c r="V729" t="n">
        <v>0.77</v>
      </c>
      <c r="W729" t="n">
        <v>0.19</v>
      </c>
      <c r="X729" t="n">
        <v>0.47</v>
      </c>
      <c r="Y729" t="n">
        <v>1</v>
      </c>
      <c r="Z729" t="n">
        <v>10</v>
      </c>
    </row>
    <row r="730">
      <c r="A730" t="n">
        <v>43</v>
      </c>
      <c r="B730" t="n">
        <v>110</v>
      </c>
      <c r="C730" t="inlineStr">
        <is>
          <t xml:space="preserve">CONCLUIDO	</t>
        </is>
      </c>
      <c r="D730" t="n">
        <v>4.7436</v>
      </c>
      <c r="E730" t="n">
        <v>21.08</v>
      </c>
      <c r="F730" t="n">
        <v>17.75</v>
      </c>
      <c r="G730" t="n">
        <v>62.65</v>
      </c>
      <c r="H730" t="n">
        <v>0.9</v>
      </c>
      <c r="I730" t="n">
        <v>17</v>
      </c>
      <c r="J730" t="n">
        <v>231.23</v>
      </c>
      <c r="K730" t="n">
        <v>56.13</v>
      </c>
      <c r="L730" t="n">
        <v>11.75</v>
      </c>
      <c r="M730" t="n">
        <v>15</v>
      </c>
      <c r="N730" t="n">
        <v>53.36</v>
      </c>
      <c r="O730" t="n">
        <v>28752.71</v>
      </c>
      <c r="P730" t="n">
        <v>249.65</v>
      </c>
      <c r="Q730" t="n">
        <v>444.55</v>
      </c>
      <c r="R730" t="n">
        <v>76.06</v>
      </c>
      <c r="S730" t="n">
        <v>48.21</v>
      </c>
      <c r="T730" t="n">
        <v>7948.15</v>
      </c>
      <c r="U730" t="n">
        <v>0.63</v>
      </c>
      <c r="V730" t="n">
        <v>0.77</v>
      </c>
      <c r="W730" t="n">
        <v>0.19</v>
      </c>
      <c r="X730" t="n">
        <v>0.47</v>
      </c>
      <c r="Y730" t="n">
        <v>1</v>
      </c>
      <c r="Z730" t="n">
        <v>10</v>
      </c>
    </row>
    <row r="731">
      <c r="A731" t="n">
        <v>44</v>
      </c>
      <c r="B731" t="n">
        <v>110</v>
      </c>
      <c r="C731" t="inlineStr">
        <is>
          <t xml:space="preserve">CONCLUIDO	</t>
        </is>
      </c>
      <c r="D731" t="n">
        <v>4.7652</v>
      </c>
      <c r="E731" t="n">
        <v>20.99</v>
      </c>
      <c r="F731" t="n">
        <v>17.7</v>
      </c>
      <c r="G731" t="n">
        <v>66.36</v>
      </c>
      <c r="H731" t="n">
        <v>0.92</v>
      </c>
      <c r="I731" t="n">
        <v>16</v>
      </c>
      <c r="J731" t="n">
        <v>231.66</v>
      </c>
      <c r="K731" t="n">
        <v>56.13</v>
      </c>
      <c r="L731" t="n">
        <v>12</v>
      </c>
      <c r="M731" t="n">
        <v>14</v>
      </c>
      <c r="N731" t="n">
        <v>53.53</v>
      </c>
      <c r="O731" t="n">
        <v>28805.23</v>
      </c>
      <c r="P731" t="n">
        <v>248.49</v>
      </c>
      <c r="Q731" t="n">
        <v>444.55</v>
      </c>
      <c r="R731" t="n">
        <v>74.42</v>
      </c>
      <c r="S731" t="n">
        <v>48.21</v>
      </c>
      <c r="T731" t="n">
        <v>7134.82</v>
      </c>
      <c r="U731" t="n">
        <v>0.65</v>
      </c>
      <c r="V731" t="n">
        <v>0.77</v>
      </c>
      <c r="W731" t="n">
        <v>0.19</v>
      </c>
      <c r="X731" t="n">
        <v>0.42</v>
      </c>
      <c r="Y731" t="n">
        <v>1</v>
      </c>
      <c r="Z731" t="n">
        <v>10</v>
      </c>
    </row>
    <row r="732">
      <c r="A732" t="n">
        <v>45</v>
      </c>
      <c r="B732" t="n">
        <v>110</v>
      </c>
      <c r="C732" t="inlineStr">
        <is>
          <t xml:space="preserve">CONCLUIDO	</t>
        </is>
      </c>
      <c r="D732" t="n">
        <v>4.7626</v>
      </c>
      <c r="E732" t="n">
        <v>21</v>
      </c>
      <c r="F732" t="n">
        <v>17.71</v>
      </c>
      <c r="G732" t="n">
        <v>66.41</v>
      </c>
      <c r="H732" t="n">
        <v>0.9399999999999999</v>
      </c>
      <c r="I732" t="n">
        <v>16</v>
      </c>
      <c r="J732" t="n">
        <v>232.08</v>
      </c>
      <c r="K732" t="n">
        <v>56.13</v>
      </c>
      <c r="L732" t="n">
        <v>12.25</v>
      </c>
      <c r="M732" t="n">
        <v>14</v>
      </c>
      <c r="N732" t="n">
        <v>53.71</v>
      </c>
      <c r="O732" t="n">
        <v>28857.81</v>
      </c>
      <c r="P732" t="n">
        <v>248.71</v>
      </c>
      <c r="Q732" t="n">
        <v>444.56</v>
      </c>
      <c r="R732" t="n">
        <v>74.75</v>
      </c>
      <c r="S732" t="n">
        <v>48.21</v>
      </c>
      <c r="T732" t="n">
        <v>7300.35</v>
      </c>
      <c r="U732" t="n">
        <v>0.64</v>
      </c>
      <c r="V732" t="n">
        <v>0.77</v>
      </c>
      <c r="W732" t="n">
        <v>0.19</v>
      </c>
      <c r="X732" t="n">
        <v>0.43</v>
      </c>
      <c r="Y732" t="n">
        <v>1</v>
      </c>
      <c r="Z732" t="n">
        <v>10</v>
      </c>
    </row>
    <row r="733">
      <c r="A733" t="n">
        <v>46</v>
      </c>
      <c r="B733" t="n">
        <v>110</v>
      </c>
      <c r="C733" t="inlineStr">
        <is>
          <t xml:space="preserve">CONCLUIDO	</t>
        </is>
      </c>
      <c r="D733" t="n">
        <v>4.7624</v>
      </c>
      <c r="E733" t="n">
        <v>21</v>
      </c>
      <c r="F733" t="n">
        <v>17.71</v>
      </c>
      <c r="G733" t="n">
        <v>66.41</v>
      </c>
      <c r="H733" t="n">
        <v>0.96</v>
      </c>
      <c r="I733" t="n">
        <v>16</v>
      </c>
      <c r="J733" t="n">
        <v>232.51</v>
      </c>
      <c r="K733" t="n">
        <v>56.13</v>
      </c>
      <c r="L733" t="n">
        <v>12.5</v>
      </c>
      <c r="M733" t="n">
        <v>14</v>
      </c>
      <c r="N733" t="n">
        <v>53.88</v>
      </c>
      <c r="O733" t="n">
        <v>28910.45</v>
      </c>
      <c r="P733" t="n">
        <v>248.44</v>
      </c>
      <c r="Q733" t="n">
        <v>444.56</v>
      </c>
      <c r="R733" t="n">
        <v>74.70999999999999</v>
      </c>
      <c r="S733" t="n">
        <v>48.21</v>
      </c>
      <c r="T733" t="n">
        <v>7282</v>
      </c>
      <c r="U733" t="n">
        <v>0.65</v>
      </c>
      <c r="V733" t="n">
        <v>0.77</v>
      </c>
      <c r="W733" t="n">
        <v>0.19</v>
      </c>
      <c r="X733" t="n">
        <v>0.43</v>
      </c>
      <c r="Y733" t="n">
        <v>1</v>
      </c>
      <c r="Z733" t="n">
        <v>10</v>
      </c>
    </row>
    <row r="734">
      <c r="A734" t="n">
        <v>47</v>
      </c>
      <c r="B734" t="n">
        <v>110</v>
      </c>
      <c r="C734" t="inlineStr">
        <is>
          <t xml:space="preserve">CONCLUIDO	</t>
        </is>
      </c>
      <c r="D734" t="n">
        <v>4.7813</v>
      </c>
      <c r="E734" t="n">
        <v>20.91</v>
      </c>
      <c r="F734" t="n">
        <v>17.67</v>
      </c>
      <c r="G734" t="n">
        <v>70.67</v>
      </c>
      <c r="H734" t="n">
        <v>0.97</v>
      </c>
      <c r="I734" t="n">
        <v>15</v>
      </c>
      <c r="J734" t="n">
        <v>232.94</v>
      </c>
      <c r="K734" t="n">
        <v>56.13</v>
      </c>
      <c r="L734" t="n">
        <v>12.75</v>
      </c>
      <c r="M734" t="n">
        <v>13</v>
      </c>
      <c r="N734" t="n">
        <v>54.06</v>
      </c>
      <c r="O734" t="n">
        <v>28963.15</v>
      </c>
      <c r="P734" t="n">
        <v>247.6</v>
      </c>
      <c r="Q734" t="n">
        <v>444.59</v>
      </c>
      <c r="R734" t="n">
        <v>73.28</v>
      </c>
      <c r="S734" t="n">
        <v>48.21</v>
      </c>
      <c r="T734" t="n">
        <v>6567.56</v>
      </c>
      <c r="U734" t="n">
        <v>0.66</v>
      </c>
      <c r="V734" t="n">
        <v>0.77</v>
      </c>
      <c r="W734" t="n">
        <v>0.19</v>
      </c>
      <c r="X734" t="n">
        <v>0.39</v>
      </c>
      <c r="Y734" t="n">
        <v>1</v>
      </c>
      <c r="Z734" t="n">
        <v>10</v>
      </c>
    </row>
    <row r="735">
      <c r="A735" t="n">
        <v>48</v>
      </c>
      <c r="B735" t="n">
        <v>110</v>
      </c>
      <c r="C735" t="inlineStr">
        <is>
          <t xml:space="preserve">CONCLUIDO	</t>
        </is>
      </c>
      <c r="D735" t="n">
        <v>4.7798</v>
      </c>
      <c r="E735" t="n">
        <v>20.92</v>
      </c>
      <c r="F735" t="n">
        <v>17.68</v>
      </c>
      <c r="G735" t="n">
        <v>70.7</v>
      </c>
      <c r="H735" t="n">
        <v>0.99</v>
      </c>
      <c r="I735" t="n">
        <v>15</v>
      </c>
      <c r="J735" t="n">
        <v>233.37</v>
      </c>
      <c r="K735" t="n">
        <v>56.13</v>
      </c>
      <c r="L735" t="n">
        <v>13</v>
      </c>
      <c r="M735" t="n">
        <v>13</v>
      </c>
      <c r="N735" t="n">
        <v>54.24</v>
      </c>
      <c r="O735" t="n">
        <v>29015.91</v>
      </c>
      <c r="P735" t="n">
        <v>247.51</v>
      </c>
      <c r="Q735" t="n">
        <v>444.6</v>
      </c>
      <c r="R735" t="n">
        <v>73.47</v>
      </c>
      <c r="S735" t="n">
        <v>48.21</v>
      </c>
      <c r="T735" t="n">
        <v>6666.79</v>
      </c>
      <c r="U735" t="n">
        <v>0.66</v>
      </c>
      <c r="V735" t="n">
        <v>0.77</v>
      </c>
      <c r="W735" t="n">
        <v>0.19</v>
      </c>
      <c r="X735" t="n">
        <v>0.4</v>
      </c>
      <c r="Y735" t="n">
        <v>1</v>
      </c>
      <c r="Z735" t="n">
        <v>10</v>
      </c>
    </row>
    <row r="736">
      <c r="A736" t="n">
        <v>49</v>
      </c>
      <c r="B736" t="n">
        <v>110</v>
      </c>
      <c r="C736" t="inlineStr">
        <is>
          <t xml:space="preserve">CONCLUIDO	</t>
        </is>
      </c>
      <c r="D736" t="n">
        <v>4.7811</v>
      </c>
      <c r="E736" t="n">
        <v>20.92</v>
      </c>
      <c r="F736" t="n">
        <v>17.67</v>
      </c>
      <c r="G736" t="n">
        <v>70.68000000000001</v>
      </c>
      <c r="H736" t="n">
        <v>1.01</v>
      </c>
      <c r="I736" t="n">
        <v>15</v>
      </c>
      <c r="J736" t="n">
        <v>233.79</v>
      </c>
      <c r="K736" t="n">
        <v>56.13</v>
      </c>
      <c r="L736" t="n">
        <v>13.25</v>
      </c>
      <c r="M736" t="n">
        <v>13</v>
      </c>
      <c r="N736" t="n">
        <v>54.42</v>
      </c>
      <c r="O736" t="n">
        <v>29068.74</v>
      </c>
      <c r="P736" t="n">
        <v>247.22</v>
      </c>
      <c r="Q736" t="n">
        <v>444.55</v>
      </c>
      <c r="R736" t="n">
        <v>73.31</v>
      </c>
      <c r="S736" t="n">
        <v>48.21</v>
      </c>
      <c r="T736" t="n">
        <v>6587.43</v>
      </c>
      <c r="U736" t="n">
        <v>0.66</v>
      </c>
      <c r="V736" t="n">
        <v>0.77</v>
      </c>
      <c r="W736" t="n">
        <v>0.19</v>
      </c>
      <c r="X736" t="n">
        <v>0.39</v>
      </c>
      <c r="Y736" t="n">
        <v>1</v>
      </c>
      <c r="Z736" t="n">
        <v>10</v>
      </c>
    </row>
    <row r="737">
      <c r="A737" t="n">
        <v>50</v>
      </c>
      <c r="B737" t="n">
        <v>110</v>
      </c>
      <c r="C737" t="inlineStr">
        <is>
          <t xml:space="preserve">CONCLUIDO	</t>
        </is>
      </c>
      <c r="D737" t="n">
        <v>4.7823</v>
      </c>
      <c r="E737" t="n">
        <v>20.91</v>
      </c>
      <c r="F737" t="n">
        <v>17.66</v>
      </c>
      <c r="G737" t="n">
        <v>70.66</v>
      </c>
      <c r="H737" t="n">
        <v>1.02</v>
      </c>
      <c r="I737" t="n">
        <v>15</v>
      </c>
      <c r="J737" t="n">
        <v>234.22</v>
      </c>
      <c r="K737" t="n">
        <v>56.13</v>
      </c>
      <c r="L737" t="n">
        <v>13.5</v>
      </c>
      <c r="M737" t="n">
        <v>13</v>
      </c>
      <c r="N737" t="n">
        <v>54.6</v>
      </c>
      <c r="O737" t="n">
        <v>29121.64</v>
      </c>
      <c r="P737" t="n">
        <v>246.71</v>
      </c>
      <c r="Q737" t="n">
        <v>444.55</v>
      </c>
      <c r="R737" t="n">
        <v>73.2</v>
      </c>
      <c r="S737" t="n">
        <v>48.21</v>
      </c>
      <c r="T737" t="n">
        <v>6532.29</v>
      </c>
      <c r="U737" t="n">
        <v>0.66</v>
      </c>
      <c r="V737" t="n">
        <v>0.77</v>
      </c>
      <c r="W737" t="n">
        <v>0.19</v>
      </c>
      <c r="X737" t="n">
        <v>0.39</v>
      </c>
      <c r="Y737" t="n">
        <v>1</v>
      </c>
      <c r="Z737" t="n">
        <v>10</v>
      </c>
    </row>
    <row r="738">
      <c r="A738" t="n">
        <v>51</v>
      </c>
      <c r="B738" t="n">
        <v>110</v>
      </c>
      <c r="C738" t="inlineStr">
        <is>
          <t xml:space="preserve">CONCLUIDO	</t>
        </is>
      </c>
      <c r="D738" t="n">
        <v>4.807</v>
      </c>
      <c r="E738" t="n">
        <v>20.8</v>
      </c>
      <c r="F738" t="n">
        <v>17.6</v>
      </c>
      <c r="G738" t="n">
        <v>75.42</v>
      </c>
      <c r="H738" t="n">
        <v>1.04</v>
      </c>
      <c r="I738" t="n">
        <v>14</v>
      </c>
      <c r="J738" t="n">
        <v>234.65</v>
      </c>
      <c r="K738" t="n">
        <v>56.13</v>
      </c>
      <c r="L738" t="n">
        <v>13.75</v>
      </c>
      <c r="M738" t="n">
        <v>12</v>
      </c>
      <c r="N738" t="n">
        <v>54.78</v>
      </c>
      <c r="O738" t="n">
        <v>29174.59</v>
      </c>
      <c r="P738" t="n">
        <v>246</v>
      </c>
      <c r="Q738" t="n">
        <v>444.58</v>
      </c>
      <c r="R738" t="n">
        <v>70.90000000000001</v>
      </c>
      <c r="S738" t="n">
        <v>48.21</v>
      </c>
      <c r="T738" t="n">
        <v>5386.67</v>
      </c>
      <c r="U738" t="n">
        <v>0.68</v>
      </c>
      <c r="V738" t="n">
        <v>0.78</v>
      </c>
      <c r="W738" t="n">
        <v>0.19</v>
      </c>
      <c r="X738" t="n">
        <v>0.32</v>
      </c>
      <c r="Y738" t="n">
        <v>1</v>
      </c>
      <c r="Z738" t="n">
        <v>10</v>
      </c>
    </row>
    <row r="739">
      <c r="A739" t="n">
        <v>52</v>
      </c>
      <c r="B739" t="n">
        <v>110</v>
      </c>
      <c r="C739" t="inlineStr">
        <is>
          <t xml:space="preserve">CONCLUIDO	</t>
        </is>
      </c>
      <c r="D739" t="n">
        <v>4.8139</v>
      </c>
      <c r="E739" t="n">
        <v>20.77</v>
      </c>
      <c r="F739" t="n">
        <v>17.57</v>
      </c>
      <c r="G739" t="n">
        <v>75.3</v>
      </c>
      <c r="H739" t="n">
        <v>1.06</v>
      </c>
      <c r="I739" t="n">
        <v>14</v>
      </c>
      <c r="J739" t="n">
        <v>235.08</v>
      </c>
      <c r="K739" t="n">
        <v>56.13</v>
      </c>
      <c r="L739" t="n">
        <v>14</v>
      </c>
      <c r="M739" t="n">
        <v>12</v>
      </c>
      <c r="N739" t="n">
        <v>54.96</v>
      </c>
      <c r="O739" t="n">
        <v>29227.61</v>
      </c>
      <c r="P739" t="n">
        <v>245.32</v>
      </c>
      <c r="Q739" t="n">
        <v>444.57</v>
      </c>
      <c r="R739" t="n">
        <v>70.15000000000001</v>
      </c>
      <c r="S739" t="n">
        <v>48.21</v>
      </c>
      <c r="T739" t="n">
        <v>5008.9</v>
      </c>
      <c r="U739" t="n">
        <v>0.6899999999999999</v>
      </c>
      <c r="V739" t="n">
        <v>0.78</v>
      </c>
      <c r="W739" t="n">
        <v>0.18</v>
      </c>
      <c r="X739" t="n">
        <v>0.29</v>
      </c>
      <c r="Y739" t="n">
        <v>1</v>
      </c>
      <c r="Z739" t="n">
        <v>10</v>
      </c>
    </row>
    <row r="740">
      <c r="A740" t="n">
        <v>53</v>
      </c>
      <c r="B740" t="n">
        <v>110</v>
      </c>
      <c r="C740" t="inlineStr">
        <is>
          <t xml:space="preserve">CONCLUIDO	</t>
        </is>
      </c>
      <c r="D740" t="n">
        <v>4.778</v>
      </c>
      <c r="E740" t="n">
        <v>20.93</v>
      </c>
      <c r="F740" t="n">
        <v>17.73</v>
      </c>
      <c r="G740" t="n">
        <v>75.97</v>
      </c>
      <c r="H740" t="n">
        <v>1.08</v>
      </c>
      <c r="I740" t="n">
        <v>14</v>
      </c>
      <c r="J740" t="n">
        <v>235.51</v>
      </c>
      <c r="K740" t="n">
        <v>56.13</v>
      </c>
      <c r="L740" t="n">
        <v>14.25</v>
      </c>
      <c r="M740" t="n">
        <v>12</v>
      </c>
      <c r="N740" t="n">
        <v>55.14</v>
      </c>
      <c r="O740" t="n">
        <v>29280.69</v>
      </c>
      <c r="P740" t="n">
        <v>247.3</v>
      </c>
      <c r="Q740" t="n">
        <v>444.55</v>
      </c>
      <c r="R740" t="n">
        <v>75.65000000000001</v>
      </c>
      <c r="S740" t="n">
        <v>48.21</v>
      </c>
      <c r="T740" t="n">
        <v>7758.83</v>
      </c>
      <c r="U740" t="n">
        <v>0.64</v>
      </c>
      <c r="V740" t="n">
        <v>0.77</v>
      </c>
      <c r="W740" t="n">
        <v>0.18</v>
      </c>
      <c r="X740" t="n">
        <v>0.45</v>
      </c>
      <c r="Y740" t="n">
        <v>1</v>
      </c>
      <c r="Z740" t="n">
        <v>10</v>
      </c>
    </row>
    <row r="741">
      <c r="A741" t="n">
        <v>54</v>
      </c>
      <c r="B741" t="n">
        <v>110</v>
      </c>
      <c r="C741" t="inlineStr">
        <is>
          <t xml:space="preserve">CONCLUIDO	</t>
        </is>
      </c>
      <c r="D741" t="n">
        <v>4.791</v>
      </c>
      <c r="E741" t="n">
        <v>20.87</v>
      </c>
      <c r="F741" t="n">
        <v>17.67</v>
      </c>
      <c r="G741" t="n">
        <v>75.72</v>
      </c>
      <c r="H741" t="n">
        <v>1.09</v>
      </c>
      <c r="I741" t="n">
        <v>14</v>
      </c>
      <c r="J741" t="n">
        <v>235.94</v>
      </c>
      <c r="K741" t="n">
        <v>56.13</v>
      </c>
      <c r="L741" t="n">
        <v>14.5</v>
      </c>
      <c r="M741" t="n">
        <v>12</v>
      </c>
      <c r="N741" t="n">
        <v>55.32</v>
      </c>
      <c r="O741" t="n">
        <v>29333.84</v>
      </c>
      <c r="P741" t="n">
        <v>245.27</v>
      </c>
      <c r="Q741" t="n">
        <v>444.55</v>
      </c>
      <c r="R741" t="n">
        <v>73.45999999999999</v>
      </c>
      <c r="S741" t="n">
        <v>48.21</v>
      </c>
      <c r="T741" t="n">
        <v>6665.54</v>
      </c>
      <c r="U741" t="n">
        <v>0.66</v>
      </c>
      <c r="V741" t="n">
        <v>0.77</v>
      </c>
      <c r="W741" t="n">
        <v>0.19</v>
      </c>
      <c r="X741" t="n">
        <v>0.39</v>
      </c>
      <c r="Y741" t="n">
        <v>1</v>
      </c>
      <c r="Z741" t="n">
        <v>10</v>
      </c>
    </row>
    <row r="742">
      <c r="A742" t="n">
        <v>55</v>
      </c>
      <c r="B742" t="n">
        <v>110</v>
      </c>
      <c r="C742" t="inlineStr">
        <is>
          <t xml:space="preserve">CONCLUIDO	</t>
        </is>
      </c>
      <c r="D742" t="n">
        <v>4.811</v>
      </c>
      <c r="E742" t="n">
        <v>20.79</v>
      </c>
      <c r="F742" t="n">
        <v>17.62</v>
      </c>
      <c r="G742" t="n">
        <v>81.34</v>
      </c>
      <c r="H742" t="n">
        <v>1.11</v>
      </c>
      <c r="I742" t="n">
        <v>13</v>
      </c>
      <c r="J742" t="n">
        <v>236.37</v>
      </c>
      <c r="K742" t="n">
        <v>56.13</v>
      </c>
      <c r="L742" t="n">
        <v>14.75</v>
      </c>
      <c r="M742" t="n">
        <v>11</v>
      </c>
      <c r="N742" t="n">
        <v>55.5</v>
      </c>
      <c r="O742" t="n">
        <v>29387.05</v>
      </c>
      <c r="P742" t="n">
        <v>244.7</v>
      </c>
      <c r="Q742" t="n">
        <v>444.55</v>
      </c>
      <c r="R742" t="n">
        <v>71.98999999999999</v>
      </c>
      <c r="S742" t="n">
        <v>48.21</v>
      </c>
      <c r="T742" t="n">
        <v>5935.02</v>
      </c>
      <c r="U742" t="n">
        <v>0.67</v>
      </c>
      <c r="V742" t="n">
        <v>0.77</v>
      </c>
      <c r="W742" t="n">
        <v>0.18</v>
      </c>
      <c r="X742" t="n">
        <v>0.35</v>
      </c>
      <c r="Y742" t="n">
        <v>1</v>
      </c>
      <c r="Z742" t="n">
        <v>10</v>
      </c>
    </row>
    <row r="743">
      <c r="A743" t="n">
        <v>56</v>
      </c>
      <c r="B743" t="n">
        <v>110</v>
      </c>
      <c r="C743" t="inlineStr">
        <is>
          <t xml:space="preserve">CONCLUIDO	</t>
        </is>
      </c>
      <c r="D743" t="n">
        <v>4.8124</v>
      </c>
      <c r="E743" t="n">
        <v>20.78</v>
      </c>
      <c r="F743" t="n">
        <v>17.62</v>
      </c>
      <c r="G743" t="n">
        <v>81.31</v>
      </c>
      <c r="H743" t="n">
        <v>1.13</v>
      </c>
      <c r="I743" t="n">
        <v>13</v>
      </c>
      <c r="J743" t="n">
        <v>236.81</v>
      </c>
      <c r="K743" t="n">
        <v>56.13</v>
      </c>
      <c r="L743" t="n">
        <v>15</v>
      </c>
      <c r="M743" t="n">
        <v>11</v>
      </c>
      <c r="N743" t="n">
        <v>55.68</v>
      </c>
      <c r="O743" t="n">
        <v>29440.33</v>
      </c>
      <c r="P743" t="n">
        <v>244.73</v>
      </c>
      <c r="Q743" t="n">
        <v>444.55</v>
      </c>
      <c r="R743" t="n">
        <v>71.73999999999999</v>
      </c>
      <c r="S743" t="n">
        <v>48.21</v>
      </c>
      <c r="T743" t="n">
        <v>5811.05</v>
      </c>
      <c r="U743" t="n">
        <v>0.67</v>
      </c>
      <c r="V743" t="n">
        <v>0.77</v>
      </c>
      <c r="W743" t="n">
        <v>0.18</v>
      </c>
      <c r="X743" t="n">
        <v>0.34</v>
      </c>
      <c r="Y743" t="n">
        <v>1</v>
      </c>
      <c r="Z743" t="n">
        <v>10</v>
      </c>
    </row>
    <row r="744">
      <c r="A744" t="n">
        <v>57</v>
      </c>
      <c r="B744" t="n">
        <v>110</v>
      </c>
      <c r="C744" t="inlineStr">
        <is>
          <t xml:space="preserve">CONCLUIDO	</t>
        </is>
      </c>
      <c r="D744" t="n">
        <v>4.813</v>
      </c>
      <c r="E744" t="n">
        <v>20.78</v>
      </c>
      <c r="F744" t="n">
        <v>17.62</v>
      </c>
      <c r="G744" t="n">
        <v>81.3</v>
      </c>
      <c r="H744" t="n">
        <v>1.14</v>
      </c>
      <c r="I744" t="n">
        <v>13</v>
      </c>
      <c r="J744" t="n">
        <v>237.24</v>
      </c>
      <c r="K744" t="n">
        <v>56.13</v>
      </c>
      <c r="L744" t="n">
        <v>15.25</v>
      </c>
      <c r="M744" t="n">
        <v>11</v>
      </c>
      <c r="N744" t="n">
        <v>55.86</v>
      </c>
      <c r="O744" t="n">
        <v>29493.67</v>
      </c>
      <c r="P744" t="n">
        <v>244.41</v>
      </c>
      <c r="Q744" t="n">
        <v>444.58</v>
      </c>
      <c r="R744" t="n">
        <v>71.73999999999999</v>
      </c>
      <c r="S744" t="n">
        <v>48.21</v>
      </c>
      <c r="T744" t="n">
        <v>5808.28</v>
      </c>
      <c r="U744" t="n">
        <v>0.67</v>
      </c>
      <c r="V744" t="n">
        <v>0.77</v>
      </c>
      <c r="W744" t="n">
        <v>0.18</v>
      </c>
      <c r="X744" t="n">
        <v>0.34</v>
      </c>
      <c r="Y744" t="n">
        <v>1</v>
      </c>
      <c r="Z744" t="n">
        <v>10</v>
      </c>
    </row>
    <row r="745">
      <c r="A745" t="n">
        <v>58</v>
      </c>
      <c r="B745" t="n">
        <v>110</v>
      </c>
      <c r="C745" t="inlineStr">
        <is>
          <t xml:space="preserve">CONCLUIDO	</t>
        </is>
      </c>
      <c r="D745" t="n">
        <v>4.8099</v>
      </c>
      <c r="E745" t="n">
        <v>20.79</v>
      </c>
      <c r="F745" t="n">
        <v>17.63</v>
      </c>
      <c r="G745" t="n">
        <v>81.36</v>
      </c>
      <c r="H745" t="n">
        <v>1.16</v>
      </c>
      <c r="I745" t="n">
        <v>13</v>
      </c>
      <c r="J745" t="n">
        <v>237.67</v>
      </c>
      <c r="K745" t="n">
        <v>56.13</v>
      </c>
      <c r="L745" t="n">
        <v>15.5</v>
      </c>
      <c r="M745" t="n">
        <v>11</v>
      </c>
      <c r="N745" t="n">
        <v>56.05</v>
      </c>
      <c r="O745" t="n">
        <v>29547.07</v>
      </c>
      <c r="P745" t="n">
        <v>244.5</v>
      </c>
      <c r="Q745" t="n">
        <v>444.55</v>
      </c>
      <c r="R745" t="n">
        <v>72.11</v>
      </c>
      <c r="S745" t="n">
        <v>48.21</v>
      </c>
      <c r="T745" t="n">
        <v>5994.36</v>
      </c>
      <c r="U745" t="n">
        <v>0.67</v>
      </c>
      <c r="V745" t="n">
        <v>0.77</v>
      </c>
      <c r="W745" t="n">
        <v>0.19</v>
      </c>
      <c r="X745" t="n">
        <v>0.35</v>
      </c>
      <c r="Y745" t="n">
        <v>1</v>
      </c>
      <c r="Z745" t="n">
        <v>10</v>
      </c>
    </row>
    <row r="746">
      <c r="A746" t="n">
        <v>59</v>
      </c>
      <c r="B746" t="n">
        <v>110</v>
      </c>
      <c r="C746" t="inlineStr">
        <is>
          <t xml:space="preserve">CONCLUIDO	</t>
        </is>
      </c>
      <c r="D746" t="n">
        <v>4.8116</v>
      </c>
      <c r="E746" t="n">
        <v>20.78</v>
      </c>
      <c r="F746" t="n">
        <v>17.62</v>
      </c>
      <c r="G746" t="n">
        <v>81.33</v>
      </c>
      <c r="H746" t="n">
        <v>1.18</v>
      </c>
      <c r="I746" t="n">
        <v>13</v>
      </c>
      <c r="J746" t="n">
        <v>238.11</v>
      </c>
      <c r="K746" t="n">
        <v>56.13</v>
      </c>
      <c r="L746" t="n">
        <v>15.75</v>
      </c>
      <c r="M746" t="n">
        <v>11</v>
      </c>
      <c r="N746" t="n">
        <v>56.23</v>
      </c>
      <c r="O746" t="n">
        <v>29600.54</v>
      </c>
      <c r="P746" t="n">
        <v>243.05</v>
      </c>
      <c r="Q746" t="n">
        <v>444.57</v>
      </c>
      <c r="R746" t="n">
        <v>71.73999999999999</v>
      </c>
      <c r="S746" t="n">
        <v>48.21</v>
      </c>
      <c r="T746" t="n">
        <v>5811.04</v>
      </c>
      <c r="U746" t="n">
        <v>0.67</v>
      </c>
      <c r="V746" t="n">
        <v>0.77</v>
      </c>
      <c r="W746" t="n">
        <v>0.19</v>
      </c>
      <c r="X746" t="n">
        <v>0.34</v>
      </c>
      <c r="Y746" t="n">
        <v>1</v>
      </c>
      <c r="Z746" t="n">
        <v>10</v>
      </c>
    </row>
    <row r="747">
      <c r="A747" t="n">
        <v>60</v>
      </c>
      <c r="B747" t="n">
        <v>110</v>
      </c>
      <c r="C747" t="inlineStr">
        <is>
          <t xml:space="preserve">CONCLUIDO	</t>
        </is>
      </c>
      <c r="D747" t="n">
        <v>4.8297</v>
      </c>
      <c r="E747" t="n">
        <v>20.71</v>
      </c>
      <c r="F747" t="n">
        <v>17.59</v>
      </c>
      <c r="G747" t="n">
        <v>87.93000000000001</v>
      </c>
      <c r="H747" t="n">
        <v>1.19</v>
      </c>
      <c r="I747" t="n">
        <v>12</v>
      </c>
      <c r="J747" t="n">
        <v>238.54</v>
      </c>
      <c r="K747" t="n">
        <v>56.13</v>
      </c>
      <c r="L747" t="n">
        <v>16</v>
      </c>
      <c r="M747" t="n">
        <v>10</v>
      </c>
      <c r="N747" t="n">
        <v>56.41</v>
      </c>
      <c r="O747" t="n">
        <v>29654.08</v>
      </c>
      <c r="P747" t="n">
        <v>242.71</v>
      </c>
      <c r="Q747" t="n">
        <v>444.57</v>
      </c>
      <c r="R747" t="n">
        <v>70.63</v>
      </c>
      <c r="S747" t="n">
        <v>48.21</v>
      </c>
      <c r="T747" t="n">
        <v>5258.87</v>
      </c>
      <c r="U747" t="n">
        <v>0.68</v>
      </c>
      <c r="V747" t="n">
        <v>0.78</v>
      </c>
      <c r="W747" t="n">
        <v>0.18</v>
      </c>
      <c r="X747" t="n">
        <v>0.31</v>
      </c>
      <c r="Y747" t="n">
        <v>1</v>
      </c>
      <c r="Z747" t="n">
        <v>10</v>
      </c>
    </row>
    <row r="748">
      <c r="A748" t="n">
        <v>61</v>
      </c>
      <c r="B748" t="n">
        <v>110</v>
      </c>
      <c r="C748" t="inlineStr">
        <is>
          <t xml:space="preserve">CONCLUIDO	</t>
        </is>
      </c>
      <c r="D748" t="n">
        <v>4.8307</v>
      </c>
      <c r="E748" t="n">
        <v>20.7</v>
      </c>
      <c r="F748" t="n">
        <v>17.58</v>
      </c>
      <c r="G748" t="n">
        <v>87.91</v>
      </c>
      <c r="H748" t="n">
        <v>1.21</v>
      </c>
      <c r="I748" t="n">
        <v>12</v>
      </c>
      <c r="J748" t="n">
        <v>238.97</v>
      </c>
      <c r="K748" t="n">
        <v>56.13</v>
      </c>
      <c r="L748" t="n">
        <v>16.25</v>
      </c>
      <c r="M748" t="n">
        <v>10</v>
      </c>
      <c r="N748" t="n">
        <v>56.6</v>
      </c>
      <c r="O748" t="n">
        <v>29707.68</v>
      </c>
      <c r="P748" t="n">
        <v>242.66</v>
      </c>
      <c r="Q748" t="n">
        <v>444.55</v>
      </c>
      <c r="R748" t="n">
        <v>70.56</v>
      </c>
      <c r="S748" t="n">
        <v>48.21</v>
      </c>
      <c r="T748" t="n">
        <v>5222.79</v>
      </c>
      <c r="U748" t="n">
        <v>0.68</v>
      </c>
      <c r="V748" t="n">
        <v>0.78</v>
      </c>
      <c r="W748" t="n">
        <v>0.18</v>
      </c>
      <c r="X748" t="n">
        <v>0.3</v>
      </c>
      <c r="Y748" t="n">
        <v>1</v>
      </c>
      <c r="Z748" t="n">
        <v>10</v>
      </c>
    </row>
    <row r="749">
      <c r="A749" t="n">
        <v>62</v>
      </c>
      <c r="B749" t="n">
        <v>110</v>
      </c>
      <c r="C749" t="inlineStr">
        <is>
          <t xml:space="preserve">CONCLUIDO	</t>
        </is>
      </c>
      <c r="D749" t="n">
        <v>4.8297</v>
      </c>
      <c r="E749" t="n">
        <v>20.71</v>
      </c>
      <c r="F749" t="n">
        <v>17.59</v>
      </c>
      <c r="G749" t="n">
        <v>87.93000000000001</v>
      </c>
      <c r="H749" t="n">
        <v>1.23</v>
      </c>
      <c r="I749" t="n">
        <v>12</v>
      </c>
      <c r="J749" t="n">
        <v>239.41</v>
      </c>
      <c r="K749" t="n">
        <v>56.13</v>
      </c>
      <c r="L749" t="n">
        <v>16.5</v>
      </c>
      <c r="M749" t="n">
        <v>10</v>
      </c>
      <c r="N749" t="n">
        <v>56.78</v>
      </c>
      <c r="O749" t="n">
        <v>29761.35</v>
      </c>
      <c r="P749" t="n">
        <v>243.06</v>
      </c>
      <c r="Q749" t="n">
        <v>444.55</v>
      </c>
      <c r="R749" t="n">
        <v>70.65000000000001</v>
      </c>
      <c r="S749" t="n">
        <v>48.21</v>
      </c>
      <c r="T749" t="n">
        <v>5271.17</v>
      </c>
      <c r="U749" t="n">
        <v>0.68</v>
      </c>
      <c r="V749" t="n">
        <v>0.78</v>
      </c>
      <c r="W749" t="n">
        <v>0.18</v>
      </c>
      <c r="X749" t="n">
        <v>0.31</v>
      </c>
      <c r="Y749" t="n">
        <v>1</v>
      </c>
      <c r="Z749" t="n">
        <v>10</v>
      </c>
    </row>
    <row r="750">
      <c r="A750" t="n">
        <v>63</v>
      </c>
      <c r="B750" t="n">
        <v>110</v>
      </c>
      <c r="C750" t="inlineStr">
        <is>
          <t xml:space="preserve">CONCLUIDO	</t>
        </is>
      </c>
      <c r="D750" t="n">
        <v>4.831</v>
      </c>
      <c r="E750" t="n">
        <v>20.7</v>
      </c>
      <c r="F750" t="n">
        <v>17.58</v>
      </c>
      <c r="G750" t="n">
        <v>87.90000000000001</v>
      </c>
      <c r="H750" t="n">
        <v>1.24</v>
      </c>
      <c r="I750" t="n">
        <v>12</v>
      </c>
      <c r="J750" t="n">
        <v>239.85</v>
      </c>
      <c r="K750" t="n">
        <v>56.13</v>
      </c>
      <c r="L750" t="n">
        <v>16.75</v>
      </c>
      <c r="M750" t="n">
        <v>10</v>
      </c>
      <c r="N750" t="n">
        <v>56.97</v>
      </c>
      <c r="O750" t="n">
        <v>29815.09</v>
      </c>
      <c r="P750" t="n">
        <v>243.07</v>
      </c>
      <c r="Q750" t="n">
        <v>444.55</v>
      </c>
      <c r="R750" t="n">
        <v>70.39</v>
      </c>
      <c r="S750" t="n">
        <v>48.21</v>
      </c>
      <c r="T750" t="n">
        <v>5138.09</v>
      </c>
      <c r="U750" t="n">
        <v>0.68</v>
      </c>
      <c r="V750" t="n">
        <v>0.78</v>
      </c>
      <c r="W750" t="n">
        <v>0.18</v>
      </c>
      <c r="X750" t="n">
        <v>0.3</v>
      </c>
      <c r="Y750" t="n">
        <v>1</v>
      </c>
      <c r="Z750" t="n">
        <v>10</v>
      </c>
    </row>
    <row r="751">
      <c r="A751" t="n">
        <v>64</v>
      </c>
      <c r="B751" t="n">
        <v>110</v>
      </c>
      <c r="C751" t="inlineStr">
        <is>
          <t xml:space="preserve">CONCLUIDO	</t>
        </is>
      </c>
      <c r="D751" t="n">
        <v>4.8388</v>
      </c>
      <c r="E751" t="n">
        <v>20.67</v>
      </c>
      <c r="F751" t="n">
        <v>17.55</v>
      </c>
      <c r="G751" t="n">
        <v>87.73</v>
      </c>
      <c r="H751" t="n">
        <v>1.26</v>
      </c>
      <c r="I751" t="n">
        <v>12</v>
      </c>
      <c r="J751" t="n">
        <v>240.28</v>
      </c>
      <c r="K751" t="n">
        <v>56.13</v>
      </c>
      <c r="L751" t="n">
        <v>17</v>
      </c>
      <c r="M751" t="n">
        <v>10</v>
      </c>
      <c r="N751" t="n">
        <v>57.16</v>
      </c>
      <c r="O751" t="n">
        <v>29869.01</v>
      </c>
      <c r="P751" t="n">
        <v>241.6</v>
      </c>
      <c r="Q751" t="n">
        <v>444.55</v>
      </c>
      <c r="R751" t="n">
        <v>69.25</v>
      </c>
      <c r="S751" t="n">
        <v>48.21</v>
      </c>
      <c r="T751" t="n">
        <v>4567.65</v>
      </c>
      <c r="U751" t="n">
        <v>0.7</v>
      </c>
      <c r="V751" t="n">
        <v>0.78</v>
      </c>
      <c r="W751" t="n">
        <v>0.18</v>
      </c>
      <c r="X751" t="n">
        <v>0.27</v>
      </c>
      <c r="Y751" t="n">
        <v>1</v>
      </c>
      <c r="Z751" t="n">
        <v>10</v>
      </c>
    </row>
    <row r="752">
      <c r="A752" t="n">
        <v>65</v>
      </c>
      <c r="B752" t="n">
        <v>110</v>
      </c>
      <c r="C752" t="inlineStr">
        <is>
          <t xml:space="preserve">CONCLUIDO	</t>
        </is>
      </c>
      <c r="D752" t="n">
        <v>4.8547</v>
      </c>
      <c r="E752" t="n">
        <v>20.6</v>
      </c>
      <c r="F752" t="n">
        <v>17.52</v>
      </c>
      <c r="G752" t="n">
        <v>95.56999999999999</v>
      </c>
      <c r="H752" t="n">
        <v>1.27</v>
      </c>
      <c r="I752" t="n">
        <v>11</v>
      </c>
      <c r="J752" t="n">
        <v>240.72</v>
      </c>
      <c r="K752" t="n">
        <v>56.13</v>
      </c>
      <c r="L752" t="n">
        <v>17.25</v>
      </c>
      <c r="M752" t="n">
        <v>9</v>
      </c>
      <c r="N752" t="n">
        <v>57.34</v>
      </c>
      <c r="O752" t="n">
        <v>29922.88</v>
      </c>
      <c r="P752" t="n">
        <v>240.36</v>
      </c>
      <c r="Q752" t="n">
        <v>444.55</v>
      </c>
      <c r="R752" t="n">
        <v>68.70999999999999</v>
      </c>
      <c r="S752" t="n">
        <v>48.21</v>
      </c>
      <c r="T752" t="n">
        <v>4307.42</v>
      </c>
      <c r="U752" t="n">
        <v>0.7</v>
      </c>
      <c r="V752" t="n">
        <v>0.78</v>
      </c>
      <c r="W752" t="n">
        <v>0.18</v>
      </c>
      <c r="X752" t="n">
        <v>0.24</v>
      </c>
      <c r="Y752" t="n">
        <v>1</v>
      </c>
      <c r="Z752" t="n">
        <v>10</v>
      </c>
    </row>
    <row r="753">
      <c r="A753" t="n">
        <v>66</v>
      </c>
      <c r="B753" t="n">
        <v>110</v>
      </c>
      <c r="C753" t="inlineStr">
        <is>
          <t xml:space="preserve">CONCLUIDO	</t>
        </is>
      </c>
      <c r="D753" t="n">
        <v>4.837</v>
      </c>
      <c r="E753" t="n">
        <v>20.67</v>
      </c>
      <c r="F753" t="n">
        <v>17.6</v>
      </c>
      <c r="G753" t="n">
        <v>95.98</v>
      </c>
      <c r="H753" t="n">
        <v>1.29</v>
      </c>
      <c r="I753" t="n">
        <v>11</v>
      </c>
      <c r="J753" t="n">
        <v>241.16</v>
      </c>
      <c r="K753" t="n">
        <v>56.13</v>
      </c>
      <c r="L753" t="n">
        <v>17.5</v>
      </c>
      <c r="M753" t="n">
        <v>9</v>
      </c>
      <c r="N753" t="n">
        <v>57.53</v>
      </c>
      <c r="O753" t="n">
        <v>29976.82</v>
      </c>
      <c r="P753" t="n">
        <v>241.36</v>
      </c>
      <c r="Q753" t="n">
        <v>444.55</v>
      </c>
      <c r="R753" t="n">
        <v>71.22</v>
      </c>
      <c r="S753" t="n">
        <v>48.21</v>
      </c>
      <c r="T753" t="n">
        <v>5560.83</v>
      </c>
      <c r="U753" t="n">
        <v>0.68</v>
      </c>
      <c r="V753" t="n">
        <v>0.78</v>
      </c>
      <c r="W753" t="n">
        <v>0.18</v>
      </c>
      <c r="X753" t="n">
        <v>0.32</v>
      </c>
      <c r="Y753" t="n">
        <v>1</v>
      </c>
      <c r="Z753" t="n">
        <v>10</v>
      </c>
    </row>
    <row r="754">
      <c r="A754" t="n">
        <v>67</v>
      </c>
      <c r="B754" t="n">
        <v>110</v>
      </c>
      <c r="C754" t="inlineStr">
        <is>
          <t xml:space="preserve">CONCLUIDO	</t>
        </is>
      </c>
      <c r="D754" t="n">
        <v>4.8433</v>
      </c>
      <c r="E754" t="n">
        <v>20.65</v>
      </c>
      <c r="F754" t="n">
        <v>17.57</v>
      </c>
      <c r="G754" t="n">
        <v>95.84</v>
      </c>
      <c r="H754" t="n">
        <v>1.31</v>
      </c>
      <c r="I754" t="n">
        <v>11</v>
      </c>
      <c r="J754" t="n">
        <v>241.59</v>
      </c>
      <c r="K754" t="n">
        <v>56.13</v>
      </c>
      <c r="L754" t="n">
        <v>17.75</v>
      </c>
      <c r="M754" t="n">
        <v>9</v>
      </c>
      <c r="N754" t="n">
        <v>57.72</v>
      </c>
      <c r="O754" t="n">
        <v>30030.83</v>
      </c>
      <c r="P754" t="n">
        <v>240.77</v>
      </c>
      <c r="Q754" t="n">
        <v>444.56</v>
      </c>
      <c r="R754" t="n">
        <v>70.22</v>
      </c>
      <c r="S754" t="n">
        <v>48.21</v>
      </c>
      <c r="T754" t="n">
        <v>5058.12</v>
      </c>
      <c r="U754" t="n">
        <v>0.6899999999999999</v>
      </c>
      <c r="V754" t="n">
        <v>0.78</v>
      </c>
      <c r="W754" t="n">
        <v>0.18</v>
      </c>
      <c r="X754" t="n">
        <v>0.29</v>
      </c>
      <c r="Y754" t="n">
        <v>1</v>
      </c>
      <c r="Z754" t="n">
        <v>10</v>
      </c>
    </row>
    <row r="755">
      <c r="A755" t="n">
        <v>68</v>
      </c>
      <c r="B755" t="n">
        <v>110</v>
      </c>
      <c r="C755" t="inlineStr">
        <is>
          <t xml:space="preserve">CONCLUIDO	</t>
        </is>
      </c>
      <c r="D755" t="n">
        <v>4.845</v>
      </c>
      <c r="E755" t="n">
        <v>20.64</v>
      </c>
      <c r="F755" t="n">
        <v>17.56</v>
      </c>
      <c r="G755" t="n">
        <v>95.8</v>
      </c>
      <c r="H755" t="n">
        <v>1.32</v>
      </c>
      <c r="I755" t="n">
        <v>11</v>
      </c>
      <c r="J755" t="n">
        <v>242.03</v>
      </c>
      <c r="K755" t="n">
        <v>56.13</v>
      </c>
      <c r="L755" t="n">
        <v>18</v>
      </c>
      <c r="M755" t="n">
        <v>9</v>
      </c>
      <c r="N755" t="n">
        <v>57.91</v>
      </c>
      <c r="O755" t="n">
        <v>30084.9</v>
      </c>
      <c r="P755" t="n">
        <v>241.06</v>
      </c>
      <c r="Q755" t="n">
        <v>444.56</v>
      </c>
      <c r="R755" t="n">
        <v>69.92</v>
      </c>
      <c r="S755" t="n">
        <v>48.21</v>
      </c>
      <c r="T755" t="n">
        <v>4907.61</v>
      </c>
      <c r="U755" t="n">
        <v>0.6899999999999999</v>
      </c>
      <c r="V755" t="n">
        <v>0.78</v>
      </c>
      <c r="W755" t="n">
        <v>0.18</v>
      </c>
      <c r="X755" t="n">
        <v>0.29</v>
      </c>
      <c r="Y755" t="n">
        <v>1</v>
      </c>
      <c r="Z755" t="n">
        <v>10</v>
      </c>
    </row>
    <row r="756">
      <c r="A756" t="n">
        <v>69</v>
      </c>
      <c r="B756" t="n">
        <v>110</v>
      </c>
      <c r="C756" t="inlineStr">
        <is>
          <t xml:space="preserve">CONCLUIDO	</t>
        </is>
      </c>
      <c r="D756" t="n">
        <v>4.8452</v>
      </c>
      <c r="E756" t="n">
        <v>20.64</v>
      </c>
      <c r="F756" t="n">
        <v>17.56</v>
      </c>
      <c r="G756" t="n">
        <v>95.79000000000001</v>
      </c>
      <c r="H756" t="n">
        <v>1.34</v>
      </c>
      <c r="I756" t="n">
        <v>11</v>
      </c>
      <c r="J756" t="n">
        <v>242.47</v>
      </c>
      <c r="K756" t="n">
        <v>56.13</v>
      </c>
      <c r="L756" t="n">
        <v>18.25</v>
      </c>
      <c r="M756" t="n">
        <v>9</v>
      </c>
      <c r="N756" t="n">
        <v>58.1</v>
      </c>
      <c r="O756" t="n">
        <v>30139.04</v>
      </c>
      <c r="P756" t="n">
        <v>240.66</v>
      </c>
      <c r="Q756" t="n">
        <v>444.55</v>
      </c>
      <c r="R756" t="n">
        <v>69.93000000000001</v>
      </c>
      <c r="S756" t="n">
        <v>48.21</v>
      </c>
      <c r="T756" t="n">
        <v>4913.58</v>
      </c>
      <c r="U756" t="n">
        <v>0.6899999999999999</v>
      </c>
      <c r="V756" t="n">
        <v>0.78</v>
      </c>
      <c r="W756" t="n">
        <v>0.18</v>
      </c>
      <c r="X756" t="n">
        <v>0.28</v>
      </c>
      <c r="Y756" t="n">
        <v>1</v>
      </c>
      <c r="Z756" t="n">
        <v>10</v>
      </c>
    </row>
    <row r="757">
      <c r="A757" t="n">
        <v>70</v>
      </c>
      <c r="B757" t="n">
        <v>110</v>
      </c>
      <c r="C757" t="inlineStr">
        <is>
          <t xml:space="preserve">CONCLUIDO	</t>
        </is>
      </c>
      <c r="D757" t="n">
        <v>4.8431</v>
      </c>
      <c r="E757" t="n">
        <v>20.65</v>
      </c>
      <c r="F757" t="n">
        <v>17.57</v>
      </c>
      <c r="G757" t="n">
        <v>95.84</v>
      </c>
      <c r="H757" t="n">
        <v>1.35</v>
      </c>
      <c r="I757" t="n">
        <v>11</v>
      </c>
      <c r="J757" t="n">
        <v>242.91</v>
      </c>
      <c r="K757" t="n">
        <v>56.13</v>
      </c>
      <c r="L757" t="n">
        <v>18.5</v>
      </c>
      <c r="M757" t="n">
        <v>9</v>
      </c>
      <c r="N757" t="n">
        <v>58.28</v>
      </c>
      <c r="O757" t="n">
        <v>30193.25</v>
      </c>
      <c r="P757" t="n">
        <v>240.85</v>
      </c>
      <c r="Q757" t="n">
        <v>444.55</v>
      </c>
      <c r="R757" t="n">
        <v>70.28</v>
      </c>
      <c r="S757" t="n">
        <v>48.21</v>
      </c>
      <c r="T757" t="n">
        <v>5088.63</v>
      </c>
      <c r="U757" t="n">
        <v>0.6899999999999999</v>
      </c>
      <c r="V757" t="n">
        <v>0.78</v>
      </c>
      <c r="W757" t="n">
        <v>0.18</v>
      </c>
      <c r="X757" t="n">
        <v>0.29</v>
      </c>
      <c r="Y757" t="n">
        <v>1</v>
      </c>
      <c r="Z757" t="n">
        <v>10</v>
      </c>
    </row>
    <row r="758">
      <c r="A758" t="n">
        <v>71</v>
      </c>
      <c r="B758" t="n">
        <v>110</v>
      </c>
      <c r="C758" t="inlineStr">
        <is>
          <t xml:space="preserve">CONCLUIDO	</t>
        </is>
      </c>
      <c r="D758" t="n">
        <v>4.8433</v>
      </c>
      <c r="E758" t="n">
        <v>20.65</v>
      </c>
      <c r="F758" t="n">
        <v>17.57</v>
      </c>
      <c r="G758" t="n">
        <v>95.83</v>
      </c>
      <c r="H758" t="n">
        <v>1.37</v>
      </c>
      <c r="I758" t="n">
        <v>11</v>
      </c>
      <c r="J758" t="n">
        <v>243.35</v>
      </c>
      <c r="K758" t="n">
        <v>56.13</v>
      </c>
      <c r="L758" t="n">
        <v>18.75</v>
      </c>
      <c r="M758" t="n">
        <v>9</v>
      </c>
      <c r="N758" t="n">
        <v>58.47</v>
      </c>
      <c r="O758" t="n">
        <v>30247.53</v>
      </c>
      <c r="P758" t="n">
        <v>240.16</v>
      </c>
      <c r="Q758" t="n">
        <v>444.58</v>
      </c>
      <c r="R758" t="n">
        <v>70.27</v>
      </c>
      <c r="S758" t="n">
        <v>48.21</v>
      </c>
      <c r="T758" t="n">
        <v>5084.97</v>
      </c>
      <c r="U758" t="n">
        <v>0.6899999999999999</v>
      </c>
      <c r="V758" t="n">
        <v>0.78</v>
      </c>
      <c r="W758" t="n">
        <v>0.18</v>
      </c>
      <c r="X758" t="n">
        <v>0.29</v>
      </c>
      <c r="Y758" t="n">
        <v>1</v>
      </c>
      <c r="Z758" t="n">
        <v>10</v>
      </c>
    </row>
    <row r="759">
      <c r="A759" t="n">
        <v>72</v>
      </c>
      <c r="B759" t="n">
        <v>110</v>
      </c>
      <c r="C759" t="inlineStr">
        <is>
          <t xml:space="preserve">CONCLUIDO	</t>
        </is>
      </c>
      <c r="D759" t="n">
        <v>4.8429</v>
      </c>
      <c r="E759" t="n">
        <v>20.65</v>
      </c>
      <c r="F759" t="n">
        <v>17.57</v>
      </c>
      <c r="G759" t="n">
        <v>95.84</v>
      </c>
      <c r="H759" t="n">
        <v>1.39</v>
      </c>
      <c r="I759" t="n">
        <v>11</v>
      </c>
      <c r="J759" t="n">
        <v>243.79</v>
      </c>
      <c r="K759" t="n">
        <v>56.13</v>
      </c>
      <c r="L759" t="n">
        <v>19</v>
      </c>
      <c r="M759" t="n">
        <v>9</v>
      </c>
      <c r="N759" t="n">
        <v>58.67</v>
      </c>
      <c r="O759" t="n">
        <v>30301.87</v>
      </c>
      <c r="P759" t="n">
        <v>239.77</v>
      </c>
      <c r="Q759" t="n">
        <v>444.55</v>
      </c>
      <c r="R759" t="n">
        <v>70.23</v>
      </c>
      <c r="S759" t="n">
        <v>48.21</v>
      </c>
      <c r="T759" t="n">
        <v>5064.36</v>
      </c>
      <c r="U759" t="n">
        <v>0.6899999999999999</v>
      </c>
      <c r="V759" t="n">
        <v>0.78</v>
      </c>
      <c r="W759" t="n">
        <v>0.18</v>
      </c>
      <c r="X759" t="n">
        <v>0.29</v>
      </c>
      <c r="Y759" t="n">
        <v>1</v>
      </c>
      <c r="Z759" t="n">
        <v>10</v>
      </c>
    </row>
    <row r="760">
      <c r="A760" t="n">
        <v>73</v>
      </c>
      <c r="B760" t="n">
        <v>110</v>
      </c>
      <c r="C760" t="inlineStr">
        <is>
          <t xml:space="preserve">CONCLUIDO	</t>
        </is>
      </c>
      <c r="D760" t="n">
        <v>4.8641</v>
      </c>
      <c r="E760" t="n">
        <v>20.56</v>
      </c>
      <c r="F760" t="n">
        <v>17.52</v>
      </c>
      <c r="G760" t="n">
        <v>105.14</v>
      </c>
      <c r="H760" t="n">
        <v>1.4</v>
      </c>
      <c r="I760" t="n">
        <v>10</v>
      </c>
      <c r="J760" t="n">
        <v>244.23</v>
      </c>
      <c r="K760" t="n">
        <v>56.13</v>
      </c>
      <c r="L760" t="n">
        <v>19.25</v>
      </c>
      <c r="M760" t="n">
        <v>8</v>
      </c>
      <c r="N760" t="n">
        <v>58.86</v>
      </c>
      <c r="O760" t="n">
        <v>30356.29</v>
      </c>
      <c r="P760" t="n">
        <v>238.98</v>
      </c>
      <c r="Q760" t="n">
        <v>444.55</v>
      </c>
      <c r="R760" t="n">
        <v>68.65000000000001</v>
      </c>
      <c r="S760" t="n">
        <v>48.21</v>
      </c>
      <c r="T760" t="n">
        <v>4279.75</v>
      </c>
      <c r="U760" t="n">
        <v>0.7</v>
      </c>
      <c r="V760" t="n">
        <v>0.78</v>
      </c>
      <c r="W760" t="n">
        <v>0.18</v>
      </c>
      <c r="X760" t="n">
        <v>0.25</v>
      </c>
      <c r="Y760" t="n">
        <v>1</v>
      </c>
      <c r="Z760" t="n">
        <v>10</v>
      </c>
    </row>
    <row r="761">
      <c r="A761" t="n">
        <v>74</v>
      </c>
      <c r="B761" t="n">
        <v>110</v>
      </c>
      <c r="C761" t="inlineStr">
        <is>
          <t xml:space="preserve">CONCLUIDO	</t>
        </is>
      </c>
      <c r="D761" t="n">
        <v>4.8637</v>
      </c>
      <c r="E761" t="n">
        <v>20.56</v>
      </c>
      <c r="F761" t="n">
        <v>17.53</v>
      </c>
      <c r="G761" t="n">
        <v>105.15</v>
      </c>
      <c r="H761" t="n">
        <v>1.42</v>
      </c>
      <c r="I761" t="n">
        <v>10</v>
      </c>
      <c r="J761" t="n">
        <v>244.68</v>
      </c>
      <c r="K761" t="n">
        <v>56.13</v>
      </c>
      <c r="L761" t="n">
        <v>19.5</v>
      </c>
      <c r="M761" t="n">
        <v>8</v>
      </c>
      <c r="N761" t="n">
        <v>59.05</v>
      </c>
      <c r="O761" t="n">
        <v>30410.77</v>
      </c>
      <c r="P761" t="n">
        <v>239.4</v>
      </c>
      <c r="Q761" t="n">
        <v>444.55</v>
      </c>
      <c r="R761" t="n">
        <v>68.62</v>
      </c>
      <c r="S761" t="n">
        <v>48.21</v>
      </c>
      <c r="T761" t="n">
        <v>4266.25</v>
      </c>
      <c r="U761" t="n">
        <v>0.7</v>
      </c>
      <c r="V761" t="n">
        <v>0.78</v>
      </c>
      <c r="W761" t="n">
        <v>0.18</v>
      </c>
      <c r="X761" t="n">
        <v>0.25</v>
      </c>
      <c r="Y761" t="n">
        <v>1</v>
      </c>
      <c r="Z761" t="n">
        <v>10</v>
      </c>
    </row>
    <row r="762">
      <c r="A762" t="n">
        <v>75</v>
      </c>
      <c r="B762" t="n">
        <v>110</v>
      </c>
      <c r="C762" t="inlineStr">
        <is>
          <t xml:space="preserve">CONCLUIDO	</t>
        </is>
      </c>
      <c r="D762" t="n">
        <v>4.8619</v>
      </c>
      <c r="E762" t="n">
        <v>20.57</v>
      </c>
      <c r="F762" t="n">
        <v>17.53</v>
      </c>
      <c r="G762" t="n">
        <v>105.2</v>
      </c>
      <c r="H762" t="n">
        <v>1.43</v>
      </c>
      <c r="I762" t="n">
        <v>10</v>
      </c>
      <c r="J762" t="n">
        <v>245.12</v>
      </c>
      <c r="K762" t="n">
        <v>56.13</v>
      </c>
      <c r="L762" t="n">
        <v>19.75</v>
      </c>
      <c r="M762" t="n">
        <v>8</v>
      </c>
      <c r="N762" t="n">
        <v>59.24</v>
      </c>
      <c r="O762" t="n">
        <v>30465.32</v>
      </c>
      <c r="P762" t="n">
        <v>239.63</v>
      </c>
      <c r="Q762" t="n">
        <v>444.55</v>
      </c>
      <c r="R762" t="n">
        <v>68.94</v>
      </c>
      <c r="S762" t="n">
        <v>48.21</v>
      </c>
      <c r="T762" t="n">
        <v>4425.99</v>
      </c>
      <c r="U762" t="n">
        <v>0.7</v>
      </c>
      <c r="V762" t="n">
        <v>0.78</v>
      </c>
      <c r="W762" t="n">
        <v>0.18</v>
      </c>
      <c r="X762" t="n">
        <v>0.26</v>
      </c>
      <c r="Y762" t="n">
        <v>1</v>
      </c>
      <c r="Z762" t="n">
        <v>10</v>
      </c>
    </row>
    <row r="763">
      <c r="A763" t="n">
        <v>76</v>
      </c>
      <c r="B763" t="n">
        <v>110</v>
      </c>
      <c r="C763" t="inlineStr">
        <is>
          <t xml:space="preserve">CONCLUIDO	</t>
        </is>
      </c>
      <c r="D763" t="n">
        <v>4.8693</v>
      </c>
      <c r="E763" t="n">
        <v>20.54</v>
      </c>
      <c r="F763" t="n">
        <v>17.5</v>
      </c>
      <c r="G763" t="n">
        <v>105.01</v>
      </c>
      <c r="H763" t="n">
        <v>1.45</v>
      </c>
      <c r="I763" t="n">
        <v>10</v>
      </c>
      <c r="J763" t="n">
        <v>245.56</v>
      </c>
      <c r="K763" t="n">
        <v>56.13</v>
      </c>
      <c r="L763" t="n">
        <v>20</v>
      </c>
      <c r="M763" t="n">
        <v>8</v>
      </c>
      <c r="N763" t="n">
        <v>59.43</v>
      </c>
      <c r="O763" t="n">
        <v>30519.94</v>
      </c>
      <c r="P763" t="n">
        <v>238.48</v>
      </c>
      <c r="Q763" t="n">
        <v>444.55</v>
      </c>
      <c r="R763" t="n">
        <v>67.76000000000001</v>
      </c>
      <c r="S763" t="n">
        <v>48.21</v>
      </c>
      <c r="T763" t="n">
        <v>3836.77</v>
      </c>
      <c r="U763" t="n">
        <v>0.71</v>
      </c>
      <c r="V763" t="n">
        <v>0.78</v>
      </c>
      <c r="W763" t="n">
        <v>0.18</v>
      </c>
      <c r="X763" t="n">
        <v>0.23</v>
      </c>
      <c r="Y763" t="n">
        <v>1</v>
      </c>
      <c r="Z763" t="n">
        <v>10</v>
      </c>
    </row>
    <row r="764">
      <c r="A764" t="n">
        <v>77</v>
      </c>
      <c r="B764" t="n">
        <v>110</v>
      </c>
      <c r="C764" t="inlineStr">
        <is>
          <t xml:space="preserve">CONCLUIDO	</t>
        </is>
      </c>
      <c r="D764" t="n">
        <v>4.8759</v>
      </c>
      <c r="E764" t="n">
        <v>20.51</v>
      </c>
      <c r="F764" t="n">
        <v>17.47</v>
      </c>
      <c r="G764" t="n">
        <v>104.84</v>
      </c>
      <c r="H764" t="n">
        <v>1.46</v>
      </c>
      <c r="I764" t="n">
        <v>10</v>
      </c>
      <c r="J764" t="n">
        <v>246</v>
      </c>
      <c r="K764" t="n">
        <v>56.13</v>
      </c>
      <c r="L764" t="n">
        <v>20.25</v>
      </c>
      <c r="M764" t="n">
        <v>8</v>
      </c>
      <c r="N764" t="n">
        <v>59.63</v>
      </c>
      <c r="O764" t="n">
        <v>30574.64</v>
      </c>
      <c r="P764" t="n">
        <v>237.65</v>
      </c>
      <c r="Q764" t="n">
        <v>444.55</v>
      </c>
      <c r="R764" t="n">
        <v>66.98999999999999</v>
      </c>
      <c r="S764" t="n">
        <v>48.21</v>
      </c>
      <c r="T764" t="n">
        <v>3448.07</v>
      </c>
      <c r="U764" t="n">
        <v>0.72</v>
      </c>
      <c r="V764" t="n">
        <v>0.78</v>
      </c>
      <c r="W764" t="n">
        <v>0.18</v>
      </c>
      <c r="X764" t="n">
        <v>0.2</v>
      </c>
      <c r="Y764" t="n">
        <v>1</v>
      </c>
      <c r="Z764" t="n">
        <v>10</v>
      </c>
    </row>
    <row r="765">
      <c r="A765" t="n">
        <v>78</v>
      </c>
      <c r="B765" t="n">
        <v>110</v>
      </c>
      <c r="C765" t="inlineStr">
        <is>
          <t xml:space="preserve">CONCLUIDO	</t>
        </is>
      </c>
      <c r="D765" t="n">
        <v>4.8584</v>
      </c>
      <c r="E765" t="n">
        <v>20.58</v>
      </c>
      <c r="F765" t="n">
        <v>17.55</v>
      </c>
      <c r="G765" t="n">
        <v>105.29</v>
      </c>
      <c r="H765" t="n">
        <v>1.48</v>
      </c>
      <c r="I765" t="n">
        <v>10</v>
      </c>
      <c r="J765" t="n">
        <v>246.45</v>
      </c>
      <c r="K765" t="n">
        <v>56.13</v>
      </c>
      <c r="L765" t="n">
        <v>20.5</v>
      </c>
      <c r="M765" t="n">
        <v>8</v>
      </c>
      <c r="N765" t="n">
        <v>59.82</v>
      </c>
      <c r="O765" t="n">
        <v>30629.4</v>
      </c>
      <c r="P765" t="n">
        <v>238.25</v>
      </c>
      <c r="Q765" t="n">
        <v>444.55</v>
      </c>
      <c r="R765" t="n">
        <v>69.75</v>
      </c>
      <c r="S765" t="n">
        <v>48.21</v>
      </c>
      <c r="T765" t="n">
        <v>4831.08</v>
      </c>
      <c r="U765" t="n">
        <v>0.6899999999999999</v>
      </c>
      <c r="V765" t="n">
        <v>0.78</v>
      </c>
      <c r="W765" t="n">
        <v>0.17</v>
      </c>
      <c r="X765" t="n">
        <v>0.27</v>
      </c>
      <c r="Y765" t="n">
        <v>1</v>
      </c>
      <c r="Z765" t="n">
        <v>10</v>
      </c>
    </row>
    <row r="766">
      <c r="A766" t="n">
        <v>79</v>
      </c>
      <c r="B766" t="n">
        <v>110</v>
      </c>
      <c r="C766" t="inlineStr">
        <is>
          <t xml:space="preserve">CONCLUIDO	</t>
        </is>
      </c>
      <c r="D766" t="n">
        <v>4.8603</v>
      </c>
      <c r="E766" t="n">
        <v>20.58</v>
      </c>
      <c r="F766" t="n">
        <v>17.54</v>
      </c>
      <c r="G766" t="n">
        <v>105.24</v>
      </c>
      <c r="H766" t="n">
        <v>1.49</v>
      </c>
      <c r="I766" t="n">
        <v>10</v>
      </c>
      <c r="J766" t="n">
        <v>246.89</v>
      </c>
      <c r="K766" t="n">
        <v>56.13</v>
      </c>
      <c r="L766" t="n">
        <v>20.75</v>
      </c>
      <c r="M766" t="n">
        <v>8</v>
      </c>
      <c r="N766" t="n">
        <v>60.02</v>
      </c>
      <c r="O766" t="n">
        <v>30684.23</v>
      </c>
      <c r="P766" t="n">
        <v>237.49</v>
      </c>
      <c r="Q766" t="n">
        <v>444.55</v>
      </c>
      <c r="R766" t="n">
        <v>69.33</v>
      </c>
      <c r="S766" t="n">
        <v>48.21</v>
      </c>
      <c r="T766" t="n">
        <v>4618.38</v>
      </c>
      <c r="U766" t="n">
        <v>0.7</v>
      </c>
      <c r="V766" t="n">
        <v>0.78</v>
      </c>
      <c r="W766" t="n">
        <v>0.18</v>
      </c>
      <c r="X766" t="n">
        <v>0.26</v>
      </c>
      <c r="Y766" t="n">
        <v>1</v>
      </c>
      <c r="Z766" t="n">
        <v>10</v>
      </c>
    </row>
    <row r="767">
      <c r="A767" t="n">
        <v>80</v>
      </c>
      <c r="B767" t="n">
        <v>110</v>
      </c>
      <c r="C767" t="inlineStr">
        <is>
          <t xml:space="preserve">CONCLUIDO	</t>
        </is>
      </c>
      <c r="D767" t="n">
        <v>4.8591</v>
      </c>
      <c r="E767" t="n">
        <v>20.58</v>
      </c>
      <c r="F767" t="n">
        <v>17.55</v>
      </c>
      <c r="G767" t="n">
        <v>105.27</v>
      </c>
      <c r="H767" t="n">
        <v>1.51</v>
      </c>
      <c r="I767" t="n">
        <v>10</v>
      </c>
      <c r="J767" t="n">
        <v>247.34</v>
      </c>
      <c r="K767" t="n">
        <v>56.13</v>
      </c>
      <c r="L767" t="n">
        <v>21</v>
      </c>
      <c r="M767" t="n">
        <v>8</v>
      </c>
      <c r="N767" t="n">
        <v>60.21</v>
      </c>
      <c r="O767" t="n">
        <v>30739.14</v>
      </c>
      <c r="P767" t="n">
        <v>236.69</v>
      </c>
      <c r="Q767" t="n">
        <v>444.55</v>
      </c>
      <c r="R767" t="n">
        <v>69.34</v>
      </c>
      <c r="S767" t="n">
        <v>48.21</v>
      </c>
      <c r="T767" t="n">
        <v>4626.41</v>
      </c>
      <c r="U767" t="n">
        <v>0.7</v>
      </c>
      <c r="V767" t="n">
        <v>0.78</v>
      </c>
      <c r="W767" t="n">
        <v>0.18</v>
      </c>
      <c r="X767" t="n">
        <v>0.27</v>
      </c>
      <c r="Y767" t="n">
        <v>1</v>
      </c>
      <c r="Z767" t="n">
        <v>10</v>
      </c>
    </row>
    <row r="768">
      <c r="A768" t="n">
        <v>81</v>
      </c>
      <c r="B768" t="n">
        <v>110</v>
      </c>
      <c r="C768" t="inlineStr">
        <is>
          <t xml:space="preserve">CONCLUIDO	</t>
        </is>
      </c>
      <c r="D768" t="n">
        <v>4.8808</v>
      </c>
      <c r="E768" t="n">
        <v>20.49</v>
      </c>
      <c r="F768" t="n">
        <v>17.5</v>
      </c>
      <c r="G768" t="n">
        <v>116.64</v>
      </c>
      <c r="H768" t="n">
        <v>1.53</v>
      </c>
      <c r="I768" t="n">
        <v>9</v>
      </c>
      <c r="J768" t="n">
        <v>247.78</v>
      </c>
      <c r="K768" t="n">
        <v>56.13</v>
      </c>
      <c r="L768" t="n">
        <v>21.25</v>
      </c>
      <c r="M768" t="n">
        <v>7</v>
      </c>
      <c r="N768" t="n">
        <v>60.41</v>
      </c>
      <c r="O768" t="n">
        <v>30794.11</v>
      </c>
      <c r="P768" t="n">
        <v>235.74</v>
      </c>
      <c r="Q768" t="n">
        <v>444.58</v>
      </c>
      <c r="R768" t="n">
        <v>67.75</v>
      </c>
      <c r="S768" t="n">
        <v>48.21</v>
      </c>
      <c r="T768" t="n">
        <v>3834.6</v>
      </c>
      <c r="U768" t="n">
        <v>0.71</v>
      </c>
      <c r="V768" t="n">
        <v>0.78</v>
      </c>
      <c r="W768" t="n">
        <v>0.18</v>
      </c>
      <c r="X768" t="n">
        <v>0.22</v>
      </c>
      <c r="Y768" t="n">
        <v>1</v>
      </c>
      <c r="Z768" t="n">
        <v>10</v>
      </c>
    </row>
    <row r="769">
      <c r="A769" t="n">
        <v>82</v>
      </c>
      <c r="B769" t="n">
        <v>110</v>
      </c>
      <c r="C769" t="inlineStr">
        <is>
          <t xml:space="preserve">CONCLUIDO	</t>
        </is>
      </c>
      <c r="D769" t="n">
        <v>4.8794</v>
      </c>
      <c r="E769" t="n">
        <v>20.49</v>
      </c>
      <c r="F769" t="n">
        <v>17.5</v>
      </c>
      <c r="G769" t="n">
        <v>116.68</v>
      </c>
      <c r="H769" t="n">
        <v>1.54</v>
      </c>
      <c r="I769" t="n">
        <v>9</v>
      </c>
      <c r="J769" t="n">
        <v>248.23</v>
      </c>
      <c r="K769" t="n">
        <v>56.13</v>
      </c>
      <c r="L769" t="n">
        <v>21.5</v>
      </c>
      <c r="M769" t="n">
        <v>7</v>
      </c>
      <c r="N769" t="n">
        <v>60.6</v>
      </c>
      <c r="O769" t="n">
        <v>30849.16</v>
      </c>
      <c r="P769" t="n">
        <v>235.84</v>
      </c>
      <c r="Q769" t="n">
        <v>444.55</v>
      </c>
      <c r="R769" t="n">
        <v>67.95999999999999</v>
      </c>
      <c r="S769" t="n">
        <v>48.21</v>
      </c>
      <c r="T769" t="n">
        <v>3939.26</v>
      </c>
      <c r="U769" t="n">
        <v>0.71</v>
      </c>
      <c r="V769" t="n">
        <v>0.78</v>
      </c>
      <c r="W769" t="n">
        <v>0.18</v>
      </c>
      <c r="X769" t="n">
        <v>0.23</v>
      </c>
      <c r="Y769" t="n">
        <v>1</v>
      </c>
      <c r="Z769" t="n">
        <v>10</v>
      </c>
    </row>
    <row r="770">
      <c r="A770" t="n">
        <v>83</v>
      </c>
      <c r="B770" t="n">
        <v>110</v>
      </c>
      <c r="C770" t="inlineStr">
        <is>
          <t xml:space="preserve">CONCLUIDO	</t>
        </is>
      </c>
      <c r="D770" t="n">
        <v>4.8761</v>
      </c>
      <c r="E770" t="n">
        <v>20.51</v>
      </c>
      <c r="F770" t="n">
        <v>17.52</v>
      </c>
      <c r="G770" t="n">
        <v>116.77</v>
      </c>
      <c r="H770" t="n">
        <v>1.56</v>
      </c>
      <c r="I770" t="n">
        <v>9</v>
      </c>
      <c r="J770" t="n">
        <v>248.68</v>
      </c>
      <c r="K770" t="n">
        <v>56.13</v>
      </c>
      <c r="L770" t="n">
        <v>21.75</v>
      </c>
      <c r="M770" t="n">
        <v>7</v>
      </c>
      <c r="N770" t="n">
        <v>60.8</v>
      </c>
      <c r="O770" t="n">
        <v>30904.28</v>
      </c>
      <c r="P770" t="n">
        <v>236.17</v>
      </c>
      <c r="Q770" t="n">
        <v>444.55</v>
      </c>
      <c r="R770" t="n">
        <v>68.43000000000001</v>
      </c>
      <c r="S770" t="n">
        <v>48.21</v>
      </c>
      <c r="T770" t="n">
        <v>4176.69</v>
      </c>
      <c r="U770" t="n">
        <v>0.7</v>
      </c>
      <c r="V770" t="n">
        <v>0.78</v>
      </c>
      <c r="W770" t="n">
        <v>0.18</v>
      </c>
      <c r="X770" t="n">
        <v>0.24</v>
      </c>
      <c r="Y770" t="n">
        <v>1</v>
      </c>
      <c r="Z770" t="n">
        <v>10</v>
      </c>
    </row>
    <row r="771">
      <c r="A771" t="n">
        <v>84</v>
      </c>
      <c r="B771" t="n">
        <v>110</v>
      </c>
      <c r="C771" t="inlineStr">
        <is>
          <t xml:space="preserve">CONCLUIDO	</t>
        </is>
      </c>
      <c r="D771" t="n">
        <v>4.8819</v>
      </c>
      <c r="E771" t="n">
        <v>20.48</v>
      </c>
      <c r="F771" t="n">
        <v>17.49</v>
      </c>
      <c r="G771" t="n">
        <v>116.61</v>
      </c>
      <c r="H771" t="n">
        <v>1.57</v>
      </c>
      <c r="I771" t="n">
        <v>9</v>
      </c>
      <c r="J771" t="n">
        <v>249.12</v>
      </c>
      <c r="K771" t="n">
        <v>56.13</v>
      </c>
      <c r="L771" t="n">
        <v>22</v>
      </c>
      <c r="M771" t="n">
        <v>7</v>
      </c>
      <c r="N771" t="n">
        <v>61</v>
      </c>
      <c r="O771" t="n">
        <v>30959.46</v>
      </c>
      <c r="P771" t="n">
        <v>236.08</v>
      </c>
      <c r="Q771" t="n">
        <v>444.55</v>
      </c>
      <c r="R771" t="n">
        <v>67.53</v>
      </c>
      <c r="S771" t="n">
        <v>48.21</v>
      </c>
      <c r="T771" t="n">
        <v>3723.21</v>
      </c>
      <c r="U771" t="n">
        <v>0.71</v>
      </c>
      <c r="V771" t="n">
        <v>0.78</v>
      </c>
      <c r="W771" t="n">
        <v>0.18</v>
      </c>
      <c r="X771" t="n">
        <v>0.21</v>
      </c>
      <c r="Y771" t="n">
        <v>1</v>
      </c>
      <c r="Z771" t="n">
        <v>10</v>
      </c>
    </row>
    <row r="772">
      <c r="A772" t="n">
        <v>85</v>
      </c>
      <c r="B772" t="n">
        <v>110</v>
      </c>
      <c r="C772" t="inlineStr">
        <is>
          <t xml:space="preserve">CONCLUIDO	</t>
        </is>
      </c>
      <c r="D772" t="n">
        <v>4.8765</v>
      </c>
      <c r="E772" t="n">
        <v>20.51</v>
      </c>
      <c r="F772" t="n">
        <v>17.51</v>
      </c>
      <c r="G772" t="n">
        <v>116.76</v>
      </c>
      <c r="H772" t="n">
        <v>1.59</v>
      </c>
      <c r="I772" t="n">
        <v>9</v>
      </c>
      <c r="J772" t="n">
        <v>249.57</v>
      </c>
      <c r="K772" t="n">
        <v>56.13</v>
      </c>
      <c r="L772" t="n">
        <v>22.25</v>
      </c>
      <c r="M772" t="n">
        <v>7</v>
      </c>
      <c r="N772" t="n">
        <v>61.2</v>
      </c>
      <c r="O772" t="n">
        <v>31014.73</v>
      </c>
      <c r="P772" t="n">
        <v>236.29</v>
      </c>
      <c r="Q772" t="n">
        <v>444.55</v>
      </c>
      <c r="R772" t="n">
        <v>68.41</v>
      </c>
      <c r="S772" t="n">
        <v>48.21</v>
      </c>
      <c r="T772" t="n">
        <v>4165.89</v>
      </c>
      <c r="U772" t="n">
        <v>0.7</v>
      </c>
      <c r="V772" t="n">
        <v>0.78</v>
      </c>
      <c r="W772" t="n">
        <v>0.18</v>
      </c>
      <c r="X772" t="n">
        <v>0.24</v>
      </c>
      <c r="Y772" t="n">
        <v>1</v>
      </c>
      <c r="Z772" t="n">
        <v>10</v>
      </c>
    </row>
    <row r="773">
      <c r="A773" t="n">
        <v>86</v>
      </c>
      <c r="B773" t="n">
        <v>110</v>
      </c>
      <c r="C773" t="inlineStr">
        <is>
          <t xml:space="preserve">CONCLUIDO	</t>
        </is>
      </c>
      <c r="D773" t="n">
        <v>4.8799</v>
      </c>
      <c r="E773" t="n">
        <v>20.49</v>
      </c>
      <c r="F773" t="n">
        <v>17.5</v>
      </c>
      <c r="G773" t="n">
        <v>116.66</v>
      </c>
      <c r="H773" t="n">
        <v>1.6</v>
      </c>
      <c r="I773" t="n">
        <v>9</v>
      </c>
      <c r="J773" t="n">
        <v>250.02</v>
      </c>
      <c r="K773" t="n">
        <v>56.13</v>
      </c>
      <c r="L773" t="n">
        <v>22.5</v>
      </c>
      <c r="M773" t="n">
        <v>7</v>
      </c>
      <c r="N773" t="n">
        <v>61.39</v>
      </c>
      <c r="O773" t="n">
        <v>31070.06</v>
      </c>
      <c r="P773" t="n">
        <v>236.43</v>
      </c>
      <c r="Q773" t="n">
        <v>444.55</v>
      </c>
      <c r="R773" t="n">
        <v>67.8</v>
      </c>
      <c r="S773" t="n">
        <v>48.21</v>
      </c>
      <c r="T773" t="n">
        <v>3858.78</v>
      </c>
      <c r="U773" t="n">
        <v>0.71</v>
      </c>
      <c r="V773" t="n">
        <v>0.78</v>
      </c>
      <c r="W773" t="n">
        <v>0.18</v>
      </c>
      <c r="X773" t="n">
        <v>0.22</v>
      </c>
      <c r="Y773" t="n">
        <v>1</v>
      </c>
      <c r="Z773" t="n">
        <v>10</v>
      </c>
    </row>
    <row r="774">
      <c r="A774" t="n">
        <v>87</v>
      </c>
      <c r="B774" t="n">
        <v>110</v>
      </c>
      <c r="C774" t="inlineStr">
        <is>
          <t xml:space="preserve">CONCLUIDO	</t>
        </is>
      </c>
      <c r="D774" t="n">
        <v>4.8812</v>
      </c>
      <c r="E774" t="n">
        <v>20.49</v>
      </c>
      <c r="F774" t="n">
        <v>17.49</v>
      </c>
      <c r="G774" t="n">
        <v>116.63</v>
      </c>
      <c r="H774" t="n">
        <v>1.62</v>
      </c>
      <c r="I774" t="n">
        <v>9</v>
      </c>
      <c r="J774" t="n">
        <v>250.47</v>
      </c>
      <c r="K774" t="n">
        <v>56.13</v>
      </c>
      <c r="L774" t="n">
        <v>22.75</v>
      </c>
      <c r="M774" t="n">
        <v>7</v>
      </c>
      <c r="N774" t="n">
        <v>61.59</v>
      </c>
      <c r="O774" t="n">
        <v>31125.47</v>
      </c>
      <c r="P774" t="n">
        <v>235.69</v>
      </c>
      <c r="Q774" t="n">
        <v>444.55</v>
      </c>
      <c r="R774" t="n">
        <v>67.62</v>
      </c>
      <c r="S774" t="n">
        <v>48.21</v>
      </c>
      <c r="T774" t="n">
        <v>3772.18</v>
      </c>
      <c r="U774" t="n">
        <v>0.71</v>
      </c>
      <c r="V774" t="n">
        <v>0.78</v>
      </c>
      <c r="W774" t="n">
        <v>0.18</v>
      </c>
      <c r="X774" t="n">
        <v>0.22</v>
      </c>
      <c r="Y774" t="n">
        <v>1</v>
      </c>
      <c r="Z774" t="n">
        <v>10</v>
      </c>
    </row>
    <row r="775">
      <c r="A775" t="n">
        <v>88</v>
      </c>
      <c r="B775" t="n">
        <v>110</v>
      </c>
      <c r="C775" t="inlineStr">
        <is>
          <t xml:space="preserve">CONCLUIDO	</t>
        </is>
      </c>
      <c r="D775" t="n">
        <v>4.8846</v>
      </c>
      <c r="E775" t="n">
        <v>20.47</v>
      </c>
      <c r="F775" t="n">
        <v>17.48</v>
      </c>
      <c r="G775" t="n">
        <v>116.53</v>
      </c>
      <c r="H775" t="n">
        <v>1.63</v>
      </c>
      <c r="I775" t="n">
        <v>9</v>
      </c>
      <c r="J775" t="n">
        <v>250.92</v>
      </c>
      <c r="K775" t="n">
        <v>56.13</v>
      </c>
      <c r="L775" t="n">
        <v>23</v>
      </c>
      <c r="M775" t="n">
        <v>7</v>
      </c>
      <c r="N775" t="n">
        <v>61.79</v>
      </c>
      <c r="O775" t="n">
        <v>31180.95</v>
      </c>
      <c r="P775" t="n">
        <v>235.03</v>
      </c>
      <c r="Q775" t="n">
        <v>444.55</v>
      </c>
      <c r="R775" t="n">
        <v>67.11</v>
      </c>
      <c r="S775" t="n">
        <v>48.21</v>
      </c>
      <c r="T775" t="n">
        <v>3513.36</v>
      </c>
      <c r="U775" t="n">
        <v>0.72</v>
      </c>
      <c r="V775" t="n">
        <v>0.78</v>
      </c>
      <c r="W775" t="n">
        <v>0.18</v>
      </c>
      <c r="X775" t="n">
        <v>0.2</v>
      </c>
      <c r="Y775" t="n">
        <v>1</v>
      </c>
      <c r="Z775" t="n">
        <v>10</v>
      </c>
    </row>
    <row r="776">
      <c r="A776" t="n">
        <v>89</v>
      </c>
      <c r="B776" t="n">
        <v>110</v>
      </c>
      <c r="C776" t="inlineStr">
        <is>
          <t xml:space="preserve">CONCLUIDO	</t>
        </is>
      </c>
      <c r="D776" t="n">
        <v>4.8893</v>
      </c>
      <c r="E776" t="n">
        <v>20.45</v>
      </c>
      <c r="F776" t="n">
        <v>17.46</v>
      </c>
      <c r="G776" t="n">
        <v>116.4</v>
      </c>
      <c r="H776" t="n">
        <v>1.65</v>
      </c>
      <c r="I776" t="n">
        <v>9</v>
      </c>
      <c r="J776" t="n">
        <v>251.37</v>
      </c>
      <c r="K776" t="n">
        <v>56.13</v>
      </c>
      <c r="L776" t="n">
        <v>23.25</v>
      </c>
      <c r="M776" t="n">
        <v>7</v>
      </c>
      <c r="N776" t="n">
        <v>61.99</v>
      </c>
      <c r="O776" t="n">
        <v>31236.5</v>
      </c>
      <c r="P776" t="n">
        <v>234.71</v>
      </c>
      <c r="Q776" t="n">
        <v>444.55</v>
      </c>
      <c r="R776" t="n">
        <v>66.41</v>
      </c>
      <c r="S776" t="n">
        <v>48.21</v>
      </c>
      <c r="T776" t="n">
        <v>3164.23</v>
      </c>
      <c r="U776" t="n">
        <v>0.73</v>
      </c>
      <c r="V776" t="n">
        <v>0.78</v>
      </c>
      <c r="W776" t="n">
        <v>0.18</v>
      </c>
      <c r="X776" t="n">
        <v>0.18</v>
      </c>
      <c r="Y776" t="n">
        <v>1</v>
      </c>
      <c r="Z776" t="n">
        <v>10</v>
      </c>
    </row>
    <row r="777">
      <c r="A777" t="n">
        <v>90</v>
      </c>
      <c r="B777" t="n">
        <v>110</v>
      </c>
      <c r="C777" t="inlineStr">
        <is>
          <t xml:space="preserve">CONCLUIDO	</t>
        </is>
      </c>
      <c r="D777" t="n">
        <v>4.8797</v>
      </c>
      <c r="E777" t="n">
        <v>20.49</v>
      </c>
      <c r="F777" t="n">
        <v>17.5</v>
      </c>
      <c r="G777" t="n">
        <v>116.67</v>
      </c>
      <c r="H777" t="n">
        <v>1.66</v>
      </c>
      <c r="I777" t="n">
        <v>9</v>
      </c>
      <c r="J777" t="n">
        <v>251.82</v>
      </c>
      <c r="K777" t="n">
        <v>56.13</v>
      </c>
      <c r="L777" t="n">
        <v>23.5</v>
      </c>
      <c r="M777" t="n">
        <v>7</v>
      </c>
      <c r="N777" t="n">
        <v>62.19</v>
      </c>
      <c r="O777" t="n">
        <v>31292.13</v>
      </c>
      <c r="P777" t="n">
        <v>234.49</v>
      </c>
      <c r="Q777" t="n">
        <v>444.55</v>
      </c>
      <c r="R777" t="n">
        <v>68.05</v>
      </c>
      <c r="S777" t="n">
        <v>48.21</v>
      </c>
      <c r="T777" t="n">
        <v>3987.48</v>
      </c>
      <c r="U777" t="n">
        <v>0.71</v>
      </c>
      <c r="V777" t="n">
        <v>0.78</v>
      </c>
      <c r="W777" t="n">
        <v>0.17</v>
      </c>
      <c r="X777" t="n">
        <v>0.22</v>
      </c>
      <c r="Y777" t="n">
        <v>1</v>
      </c>
      <c r="Z777" t="n">
        <v>10</v>
      </c>
    </row>
    <row r="778">
      <c r="A778" t="n">
        <v>91</v>
      </c>
      <c r="B778" t="n">
        <v>110</v>
      </c>
      <c r="C778" t="inlineStr">
        <is>
          <t xml:space="preserve">CONCLUIDO	</t>
        </is>
      </c>
      <c r="D778" t="n">
        <v>4.8673</v>
      </c>
      <c r="E778" t="n">
        <v>20.55</v>
      </c>
      <c r="F778" t="n">
        <v>17.55</v>
      </c>
      <c r="G778" t="n">
        <v>117.02</v>
      </c>
      <c r="H778" t="n">
        <v>1.67</v>
      </c>
      <c r="I778" t="n">
        <v>9</v>
      </c>
      <c r="J778" t="n">
        <v>252.27</v>
      </c>
      <c r="K778" t="n">
        <v>56.13</v>
      </c>
      <c r="L778" t="n">
        <v>23.75</v>
      </c>
      <c r="M778" t="n">
        <v>7</v>
      </c>
      <c r="N778" t="n">
        <v>62.4</v>
      </c>
      <c r="O778" t="n">
        <v>31347.83</v>
      </c>
      <c r="P778" t="n">
        <v>234.81</v>
      </c>
      <c r="Q778" t="n">
        <v>444.55</v>
      </c>
      <c r="R778" t="n">
        <v>69.7</v>
      </c>
      <c r="S778" t="n">
        <v>48.21</v>
      </c>
      <c r="T778" t="n">
        <v>4810.65</v>
      </c>
      <c r="U778" t="n">
        <v>0.6899999999999999</v>
      </c>
      <c r="V778" t="n">
        <v>0.78</v>
      </c>
      <c r="W778" t="n">
        <v>0.18</v>
      </c>
      <c r="X778" t="n">
        <v>0.28</v>
      </c>
      <c r="Y778" t="n">
        <v>1</v>
      </c>
      <c r="Z778" t="n">
        <v>10</v>
      </c>
    </row>
    <row r="779">
      <c r="A779" t="n">
        <v>92</v>
      </c>
      <c r="B779" t="n">
        <v>110</v>
      </c>
      <c r="C779" t="inlineStr">
        <is>
          <t xml:space="preserve">CONCLUIDO	</t>
        </is>
      </c>
      <c r="D779" t="n">
        <v>4.8992</v>
      </c>
      <c r="E779" t="n">
        <v>20.41</v>
      </c>
      <c r="F779" t="n">
        <v>17.46</v>
      </c>
      <c r="G779" t="n">
        <v>130.96</v>
      </c>
      <c r="H779" t="n">
        <v>1.69</v>
      </c>
      <c r="I779" t="n">
        <v>8</v>
      </c>
      <c r="J779" t="n">
        <v>252.73</v>
      </c>
      <c r="K779" t="n">
        <v>56.13</v>
      </c>
      <c r="L779" t="n">
        <v>24</v>
      </c>
      <c r="M779" t="n">
        <v>6</v>
      </c>
      <c r="N779" t="n">
        <v>62.6</v>
      </c>
      <c r="O779" t="n">
        <v>31403.6</v>
      </c>
      <c r="P779" t="n">
        <v>233.44</v>
      </c>
      <c r="Q779" t="n">
        <v>444.55</v>
      </c>
      <c r="R779" t="n">
        <v>66.59999999999999</v>
      </c>
      <c r="S779" t="n">
        <v>48.21</v>
      </c>
      <c r="T779" t="n">
        <v>3262.76</v>
      </c>
      <c r="U779" t="n">
        <v>0.72</v>
      </c>
      <c r="V779" t="n">
        <v>0.78</v>
      </c>
      <c r="W779" t="n">
        <v>0.18</v>
      </c>
      <c r="X779" t="n">
        <v>0.18</v>
      </c>
      <c r="Y779" t="n">
        <v>1</v>
      </c>
      <c r="Z779" t="n">
        <v>10</v>
      </c>
    </row>
    <row r="780">
      <c r="A780" t="n">
        <v>93</v>
      </c>
      <c r="B780" t="n">
        <v>110</v>
      </c>
      <c r="C780" t="inlineStr">
        <is>
          <t xml:space="preserve">CONCLUIDO	</t>
        </is>
      </c>
      <c r="D780" t="n">
        <v>4.8966</v>
      </c>
      <c r="E780" t="n">
        <v>20.42</v>
      </c>
      <c r="F780" t="n">
        <v>17.47</v>
      </c>
      <c r="G780" t="n">
        <v>131.04</v>
      </c>
      <c r="H780" t="n">
        <v>1.7</v>
      </c>
      <c r="I780" t="n">
        <v>8</v>
      </c>
      <c r="J780" t="n">
        <v>253.18</v>
      </c>
      <c r="K780" t="n">
        <v>56.13</v>
      </c>
      <c r="L780" t="n">
        <v>24.25</v>
      </c>
      <c r="M780" t="n">
        <v>6</v>
      </c>
      <c r="N780" t="n">
        <v>62.8</v>
      </c>
      <c r="O780" t="n">
        <v>31459.45</v>
      </c>
      <c r="P780" t="n">
        <v>233.53</v>
      </c>
      <c r="Q780" t="n">
        <v>444.55</v>
      </c>
      <c r="R780" t="n">
        <v>67.04000000000001</v>
      </c>
      <c r="S780" t="n">
        <v>48.21</v>
      </c>
      <c r="T780" t="n">
        <v>3484.2</v>
      </c>
      <c r="U780" t="n">
        <v>0.72</v>
      </c>
      <c r="V780" t="n">
        <v>0.78</v>
      </c>
      <c r="W780" t="n">
        <v>0.17</v>
      </c>
      <c r="X780" t="n">
        <v>0.2</v>
      </c>
      <c r="Y780" t="n">
        <v>1</v>
      </c>
      <c r="Z780" t="n">
        <v>10</v>
      </c>
    </row>
    <row r="781">
      <c r="A781" t="n">
        <v>94</v>
      </c>
      <c r="B781" t="n">
        <v>110</v>
      </c>
      <c r="C781" t="inlineStr">
        <is>
          <t xml:space="preserve">CONCLUIDO	</t>
        </is>
      </c>
      <c r="D781" t="n">
        <v>4.8944</v>
      </c>
      <c r="E781" t="n">
        <v>20.43</v>
      </c>
      <c r="F781" t="n">
        <v>17.48</v>
      </c>
      <c r="G781" t="n">
        <v>131.11</v>
      </c>
      <c r="H781" t="n">
        <v>1.72</v>
      </c>
      <c r="I781" t="n">
        <v>8</v>
      </c>
      <c r="J781" t="n">
        <v>253.63</v>
      </c>
      <c r="K781" t="n">
        <v>56.13</v>
      </c>
      <c r="L781" t="n">
        <v>24.5</v>
      </c>
      <c r="M781" t="n">
        <v>6</v>
      </c>
      <c r="N781" t="n">
        <v>63</v>
      </c>
      <c r="O781" t="n">
        <v>31515.37</v>
      </c>
      <c r="P781" t="n">
        <v>233.76</v>
      </c>
      <c r="Q781" t="n">
        <v>444.56</v>
      </c>
      <c r="R781" t="n">
        <v>67.26000000000001</v>
      </c>
      <c r="S781" t="n">
        <v>48.21</v>
      </c>
      <c r="T781" t="n">
        <v>3592.53</v>
      </c>
      <c r="U781" t="n">
        <v>0.72</v>
      </c>
      <c r="V781" t="n">
        <v>0.78</v>
      </c>
      <c r="W781" t="n">
        <v>0.18</v>
      </c>
      <c r="X781" t="n">
        <v>0.2</v>
      </c>
      <c r="Y781" t="n">
        <v>1</v>
      </c>
      <c r="Z781" t="n">
        <v>10</v>
      </c>
    </row>
    <row r="782">
      <c r="A782" t="n">
        <v>95</v>
      </c>
      <c r="B782" t="n">
        <v>110</v>
      </c>
      <c r="C782" t="inlineStr">
        <is>
          <t xml:space="preserve">CONCLUIDO	</t>
        </is>
      </c>
      <c r="D782" t="n">
        <v>4.8957</v>
      </c>
      <c r="E782" t="n">
        <v>20.43</v>
      </c>
      <c r="F782" t="n">
        <v>17.48</v>
      </c>
      <c r="G782" t="n">
        <v>131.07</v>
      </c>
      <c r="H782" t="n">
        <v>1.73</v>
      </c>
      <c r="I782" t="n">
        <v>8</v>
      </c>
      <c r="J782" t="n">
        <v>254.09</v>
      </c>
      <c r="K782" t="n">
        <v>56.13</v>
      </c>
      <c r="L782" t="n">
        <v>24.75</v>
      </c>
      <c r="M782" t="n">
        <v>6</v>
      </c>
      <c r="N782" t="n">
        <v>63.21</v>
      </c>
      <c r="O782" t="n">
        <v>31571.37</v>
      </c>
      <c r="P782" t="n">
        <v>233.14</v>
      </c>
      <c r="Q782" t="n">
        <v>444.56</v>
      </c>
      <c r="R782" t="n">
        <v>67.06</v>
      </c>
      <c r="S782" t="n">
        <v>48.21</v>
      </c>
      <c r="T782" t="n">
        <v>3496.34</v>
      </c>
      <c r="U782" t="n">
        <v>0.72</v>
      </c>
      <c r="V782" t="n">
        <v>0.78</v>
      </c>
      <c r="W782" t="n">
        <v>0.18</v>
      </c>
      <c r="X782" t="n">
        <v>0.2</v>
      </c>
      <c r="Y782" t="n">
        <v>1</v>
      </c>
      <c r="Z782" t="n">
        <v>10</v>
      </c>
    </row>
    <row r="783">
      <c r="A783" t="n">
        <v>96</v>
      </c>
      <c r="B783" t="n">
        <v>110</v>
      </c>
      <c r="C783" t="inlineStr">
        <is>
          <t xml:space="preserve">CONCLUIDO	</t>
        </is>
      </c>
      <c r="D783" t="n">
        <v>4.8954</v>
      </c>
      <c r="E783" t="n">
        <v>20.43</v>
      </c>
      <c r="F783" t="n">
        <v>17.48</v>
      </c>
      <c r="G783" t="n">
        <v>131.08</v>
      </c>
      <c r="H783" t="n">
        <v>1.75</v>
      </c>
      <c r="I783" t="n">
        <v>8</v>
      </c>
      <c r="J783" t="n">
        <v>254.54</v>
      </c>
      <c r="K783" t="n">
        <v>56.13</v>
      </c>
      <c r="L783" t="n">
        <v>25</v>
      </c>
      <c r="M783" t="n">
        <v>6</v>
      </c>
      <c r="N783" t="n">
        <v>63.41</v>
      </c>
      <c r="O783" t="n">
        <v>31627.44</v>
      </c>
      <c r="P783" t="n">
        <v>233.06</v>
      </c>
      <c r="Q783" t="n">
        <v>444.55</v>
      </c>
      <c r="R783" t="n">
        <v>67.18000000000001</v>
      </c>
      <c r="S783" t="n">
        <v>48.21</v>
      </c>
      <c r="T783" t="n">
        <v>3557.37</v>
      </c>
      <c r="U783" t="n">
        <v>0.72</v>
      </c>
      <c r="V783" t="n">
        <v>0.78</v>
      </c>
      <c r="W783" t="n">
        <v>0.18</v>
      </c>
      <c r="X783" t="n">
        <v>0.2</v>
      </c>
      <c r="Y783" t="n">
        <v>1</v>
      </c>
      <c r="Z783" t="n">
        <v>10</v>
      </c>
    </row>
    <row r="784">
      <c r="A784" t="n">
        <v>97</v>
      </c>
      <c r="B784" t="n">
        <v>110</v>
      </c>
      <c r="C784" t="inlineStr">
        <is>
          <t xml:space="preserve">CONCLUIDO	</t>
        </is>
      </c>
      <c r="D784" t="n">
        <v>4.8958</v>
      </c>
      <c r="E784" t="n">
        <v>20.43</v>
      </c>
      <c r="F784" t="n">
        <v>17.48</v>
      </c>
      <c r="G784" t="n">
        <v>131.06</v>
      </c>
      <c r="H784" t="n">
        <v>1.76</v>
      </c>
      <c r="I784" t="n">
        <v>8</v>
      </c>
      <c r="J784" t="n">
        <v>255</v>
      </c>
      <c r="K784" t="n">
        <v>56.13</v>
      </c>
      <c r="L784" t="n">
        <v>25.25</v>
      </c>
      <c r="M784" t="n">
        <v>6</v>
      </c>
      <c r="N784" t="n">
        <v>63.62</v>
      </c>
      <c r="O784" t="n">
        <v>31683.59</v>
      </c>
      <c r="P784" t="n">
        <v>232.57</v>
      </c>
      <c r="Q784" t="n">
        <v>444.55</v>
      </c>
      <c r="R784" t="n">
        <v>67.12</v>
      </c>
      <c r="S784" t="n">
        <v>48.21</v>
      </c>
      <c r="T784" t="n">
        <v>3524.96</v>
      </c>
      <c r="U784" t="n">
        <v>0.72</v>
      </c>
      <c r="V784" t="n">
        <v>0.78</v>
      </c>
      <c r="W784" t="n">
        <v>0.18</v>
      </c>
      <c r="X784" t="n">
        <v>0.2</v>
      </c>
      <c r="Y784" t="n">
        <v>1</v>
      </c>
      <c r="Z784" t="n">
        <v>10</v>
      </c>
    </row>
    <row r="785">
      <c r="A785" t="n">
        <v>98</v>
      </c>
      <c r="B785" t="n">
        <v>110</v>
      </c>
      <c r="C785" t="inlineStr">
        <is>
          <t xml:space="preserve">CONCLUIDO	</t>
        </is>
      </c>
      <c r="D785" t="n">
        <v>4.8936</v>
      </c>
      <c r="E785" t="n">
        <v>20.43</v>
      </c>
      <c r="F785" t="n">
        <v>17.48</v>
      </c>
      <c r="G785" t="n">
        <v>131.13</v>
      </c>
      <c r="H785" t="n">
        <v>1.78</v>
      </c>
      <c r="I785" t="n">
        <v>8</v>
      </c>
      <c r="J785" t="n">
        <v>255.45</v>
      </c>
      <c r="K785" t="n">
        <v>56.13</v>
      </c>
      <c r="L785" t="n">
        <v>25.5</v>
      </c>
      <c r="M785" t="n">
        <v>6</v>
      </c>
      <c r="N785" t="n">
        <v>63.82</v>
      </c>
      <c r="O785" t="n">
        <v>31739.82</v>
      </c>
      <c r="P785" t="n">
        <v>232.64</v>
      </c>
      <c r="Q785" t="n">
        <v>444.55</v>
      </c>
      <c r="R785" t="n">
        <v>67.38</v>
      </c>
      <c r="S785" t="n">
        <v>48.21</v>
      </c>
      <c r="T785" t="n">
        <v>3653.98</v>
      </c>
      <c r="U785" t="n">
        <v>0.72</v>
      </c>
      <c r="V785" t="n">
        <v>0.78</v>
      </c>
      <c r="W785" t="n">
        <v>0.18</v>
      </c>
      <c r="X785" t="n">
        <v>0.21</v>
      </c>
      <c r="Y785" t="n">
        <v>1</v>
      </c>
      <c r="Z785" t="n">
        <v>10</v>
      </c>
    </row>
    <row r="786">
      <c r="A786" t="n">
        <v>99</v>
      </c>
      <c r="B786" t="n">
        <v>110</v>
      </c>
      <c r="C786" t="inlineStr">
        <is>
          <t xml:space="preserve">CONCLUIDO	</t>
        </is>
      </c>
      <c r="D786" t="n">
        <v>4.9009</v>
      </c>
      <c r="E786" t="n">
        <v>20.4</v>
      </c>
      <c r="F786" t="n">
        <v>17.45</v>
      </c>
      <c r="G786" t="n">
        <v>130.9</v>
      </c>
      <c r="H786" t="n">
        <v>1.79</v>
      </c>
      <c r="I786" t="n">
        <v>8</v>
      </c>
      <c r="J786" t="n">
        <v>255.91</v>
      </c>
      <c r="K786" t="n">
        <v>56.13</v>
      </c>
      <c r="L786" t="n">
        <v>25.75</v>
      </c>
      <c r="M786" t="n">
        <v>6</v>
      </c>
      <c r="N786" t="n">
        <v>64.03</v>
      </c>
      <c r="O786" t="n">
        <v>31796.12</v>
      </c>
      <c r="P786" t="n">
        <v>231.83</v>
      </c>
      <c r="Q786" t="n">
        <v>444.55</v>
      </c>
      <c r="R786" t="n">
        <v>66.3</v>
      </c>
      <c r="S786" t="n">
        <v>48.21</v>
      </c>
      <c r="T786" t="n">
        <v>3113.57</v>
      </c>
      <c r="U786" t="n">
        <v>0.73</v>
      </c>
      <c r="V786" t="n">
        <v>0.78</v>
      </c>
      <c r="W786" t="n">
        <v>0.18</v>
      </c>
      <c r="X786" t="n">
        <v>0.18</v>
      </c>
      <c r="Y786" t="n">
        <v>1</v>
      </c>
      <c r="Z786" t="n">
        <v>10</v>
      </c>
    </row>
    <row r="787">
      <c r="A787" t="n">
        <v>100</v>
      </c>
      <c r="B787" t="n">
        <v>110</v>
      </c>
      <c r="C787" t="inlineStr">
        <is>
          <t xml:space="preserve">CONCLUIDO	</t>
        </is>
      </c>
      <c r="D787" t="n">
        <v>4.9049</v>
      </c>
      <c r="E787" t="n">
        <v>20.39</v>
      </c>
      <c r="F787" t="n">
        <v>17.44</v>
      </c>
      <c r="G787" t="n">
        <v>130.78</v>
      </c>
      <c r="H787" t="n">
        <v>1.8</v>
      </c>
      <c r="I787" t="n">
        <v>8</v>
      </c>
      <c r="J787" t="n">
        <v>256.36</v>
      </c>
      <c r="K787" t="n">
        <v>56.13</v>
      </c>
      <c r="L787" t="n">
        <v>26</v>
      </c>
      <c r="M787" t="n">
        <v>6</v>
      </c>
      <c r="N787" t="n">
        <v>64.23999999999999</v>
      </c>
      <c r="O787" t="n">
        <v>31852.5</v>
      </c>
      <c r="P787" t="n">
        <v>230.8</v>
      </c>
      <c r="Q787" t="n">
        <v>444.55</v>
      </c>
      <c r="R787" t="n">
        <v>65.73</v>
      </c>
      <c r="S787" t="n">
        <v>48.21</v>
      </c>
      <c r="T787" t="n">
        <v>2827.73</v>
      </c>
      <c r="U787" t="n">
        <v>0.73</v>
      </c>
      <c r="V787" t="n">
        <v>0.78</v>
      </c>
      <c r="W787" t="n">
        <v>0.18</v>
      </c>
      <c r="X787" t="n">
        <v>0.16</v>
      </c>
      <c r="Y787" t="n">
        <v>1</v>
      </c>
      <c r="Z787" t="n">
        <v>10</v>
      </c>
    </row>
    <row r="788">
      <c r="A788" t="n">
        <v>101</v>
      </c>
      <c r="B788" t="n">
        <v>110</v>
      </c>
      <c r="C788" t="inlineStr">
        <is>
          <t xml:space="preserve">CONCLUIDO	</t>
        </is>
      </c>
      <c r="D788" t="n">
        <v>4.904</v>
      </c>
      <c r="E788" t="n">
        <v>20.39</v>
      </c>
      <c r="F788" t="n">
        <v>17.44</v>
      </c>
      <c r="G788" t="n">
        <v>130.81</v>
      </c>
      <c r="H788" t="n">
        <v>1.82</v>
      </c>
      <c r="I788" t="n">
        <v>8</v>
      </c>
      <c r="J788" t="n">
        <v>256.82</v>
      </c>
      <c r="K788" t="n">
        <v>56.13</v>
      </c>
      <c r="L788" t="n">
        <v>26.25</v>
      </c>
      <c r="M788" t="n">
        <v>6</v>
      </c>
      <c r="N788" t="n">
        <v>64.45</v>
      </c>
      <c r="O788" t="n">
        <v>31909.08</v>
      </c>
      <c r="P788" t="n">
        <v>230.71</v>
      </c>
      <c r="Q788" t="n">
        <v>444.55</v>
      </c>
      <c r="R788" t="n">
        <v>65.97</v>
      </c>
      <c r="S788" t="n">
        <v>48.21</v>
      </c>
      <c r="T788" t="n">
        <v>2947.69</v>
      </c>
      <c r="U788" t="n">
        <v>0.73</v>
      </c>
      <c r="V788" t="n">
        <v>0.78</v>
      </c>
      <c r="W788" t="n">
        <v>0.17</v>
      </c>
      <c r="X788" t="n">
        <v>0.16</v>
      </c>
      <c r="Y788" t="n">
        <v>1</v>
      </c>
      <c r="Z788" t="n">
        <v>10</v>
      </c>
    </row>
    <row r="789">
      <c r="A789" t="n">
        <v>102</v>
      </c>
      <c r="B789" t="n">
        <v>110</v>
      </c>
      <c r="C789" t="inlineStr">
        <is>
          <t xml:space="preserve">CONCLUIDO	</t>
        </is>
      </c>
      <c r="D789" t="n">
        <v>4.8926</v>
      </c>
      <c r="E789" t="n">
        <v>20.44</v>
      </c>
      <c r="F789" t="n">
        <v>17.49</v>
      </c>
      <c r="G789" t="n">
        <v>131.16</v>
      </c>
      <c r="H789" t="n">
        <v>1.83</v>
      </c>
      <c r="I789" t="n">
        <v>8</v>
      </c>
      <c r="J789" t="n">
        <v>257.28</v>
      </c>
      <c r="K789" t="n">
        <v>56.13</v>
      </c>
      <c r="L789" t="n">
        <v>26.5</v>
      </c>
      <c r="M789" t="n">
        <v>6</v>
      </c>
      <c r="N789" t="n">
        <v>64.66</v>
      </c>
      <c r="O789" t="n">
        <v>31965.61</v>
      </c>
      <c r="P789" t="n">
        <v>231.48</v>
      </c>
      <c r="Q789" t="n">
        <v>444.56</v>
      </c>
      <c r="R789" t="n">
        <v>67.69</v>
      </c>
      <c r="S789" t="n">
        <v>48.21</v>
      </c>
      <c r="T789" t="n">
        <v>3811.09</v>
      </c>
      <c r="U789" t="n">
        <v>0.71</v>
      </c>
      <c r="V789" t="n">
        <v>0.78</v>
      </c>
      <c r="W789" t="n">
        <v>0.17</v>
      </c>
      <c r="X789" t="n">
        <v>0.21</v>
      </c>
      <c r="Y789" t="n">
        <v>1</v>
      </c>
      <c r="Z789" t="n">
        <v>10</v>
      </c>
    </row>
    <row r="790">
      <c r="A790" t="n">
        <v>103</v>
      </c>
      <c r="B790" t="n">
        <v>110</v>
      </c>
      <c r="C790" t="inlineStr">
        <is>
          <t xml:space="preserve">CONCLUIDO	</t>
        </is>
      </c>
      <c r="D790" t="n">
        <v>4.8943</v>
      </c>
      <c r="E790" t="n">
        <v>20.43</v>
      </c>
      <c r="F790" t="n">
        <v>17.48</v>
      </c>
      <c r="G790" t="n">
        <v>131.11</v>
      </c>
      <c r="H790" t="n">
        <v>1.85</v>
      </c>
      <c r="I790" t="n">
        <v>8</v>
      </c>
      <c r="J790" t="n">
        <v>257.74</v>
      </c>
      <c r="K790" t="n">
        <v>56.13</v>
      </c>
      <c r="L790" t="n">
        <v>26.75</v>
      </c>
      <c r="M790" t="n">
        <v>6</v>
      </c>
      <c r="N790" t="n">
        <v>64.86</v>
      </c>
      <c r="O790" t="n">
        <v>32022.22</v>
      </c>
      <c r="P790" t="n">
        <v>230.06</v>
      </c>
      <c r="Q790" t="n">
        <v>444.55</v>
      </c>
      <c r="R790" t="n">
        <v>67.34</v>
      </c>
      <c r="S790" t="n">
        <v>48.21</v>
      </c>
      <c r="T790" t="n">
        <v>3633.14</v>
      </c>
      <c r="U790" t="n">
        <v>0.72</v>
      </c>
      <c r="V790" t="n">
        <v>0.78</v>
      </c>
      <c r="W790" t="n">
        <v>0.18</v>
      </c>
      <c r="X790" t="n">
        <v>0.2</v>
      </c>
      <c r="Y790" t="n">
        <v>1</v>
      </c>
      <c r="Z790" t="n">
        <v>10</v>
      </c>
    </row>
    <row r="791">
      <c r="A791" t="n">
        <v>104</v>
      </c>
      <c r="B791" t="n">
        <v>110</v>
      </c>
      <c r="C791" t="inlineStr">
        <is>
          <t xml:space="preserve">CONCLUIDO	</t>
        </is>
      </c>
      <c r="D791" t="n">
        <v>4.8939</v>
      </c>
      <c r="E791" t="n">
        <v>20.43</v>
      </c>
      <c r="F791" t="n">
        <v>17.48</v>
      </c>
      <c r="G791" t="n">
        <v>131.12</v>
      </c>
      <c r="H791" t="n">
        <v>1.86</v>
      </c>
      <c r="I791" t="n">
        <v>8</v>
      </c>
      <c r="J791" t="n">
        <v>258.2</v>
      </c>
      <c r="K791" t="n">
        <v>56.13</v>
      </c>
      <c r="L791" t="n">
        <v>27</v>
      </c>
      <c r="M791" t="n">
        <v>6</v>
      </c>
      <c r="N791" t="n">
        <v>65.06999999999999</v>
      </c>
      <c r="O791" t="n">
        <v>32078.91</v>
      </c>
      <c r="P791" t="n">
        <v>229.12</v>
      </c>
      <c r="Q791" t="n">
        <v>444.56</v>
      </c>
      <c r="R791" t="n">
        <v>67.39</v>
      </c>
      <c r="S791" t="n">
        <v>48.21</v>
      </c>
      <c r="T791" t="n">
        <v>3661.56</v>
      </c>
      <c r="U791" t="n">
        <v>0.72</v>
      </c>
      <c r="V791" t="n">
        <v>0.78</v>
      </c>
      <c r="W791" t="n">
        <v>0.18</v>
      </c>
      <c r="X791" t="n">
        <v>0.21</v>
      </c>
      <c r="Y791" t="n">
        <v>1</v>
      </c>
      <c r="Z791" t="n">
        <v>10</v>
      </c>
    </row>
    <row r="792">
      <c r="A792" t="n">
        <v>105</v>
      </c>
      <c r="B792" t="n">
        <v>110</v>
      </c>
      <c r="C792" t="inlineStr">
        <is>
          <t xml:space="preserve">CONCLUIDO	</t>
        </is>
      </c>
      <c r="D792" t="n">
        <v>4.9131</v>
      </c>
      <c r="E792" t="n">
        <v>20.35</v>
      </c>
      <c r="F792" t="n">
        <v>17.45</v>
      </c>
      <c r="G792" t="n">
        <v>149.53</v>
      </c>
      <c r="H792" t="n">
        <v>1.87</v>
      </c>
      <c r="I792" t="n">
        <v>7</v>
      </c>
      <c r="J792" t="n">
        <v>258.66</v>
      </c>
      <c r="K792" t="n">
        <v>56.13</v>
      </c>
      <c r="L792" t="n">
        <v>27.25</v>
      </c>
      <c r="M792" t="n">
        <v>5</v>
      </c>
      <c r="N792" t="n">
        <v>65.28</v>
      </c>
      <c r="O792" t="n">
        <v>32135.68</v>
      </c>
      <c r="P792" t="n">
        <v>228.28</v>
      </c>
      <c r="Q792" t="n">
        <v>444.55</v>
      </c>
      <c r="R792" t="n">
        <v>66.11</v>
      </c>
      <c r="S792" t="n">
        <v>48.21</v>
      </c>
      <c r="T792" t="n">
        <v>3023.82</v>
      </c>
      <c r="U792" t="n">
        <v>0.73</v>
      </c>
      <c r="V792" t="n">
        <v>0.78</v>
      </c>
      <c r="W792" t="n">
        <v>0.18</v>
      </c>
      <c r="X792" t="n">
        <v>0.17</v>
      </c>
      <c r="Y792" t="n">
        <v>1</v>
      </c>
      <c r="Z792" t="n">
        <v>10</v>
      </c>
    </row>
    <row r="793">
      <c r="A793" t="n">
        <v>106</v>
      </c>
      <c r="B793" t="n">
        <v>110</v>
      </c>
      <c r="C793" t="inlineStr">
        <is>
          <t xml:space="preserve">CONCLUIDO	</t>
        </is>
      </c>
      <c r="D793" t="n">
        <v>4.9137</v>
      </c>
      <c r="E793" t="n">
        <v>20.35</v>
      </c>
      <c r="F793" t="n">
        <v>17.44</v>
      </c>
      <c r="G793" t="n">
        <v>149.51</v>
      </c>
      <c r="H793" t="n">
        <v>1.89</v>
      </c>
      <c r="I793" t="n">
        <v>7</v>
      </c>
      <c r="J793" t="n">
        <v>259.12</v>
      </c>
      <c r="K793" t="n">
        <v>56.13</v>
      </c>
      <c r="L793" t="n">
        <v>27.5</v>
      </c>
      <c r="M793" t="n">
        <v>5</v>
      </c>
      <c r="N793" t="n">
        <v>65.48999999999999</v>
      </c>
      <c r="O793" t="n">
        <v>32192.53</v>
      </c>
      <c r="P793" t="n">
        <v>228.75</v>
      </c>
      <c r="Q793" t="n">
        <v>444.56</v>
      </c>
      <c r="R793" t="n">
        <v>66.01000000000001</v>
      </c>
      <c r="S793" t="n">
        <v>48.21</v>
      </c>
      <c r="T793" t="n">
        <v>2974.28</v>
      </c>
      <c r="U793" t="n">
        <v>0.73</v>
      </c>
      <c r="V793" t="n">
        <v>0.78</v>
      </c>
      <c r="W793" t="n">
        <v>0.17</v>
      </c>
      <c r="X793" t="n">
        <v>0.17</v>
      </c>
      <c r="Y793" t="n">
        <v>1</v>
      </c>
      <c r="Z793" t="n">
        <v>10</v>
      </c>
    </row>
    <row r="794">
      <c r="A794" t="n">
        <v>107</v>
      </c>
      <c r="B794" t="n">
        <v>110</v>
      </c>
      <c r="C794" t="inlineStr">
        <is>
          <t xml:space="preserve">CONCLUIDO	</t>
        </is>
      </c>
      <c r="D794" t="n">
        <v>4.9123</v>
      </c>
      <c r="E794" t="n">
        <v>20.36</v>
      </c>
      <c r="F794" t="n">
        <v>17.45</v>
      </c>
      <c r="G794" t="n">
        <v>149.56</v>
      </c>
      <c r="H794" t="n">
        <v>1.9</v>
      </c>
      <c r="I794" t="n">
        <v>7</v>
      </c>
      <c r="J794" t="n">
        <v>259.58</v>
      </c>
      <c r="K794" t="n">
        <v>56.13</v>
      </c>
      <c r="L794" t="n">
        <v>27.75</v>
      </c>
      <c r="M794" t="n">
        <v>5</v>
      </c>
      <c r="N794" t="n">
        <v>65.70999999999999</v>
      </c>
      <c r="O794" t="n">
        <v>32249.46</v>
      </c>
      <c r="P794" t="n">
        <v>228.95</v>
      </c>
      <c r="Q794" t="n">
        <v>444.56</v>
      </c>
      <c r="R794" t="n">
        <v>66.2</v>
      </c>
      <c r="S794" t="n">
        <v>48.21</v>
      </c>
      <c r="T794" t="n">
        <v>3069.54</v>
      </c>
      <c r="U794" t="n">
        <v>0.73</v>
      </c>
      <c r="V794" t="n">
        <v>0.78</v>
      </c>
      <c r="W794" t="n">
        <v>0.18</v>
      </c>
      <c r="X794" t="n">
        <v>0.17</v>
      </c>
      <c r="Y794" t="n">
        <v>1</v>
      </c>
      <c r="Z794" t="n">
        <v>10</v>
      </c>
    </row>
    <row r="795">
      <c r="A795" t="n">
        <v>108</v>
      </c>
      <c r="B795" t="n">
        <v>110</v>
      </c>
      <c r="C795" t="inlineStr">
        <is>
          <t xml:space="preserve">CONCLUIDO	</t>
        </is>
      </c>
      <c r="D795" t="n">
        <v>4.9151</v>
      </c>
      <c r="E795" t="n">
        <v>20.35</v>
      </c>
      <c r="F795" t="n">
        <v>17.44</v>
      </c>
      <c r="G795" t="n">
        <v>149.46</v>
      </c>
      <c r="H795" t="n">
        <v>1.92</v>
      </c>
      <c r="I795" t="n">
        <v>7</v>
      </c>
      <c r="J795" t="n">
        <v>260.05</v>
      </c>
      <c r="K795" t="n">
        <v>56.13</v>
      </c>
      <c r="L795" t="n">
        <v>28</v>
      </c>
      <c r="M795" t="n">
        <v>5</v>
      </c>
      <c r="N795" t="n">
        <v>65.92</v>
      </c>
      <c r="O795" t="n">
        <v>32306.46</v>
      </c>
      <c r="P795" t="n">
        <v>229.19</v>
      </c>
      <c r="Q795" t="n">
        <v>444.57</v>
      </c>
      <c r="R795" t="n">
        <v>65.8</v>
      </c>
      <c r="S795" t="n">
        <v>48.21</v>
      </c>
      <c r="T795" t="n">
        <v>2870.12</v>
      </c>
      <c r="U795" t="n">
        <v>0.73</v>
      </c>
      <c r="V795" t="n">
        <v>0.78</v>
      </c>
      <c r="W795" t="n">
        <v>0.18</v>
      </c>
      <c r="X795" t="n">
        <v>0.16</v>
      </c>
      <c r="Y795" t="n">
        <v>1</v>
      </c>
      <c r="Z795" t="n">
        <v>10</v>
      </c>
    </row>
    <row r="796">
      <c r="A796" t="n">
        <v>109</v>
      </c>
      <c r="B796" t="n">
        <v>110</v>
      </c>
      <c r="C796" t="inlineStr">
        <is>
          <t xml:space="preserve">CONCLUIDO	</t>
        </is>
      </c>
      <c r="D796" t="n">
        <v>4.9132</v>
      </c>
      <c r="E796" t="n">
        <v>20.35</v>
      </c>
      <c r="F796" t="n">
        <v>17.45</v>
      </c>
      <c r="G796" t="n">
        <v>149.53</v>
      </c>
      <c r="H796" t="n">
        <v>1.93</v>
      </c>
      <c r="I796" t="n">
        <v>7</v>
      </c>
      <c r="J796" t="n">
        <v>260.51</v>
      </c>
      <c r="K796" t="n">
        <v>56.13</v>
      </c>
      <c r="L796" t="n">
        <v>28.25</v>
      </c>
      <c r="M796" t="n">
        <v>5</v>
      </c>
      <c r="N796" t="n">
        <v>66.13</v>
      </c>
      <c r="O796" t="n">
        <v>32363.54</v>
      </c>
      <c r="P796" t="n">
        <v>229.28</v>
      </c>
      <c r="Q796" t="n">
        <v>444.55</v>
      </c>
      <c r="R796" t="n">
        <v>66.14</v>
      </c>
      <c r="S796" t="n">
        <v>48.21</v>
      </c>
      <c r="T796" t="n">
        <v>3041.07</v>
      </c>
      <c r="U796" t="n">
        <v>0.73</v>
      </c>
      <c r="V796" t="n">
        <v>0.78</v>
      </c>
      <c r="W796" t="n">
        <v>0.17</v>
      </c>
      <c r="X796" t="n">
        <v>0.17</v>
      </c>
      <c r="Y796" t="n">
        <v>1</v>
      </c>
      <c r="Z796" t="n">
        <v>10</v>
      </c>
    </row>
    <row r="797">
      <c r="A797" t="n">
        <v>110</v>
      </c>
      <c r="B797" t="n">
        <v>110</v>
      </c>
      <c r="C797" t="inlineStr">
        <is>
          <t xml:space="preserve">CONCLUIDO	</t>
        </is>
      </c>
      <c r="D797" t="n">
        <v>4.9141</v>
      </c>
      <c r="E797" t="n">
        <v>20.35</v>
      </c>
      <c r="F797" t="n">
        <v>17.44</v>
      </c>
      <c r="G797" t="n">
        <v>149.5</v>
      </c>
      <c r="H797" t="n">
        <v>1.94</v>
      </c>
      <c r="I797" t="n">
        <v>7</v>
      </c>
      <c r="J797" t="n">
        <v>260.97</v>
      </c>
      <c r="K797" t="n">
        <v>56.13</v>
      </c>
      <c r="L797" t="n">
        <v>28.5</v>
      </c>
      <c r="M797" t="n">
        <v>5</v>
      </c>
      <c r="N797" t="n">
        <v>66.34999999999999</v>
      </c>
      <c r="O797" t="n">
        <v>32420.71</v>
      </c>
      <c r="P797" t="n">
        <v>229.08</v>
      </c>
      <c r="Q797" t="n">
        <v>444.55</v>
      </c>
      <c r="R797" t="n">
        <v>65.90000000000001</v>
      </c>
      <c r="S797" t="n">
        <v>48.21</v>
      </c>
      <c r="T797" t="n">
        <v>2919.6</v>
      </c>
      <c r="U797" t="n">
        <v>0.73</v>
      </c>
      <c r="V797" t="n">
        <v>0.78</v>
      </c>
      <c r="W797" t="n">
        <v>0.18</v>
      </c>
      <c r="X797" t="n">
        <v>0.16</v>
      </c>
      <c r="Y797" t="n">
        <v>1</v>
      </c>
      <c r="Z797" t="n">
        <v>10</v>
      </c>
    </row>
    <row r="798">
      <c r="A798" t="n">
        <v>111</v>
      </c>
      <c r="B798" t="n">
        <v>110</v>
      </c>
      <c r="C798" t="inlineStr">
        <is>
          <t xml:space="preserve">CONCLUIDO	</t>
        </is>
      </c>
      <c r="D798" t="n">
        <v>4.9196</v>
      </c>
      <c r="E798" t="n">
        <v>20.33</v>
      </c>
      <c r="F798" t="n">
        <v>17.42</v>
      </c>
      <c r="G798" t="n">
        <v>149.3</v>
      </c>
      <c r="H798" t="n">
        <v>1.96</v>
      </c>
      <c r="I798" t="n">
        <v>7</v>
      </c>
      <c r="J798" t="n">
        <v>261.44</v>
      </c>
      <c r="K798" t="n">
        <v>56.13</v>
      </c>
      <c r="L798" t="n">
        <v>28.75</v>
      </c>
      <c r="M798" t="n">
        <v>5</v>
      </c>
      <c r="N798" t="n">
        <v>66.56</v>
      </c>
      <c r="O798" t="n">
        <v>32477.95</v>
      </c>
      <c r="P798" t="n">
        <v>228.74</v>
      </c>
      <c r="Q798" t="n">
        <v>444.55</v>
      </c>
      <c r="R798" t="n">
        <v>65.04000000000001</v>
      </c>
      <c r="S798" t="n">
        <v>48.21</v>
      </c>
      <c r="T798" t="n">
        <v>2491.07</v>
      </c>
      <c r="U798" t="n">
        <v>0.74</v>
      </c>
      <c r="V798" t="n">
        <v>0.78</v>
      </c>
      <c r="W798" t="n">
        <v>0.18</v>
      </c>
      <c r="X798" t="n">
        <v>0.14</v>
      </c>
      <c r="Y798" t="n">
        <v>1</v>
      </c>
      <c r="Z798" t="n">
        <v>10</v>
      </c>
    </row>
    <row r="799">
      <c r="A799" t="n">
        <v>112</v>
      </c>
      <c r="B799" t="n">
        <v>110</v>
      </c>
      <c r="C799" t="inlineStr">
        <is>
          <t xml:space="preserve">CONCLUIDO	</t>
        </is>
      </c>
      <c r="D799" t="n">
        <v>4.9224</v>
      </c>
      <c r="E799" t="n">
        <v>20.32</v>
      </c>
      <c r="F799" t="n">
        <v>17.41</v>
      </c>
      <c r="G799" t="n">
        <v>149.2</v>
      </c>
      <c r="H799" t="n">
        <v>1.97</v>
      </c>
      <c r="I799" t="n">
        <v>7</v>
      </c>
      <c r="J799" t="n">
        <v>261.9</v>
      </c>
      <c r="K799" t="n">
        <v>56.13</v>
      </c>
      <c r="L799" t="n">
        <v>29</v>
      </c>
      <c r="M799" t="n">
        <v>5</v>
      </c>
      <c r="N799" t="n">
        <v>66.77</v>
      </c>
      <c r="O799" t="n">
        <v>32535.28</v>
      </c>
      <c r="P799" t="n">
        <v>228.01</v>
      </c>
      <c r="Q799" t="n">
        <v>444.55</v>
      </c>
      <c r="R799" t="n">
        <v>64.83</v>
      </c>
      <c r="S799" t="n">
        <v>48.21</v>
      </c>
      <c r="T799" t="n">
        <v>2384.8</v>
      </c>
      <c r="U799" t="n">
        <v>0.74</v>
      </c>
      <c r="V799" t="n">
        <v>0.78</v>
      </c>
      <c r="W799" t="n">
        <v>0.17</v>
      </c>
      <c r="X799" t="n">
        <v>0.13</v>
      </c>
      <c r="Y799" t="n">
        <v>1</v>
      </c>
      <c r="Z799" t="n">
        <v>10</v>
      </c>
    </row>
    <row r="800">
      <c r="A800" t="n">
        <v>113</v>
      </c>
      <c r="B800" t="n">
        <v>110</v>
      </c>
      <c r="C800" t="inlineStr">
        <is>
          <t xml:space="preserve">CONCLUIDO	</t>
        </is>
      </c>
      <c r="D800" t="n">
        <v>4.9107</v>
      </c>
      <c r="E800" t="n">
        <v>20.36</v>
      </c>
      <c r="F800" t="n">
        <v>17.46</v>
      </c>
      <c r="G800" t="n">
        <v>149.62</v>
      </c>
      <c r="H800" t="n">
        <v>1.98</v>
      </c>
      <c r="I800" t="n">
        <v>7</v>
      </c>
      <c r="J800" t="n">
        <v>262.37</v>
      </c>
      <c r="K800" t="n">
        <v>56.13</v>
      </c>
      <c r="L800" t="n">
        <v>29.25</v>
      </c>
      <c r="M800" t="n">
        <v>5</v>
      </c>
      <c r="N800" t="n">
        <v>66.98999999999999</v>
      </c>
      <c r="O800" t="n">
        <v>32592.68</v>
      </c>
      <c r="P800" t="n">
        <v>228.14</v>
      </c>
      <c r="Q800" t="n">
        <v>444.55</v>
      </c>
      <c r="R800" t="n">
        <v>66.54000000000001</v>
      </c>
      <c r="S800" t="n">
        <v>48.21</v>
      </c>
      <c r="T800" t="n">
        <v>3240.69</v>
      </c>
      <c r="U800" t="n">
        <v>0.72</v>
      </c>
      <c r="V800" t="n">
        <v>0.78</v>
      </c>
      <c r="W800" t="n">
        <v>0.17</v>
      </c>
      <c r="X800" t="n">
        <v>0.18</v>
      </c>
      <c r="Y800" t="n">
        <v>1</v>
      </c>
      <c r="Z800" t="n">
        <v>10</v>
      </c>
    </row>
    <row r="801">
      <c r="A801" t="n">
        <v>114</v>
      </c>
      <c r="B801" t="n">
        <v>110</v>
      </c>
      <c r="C801" t="inlineStr">
        <is>
          <t xml:space="preserve">CONCLUIDO	</t>
        </is>
      </c>
      <c r="D801" t="n">
        <v>4.9104</v>
      </c>
      <c r="E801" t="n">
        <v>20.36</v>
      </c>
      <c r="F801" t="n">
        <v>17.46</v>
      </c>
      <c r="G801" t="n">
        <v>149.63</v>
      </c>
      <c r="H801" t="n">
        <v>2</v>
      </c>
      <c r="I801" t="n">
        <v>7</v>
      </c>
      <c r="J801" t="n">
        <v>262.83</v>
      </c>
      <c r="K801" t="n">
        <v>56.13</v>
      </c>
      <c r="L801" t="n">
        <v>29.5</v>
      </c>
      <c r="M801" t="n">
        <v>5</v>
      </c>
      <c r="N801" t="n">
        <v>67.20999999999999</v>
      </c>
      <c r="O801" t="n">
        <v>32650.17</v>
      </c>
      <c r="P801" t="n">
        <v>227.61</v>
      </c>
      <c r="Q801" t="n">
        <v>444.55</v>
      </c>
      <c r="R801" t="n">
        <v>66.56</v>
      </c>
      <c r="S801" t="n">
        <v>48.21</v>
      </c>
      <c r="T801" t="n">
        <v>3250.3</v>
      </c>
      <c r="U801" t="n">
        <v>0.72</v>
      </c>
      <c r="V801" t="n">
        <v>0.78</v>
      </c>
      <c r="W801" t="n">
        <v>0.17</v>
      </c>
      <c r="X801" t="n">
        <v>0.18</v>
      </c>
      <c r="Y801" t="n">
        <v>1</v>
      </c>
      <c r="Z801" t="n">
        <v>10</v>
      </c>
    </row>
    <row r="802">
      <c r="A802" t="n">
        <v>115</v>
      </c>
      <c r="B802" t="n">
        <v>110</v>
      </c>
      <c r="C802" t="inlineStr">
        <is>
          <t xml:space="preserve">CONCLUIDO	</t>
        </is>
      </c>
      <c r="D802" t="n">
        <v>4.9125</v>
      </c>
      <c r="E802" t="n">
        <v>20.36</v>
      </c>
      <c r="F802" t="n">
        <v>17.45</v>
      </c>
      <c r="G802" t="n">
        <v>149.55</v>
      </c>
      <c r="H802" t="n">
        <v>2.01</v>
      </c>
      <c r="I802" t="n">
        <v>7</v>
      </c>
      <c r="J802" t="n">
        <v>263.3</v>
      </c>
      <c r="K802" t="n">
        <v>56.13</v>
      </c>
      <c r="L802" t="n">
        <v>29.75</v>
      </c>
      <c r="M802" t="n">
        <v>5</v>
      </c>
      <c r="N802" t="n">
        <v>67.42</v>
      </c>
      <c r="O802" t="n">
        <v>32707.74</v>
      </c>
      <c r="P802" t="n">
        <v>227.31</v>
      </c>
      <c r="Q802" t="n">
        <v>444.55</v>
      </c>
      <c r="R802" t="n">
        <v>66.23</v>
      </c>
      <c r="S802" t="n">
        <v>48.21</v>
      </c>
      <c r="T802" t="n">
        <v>3084.86</v>
      </c>
      <c r="U802" t="n">
        <v>0.73</v>
      </c>
      <c r="V802" t="n">
        <v>0.78</v>
      </c>
      <c r="W802" t="n">
        <v>0.17</v>
      </c>
      <c r="X802" t="n">
        <v>0.17</v>
      </c>
      <c r="Y802" t="n">
        <v>1</v>
      </c>
      <c r="Z802" t="n">
        <v>10</v>
      </c>
    </row>
    <row r="803">
      <c r="A803" t="n">
        <v>116</v>
      </c>
      <c r="B803" t="n">
        <v>110</v>
      </c>
      <c r="C803" t="inlineStr">
        <is>
          <t xml:space="preserve">CONCLUIDO	</t>
        </is>
      </c>
      <c r="D803" t="n">
        <v>4.9138</v>
      </c>
      <c r="E803" t="n">
        <v>20.35</v>
      </c>
      <c r="F803" t="n">
        <v>17.44</v>
      </c>
      <c r="G803" t="n">
        <v>149.51</v>
      </c>
      <c r="H803" t="n">
        <v>2.02</v>
      </c>
      <c r="I803" t="n">
        <v>7</v>
      </c>
      <c r="J803" t="n">
        <v>263.77</v>
      </c>
      <c r="K803" t="n">
        <v>56.13</v>
      </c>
      <c r="L803" t="n">
        <v>30</v>
      </c>
      <c r="M803" t="n">
        <v>5</v>
      </c>
      <c r="N803" t="n">
        <v>67.64</v>
      </c>
      <c r="O803" t="n">
        <v>32765.39</v>
      </c>
      <c r="P803" t="n">
        <v>226.66</v>
      </c>
      <c r="Q803" t="n">
        <v>444.55</v>
      </c>
      <c r="R803" t="n">
        <v>66.05</v>
      </c>
      <c r="S803" t="n">
        <v>48.21</v>
      </c>
      <c r="T803" t="n">
        <v>2995.45</v>
      </c>
      <c r="U803" t="n">
        <v>0.73</v>
      </c>
      <c r="V803" t="n">
        <v>0.78</v>
      </c>
      <c r="W803" t="n">
        <v>0.17</v>
      </c>
      <c r="X803" t="n">
        <v>0.17</v>
      </c>
      <c r="Y803" t="n">
        <v>1</v>
      </c>
      <c r="Z803" t="n">
        <v>10</v>
      </c>
    </row>
    <row r="804">
      <c r="A804" t="n">
        <v>117</v>
      </c>
      <c r="B804" t="n">
        <v>110</v>
      </c>
      <c r="C804" t="inlineStr">
        <is>
          <t xml:space="preserve">CONCLUIDO	</t>
        </is>
      </c>
      <c r="D804" t="n">
        <v>4.9112</v>
      </c>
      <c r="E804" t="n">
        <v>20.36</v>
      </c>
      <c r="F804" t="n">
        <v>17.45</v>
      </c>
      <c r="G804" t="n">
        <v>149.6</v>
      </c>
      <c r="H804" t="n">
        <v>2.04</v>
      </c>
      <c r="I804" t="n">
        <v>7</v>
      </c>
      <c r="J804" t="n">
        <v>264.23</v>
      </c>
      <c r="K804" t="n">
        <v>56.13</v>
      </c>
      <c r="L804" t="n">
        <v>30.25</v>
      </c>
      <c r="M804" t="n">
        <v>5</v>
      </c>
      <c r="N804" t="n">
        <v>67.86</v>
      </c>
      <c r="O804" t="n">
        <v>32823.12</v>
      </c>
      <c r="P804" t="n">
        <v>226.62</v>
      </c>
      <c r="Q804" t="n">
        <v>444.56</v>
      </c>
      <c r="R804" t="n">
        <v>66.39</v>
      </c>
      <c r="S804" t="n">
        <v>48.21</v>
      </c>
      <c r="T804" t="n">
        <v>3166.17</v>
      </c>
      <c r="U804" t="n">
        <v>0.73</v>
      </c>
      <c r="V804" t="n">
        <v>0.78</v>
      </c>
      <c r="W804" t="n">
        <v>0.17</v>
      </c>
      <c r="X804" t="n">
        <v>0.18</v>
      </c>
      <c r="Y804" t="n">
        <v>1</v>
      </c>
      <c r="Z804" t="n">
        <v>10</v>
      </c>
    </row>
    <row r="805">
      <c r="A805" t="n">
        <v>118</v>
      </c>
      <c r="B805" t="n">
        <v>110</v>
      </c>
      <c r="C805" t="inlineStr">
        <is>
          <t xml:space="preserve">CONCLUIDO	</t>
        </is>
      </c>
      <c r="D805" t="n">
        <v>4.9094</v>
      </c>
      <c r="E805" t="n">
        <v>20.37</v>
      </c>
      <c r="F805" t="n">
        <v>17.46</v>
      </c>
      <c r="G805" t="n">
        <v>149.66</v>
      </c>
      <c r="H805" t="n">
        <v>2.05</v>
      </c>
      <c r="I805" t="n">
        <v>7</v>
      </c>
      <c r="J805" t="n">
        <v>264.7</v>
      </c>
      <c r="K805" t="n">
        <v>56.13</v>
      </c>
      <c r="L805" t="n">
        <v>30.5</v>
      </c>
      <c r="M805" t="n">
        <v>5</v>
      </c>
      <c r="N805" t="n">
        <v>68.08</v>
      </c>
      <c r="O805" t="n">
        <v>32880.94</v>
      </c>
      <c r="P805" t="n">
        <v>226.74</v>
      </c>
      <c r="Q805" t="n">
        <v>444.55</v>
      </c>
      <c r="R805" t="n">
        <v>66.56999999999999</v>
      </c>
      <c r="S805" t="n">
        <v>48.21</v>
      </c>
      <c r="T805" t="n">
        <v>3255.85</v>
      </c>
      <c r="U805" t="n">
        <v>0.72</v>
      </c>
      <c r="V805" t="n">
        <v>0.78</v>
      </c>
      <c r="W805" t="n">
        <v>0.18</v>
      </c>
      <c r="X805" t="n">
        <v>0.18</v>
      </c>
      <c r="Y805" t="n">
        <v>1</v>
      </c>
      <c r="Z805" t="n">
        <v>10</v>
      </c>
    </row>
    <row r="806">
      <c r="A806" t="n">
        <v>119</v>
      </c>
      <c r="B806" t="n">
        <v>110</v>
      </c>
      <c r="C806" t="inlineStr">
        <is>
          <t xml:space="preserve">CONCLUIDO	</t>
        </is>
      </c>
      <c r="D806" t="n">
        <v>4.9128</v>
      </c>
      <c r="E806" t="n">
        <v>20.36</v>
      </c>
      <c r="F806" t="n">
        <v>17.45</v>
      </c>
      <c r="G806" t="n">
        <v>149.54</v>
      </c>
      <c r="H806" t="n">
        <v>2.06</v>
      </c>
      <c r="I806" t="n">
        <v>7</v>
      </c>
      <c r="J806" t="n">
        <v>265.17</v>
      </c>
      <c r="K806" t="n">
        <v>56.13</v>
      </c>
      <c r="L806" t="n">
        <v>30.75</v>
      </c>
      <c r="M806" t="n">
        <v>5</v>
      </c>
      <c r="N806" t="n">
        <v>68.3</v>
      </c>
      <c r="O806" t="n">
        <v>32938.83</v>
      </c>
      <c r="P806" t="n">
        <v>226.57</v>
      </c>
      <c r="Q806" t="n">
        <v>444.55</v>
      </c>
      <c r="R806" t="n">
        <v>66.18000000000001</v>
      </c>
      <c r="S806" t="n">
        <v>48.21</v>
      </c>
      <c r="T806" t="n">
        <v>3061.56</v>
      </c>
      <c r="U806" t="n">
        <v>0.73</v>
      </c>
      <c r="V806" t="n">
        <v>0.78</v>
      </c>
      <c r="W806" t="n">
        <v>0.17</v>
      </c>
      <c r="X806" t="n">
        <v>0.17</v>
      </c>
      <c r="Y806" t="n">
        <v>1</v>
      </c>
      <c r="Z806" t="n">
        <v>10</v>
      </c>
    </row>
    <row r="807">
      <c r="A807" t="n">
        <v>120</v>
      </c>
      <c r="B807" t="n">
        <v>110</v>
      </c>
      <c r="C807" t="inlineStr">
        <is>
          <t xml:space="preserve">CONCLUIDO	</t>
        </is>
      </c>
      <c r="D807" t="n">
        <v>4.9099</v>
      </c>
      <c r="E807" t="n">
        <v>20.37</v>
      </c>
      <c r="F807" t="n">
        <v>17.46</v>
      </c>
      <c r="G807" t="n">
        <v>149.65</v>
      </c>
      <c r="H807" t="n">
        <v>2.08</v>
      </c>
      <c r="I807" t="n">
        <v>7</v>
      </c>
      <c r="J807" t="n">
        <v>265.64</v>
      </c>
      <c r="K807" t="n">
        <v>56.13</v>
      </c>
      <c r="L807" t="n">
        <v>31</v>
      </c>
      <c r="M807" t="n">
        <v>5</v>
      </c>
      <c r="N807" t="n">
        <v>68.52</v>
      </c>
      <c r="O807" t="n">
        <v>32996.81</v>
      </c>
      <c r="P807" t="n">
        <v>226.38</v>
      </c>
      <c r="Q807" t="n">
        <v>444.55</v>
      </c>
      <c r="R807" t="n">
        <v>66.61</v>
      </c>
      <c r="S807" t="n">
        <v>48.21</v>
      </c>
      <c r="T807" t="n">
        <v>3275.53</v>
      </c>
      <c r="U807" t="n">
        <v>0.72</v>
      </c>
      <c r="V807" t="n">
        <v>0.78</v>
      </c>
      <c r="W807" t="n">
        <v>0.17</v>
      </c>
      <c r="X807" t="n">
        <v>0.18</v>
      </c>
      <c r="Y807" t="n">
        <v>1</v>
      </c>
      <c r="Z807" t="n">
        <v>10</v>
      </c>
    </row>
    <row r="808">
      <c r="A808" t="n">
        <v>121</v>
      </c>
      <c r="B808" t="n">
        <v>110</v>
      </c>
      <c r="C808" t="inlineStr">
        <is>
          <t xml:space="preserve">CONCLUIDO	</t>
        </is>
      </c>
      <c r="D808" t="n">
        <v>4.9164</v>
      </c>
      <c r="E808" t="n">
        <v>20.34</v>
      </c>
      <c r="F808" t="n">
        <v>17.43</v>
      </c>
      <c r="G808" t="n">
        <v>149.41</v>
      </c>
      <c r="H808" t="n">
        <v>2.09</v>
      </c>
      <c r="I808" t="n">
        <v>7</v>
      </c>
      <c r="J808" t="n">
        <v>266.11</v>
      </c>
      <c r="K808" t="n">
        <v>56.13</v>
      </c>
      <c r="L808" t="n">
        <v>31.25</v>
      </c>
      <c r="M808" t="n">
        <v>5</v>
      </c>
      <c r="N808" t="n">
        <v>68.73999999999999</v>
      </c>
      <c r="O808" t="n">
        <v>33054.88</v>
      </c>
      <c r="P808" t="n">
        <v>225.47</v>
      </c>
      <c r="Q808" t="n">
        <v>444.55</v>
      </c>
      <c r="R808" t="n">
        <v>65.53</v>
      </c>
      <c r="S808" t="n">
        <v>48.21</v>
      </c>
      <c r="T808" t="n">
        <v>2733.87</v>
      </c>
      <c r="U808" t="n">
        <v>0.74</v>
      </c>
      <c r="V808" t="n">
        <v>0.78</v>
      </c>
      <c r="W808" t="n">
        <v>0.18</v>
      </c>
      <c r="X808" t="n">
        <v>0.15</v>
      </c>
      <c r="Y808" t="n">
        <v>1</v>
      </c>
      <c r="Z808" t="n">
        <v>10</v>
      </c>
    </row>
    <row r="809">
      <c r="A809" t="n">
        <v>122</v>
      </c>
      <c r="B809" t="n">
        <v>110</v>
      </c>
      <c r="C809" t="inlineStr">
        <is>
          <t xml:space="preserve">CONCLUIDO	</t>
        </is>
      </c>
      <c r="D809" t="n">
        <v>4.9153</v>
      </c>
      <c r="E809" t="n">
        <v>20.34</v>
      </c>
      <c r="F809" t="n">
        <v>17.44</v>
      </c>
      <c r="G809" t="n">
        <v>149.45</v>
      </c>
      <c r="H809" t="n">
        <v>2.1</v>
      </c>
      <c r="I809" t="n">
        <v>7</v>
      </c>
      <c r="J809" t="n">
        <v>266.59</v>
      </c>
      <c r="K809" t="n">
        <v>56.13</v>
      </c>
      <c r="L809" t="n">
        <v>31.5</v>
      </c>
      <c r="M809" t="n">
        <v>5</v>
      </c>
      <c r="N809" t="n">
        <v>68.95999999999999</v>
      </c>
      <c r="O809" t="n">
        <v>33113.03</v>
      </c>
      <c r="P809" t="n">
        <v>224.79</v>
      </c>
      <c r="Q809" t="n">
        <v>444.6</v>
      </c>
      <c r="R809" t="n">
        <v>65.75</v>
      </c>
      <c r="S809" t="n">
        <v>48.21</v>
      </c>
      <c r="T809" t="n">
        <v>2843.69</v>
      </c>
      <c r="U809" t="n">
        <v>0.73</v>
      </c>
      <c r="V809" t="n">
        <v>0.78</v>
      </c>
      <c r="W809" t="n">
        <v>0.18</v>
      </c>
      <c r="X809" t="n">
        <v>0.16</v>
      </c>
      <c r="Y809" t="n">
        <v>1</v>
      </c>
      <c r="Z809" t="n">
        <v>10</v>
      </c>
    </row>
    <row r="810">
      <c r="A810" t="n">
        <v>123</v>
      </c>
      <c r="B810" t="n">
        <v>110</v>
      </c>
      <c r="C810" t="inlineStr">
        <is>
          <t xml:space="preserve">CONCLUIDO	</t>
        </is>
      </c>
      <c r="D810" t="n">
        <v>4.919</v>
      </c>
      <c r="E810" t="n">
        <v>20.33</v>
      </c>
      <c r="F810" t="n">
        <v>17.42</v>
      </c>
      <c r="G810" t="n">
        <v>149.32</v>
      </c>
      <c r="H810" t="n">
        <v>2.12</v>
      </c>
      <c r="I810" t="n">
        <v>7</v>
      </c>
      <c r="J810" t="n">
        <v>267.06</v>
      </c>
      <c r="K810" t="n">
        <v>56.13</v>
      </c>
      <c r="L810" t="n">
        <v>31.75</v>
      </c>
      <c r="M810" t="n">
        <v>5</v>
      </c>
      <c r="N810" t="n">
        <v>69.18000000000001</v>
      </c>
      <c r="O810" t="n">
        <v>33171.26</v>
      </c>
      <c r="P810" t="n">
        <v>222.96</v>
      </c>
      <c r="Q810" t="n">
        <v>444.55</v>
      </c>
      <c r="R810" t="n">
        <v>65.18000000000001</v>
      </c>
      <c r="S810" t="n">
        <v>48.21</v>
      </c>
      <c r="T810" t="n">
        <v>2560.49</v>
      </c>
      <c r="U810" t="n">
        <v>0.74</v>
      </c>
      <c r="V810" t="n">
        <v>0.78</v>
      </c>
      <c r="W810" t="n">
        <v>0.18</v>
      </c>
      <c r="X810" t="n">
        <v>0.14</v>
      </c>
      <c r="Y810" t="n">
        <v>1</v>
      </c>
      <c r="Z810" t="n">
        <v>10</v>
      </c>
    </row>
    <row r="811">
      <c r="A811" t="n">
        <v>124</v>
      </c>
      <c r="B811" t="n">
        <v>110</v>
      </c>
      <c r="C811" t="inlineStr">
        <is>
          <t xml:space="preserve">CONCLUIDO	</t>
        </is>
      </c>
      <c r="D811" t="n">
        <v>4.9356</v>
      </c>
      <c r="E811" t="n">
        <v>20.26</v>
      </c>
      <c r="F811" t="n">
        <v>17.39</v>
      </c>
      <c r="G811" t="n">
        <v>173.95</v>
      </c>
      <c r="H811" t="n">
        <v>2.13</v>
      </c>
      <c r="I811" t="n">
        <v>6</v>
      </c>
      <c r="J811" t="n">
        <v>267.53</v>
      </c>
      <c r="K811" t="n">
        <v>56.13</v>
      </c>
      <c r="L811" t="n">
        <v>32</v>
      </c>
      <c r="M811" t="n">
        <v>4</v>
      </c>
      <c r="N811" t="n">
        <v>69.40000000000001</v>
      </c>
      <c r="O811" t="n">
        <v>33229.58</v>
      </c>
      <c r="P811" t="n">
        <v>223.02</v>
      </c>
      <c r="Q811" t="n">
        <v>444.55</v>
      </c>
      <c r="R811" t="n">
        <v>64.51000000000001</v>
      </c>
      <c r="S811" t="n">
        <v>48.21</v>
      </c>
      <c r="T811" t="n">
        <v>2228.26</v>
      </c>
      <c r="U811" t="n">
        <v>0.75</v>
      </c>
      <c r="V811" t="n">
        <v>0.78</v>
      </c>
      <c r="W811" t="n">
        <v>0.17</v>
      </c>
      <c r="X811" t="n">
        <v>0.12</v>
      </c>
      <c r="Y811" t="n">
        <v>1</v>
      </c>
      <c r="Z811" t="n">
        <v>10</v>
      </c>
    </row>
    <row r="812">
      <c r="A812" t="n">
        <v>125</v>
      </c>
      <c r="B812" t="n">
        <v>110</v>
      </c>
      <c r="C812" t="inlineStr">
        <is>
          <t xml:space="preserve">CONCLUIDO	</t>
        </is>
      </c>
      <c r="D812" t="n">
        <v>4.9273</v>
      </c>
      <c r="E812" t="n">
        <v>20.3</v>
      </c>
      <c r="F812" t="n">
        <v>17.43</v>
      </c>
      <c r="G812" t="n">
        <v>174.29</v>
      </c>
      <c r="H812" t="n">
        <v>2.14</v>
      </c>
      <c r="I812" t="n">
        <v>6</v>
      </c>
      <c r="J812" t="n">
        <v>268</v>
      </c>
      <c r="K812" t="n">
        <v>56.13</v>
      </c>
      <c r="L812" t="n">
        <v>32.25</v>
      </c>
      <c r="M812" t="n">
        <v>4</v>
      </c>
      <c r="N812" t="n">
        <v>69.63</v>
      </c>
      <c r="O812" t="n">
        <v>33287.98</v>
      </c>
      <c r="P812" t="n">
        <v>223.53</v>
      </c>
      <c r="Q812" t="n">
        <v>444.56</v>
      </c>
      <c r="R812" t="n">
        <v>65.7</v>
      </c>
      <c r="S812" t="n">
        <v>48.21</v>
      </c>
      <c r="T812" t="n">
        <v>2826.07</v>
      </c>
      <c r="U812" t="n">
        <v>0.73</v>
      </c>
      <c r="V812" t="n">
        <v>0.78</v>
      </c>
      <c r="W812" t="n">
        <v>0.17</v>
      </c>
      <c r="X812" t="n">
        <v>0.15</v>
      </c>
      <c r="Y812" t="n">
        <v>1</v>
      </c>
      <c r="Z812" t="n">
        <v>10</v>
      </c>
    </row>
    <row r="813">
      <c r="A813" t="n">
        <v>126</v>
      </c>
      <c r="B813" t="n">
        <v>110</v>
      </c>
      <c r="C813" t="inlineStr">
        <is>
          <t xml:space="preserve">CONCLUIDO	</t>
        </is>
      </c>
      <c r="D813" t="n">
        <v>4.93</v>
      </c>
      <c r="E813" t="n">
        <v>20.28</v>
      </c>
      <c r="F813" t="n">
        <v>17.42</v>
      </c>
      <c r="G813" t="n">
        <v>174.18</v>
      </c>
      <c r="H813" t="n">
        <v>2.15</v>
      </c>
      <c r="I813" t="n">
        <v>6</v>
      </c>
      <c r="J813" t="n">
        <v>268.48</v>
      </c>
      <c r="K813" t="n">
        <v>56.13</v>
      </c>
      <c r="L813" t="n">
        <v>32.5</v>
      </c>
      <c r="M813" t="n">
        <v>4</v>
      </c>
      <c r="N813" t="n">
        <v>69.84999999999999</v>
      </c>
      <c r="O813" t="n">
        <v>33346.47</v>
      </c>
      <c r="P813" t="n">
        <v>223.56</v>
      </c>
      <c r="Q813" t="n">
        <v>444.55</v>
      </c>
      <c r="R813" t="n">
        <v>65.2</v>
      </c>
      <c r="S813" t="n">
        <v>48.21</v>
      </c>
      <c r="T813" t="n">
        <v>2574.95</v>
      </c>
      <c r="U813" t="n">
        <v>0.74</v>
      </c>
      <c r="V813" t="n">
        <v>0.78</v>
      </c>
      <c r="W813" t="n">
        <v>0.17</v>
      </c>
      <c r="X813" t="n">
        <v>0.14</v>
      </c>
      <c r="Y813" t="n">
        <v>1</v>
      </c>
      <c r="Z813" t="n">
        <v>10</v>
      </c>
    </row>
    <row r="814">
      <c r="A814" t="n">
        <v>127</v>
      </c>
      <c r="B814" t="n">
        <v>110</v>
      </c>
      <c r="C814" t="inlineStr">
        <is>
          <t xml:space="preserve">CONCLUIDO	</t>
        </is>
      </c>
      <c r="D814" t="n">
        <v>4.9334</v>
      </c>
      <c r="E814" t="n">
        <v>20.27</v>
      </c>
      <c r="F814" t="n">
        <v>17.4</v>
      </c>
      <c r="G814" t="n">
        <v>174.04</v>
      </c>
      <c r="H814" t="n">
        <v>2.17</v>
      </c>
      <c r="I814" t="n">
        <v>6</v>
      </c>
      <c r="J814" t="n">
        <v>268.95</v>
      </c>
      <c r="K814" t="n">
        <v>56.13</v>
      </c>
      <c r="L814" t="n">
        <v>32.75</v>
      </c>
      <c r="M814" t="n">
        <v>4</v>
      </c>
      <c r="N814" t="n">
        <v>70.08</v>
      </c>
      <c r="O814" t="n">
        <v>33405.04</v>
      </c>
      <c r="P814" t="n">
        <v>223.87</v>
      </c>
      <c r="Q814" t="n">
        <v>444.55</v>
      </c>
      <c r="R814" t="n">
        <v>64.73</v>
      </c>
      <c r="S814" t="n">
        <v>48.21</v>
      </c>
      <c r="T814" t="n">
        <v>2341.87</v>
      </c>
      <c r="U814" t="n">
        <v>0.74</v>
      </c>
      <c r="V814" t="n">
        <v>0.78</v>
      </c>
      <c r="W814" t="n">
        <v>0.17</v>
      </c>
      <c r="X814" t="n">
        <v>0.13</v>
      </c>
      <c r="Y814" t="n">
        <v>1</v>
      </c>
      <c r="Z814" t="n">
        <v>10</v>
      </c>
    </row>
    <row r="815">
      <c r="A815" t="n">
        <v>128</v>
      </c>
      <c r="B815" t="n">
        <v>110</v>
      </c>
      <c r="C815" t="inlineStr">
        <is>
          <t xml:space="preserve">CONCLUIDO	</t>
        </is>
      </c>
      <c r="D815" t="n">
        <v>4.9298</v>
      </c>
      <c r="E815" t="n">
        <v>20.28</v>
      </c>
      <c r="F815" t="n">
        <v>17.42</v>
      </c>
      <c r="G815" t="n">
        <v>174.19</v>
      </c>
      <c r="H815" t="n">
        <v>2.18</v>
      </c>
      <c r="I815" t="n">
        <v>6</v>
      </c>
      <c r="J815" t="n">
        <v>269.43</v>
      </c>
      <c r="K815" t="n">
        <v>56.13</v>
      </c>
      <c r="L815" t="n">
        <v>33</v>
      </c>
      <c r="M815" t="n">
        <v>4</v>
      </c>
      <c r="N815" t="n">
        <v>70.3</v>
      </c>
      <c r="O815" t="n">
        <v>33463.7</v>
      </c>
      <c r="P815" t="n">
        <v>224.55</v>
      </c>
      <c r="Q815" t="n">
        <v>444.55</v>
      </c>
      <c r="R815" t="n">
        <v>65.3</v>
      </c>
      <c r="S815" t="n">
        <v>48.21</v>
      </c>
      <c r="T815" t="n">
        <v>2625.99</v>
      </c>
      <c r="U815" t="n">
        <v>0.74</v>
      </c>
      <c r="V815" t="n">
        <v>0.78</v>
      </c>
      <c r="W815" t="n">
        <v>0.17</v>
      </c>
      <c r="X815" t="n">
        <v>0.14</v>
      </c>
      <c r="Y815" t="n">
        <v>1</v>
      </c>
      <c r="Z815" t="n">
        <v>10</v>
      </c>
    </row>
    <row r="816">
      <c r="A816" t="n">
        <v>129</v>
      </c>
      <c r="B816" t="n">
        <v>110</v>
      </c>
      <c r="C816" t="inlineStr">
        <is>
          <t xml:space="preserve">CONCLUIDO	</t>
        </is>
      </c>
      <c r="D816" t="n">
        <v>4.9304</v>
      </c>
      <c r="E816" t="n">
        <v>20.28</v>
      </c>
      <c r="F816" t="n">
        <v>17.42</v>
      </c>
      <c r="G816" t="n">
        <v>174.16</v>
      </c>
      <c r="H816" t="n">
        <v>2.19</v>
      </c>
      <c r="I816" t="n">
        <v>6</v>
      </c>
      <c r="J816" t="n">
        <v>269.9</v>
      </c>
      <c r="K816" t="n">
        <v>56.13</v>
      </c>
      <c r="L816" t="n">
        <v>33.25</v>
      </c>
      <c r="M816" t="n">
        <v>4</v>
      </c>
      <c r="N816" t="n">
        <v>70.53</v>
      </c>
      <c r="O816" t="n">
        <v>33522.45</v>
      </c>
      <c r="P816" t="n">
        <v>225.23</v>
      </c>
      <c r="Q816" t="n">
        <v>444.59</v>
      </c>
      <c r="R816" t="n">
        <v>65.14</v>
      </c>
      <c r="S816" t="n">
        <v>48.21</v>
      </c>
      <c r="T816" t="n">
        <v>2543.55</v>
      </c>
      <c r="U816" t="n">
        <v>0.74</v>
      </c>
      <c r="V816" t="n">
        <v>0.78</v>
      </c>
      <c r="W816" t="n">
        <v>0.17</v>
      </c>
      <c r="X816" t="n">
        <v>0.14</v>
      </c>
      <c r="Y816" t="n">
        <v>1</v>
      </c>
      <c r="Z816" t="n">
        <v>10</v>
      </c>
    </row>
    <row r="817">
      <c r="A817" t="n">
        <v>130</v>
      </c>
      <c r="B817" t="n">
        <v>110</v>
      </c>
      <c r="C817" t="inlineStr">
        <is>
          <t xml:space="preserve">CONCLUIDO	</t>
        </is>
      </c>
      <c r="D817" t="n">
        <v>4.931</v>
      </c>
      <c r="E817" t="n">
        <v>20.28</v>
      </c>
      <c r="F817" t="n">
        <v>17.41</v>
      </c>
      <c r="G817" t="n">
        <v>174.14</v>
      </c>
      <c r="H817" t="n">
        <v>2.21</v>
      </c>
      <c r="I817" t="n">
        <v>6</v>
      </c>
      <c r="J817" t="n">
        <v>270.38</v>
      </c>
      <c r="K817" t="n">
        <v>56.13</v>
      </c>
      <c r="L817" t="n">
        <v>33.5</v>
      </c>
      <c r="M817" t="n">
        <v>4</v>
      </c>
      <c r="N817" t="n">
        <v>70.76000000000001</v>
      </c>
      <c r="O817" t="n">
        <v>33581.28</v>
      </c>
      <c r="P817" t="n">
        <v>225.61</v>
      </c>
      <c r="Q817" t="n">
        <v>444.55</v>
      </c>
      <c r="R817" t="n">
        <v>65.06999999999999</v>
      </c>
      <c r="S817" t="n">
        <v>48.21</v>
      </c>
      <c r="T817" t="n">
        <v>2508.96</v>
      </c>
      <c r="U817" t="n">
        <v>0.74</v>
      </c>
      <c r="V817" t="n">
        <v>0.78</v>
      </c>
      <c r="W817" t="n">
        <v>0.17</v>
      </c>
      <c r="X817" t="n">
        <v>0.14</v>
      </c>
      <c r="Y817" t="n">
        <v>1</v>
      </c>
      <c r="Z817" t="n">
        <v>10</v>
      </c>
    </row>
    <row r="818">
      <c r="A818" t="n">
        <v>131</v>
      </c>
      <c r="B818" t="n">
        <v>110</v>
      </c>
      <c r="C818" t="inlineStr">
        <is>
          <t xml:space="preserve">CONCLUIDO	</t>
        </is>
      </c>
      <c r="D818" t="n">
        <v>4.9293</v>
      </c>
      <c r="E818" t="n">
        <v>20.29</v>
      </c>
      <c r="F818" t="n">
        <v>17.42</v>
      </c>
      <c r="G818" t="n">
        <v>174.21</v>
      </c>
      <c r="H818" t="n">
        <v>2.22</v>
      </c>
      <c r="I818" t="n">
        <v>6</v>
      </c>
      <c r="J818" t="n">
        <v>270.86</v>
      </c>
      <c r="K818" t="n">
        <v>56.13</v>
      </c>
      <c r="L818" t="n">
        <v>33.75</v>
      </c>
      <c r="M818" t="n">
        <v>4</v>
      </c>
      <c r="N818" t="n">
        <v>70.98</v>
      </c>
      <c r="O818" t="n">
        <v>33640.21</v>
      </c>
      <c r="P818" t="n">
        <v>225.43</v>
      </c>
      <c r="Q818" t="n">
        <v>444.55</v>
      </c>
      <c r="R818" t="n">
        <v>65.31999999999999</v>
      </c>
      <c r="S818" t="n">
        <v>48.21</v>
      </c>
      <c r="T818" t="n">
        <v>2637.01</v>
      </c>
      <c r="U818" t="n">
        <v>0.74</v>
      </c>
      <c r="V818" t="n">
        <v>0.78</v>
      </c>
      <c r="W818" t="n">
        <v>0.17</v>
      </c>
      <c r="X818" t="n">
        <v>0.14</v>
      </c>
      <c r="Y818" t="n">
        <v>1</v>
      </c>
      <c r="Z818" t="n">
        <v>10</v>
      </c>
    </row>
    <row r="819">
      <c r="A819" t="n">
        <v>132</v>
      </c>
      <c r="B819" t="n">
        <v>110</v>
      </c>
      <c r="C819" t="inlineStr">
        <is>
          <t xml:space="preserve">CONCLUIDO	</t>
        </is>
      </c>
      <c r="D819" t="n">
        <v>4.9348</v>
      </c>
      <c r="E819" t="n">
        <v>20.26</v>
      </c>
      <c r="F819" t="n">
        <v>17.4</v>
      </c>
      <c r="G819" t="n">
        <v>173.98</v>
      </c>
      <c r="H819" t="n">
        <v>2.23</v>
      </c>
      <c r="I819" t="n">
        <v>6</v>
      </c>
      <c r="J819" t="n">
        <v>271.34</v>
      </c>
      <c r="K819" t="n">
        <v>56.13</v>
      </c>
      <c r="L819" t="n">
        <v>34</v>
      </c>
      <c r="M819" t="n">
        <v>4</v>
      </c>
      <c r="N819" t="n">
        <v>71.20999999999999</v>
      </c>
      <c r="O819" t="n">
        <v>33699.21</v>
      </c>
      <c r="P819" t="n">
        <v>225.2</v>
      </c>
      <c r="Q819" t="n">
        <v>444.55</v>
      </c>
      <c r="R819" t="n">
        <v>64.45999999999999</v>
      </c>
      <c r="S819" t="n">
        <v>48.21</v>
      </c>
      <c r="T819" t="n">
        <v>2205.01</v>
      </c>
      <c r="U819" t="n">
        <v>0.75</v>
      </c>
      <c r="V819" t="n">
        <v>0.78</v>
      </c>
      <c r="W819" t="n">
        <v>0.18</v>
      </c>
      <c r="X819" t="n">
        <v>0.12</v>
      </c>
      <c r="Y819" t="n">
        <v>1</v>
      </c>
      <c r="Z819" t="n">
        <v>10</v>
      </c>
    </row>
    <row r="820">
      <c r="A820" t="n">
        <v>133</v>
      </c>
      <c r="B820" t="n">
        <v>110</v>
      </c>
      <c r="C820" t="inlineStr">
        <is>
          <t xml:space="preserve">CONCLUIDO	</t>
        </is>
      </c>
      <c r="D820" t="n">
        <v>4.9337</v>
      </c>
      <c r="E820" t="n">
        <v>20.27</v>
      </c>
      <c r="F820" t="n">
        <v>17.4</v>
      </c>
      <c r="G820" t="n">
        <v>174.03</v>
      </c>
      <c r="H820" t="n">
        <v>2.24</v>
      </c>
      <c r="I820" t="n">
        <v>6</v>
      </c>
      <c r="J820" t="n">
        <v>271.82</v>
      </c>
      <c r="K820" t="n">
        <v>56.13</v>
      </c>
      <c r="L820" t="n">
        <v>34.25</v>
      </c>
      <c r="M820" t="n">
        <v>4</v>
      </c>
      <c r="N820" t="n">
        <v>71.44</v>
      </c>
      <c r="O820" t="n">
        <v>33758.31</v>
      </c>
      <c r="P820" t="n">
        <v>225.34</v>
      </c>
      <c r="Q820" t="n">
        <v>444.55</v>
      </c>
      <c r="R820" t="n">
        <v>64.67</v>
      </c>
      <c r="S820" t="n">
        <v>48.21</v>
      </c>
      <c r="T820" t="n">
        <v>2309.55</v>
      </c>
      <c r="U820" t="n">
        <v>0.75</v>
      </c>
      <c r="V820" t="n">
        <v>0.78</v>
      </c>
      <c r="W820" t="n">
        <v>0.17</v>
      </c>
      <c r="X820" t="n">
        <v>0.13</v>
      </c>
      <c r="Y820" t="n">
        <v>1</v>
      </c>
      <c r="Z820" t="n">
        <v>10</v>
      </c>
    </row>
    <row r="821">
      <c r="A821" t="n">
        <v>134</v>
      </c>
      <c r="B821" t="n">
        <v>110</v>
      </c>
      <c r="C821" t="inlineStr">
        <is>
          <t xml:space="preserve">CONCLUIDO	</t>
        </is>
      </c>
      <c r="D821" t="n">
        <v>4.936</v>
      </c>
      <c r="E821" t="n">
        <v>20.26</v>
      </c>
      <c r="F821" t="n">
        <v>17.39</v>
      </c>
      <c r="G821" t="n">
        <v>173.93</v>
      </c>
      <c r="H821" t="n">
        <v>2.26</v>
      </c>
      <c r="I821" t="n">
        <v>6</v>
      </c>
      <c r="J821" t="n">
        <v>272.3</v>
      </c>
      <c r="K821" t="n">
        <v>56.13</v>
      </c>
      <c r="L821" t="n">
        <v>34.5</v>
      </c>
      <c r="M821" t="n">
        <v>4</v>
      </c>
      <c r="N821" t="n">
        <v>71.67</v>
      </c>
      <c r="O821" t="n">
        <v>33817.62</v>
      </c>
      <c r="P821" t="n">
        <v>225.37</v>
      </c>
      <c r="Q821" t="n">
        <v>444.55</v>
      </c>
      <c r="R821" t="n">
        <v>64.34999999999999</v>
      </c>
      <c r="S821" t="n">
        <v>48.21</v>
      </c>
      <c r="T821" t="n">
        <v>2151.37</v>
      </c>
      <c r="U821" t="n">
        <v>0.75</v>
      </c>
      <c r="V821" t="n">
        <v>0.78</v>
      </c>
      <c r="W821" t="n">
        <v>0.17</v>
      </c>
      <c r="X821" t="n">
        <v>0.12</v>
      </c>
      <c r="Y821" t="n">
        <v>1</v>
      </c>
      <c r="Z821" t="n">
        <v>10</v>
      </c>
    </row>
    <row r="822">
      <c r="A822" t="n">
        <v>135</v>
      </c>
      <c r="B822" t="n">
        <v>110</v>
      </c>
      <c r="C822" t="inlineStr">
        <is>
          <t xml:space="preserve">CONCLUIDO	</t>
        </is>
      </c>
      <c r="D822" t="n">
        <v>4.9351</v>
      </c>
      <c r="E822" t="n">
        <v>20.26</v>
      </c>
      <c r="F822" t="n">
        <v>17.4</v>
      </c>
      <c r="G822" t="n">
        <v>173.97</v>
      </c>
      <c r="H822" t="n">
        <v>2.27</v>
      </c>
      <c r="I822" t="n">
        <v>6</v>
      </c>
      <c r="J822" t="n">
        <v>272.78</v>
      </c>
      <c r="K822" t="n">
        <v>56.13</v>
      </c>
      <c r="L822" t="n">
        <v>34.75</v>
      </c>
      <c r="M822" t="n">
        <v>4</v>
      </c>
      <c r="N822" t="n">
        <v>71.90000000000001</v>
      </c>
      <c r="O822" t="n">
        <v>33876.9</v>
      </c>
      <c r="P822" t="n">
        <v>224.92</v>
      </c>
      <c r="Q822" t="n">
        <v>444.55</v>
      </c>
      <c r="R822" t="n">
        <v>64.56</v>
      </c>
      <c r="S822" t="n">
        <v>48.21</v>
      </c>
      <c r="T822" t="n">
        <v>2255.18</v>
      </c>
      <c r="U822" t="n">
        <v>0.75</v>
      </c>
      <c r="V822" t="n">
        <v>0.78</v>
      </c>
      <c r="W822" t="n">
        <v>0.17</v>
      </c>
      <c r="X822" t="n">
        <v>0.12</v>
      </c>
      <c r="Y822" t="n">
        <v>1</v>
      </c>
      <c r="Z822" t="n">
        <v>10</v>
      </c>
    </row>
    <row r="823">
      <c r="A823" t="n">
        <v>136</v>
      </c>
      <c r="B823" t="n">
        <v>110</v>
      </c>
      <c r="C823" t="inlineStr">
        <is>
          <t xml:space="preserve">CONCLUIDO	</t>
        </is>
      </c>
      <c r="D823" t="n">
        <v>4.9278</v>
      </c>
      <c r="E823" t="n">
        <v>20.29</v>
      </c>
      <c r="F823" t="n">
        <v>17.43</v>
      </c>
      <c r="G823" t="n">
        <v>174.27</v>
      </c>
      <c r="H823" t="n">
        <v>2.28</v>
      </c>
      <c r="I823" t="n">
        <v>6</v>
      </c>
      <c r="J823" t="n">
        <v>273.26</v>
      </c>
      <c r="K823" t="n">
        <v>56.13</v>
      </c>
      <c r="L823" t="n">
        <v>35</v>
      </c>
      <c r="M823" t="n">
        <v>4</v>
      </c>
      <c r="N823" t="n">
        <v>72.13</v>
      </c>
      <c r="O823" t="n">
        <v>33936.26</v>
      </c>
      <c r="P823" t="n">
        <v>225.31</v>
      </c>
      <c r="Q823" t="n">
        <v>444.55</v>
      </c>
      <c r="R823" t="n">
        <v>65.63</v>
      </c>
      <c r="S823" t="n">
        <v>48.21</v>
      </c>
      <c r="T823" t="n">
        <v>2790.77</v>
      </c>
      <c r="U823" t="n">
        <v>0.73</v>
      </c>
      <c r="V823" t="n">
        <v>0.78</v>
      </c>
      <c r="W823" t="n">
        <v>0.17</v>
      </c>
      <c r="X823" t="n">
        <v>0.15</v>
      </c>
      <c r="Y823" t="n">
        <v>1</v>
      </c>
      <c r="Z823" t="n">
        <v>10</v>
      </c>
    </row>
    <row r="824">
      <c r="A824" t="n">
        <v>137</v>
      </c>
      <c r="B824" t="n">
        <v>110</v>
      </c>
      <c r="C824" t="inlineStr">
        <is>
          <t xml:space="preserve">CONCLUIDO	</t>
        </is>
      </c>
      <c r="D824" t="n">
        <v>4.9257</v>
      </c>
      <c r="E824" t="n">
        <v>20.3</v>
      </c>
      <c r="F824" t="n">
        <v>17.44</v>
      </c>
      <c r="G824" t="n">
        <v>174.36</v>
      </c>
      <c r="H824" t="n">
        <v>2.29</v>
      </c>
      <c r="I824" t="n">
        <v>6</v>
      </c>
      <c r="J824" t="n">
        <v>273.74</v>
      </c>
      <c r="K824" t="n">
        <v>56.13</v>
      </c>
      <c r="L824" t="n">
        <v>35.25</v>
      </c>
      <c r="M824" t="n">
        <v>4</v>
      </c>
      <c r="N824" t="n">
        <v>72.37</v>
      </c>
      <c r="O824" t="n">
        <v>33995.72</v>
      </c>
      <c r="P824" t="n">
        <v>225.33</v>
      </c>
      <c r="Q824" t="n">
        <v>444.57</v>
      </c>
      <c r="R824" t="n">
        <v>65.81999999999999</v>
      </c>
      <c r="S824" t="n">
        <v>48.21</v>
      </c>
      <c r="T824" t="n">
        <v>2883.67</v>
      </c>
      <c r="U824" t="n">
        <v>0.73</v>
      </c>
      <c r="V824" t="n">
        <v>0.78</v>
      </c>
      <c r="W824" t="n">
        <v>0.17</v>
      </c>
      <c r="X824" t="n">
        <v>0.16</v>
      </c>
      <c r="Y824" t="n">
        <v>1</v>
      </c>
      <c r="Z824" t="n">
        <v>10</v>
      </c>
    </row>
    <row r="825">
      <c r="A825" t="n">
        <v>138</v>
      </c>
      <c r="B825" t="n">
        <v>110</v>
      </c>
      <c r="C825" t="inlineStr">
        <is>
          <t xml:space="preserve">CONCLUIDO	</t>
        </is>
      </c>
      <c r="D825" t="n">
        <v>4.931</v>
      </c>
      <c r="E825" t="n">
        <v>20.28</v>
      </c>
      <c r="F825" t="n">
        <v>17.41</v>
      </c>
      <c r="G825" t="n">
        <v>174.14</v>
      </c>
      <c r="H825" t="n">
        <v>2.3</v>
      </c>
      <c r="I825" t="n">
        <v>6</v>
      </c>
      <c r="J825" t="n">
        <v>274.22</v>
      </c>
      <c r="K825" t="n">
        <v>56.13</v>
      </c>
      <c r="L825" t="n">
        <v>35.5</v>
      </c>
      <c r="M825" t="n">
        <v>4</v>
      </c>
      <c r="N825" t="n">
        <v>72.59999999999999</v>
      </c>
      <c r="O825" t="n">
        <v>34055.27</v>
      </c>
      <c r="P825" t="n">
        <v>224.99</v>
      </c>
      <c r="Q825" t="n">
        <v>444.55</v>
      </c>
      <c r="R825" t="n">
        <v>65.08</v>
      </c>
      <c r="S825" t="n">
        <v>48.21</v>
      </c>
      <c r="T825" t="n">
        <v>2515.84</v>
      </c>
      <c r="U825" t="n">
        <v>0.74</v>
      </c>
      <c r="V825" t="n">
        <v>0.78</v>
      </c>
      <c r="W825" t="n">
        <v>0.17</v>
      </c>
      <c r="X825" t="n">
        <v>0.14</v>
      </c>
      <c r="Y825" t="n">
        <v>1</v>
      </c>
      <c r="Z825" t="n">
        <v>10</v>
      </c>
    </row>
    <row r="826">
      <c r="A826" t="n">
        <v>139</v>
      </c>
      <c r="B826" t="n">
        <v>110</v>
      </c>
      <c r="C826" t="inlineStr">
        <is>
          <t xml:space="preserve">CONCLUIDO	</t>
        </is>
      </c>
      <c r="D826" t="n">
        <v>4.9279</v>
      </c>
      <c r="E826" t="n">
        <v>20.29</v>
      </c>
      <c r="F826" t="n">
        <v>17.43</v>
      </c>
      <c r="G826" t="n">
        <v>174.26</v>
      </c>
      <c r="H826" t="n">
        <v>2.32</v>
      </c>
      <c r="I826" t="n">
        <v>6</v>
      </c>
      <c r="J826" t="n">
        <v>274.71</v>
      </c>
      <c r="K826" t="n">
        <v>56.13</v>
      </c>
      <c r="L826" t="n">
        <v>35.75</v>
      </c>
      <c r="M826" t="n">
        <v>4</v>
      </c>
      <c r="N826" t="n">
        <v>72.83</v>
      </c>
      <c r="O826" t="n">
        <v>34114.91</v>
      </c>
      <c r="P826" t="n">
        <v>224.36</v>
      </c>
      <c r="Q826" t="n">
        <v>444.55</v>
      </c>
      <c r="R826" t="n">
        <v>65.53</v>
      </c>
      <c r="S826" t="n">
        <v>48.21</v>
      </c>
      <c r="T826" t="n">
        <v>2742.15</v>
      </c>
      <c r="U826" t="n">
        <v>0.74</v>
      </c>
      <c r="V826" t="n">
        <v>0.78</v>
      </c>
      <c r="W826" t="n">
        <v>0.17</v>
      </c>
      <c r="X826" t="n">
        <v>0.15</v>
      </c>
      <c r="Y826" t="n">
        <v>1</v>
      </c>
      <c r="Z826" t="n">
        <v>10</v>
      </c>
    </row>
    <row r="827">
      <c r="A827" t="n">
        <v>140</v>
      </c>
      <c r="B827" t="n">
        <v>110</v>
      </c>
      <c r="C827" t="inlineStr">
        <is>
          <t xml:space="preserve">CONCLUIDO	</t>
        </is>
      </c>
      <c r="D827" t="n">
        <v>4.929</v>
      </c>
      <c r="E827" t="n">
        <v>20.29</v>
      </c>
      <c r="F827" t="n">
        <v>17.42</v>
      </c>
      <c r="G827" t="n">
        <v>174.22</v>
      </c>
      <c r="H827" t="n">
        <v>2.33</v>
      </c>
      <c r="I827" t="n">
        <v>6</v>
      </c>
      <c r="J827" t="n">
        <v>275.19</v>
      </c>
      <c r="K827" t="n">
        <v>56.13</v>
      </c>
      <c r="L827" t="n">
        <v>36</v>
      </c>
      <c r="M827" t="n">
        <v>4</v>
      </c>
      <c r="N827" t="n">
        <v>73.06999999999999</v>
      </c>
      <c r="O827" t="n">
        <v>34174.63</v>
      </c>
      <c r="P827" t="n">
        <v>224.4</v>
      </c>
      <c r="Q827" t="n">
        <v>444.55</v>
      </c>
      <c r="R827" t="n">
        <v>65.38</v>
      </c>
      <c r="S827" t="n">
        <v>48.21</v>
      </c>
      <c r="T827" t="n">
        <v>2663.1</v>
      </c>
      <c r="U827" t="n">
        <v>0.74</v>
      </c>
      <c r="V827" t="n">
        <v>0.78</v>
      </c>
      <c r="W827" t="n">
        <v>0.17</v>
      </c>
      <c r="X827" t="n">
        <v>0.15</v>
      </c>
      <c r="Y827" t="n">
        <v>1</v>
      </c>
      <c r="Z827" t="n">
        <v>10</v>
      </c>
    </row>
    <row r="828">
      <c r="A828" t="n">
        <v>141</v>
      </c>
      <c r="B828" t="n">
        <v>110</v>
      </c>
      <c r="C828" t="inlineStr">
        <is>
          <t xml:space="preserve">CONCLUIDO	</t>
        </is>
      </c>
      <c r="D828" t="n">
        <v>4.9302</v>
      </c>
      <c r="E828" t="n">
        <v>20.28</v>
      </c>
      <c r="F828" t="n">
        <v>17.42</v>
      </c>
      <c r="G828" t="n">
        <v>174.17</v>
      </c>
      <c r="H828" t="n">
        <v>2.34</v>
      </c>
      <c r="I828" t="n">
        <v>6</v>
      </c>
      <c r="J828" t="n">
        <v>275.68</v>
      </c>
      <c r="K828" t="n">
        <v>56.13</v>
      </c>
      <c r="L828" t="n">
        <v>36.25</v>
      </c>
      <c r="M828" t="n">
        <v>4</v>
      </c>
      <c r="N828" t="n">
        <v>73.3</v>
      </c>
      <c r="O828" t="n">
        <v>34234.45</v>
      </c>
      <c r="P828" t="n">
        <v>223.47</v>
      </c>
      <c r="Q828" t="n">
        <v>444.55</v>
      </c>
      <c r="R828" t="n">
        <v>65.19</v>
      </c>
      <c r="S828" t="n">
        <v>48.21</v>
      </c>
      <c r="T828" t="n">
        <v>2570.55</v>
      </c>
      <c r="U828" t="n">
        <v>0.74</v>
      </c>
      <c r="V828" t="n">
        <v>0.78</v>
      </c>
      <c r="W828" t="n">
        <v>0.17</v>
      </c>
      <c r="X828" t="n">
        <v>0.14</v>
      </c>
      <c r="Y828" t="n">
        <v>1</v>
      </c>
      <c r="Z828" t="n">
        <v>10</v>
      </c>
    </row>
    <row r="829">
      <c r="A829" t="n">
        <v>142</v>
      </c>
      <c r="B829" t="n">
        <v>110</v>
      </c>
      <c r="C829" t="inlineStr">
        <is>
          <t xml:space="preserve">CONCLUIDO	</t>
        </is>
      </c>
      <c r="D829" t="n">
        <v>4.9311</v>
      </c>
      <c r="E829" t="n">
        <v>20.28</v>
      </c>
      <c r="F829" t="n">
        <v>17.41</v>
      </c>
      <c r="G829" t="n">
        <v>174.13</v>
      </c>
      <c r="H829" t="n">
        <v>2.35</v>
      </c>
      <c r="I829" t="n">
        <v>6</v>
      </c>
      <c r="J829" t="n">
        <v>276.16</v>
      </c>
      <c r="K829" t="n">
        <v>56.13</v>
      </c>
      <c r="L829" t="n">
        <v>36.5</v>
      </c>
      <c r="M829" t="n">
        <v>4</v>
      </c>
      <c r="N829" t="n">
        <v>73.54000000000001</v>
      </c>
      <c r="O829" t="n">
        <v>34294.37</v>
      </c>
      <c r="P829" t="n">
        <v>222.73</v>
      </c>
      <c r="Q829" t="n">
        <v>444.55</v>
      </c>
      <c r="R829" t="n">
        <v>65.01000000000001</v>
      </c>
      <c r="S829" t="n">
        <v>48.21</v>
      </c>
      <c r="T829" t="n">
        <v>2482.34</v>
      </c>
      <c r="U829" t="n">
        <v>0.74</v>
      </c>
      <c r="V829" t="n">
        <v>0.78</v>
      </c>
      <c r="W829" t="n">
        <v>0.17</v>
      </c>
      <c r="X829" t="n">
        <v>0.14</v>
      </c>
      <c r="Y829" t="n">
        <v>1</v>
      </c>
      <c r="Z829" t="n">
        <v>10</v>
      </c>
    </row>
    <row r="830">
      <c r="A830" t="n">
        <v>143</v>
      </c>
      <c r="B830" t="n">
        <v>110</v>
      </c>
      <c r="C830" t="inlineStr">
        <is>
          <t xml:space="preserve">CONCLUIDO	</t>
        </is>
      </c>
      <c r="D830" t="n">
        <v>4.9321</v>
      </c>
      <c r="E830" t="n">
        <v>20.28</v>
      </c>
      <c r="F830" t="n">
        <v>17.41</v>
      </c>
      <c r="G830" t="n">
        <v>174.09</v>
      </c>
      <c r="H830" t="n">
        <v>2.36</v>
      </c>
      <c r="I830" t="n">
        <v>6</v>
      </c>
      <c r="J830" t="n">
        <v>276.65</v>
      </c>
      <c r="K830" t="n">
        <v>56.13</v>
      </c>
      <c r="L830" t="n">
        <v>36.75</v>
      </c>
      <c r="M830" t="n">
        <v>4</v>
      </c>
      <c r="N830" t="n">
        <v>73.77</v>
      </c>
      <c r="O830" t="n">
        <v>34354.37</v>
      </c>
      <c r="P830" t="n">
        <v>221.9</v>
      </c>
      <c r="Q830" t="n">
        <v>444.55</v>
      </c>
      <c r="R830" t="n">
        <v>64.87</v>
      </c>
      <c r="S830" t="n">
        <v>48.21</v>
      </c>
      <c r="T830" t="n">
        <v>2412.05</v>
      </c>
      <c r="U830" t="n">
        <v>0.74</v>
      </c>
      <c r="V830" t="n">
        <v>0.78</v>
      </c>
      <c r="W830" t="n">
        <v>0.17</v>
      </c>
      <c r="X830" t="n">
        <v>0.13</v>
      </c>
      <c r="Y830" t="n">
        <v>1</v>
      </c>
      <c r="Z830" t="n">
        <v>10</v>
      </c>
    </row>
    <row r="831">
      <c r="A831" t="n">
        <v>144</v>
      </c>
      <c r="B831" t="n">
        <v>110</v>
      </c>
      <c r="C831" t="inlineStr">
        <is>
          <t xml:space="preserve">CONCLUIDO	</t>
        </is>
      </c>
      <c r="D831" t="n">
        <v>4.9342</v>
      </c>
      <c r="E831" t="n">
        <v>20.27</v>
      </c>
      <c r="F831" t="n">
        <v>17.4</v>
      </c>
      <c r="G831" t="n">
        <v>174.01</v>
      </c>
      <c r="H831" t="n">
        <v>2.38</v>
      </c>
      <c r="I831" t="n">
        <v>6</v>
      </c>
      <c r="J831" t="n">
        <v>277.14</v>
      </c>
      <c r="K831" t="n">
        <v>56.13</v>
      </c>
      <c r="L831" t="n">
        <v>37</v>
      </c>
      <c r="M831" t="n">
        <v>3</v>
      </c>
      <c r="N831" t="n">
        <v>74.01000000000001</v>
      </c>
      <c r="O831" t="n">
        <v>34414.47</v>
      </c>
      <c r="P831" t="n">
        <v>220.51</v>
      </c>
      <c r="Q831" t="n">
        <v>444.56</v>
      </c>
      <c r="R831" t="n">
        <v>64.48999999999999</v>
      </c>
      <c r="S831" t="n">
        <v>48.21</v>
      </c>
      <c r="T831" t="n">
        <v>2219.89</v>
      </c>
      <c r="U831" t="n">
        <v>0.75</v>
      </c>
      <c r="V831" t="n">
        <v>0.78</v>
      </c>
      <c r="W831" t="n">
        <v>0.18</v>
      </c>
      <c r="X831" t="n">
        <v>0.12</v>
      </c>
      <c r="Y831" t="n">
        <v>1</v>
      </c>
      <c r="Z831" t="n">
        <v>10</v>
      </c>
    </row>
    <row r="832">
      <c r="A832" t="n">
        <v>145</v>
      </c>
      <c r="B832" t="n">
        <v>110</v>
      </c>
      <c r="C832" t="inlineStr">
        <is>
          <t xml:space="preserve">CONCLUIDO	</t>
        </is>
      </c>
      <c r="D832" t="n">
        <v>4.9374</v>
      </c>
      <c r="E832" t="n">
        <v>20.25</v>
      </c>
      <c r="F832" t="n">
        <v>17.39</v>
      </c>
      <c r="G832" t="n">
        <v>173.88</v>
      </c>
      <c r="H832" t="n">
        <v>2.39</v>
      </c>
      <c r="I832" t="n">
        <v>6</v>
      </c>
      <c r="J832" t="n">
        <v>277.63</v>
      </c>
      <c r="K832" t="n">
        <v>56.13</v>
      </c>
      <c r="L832" t="n">
        <v>37.25</v>
      </c>
      <c r="M832" t="n">
        <v>3</v>
      </c>
      <c r="N832" t="n">
        <v>74.25</v>
      </c>
      <c r="O832" t="n">
        <v>34474.66</v>
      </c>
      <c r="P832" t="n">
        <v>219.77</v>
      </c>
      <c r="Q832" t="n">
        <v>444.56</v>
      </c>
      <c r="R832" t="n">
        <v>64.16</v>
      </c>
      <c r="S832" t="n">
        <v>48.21</v>
      </c>
      <c r="T832" t="n">
        <v>2052.67</v>
      </c>
      <c r="U832" t="n">
        <v>0.75</v>
      </c>
      <c r="V832" t="n">
        <v>0.78</v>
      </c>
      <c r="W832" t="n">
        <v>0.17</v>
      </c>
      <c r="X832" t="n">
        <v>0.11</v>
      </c>
      <c r="Y832" t="n">
        <v>1</v>
      </c>
      <c r="Z832" t="n">
        <v>10</v>
      </c>
    </row>
    <row r="833">
      <c r="A833" t="n">
        <v>146</v>
      </c>
      <c r="B833" t="n">
        <v>110</v>
      </c>
      <c r="C833" t="inlineStr">
        <is>
          <t xml:space="preserve">CONCLUIDO	</t>
        </is>
      </c>
      <c r="D833" t="n">
        <v>4.9347</v>
      </c>
      <c r="E833" t="n">
        <v>20.26</v>
      </c>
      <c r="F833" t="n">
        <v>17.4</v>
      </c>
      <c r="G833" t="n">
        <v>173.99</v>
      </c>
      <c r="H833" t="n">
        <v>2.4</v>
      </c>
      <c r="I833" t="n">
        <v>6</v>
      </c>
      <c r="J833" t="n">
        <v>278.11</v>
      </c>
      <c r="K833" t="n">
        <v>56.13</v>
      </c>
      <c r="L833" t="n">
        <v>37.5</v>
      </c>
      <c r="M833" t="n">
        <v>2</v>
      </c>
      <c r="N833" t="n">
        <v>74.48999999999999</v>
      </c>
      <c r="O833" t="n">
        <v>34534.94</v>
      </c>
      <c r="P833" t="n">
        <v>219.36</v>
      </c>
      <c r="Q833" t="n">
        <v>444.56</v>
      </c>
      <c r="R833" t="n">
        <v>64.53</v>
      </c>
      <c r="S833" t="n">
        <v>48.21</v>
      </c>
      <c r="T833" t="n">
        <v>2241.27</v>
      </c>
      <c r="U833" t="n">
        <v>0.75</v>
      </c>
      <c r="V833" t="n">
        <v>0.78</v>
      </c>
      <c r="W833" t="n">
        <v>0.17</v>
      </c>
      <c r="X833" t="n">
        <v>0.12</v>
      </c>
      <c r="Y833" t="n">
        <v>1</v>
      </c>
      <c r="Z833" t="n">
        <v>10</v>
      </c>
    </row>
    <row r="834">
      <c r="A834" t="n">
        <v>147</v>
      </c>
      <c r="B834" t="n">
        <v>110</v>
      </c>
      <c r="C834" t="inlineStr">
        <is>
          <t xml:space="preserve">CONCLUIDO	</t>
        </is>
      </c>
      <c r="D834" t="n">
        <v>4.9304</v>
      </c>
      <c r="E834" t="n">
        <v>20.28</v>
      </c>
      <c r="F834" t="n">
        <v>17.42</v>
      </c>
      <c r="G834" t="n">
        <v>174.16</v>
      </c>
      <c r="H834" t="n">
        <v>2.41</v>
      </c>
      <c r="I834" t="n">
        <v>6</v>
      </c>
      <c r="J834" t="n">
        <v>278.6</v>
      </c>
      <c r="K834" t="n">
        <v>56.13</v>
      </c>
      <c r="L834" t="n">
        <v>37.75</v>
      </c>
      <c r="M834" t="n">
        <v>2</v>
      </c>
      <c r="N834" t="n">
        <v>74.73</v>
      </c>
      <c r="O834" t="n">
        <v>34595.32</v>
      </c>
      <c r="P834" t="n">
        <v>219.37</v>
      </c>
      <c r="Q834" t="n">
        <v>444.56</v>
      </c>
      <c r="R834" t="n">
        <v>65.13</v>
      </c>
      <c r="S834" t="n">
        <v>48.21</v>
      </c>
      <c r="T834" t="n">
        <v>2540.81</v>
      </c>
      <c r="U834" t="n">
        <v>0.74</v>
      </c>
      <c r="V834" t="n">
        <v>0.78</v>
      </c>
      <c r="W834" t="n">
        <v>0.17</v>
      </c>
      <c r="X834" t="n">
        <v>0.14</v>
      </c>
      <c r="Y834" t="n">
        <v>1</v>
      </c>
      <c r="Z834" t="n">
        <v>10</v>
      </c>
    </row>
    <row r="835">
      <c r="A835" t="n">
        <v>148</v>
      </c>
      <c r="B835" t="n">
        <v>110</v>
      </c>
      <c r="C835" t="inlineStr">
        <is>
          <t xml:space="preserve">CONCLUIDO	</t>
        </is>
      </c>
      <c r="D835" t="n">
        <v>4.9272</v>
      </c>
      <c r="E835" t="n">
        <v>20.3</v>
      </c>
      <c r="F835" t="n">
        <v>17.43</v>
      </c>
      <c r="G835" t="n">
        <v>174.29</v>
      </c>
      <c r="H835" t="n">
        <v>2.42</v>
      </c>
      <c r="I835" t="n">
        <v>6</v>
      </c>
      <c r="J835" t="n">
        <v>279.09</v>
      </c>
      <c r="K835" t="n">
        <v>56.13</v>
      </c>
      <c r="L835" t="n">
        <v>38</v>
      </c>
      <c r="M835" t="n">
        <v>2</v>
      </c>
      <c r="N835" t="n">
        <v>74.97</v>
      </c>
      <c r="O835" t="n">
        <v>34655.79</v>
      </c>
      <c r="P835" t="n">
        <v>219.61</v>
      </c>
      <c r="Q835" t="n">
        <v>444.56</v>
      </c>
      <c r="R835" t="n">
        <v>65.58</v>
      </c>
      <c r="S835" t="n">
        <v>48.21</v>
      </c>
      <c r="T835" t="n">
        <v>2765.8</v>
      </c>
      <c r="U835" t="n">
        <v>0.74</v>
      </c>
      <c r="V835" t="n">
        <v>0.78</v>
      </c>
      <c r="W835" t="n">
        <v>0.17</v>
      </c>
      <c r="X835" t="n">
        <v>0.15</v>
      </c>
      <c r="Y835" t="n">
        <v>1</v>
      </c>
      <c r="Z835" t="n">
        <v>10</v>
      </c>
    </row>
    <row r="836">
      <c r="A836" t="n">
        <v>149</v>
      </c>
      <c r="B836" t="n">
        <v>110</v>
      </c>
      <c r="C836" t="inlineStr">
        <is>
          <t xml:space="preserve">CONCLUIDO	</t>
        </is>
      </c>
      <c r="D836" t="n">
        <v>4.9282</v>
      </c>
      <c r="E836" t="n">
        <v>20.29</v>
      </c>
      <c r="F836" t="n">
        <v>17.43</v>
      </c>
      <c r="G836" t="n">
        <v>174.25</v>
      </c>
      <c r="H836" t="n">
        <v>2.44</v>
      </c>
      <c r="I836" t="n">
        <v>6</v>
      </c>
      <c r="J836" t="n">
        <v>279.58</v>
      </c>
      <c r="K836" t="n">
        <v>56.13</v>
      </c>
      <c r="L836" t="n">
        <v>38.25</v>
      </c>
      <c r="M836" t="n">
        <v>2</v>
      </c>
      <c r="N836" t="n">
        <v>75.20999999999999</v>
      </c>
      <c r="O836" t="n">
        <v>34716.36</v>
      </c>
      <c r="P836" t="n">
        <v>219.53</v>
      </c>
      <c r="Q836" t="n">
        <v>444.56</v>
      </c>
      <c r="R836" t="n">
        <v>65.39</v>
      </c>
      <c r="S836" t="n">
        <v>48.21</v>
      </c>
      <c r="T836" t="n">
        <v>2672</v>
      </c>
      <c r="U836" t="n">
        <v>0.74</v>
      </c>
      <c r="V836" t="n">
        <v>0.78</v>
      </c>
      <c r="W836" t="n">
        <v>0.18</v>
      </c>
      <c r="X836" t="n">
        <v>0.15</v>
      </c>
      <c r="Y836" t="n">
        <v>1</v>
      </c>
      <c r="Z836" t="n">
        <v>10</v>
      </c>
    </row>
    <row r="837">
      <c r="A837" t="n">
        <v>150</v>
      </c>
      <c r="B837" t="n">
        <v>110</v>
      </c>
      <c r="C837" t="inlineStr">
        <is>
          <t xml:space="preserve">CONCLUIDO	</t>
        </is>
      </c>
      <c r="D837" t="n">
        <v>4.9306</v>
      </c>
      <c r="E837" t="n">
        <v>20.28</v>
      </c>
      <c r="F837" t="n">
        <v>17.42</v>
      </c>
      <c r="G837" t="n">
        <v>174.15</v>
      </c>
      <c r="H837" t="n">
        <v>2.45</v>
      </c>
      <c r="I837" t="n">
        <v>6</v>
      </c>
      <c r="J837" t="n">
        <v>280.08</v>
      </c>
      <c r="K837" t="n">
        <v>56.13</v>
      </c>
      <c r="L837" t="n">
        <v>38.5</v>
      </c>
      <c r="M837" t="n">
        <v>2</v>
      </c>
      <c r="N837" t="n">
        <v>75.45</v>
      </c>
      <c r="O837" t="n">
        <v>34777.02</v>
      </c>
      <c r="P837" t="n">
        <v>218.96</v>
      </c>
      <c r="Q837" t="n">
        <v>444.56</v>
      </c>
      <c r="R837" t="n">
        <v>65.06</v>
      </c>
      <c r="S837" t="n">
        <v>48.21</v>
      </c>
      <c r="T837" t="n">
        <v>2504.6</v>
      </c>
      <c r="U837" t="n">
        <v>0.74</v>
      </c>
      <c r="V837" t="n">
        <v>0.78</v>
      </c>
      <c r="W837" t="n">
        <v>0.18</v>
      </c>
      <c r="X837" t="n">
        <v>0.14</v>
      </c>
      <c r="Y837" t="n">
        <v>1</v>
      </c>
      <c r="Z837" t="n">
        <v>10</v>
      </c>
    </row>
    <row r="838">
      <c r="A838" t="n">
        <v>151</v>
      </c>
      <c r="B838" t="n">
        <v>110</v>
      </c>
      <c r="C838" t="inlineStr">
        <is>
          <t xml:space="preserve">CONCLUIDO	</t>
        </is>
      </c>
      <c r="D838" t="n">
        <v>4.9323</v>
      </c>
      <c r="E838" t="n">
        <v>20.27</v>
      </c>
      <c r="F838" t="n">
        <v>17.41</v>
      </c>
      <c r="G838" t="n">
        <v>174.09</v>
      </c>
      <c r="H838" t="n">
        <v>2.46</v>
      </c>
      <c r="I838" t="n">
        <v>6</v>
      </c>
      <c r="J838" t="n">
        <v>280.57</v>
      </c>
      <c r="K838" t="n">
        <v>56.13</v>
      </c>
      <c r="L838" t="n">
        <v>38.75</v>
      </c>
      <c r="M838" t="n">
        <v>2</v>
      </c>
      <c r="N838" t="n">
        <v>75.69</v>
      </c>
      <c r="O838" t="n">
        <v>34837.77</v>
      </c>
      <c r="P838" t="n">
        <v>218.56</v>
      </c>
      <c r="Q838" t="n">
        <v>444.58</v>
      </c>
      <c r="R838" t="n">
        <v>64.8</v>
      </c>
      <c r="S838" t="n">
        <v>48.21</v>
      </c>
      <c r="T838" t="n">
        <v>2376.02</v>
      </c>
      <c r="U838" t="n">
        <v>0.74</v>
      </c>
      <c r="V838" t="n">
        <v>0.78</v>
      </c>
      <c r="W838" t="n">
        <v>0.18</v>
      </c>
      <c r="X838" t="n">
        <v>0.13</v>
      </c>
      <c r="Y838" t="n">
        <v>1</v>
      </c>
      <c r="Z838" t="n">
        <v>10</v>
      </c>
    </row>
    <row r="839">
      <c r="A839" t="n">
        <v>152</v>
      </c>
      <c r="B839" t="n">
        <v>110</v>
      </c>
      <c r="C839" t="inlineStr">
        <is>
          <t xml:space="preserve">CONCLUIDO	</t>
        </is>
      </c>
      <c r="D839" t="n">
        <v>4.9314</v>
      </c>
      <c r="E839" t="n">
        <v>20.28</v>
      </c>
      <c r="F839" t="n">
        <v>17.41</v>
      </c>
      <c r="G839" t="n">
        <v>174.12</v>
      </c>
      <c r="H839" t="n">
        <v>2.47</v>
      </c>
      <c r="I839" t="n">
        <v>6</v>
      </c>
      <c r="J839" t="n">
        <v>281.06</v>
      </c>
      <c r="K839" t="n">
        <v>56.13</v>
      </c>
      <c r="L839" t="n">
        <v>39</v>
      </c>
      <c r="M839" t="n">
        <v>2</v>
      </c>
      <c r="N839" t="n">
        <v>75.94</v>
      </c>
      <c r="O839" t="n">
        <v>34898.63</v>
      </c>
      <c r="P839" t="n">
        <v>218.13</v>
      </c>
      <c r="Q839" t="n">
        <v>444.56</v>
      </c>
      <c r="R839" t="n">
        <v>64.95999999999999</v>
      </c>
      <c r="S839" t="n">
        <v>48.21</v>
      </c>
      <c r="T839" t="n">
        <v>2454.05</v>
      </c>
      <c r="U839" t="n">
        <v>0.74</v>
      </c>
      <c r="V839" t="n">
        <v>0.78</v>
      </c>
      <c r="W839" t="n">
        <v>0.18</v>
      </c>
      <c r="X839" t="n">
        <v>0.14</v>
      </c>
      <c r="Y839" t="n">
        <v>1</v>
      </c>
      <c r="Z839" t="n">
        <v>10</v>
      </c>
    </row>
    <row r="840">
      <c r="A840" t="n">
        <v>153</v>
      </c>
      <c r="B840" t="n">
        <v>110</v>
      </c>
      <c r="C840" t="inlineStr">
        <is>
          <t xml:space="preserve">CONCLUIDO	</t>
        </is>
      </c>
      <c r="D840" t="n">
        <v>4.9288</v>
      </c>
      <c r="E840" t="n">
        <v>20.29</v>
      </c>
      <c r="F840" t="n">
        <v>17.42</v>
      </c>
      <c r="G840" t="n">
        <v>174.23</v>
      </c>
      <c r="H840" t="n">
        <v>2.48</v>
      </c>
      <c r="I840" t="n">
        <v>6</v>
      </c>
      <c r="J840" t="n">
        <v>281.56</v>
      </c>
      <c r="K840" t="n">
        <v>56.13</v>
      </c>
      <c r="L840" t="n">
        <v>39.25</v>
      </c>
      <c r="M840" t="n">
        <v>1</v>
      </c>
      <c r="N840" t="n">
        <v>76.18000000000001</v>
      </c>
      <c r="O840" t="n">
        <v>34959.58</v>
      </c>
      <c r="P840" t="n">
        <v>218.15</v>
      </c>
      <c r="Q840" t="n">
        <v>444.56</v>
      </c>
      <c r="R840" t="n">
        <v>65.31999999999999</v>
      </c>
      <c r="S840" t="n">
        <v>48.21</v>
      </c>
      <c r="T840" t="n">
        <v>2635.23</v>
      </c>
      <c r="U840" t="n">
        <v>0.74</v>
      </c>
      <c r="V840" t="n">
        <v>0.78</v>
      </c>
      <c r="W840" t="n">
        <v>0.18</v>
      </c>
      <c r="X840" t="n">
        <v>0.15</v>
      </c>
      <c r="Y840" t="n">
        <v>1</v>
      </c>
      <c r="Z840" t="n">
        <v>10</v>
      </c>
    </row>
    <row r="841">
      <c r="A841" t="n">
        <v>154</v>
      </c>
      <c r="B841" t="n">
        <v>110</v>
      </c>
      <c r="C841" t="inlineStr">
        <is>
          <t xml:space="preserve">CONCLUIDO	</t>
        </is>
      </c>
      <c r="D841" t="n">
        <v>4.9269</v>
      </c>
      <c r="E841" t="n">
        <v>20.3</v>
      </c>
      <c r="F841" t="n">
        <v>17.43</v>
      </c>
      <c r="G841" t="n">
        <v>174.31</v>
      </c>
      <c r="H841" t="n">
        <v>2.49</v>
      </c>
      <c r="I841" t="n">
        <v>6</v>
      </c>
      <c r="J841" t="n">
        <v>282.05</v>
      </c>
      <c r="K841" t="n">
        <v>56.13</v>
      </c>
      <c r="L841" t="n">
        <v>39.5</v>
      </c>
      <c r="M841" t="n">
        <v>1</v>
      </c>
      <c r="N841" t="n">
        <v>76.43000000000001</v>
      </c>
      <c r="O841" t="n">
        <v>35020.63</v>
      </c>
      <c r="P841" t="n">
        <v>218.06</v>
      </c>
      <c r="Q841" t="n">
        <v>444.56</v>
      </c>
      <c r="R841" t="n">
        <v>65.5</v>
      </c>
      <c r="S841" t="n">
        <v>48.21</v>
      </c>
      <c r="T841" t="n">
        <v>2723.69</v>
      </c>
      <c r="U841" t="n">
        <v>0.74</v>
      </c>
      <c r="V841" t="n">
        <v>0.78</v>
      </c>
      <c r="W841" t="n">
        <v>0.18</v>
      </c>
      <c r="X841" t="n">
        <v>0.15</v>
      </c>
      <c r="Y841" t="n">
        <v>1</v>
      </c>
      <c r="Z841" t="n">
        <v>10</v>
      </c>
    </row>
    <row r="842">
      <c r="A842" t="n">
        <v>155</v>
      </c>
      <c r="B842" t="n">
        <v>110</v>
      </c>
      <c r="C842" t="inlineStr">
        <is>
          <t xml:space="preserve">CONCLUIDO	</t>
        </is>
      </c>
      <c r="D842" t="n">
        <v>4.9265</v>
      </c>
      <c r="E842" t="n">
        <v>20.3</v>
      </c>
      <c r="F842" t="n">
        <v>17.43</v>
      </c>
      <c r="G842" t="n">
        <v>174.32</v>
      </c>
      <c r="H842" t="n">
        <v>2.5</v>
      </c>
      <c r="I842" t="n">
        <v>6</v>
      </c>
      <c r="J842" t="n">
        <v>282.55</v>
      </c>
      <c r="K842" t="n">
        <v>56.13</v>
      </c>
      <c r="L842" t="n">
        <v>39.75</v>
      </c>
      <c r="M842" t="n">
        <v>0</v>
      </c>
      <c r="N842" t="n">
        <v>76.67</v>
      </c>
      <c r="O842" t="n">
        <v>35081.77</v>
      </c>
      <c r="P842" t="n">
        <v>218.44</v>
      </c>
      <c r="Q842" t="n">
        <v>444.57</v>
      </c>
      <c r="R842" t="n">
        <v>65.48999999999999</v>
      </c>
      <c r="S842" t="n">
        <v>48.21</v>
      </c>
      <c r="T842" t="n">
        <v>2720.81</v>
      </c>
      <c r="U842" t="n">
        <v>0.74</v>
      </c>
      <c r="V842" t="n">
        <v>0.78</v>
      </c>
      <c r="W842" t="n">
        <v>0.18</v>
      </c>
      <c r="X842" t="n">
        <v>0.15</v>
      </c>
      <c r="Y842" t="n">
        <v>1</v>
      </c>
      <c r="Z842" t="n">
        <v>10</v>
      </c>
    </row>
    <row r="843">
      <c r="A843" t="n">
        <v>0</v>
      </c>
      <c r="B843" t="n">
        <v>150</v>
      </c>
      <c r="C843" t="inlineStr">
        <is>
          <t xml:space="preserve">CONCLUIDO	</t>
        </is>
      </c>
      <c r="D843" t="n">
        <v>1.8749</v>
      </c>
      <c r="E843" t="n">
        <v>53.34</v>
      </c>
      <c r="F843" t="n">
        <v>29.01</v>
      </c>
      <c r="G843" t="n">
        <v>4.53</v>
      </c>
      <c r="H843" t="n">
        <v>0.06</v>
      </c>
      <c r="I843" t="n">
        <v>384</v>
      </c>
      <c r="J843" t="n">
        <v>296.65</v>
      </c>
      <c r="K843" t="n">
        <v>61.82</v>
      </c>
      <c r="L843" t="n">
        <v>1</v>
      </c>
      <c r="M843" t="n">
        <v>382</v>
      </c>
      <c r="N843" t="n">
        <v>83.83</v>
      </c>
      <c r="O843" t="n">
        <v>36821.52</v>
      </c>
      <c r="P843" t="n">
        <v>526.71</v>
      </c>
      <c r="Q843" t="n">
        <v>444.84</v>
      </c>
      <c r="R843" t="n">
        <v>444.88</v>
      </c>
      <c r="S843" t="n">
        <v>48.21</v>
      </c>
      <c r="T843" t="n">
        <v>190525.28</v>
      </c>
      <c r="U843" t="n">
        <v>0.11</v>
      </c>
      <c r="V843" t="n">
        <v>0.47</v>
      </c>
      <c r="W843" t="n">
        <v>0.78</v>
      </c>
      <c r="X843" t="n">
        <v>11.72</v>
      </c>
      <c r="Y843" t="n">
        <v>1</v>
      </c>
      <c r="Z843" t="n">
        <v>10</v>
      </c>
    </row>
    <row r="844">
      <c r="A844" t="n">
        <v>1</v>
      </c>
      <c r="B844" t="n">
        <v>150</v>
      </c>
      <c r="C844" t="inlineStr">
        <is>
          <t xml:space="preserve">CONCLUIDO	</t>
        </is>
      </c>
      <c r="D844" t="n">
        <v>2.3263</v>
      </c>
      <c r="E844" t="n">
        <v>42.99</v>
      </c>
      <c r="F844" t="n">
        <v>25.21</v>
      </c>
      <c r="G844" t="n">
        <v>5.69</v>
      </c>
      <c r="H844" t="n">
        <v>0.07000000000000001</v>
      </c>
      <c r="I844" t="n">
        <v>266</v>
      </c>
      <c r="J844" t="n">
        <v>297.17</v>
      </c>
      <c r="K844" t="n">
        <v>61.82</v>
      </c>
      <c r="L844" t="n">
        <v>1.25</v>
      </c>
      <c r="M844" t="n">
        <v>264</v>
      </c>
      <c r="N844" t="n">
        <v>84.09999999999999</v>
      </c>
      <c r="O844" t="n">
        <v>36885.7</v>
      </c>
      <c r="P844" t="n">
        <v>457.4</v>
      </c>
      <c r="Q844" t="n">
        <v>444.73</v>
      </c>
      <c r="R844" t="n">
        <v>320.17</v>
      </c>
      <c r="S844" t="n">
        <v>48.21</v>
      </c>
      <c r="T844" t="n">
        <v>128760.1</v>
      </c>
      <c r="U844" t="n">
        <v>0.15</v>
      </c>
      <c r="V844" t="n">
        <v>0.54</v>
      </c>
      <c r="W844" t="n">
        <v>0.59</v>
      </c>
      <c r="X844" t="n">
        <v>7.93</v>
      </c>
      <c r="Y844" t="n">
        <v>1</v>
      </c>
      <c r="Z844" t="n">
        <v>10</v>
      </c>
    </row>
    <row r="845">
      <c r="A845" t="n">
        <v>2</v>
      </c>
      <c r="B845" t="n">
        <v>150</v>
      </c>
      <c r="C845" t="inlineStr">
        <is>
          <t xml:space="preserve">CONCLUIDO	</t>
        </is>
      </c>
      <c r="D845" t="n">
        <v>2.6524</v>
      </c>
      <c r="E845" t="n">
        <v>37.7</v>
      </c>
      <c r="F845" t="n">
        <v>23.32</v>
      </c>
      <c r="G845" t="n">
        <v>6.82</v>
      </c>
      <c r="H845" t="n">
        <v>0.09</v>
      </c>
      <c r="I845" t="n">
        <v>205</v>
      </c>
      <c r="J845" t="n">
        <v>297.7</v>
      </c>
      <c r="K845" t="n">
        <v>61.82</v>
      </c>
      <c r="L845" t="n">
        <v>1.5</v>
      </c>
      <c r="M845" t="n">
        <v>203</v>
      </c>
      <c r="N845" t="n">
        <v>84.37</v>
      </c>
      <c r="O845" t="n">
        <v>36949.99</v>
      </c>
      <c r="P845" t="n">
        <v>422.74</v>
      </c>
      <c r="Q845" t="n">
        <v>444.72</v>
      </c>
      <c r="R845" t="n">
        <v>257.8</v>
      </c>
      <c r="S845" t="n">
        <v>48.21</v>
      </c>
      <c r="T845" t="n">
        <v>97879.28999999999</v>
      </c>
      <c r="U845" t="n">
        <v>0.19</v>
      </c>
      <c r="V845" t="n">
        <v>0.59</v>
      </c>
      <c r="W845" t="n">
        <v>0.49</v>
      </c>
      <c r="X845" t="n">
        <v>6.03</v>
      </c>
      <c r="Y845" t="n">
        <v>1</v>
      </c>
      <c r="Z845" t="n">
        <v>10</v>
      </c>
    </row>
    <row r="846">
      <c r="A846" t="n">
        <v>3</v>
      </c>
      <c r="B846" t="n">
        <v>150</v>
      </c>
      <c r="C846" t="inlineStr">
        <is>
          <t xml:space="preserve">CONCLUIDO	</t>
        </is>
      </c>
      <c r="D846" t="n">
        <v>2.9159</v>
      </c>
      <c r="E846" t="n">
        <v>34.3</v>
      </c>
      <c r="F846" t="n">
        <v>22.08</v>
      </c>
      <c r="G846" t="n">
        <v>7.98</v>
      </c>
      <c r="H846" t="n">
        <v>0.1</v>
      </c>
      <c r="I846" t="n">
        <v>166</v>
      </c>
      <c r="J846" t="n">
        <v>298.22</v>
      </c>
      <c r="K846" t="n">
        <v>61.82</v>
      </c>
      <c r="L846" t="n">
        <v>1.75</v>
      </c>
      <c r="M846" t="n">
        <v>164</v>
      </c>
      <c r="N846" t="n">
        <v>84.65000000000001</v>
      </c>
      <c r="O846" t="n">
        <v>37014.39</v>
      </c>
      <c r="P846" t="n">
        <v>399.99</v>
      </c>
      <c r="Q846" t="n">
        <v>444.57</v>
      </c>
      <c r="R846" t="n">
        <v>217.25</v>
      </c>
      <c r="S846" t="n">
        <v>48.21</v>
      </c>
      <c r="T846" t="n">
        <v>77798.23</v>
      </c>
      <c r="U846" t="n">
        <v>0.22</v>
      </c>
      <c r="V846" t="n">
        <v>0.62</v>
      </c>
      <c r="W846" t="n">
        <v>0.43</v>
      </c>
      <c r="X846" t="n">
        <v>4.8</v>
      </c>
      <c r="Y846" t="n">
        <v>1</v>
      </c>
      <c r="Z846" t="n">
        <v>10</v>
      </c>
    </row>
    <row r="847">
      <c r="A847" t="n">
        <v>4</v>
      </c>
      <c r="B847" t="n">
        <v>150</v>
      </c>
      <c r="C847" t="inlineStr">
        <is>
          <t xml:space="preserve">CONCLUIDO	</t>
        </is>
      </c>
      <c r="D847" t="n">
        <v>3.1065</v>
      </c>
      <c r="E847" t="n">
        <v>32.19</v>
      </c>
      <c r="F847" t="n">
        <v>21.36</v>
      </c>
      <c r="G847" t="n">
        <v>9.09</v>
      </c>
      <c r="H847" t="n">
        <v>0.12</v>
      </c>
      <c r="I847" t="n">
        <v>141</v>
      </c>
      <c r="J847" t="n">
        <v>298.74</v>
      </c>
      <c r="K847" t="n">
        <v>61.82</v>
      </c>
      <c r="L847" t="n">
        <v>2</v>
      </c>
      <c r="M847" t="n">
        <v>139</v>
      </c>
      <c r="N847" t="n">
        <v>84.92</v>
      </c>
      <c r="O847" t="n">
        <v>37078.91</v>
      </c>
      <c r="P847" t="n">
        <v>386.85</v>
      </c>
      <c r="Q847" t="n">
        <v>444.62</v>
      </c>
      <c r="R847" t="n">
        <v>193.87</v>
      </c>
      <c r="S847" t="n">
        <v>48.21</v>
      </c>
      <c r="T847" t="n">
        <v>66236.31</v>
      </c>
      <c r="U847" t="n">
        <v>0.25</v>
      </c>
      <c r="V847" t="n">
        <v>0.64</v>
      </c>
      <c r="W847" t="n">
        <v>0.38</v>
      </c>
      <c r="X847" t="n">
        <v>4.08</v>
      </c>
      <c r="Y847" t="n">
        <v>1</v>
      </c>
      <c r="Z847" t="n">
        <v>10</v>
      </c>
    </row>
    <row r="848">
      <c r="A848" t="n">
        <v>5</v>
      </c>
      <c r="B848" t="n">
        <v>150</v>
      </c>
      <c r="C848" t="inlineStr">
        <is>
          <t xml:space="preserve">CONCLUIDO	</t>
        </is>
      </c>
      <c r="D848" t="n">
        <v>3.2723</v>
      </c>
      <c r="E848" t="n">
        <v>30.56</v>
      </c>
      <c r="F848" t="n">
        <v>20.78</v>
      </c>
      <c r="G848" t="n">
        <v>10.22</v>
      </c>
      <c r="H848" t="n">
        <v>0.13</v>
      </c>
      <c r="I848" t="n">
        <v>122</v>
      </c>
      <c r="J848" t="n">
        <v>299.26</v>
      </c>
      <c r="K848" t="n">
        <v>61.82</v>
      </c>
      <c r="L848" t="n">
        <v>2.25</v>
      </c>
      <c r="M848" t="n">
        <v>120</v>
      </c>
      <c r="N848" t="n">
        <v>85.19</v>
      </c>
      <c r="O848" t="n">
        <v>37143.54</v>
      </c>
      <c r="P848" t="n">
        <v>376.27</v>
      </c>
      <c r="Q848" t="n">
        <v>444.63</v>
      </c>
      <c r="R848" t="n">
        <v>175.12</v>
      </c>
      <c r="S848" t="n">
        <v>48.21</v>
      </c>
      <c r="T848" t="n">
        <v>56956.67</v>
      </c>
      <c r="U848" t="n">
        <v>0.28</v>
      </c>
      <c r="V848" t="n">
        <v>0.66</v>
      </c>
      <c r="W848" t="n">
        <v>0.36</v>
      </c>
      <c r="X848" t="n">
        <v>3.51</v>
      </c>
      <c r="Y848" t="n">
        <v>1</v>
      </c>
      <c r="Z848" t="n">
        <v>10</v>
      </c>
    </row>
    <row r="849">
      <c r="A849" t="n">
        <v>6</v>
      </c>
      <c r="B849" t="n">
        <v>150</v>
      </c>
      <c r="C849" t="inlineStr">
        <is>
          <t xml:space="preserve">CONCLUIDO	</t>
        </is>
      </c>
      <c r="D849" t="n">
        <v>3.4153</v>
      </c>
      <c r="E849" t="n">
        <v>29.28</v>
      </c>
      <c r="F849" t="n">
        <v>20.34</v>
      </c>
      <c r="G849" t="n">
        <v>11.4</v>
      </c>
      <c r="H849" t="n">
        <v>0.15</v>
      </c>
      <c r="I849" t="n">
        <v>107</v>
      </c>
      <c r="J849" t="n">
        <v>299.79</v>
      </c>
      <c r="K849" t="n">
        <v>61.82</v>
      </c>
      <c r="L849" t="n">
        <v>2.5</v>
      </c>
      <c r="M849" t="n">
        <v>105</v>
      </c>
      <c r="N849" t="n">
        <v>85.47</v>
      </c>
      <c r="O849" t="n">
        <v>37208.42</v>
      </c>
      <c r="P849" t="n">
        <v>368.1</v>
      </c>
      <c r="Q849" t="n">
        <v>444.58</v>
      </c>
      <c r="R849" t="n">
        <v>160.58</v>
      </c>
      <c r="S849" t="n">
        <v>48.21</v>
      </c>
      <c r="T849" t="n">
        <v>49758.82</v>
      </c>
      <c r="U849" t="n">
        <v>0.3</v>
      </c>
      <c r="V849" t="n">
        <v>0.67</v>
      </c>
      <c r="W849" t="n">
        <v>0.33</v>
      </c>
      <c r="X849" t="n">
        <v>3.06</v>
      </c>
      <c r="Y849" t="n">
        <v>1</v>
      </c>
      <c r="Z849" t="n">
        <v>10</v>
      </c>
    </row>
    <row r="850">
      <c r="A850" t="n">
        <v>7</v>
      </c>
      <c r="B850" t="n">
        <v>150</v>
      </c>
      <c r="C850" t="inlineStr">
        <is>
          <t xml:space="preserve">CONCLUIDO	</t>
        </is>
      </c>
      <c r="D850" t="n">
        <v>3.5305</v>
      </c>
      <c r="E850" t="n">
        <v>28.32</v>
      </c>
      <c r="F850" t="n">
        <v>19.99</v>
      </c>
      <c r="G850" t="n">
        <v>12.5</v>
      </c>
      <c r="H850" t="n">
        <v>0.16</v>
      </c>
      <c r="I850" t="n">
        <v>96</v>
      </c>
      <c r="J850" t="n">
        <v>300.32</v>
      </c>
      <c r="K850" t="n">
        <v>61.82</v>
      </c>
      <c r="L850" t="n">
        <v>2.75</v>
      </c>
      <c r="M850" t="n">
        <v>94</v>
      </c>
      <c r="N850" t="n">
        <v>85.73999999999999</v>
      </c>
      <c r="O850" t="n">
        <v>37273.29</v>
      </c>
      <c r="P850" t="n">
        <v>361.68</v>
      </c>
      <c r="Q850" t="n">
        <v>444.6</v>
      </c>
      <c r="R850" t="n">
        <v>149.07</v>
      </c>
      <c r="S850" t="n">
        <v>48.21</v>
      </c>
      <c r="T850" t="n">
        <v>44059.95</v>
      </c>
      <c r="U850" t="n">
        <v>0.32</v>
      </c>
      <c r="V850" t="n">
        <v>0.68</v>
      </c>
      <c r="W850" t="n">
        <v>0.32</v>
      </c>
      <c r="X850" t="n">
        <v>2.71</v>
      </c>
      <c r="Y850" t="n">
        <v>1</v>
      </c>
      <c r="Z850" t="n">
        <v>10</v>
      </c>
    </row>
    <row r="851">
      <c r="A851" t="n">
        <v>8</v>
      </c>
      <c r="B851" t="n">
        <v>150</v>
      </c>
      <c r="C851" t="inlineStr">
        <is>
          <t xml:space="preserve">CONCLUIDO	</t>
        </is>
      </c>
      <c r="D851" t="n">
        <v>3.6261</v>
      </c>
      <c r="E851" t="n">
        <v>27.58</v>
      </c>
      <c r="F851" t="n">
        <v>19.75</v>
      </c>
      <c r="G851" t="n">
        <v>13.62</v>
      </c>
      <c r="H851" t="n">
        <v>0.18</v>
      </c>
      <c r="I851" t="n">
        <v>87</v>
      </c>
      <c r="J851" t="n">
        <v>300.84</v>
      </c>
      <c r="K851" t="n">
        <v>61.82</v>
      </c>
      <c r="L851" t="n">
        <v>3</v>
      </c>
      <c r="M851" t="n">
        <v>85</v>
      </c>
      <c r="N851" t="n">
        <v>86.02</v>
      </c>
      <c r="O851" t="n">
        <v>37338.27</v>
      </c>
      <c r="P851" t="n">
        <v>357.07</v>
      </c>
      <c r="Q851" t="n">
        <v>444.61</v>
      </c>
      <c r="R851" t="n">
        <v>141</v>
      </c>
      <c r="S851" t="n">
        <v>48.21</v>
      </c>
      <c r="T851" t="n">
        <v>40068.77</v>
      </c>
      <c r="U851" t="n">
        <v>0.34</v>
      </c>
      <c r="V851" t="n">
        <v>0.6899999999999999</v>
      </c>
      <c r="W851" t="n">
        <v>0.3</v>
      </c>
      <c r="X851" t="n">
        <v>2.47</v>
      </c>
      <c r="Y851" t="n">
        <v>1</v>
      </c>
      <c r="Z851" t="n">
        <v>10</v>
      </c>
    </row>
    <row r="852">
      <c r="A852" t="n">
        <v>9</v>
      </c>
      <c r="B852" t="n">
        <v>150</v>
      </c>
      <c r="C852" t="inlineStr">
        <is>
          <t xml:space="preserve">CONCLUIDO	</t>
        </is>
      </c>
      <c r="D852" t="n">
        <v>3.7206</v>
      </c>
      <c r="E852" t="n">
        <v>26.88</v>
      </c>
      <c r="F852" t="n">
        <v>19.49</v>
      </c>
      <c r="G852" t="n">
        <v>14.8</v>
      </c>
      <c r="H852" t="n">
        <v>0.19</v>
      </c>
      <c r="I852" t="n">
        <v>79</v>
      </c>
      <c r="J852" t="n">
        <v>301.37</v>
      </c>
      <c r="K852" t="n">
        <v>61.82</v>
      </c>
      <c r="L852" t="n">
        <v>3.25</v>
      </c>
      <c r="M852" t="n">
        <v>77</v>
      </c>
      <c r="N852" t="n">
        <v>86.3</v>
      </c>
      <c r="O852" t="n">
        <v>37403.38</v>
      </c>
      <c r="P852" t="n">
        <v>352.32</v>
      </c>
      <c r="Q852" t="n">
        <v>444.61</v>
      </c>
      <c r="R852" t="n">
        <v>132.79</v>
      </c>
      <c r="S852" t="n">
        <v>48.21</v>
      </c>
      <c r="T852" t="n">
        <v>36003.22</v>
      </c>
      <c r="U852" t="n">
        <v>0.36</v>
      </c>
      <c r="V852" t="n">
        <v>0.7</v>
      </c>
      <c r="W852" t="n">
        <v>0.29</v>
      </c>
      <c r="X852" t="n">
        <v>2.21</v>
      </c>
      <c r="Y852" t="n">
        <v>1</v>
      </c>
      <c r="Z852" t="n">
        <v>10</v>
      </c>
    </row>
    <row r="853">
      <c r="A853" t="n">
        <v>10</v>
      </c>
      <c r="B853" t="n">
        <v>150</v>
      </c>
      <c r="C853" t="inlineStr">
        <is>
          <t xml:space="preserve">CONCLUIDO	</t>
        </is>
      </c>
      <c r="D853" t="n">
        <v>3.7917</v>
      </c>
      <c r="E853" t="n">
        <v>26.37</v>
      </c>
      <c r="F853" t="n">
        <v>19.32</v>
      </c>
      <c r="G853" t="n">
        <v>15.88</v>
      </c>
      <c r="H853" t="n">
        <v>0.21</v>
      </c>
      <c r="I853" t="n">
        <v>73</v>
      </c>
      <c r="J853" t="n">
        <v>301.9</v>
      </c>
      <c r="K853" t="n">
        <v>61.82</v>
      </c>
      <c r="L853" t="n">
        <v>3.5</v>
      </c>
      <c r="M853" t="n">
        <v>71</v>
      </c>
      <c r="N853" t="n">
        <v>86.58</v>
      </c>
      <c r="O853" t="n">
        <v>37468.6</v>
      </c>
      <c r="P853" t="n">
        <v>349.21</v>
      </c>
      <c r="Q853" t="n">
        <v>444.57</v>
      </c>
      <c r="R853" t="n">
        <v>127.08</v>
      </c>
      <c r="S853" t="n">
        <v>48.21</v>
      </c>
      <c r="T853" t="n">
        <v>33177.88</v>
      </c>
      <c r="U853" t="n">
        <v>0.38</v>
      </c>
      <c r="V853" t="n">
        <v>0.71</v>
      </c>
      <c r="W853" t="n">
        <v>0.28</v>
      </c>
      <c r="X853" t="n">
        <v>2.04</v>
      </c>
      <c r="Y853" t="n">
        <v>1</v>
      </c>
      <c r="Z853" t="n">
        <v>10</v>
      </c>
    </row>
    <row r="854">
      <c r="A854" t="n">
        <v>11</v>
      </c>
      <c r="B854" t="n">
        <v>150</v>
      </c>
      <c r="C854" t="inlineStr">
        <is>
          <t xml:space="preserve">CONCLUIDO	</t>
        </is>
      </c>
      <c r="D854" t="n">
        <v>3.8538</v>
      </c>
      <c r="E854" t="n">
        <v>25.95</v>
      </c>
      <c r="F854" t="n">
        <v>19.17</v>
      </c>
      <c r="G854" t="n">
        <v>16.92</v>
      </c>
      <c r="H854" t="n">
        <v>0.22</v>
      </c>
      <c r="I854" t="n">
        <v>68</v>
      </c>
      <c r="J854" t="n">
        <v>302.43</v>
      </c>
      <c r="K854" t="n">
        <v>61.82</v>
      </c>
      <c r="L854" t="n">
        <v>3.75</v>
      </c>
      <c r="M854" t="n">
        <v>66</v>
      </c>
      <c r="N854" t="n">
        <v>86.86</v>
      </c>
      <c r="O854" t="n">
        <v>37533.94</v>
      </c>
      <c r="P854" t="n">
        <v>346.38</v>
      </c>
      <c r="Q854" t="n">
        <v>444.69</v>
      </c>
      <c r="R854" t="n">
        <v>122.18</v>
      </c>
      <c r="S854" t="n">
        <v>48.21</v>
      </c>
      <c r="T854" t="n">
        <v>30754.68</v>
      </c>
      <c r="U854" t="n">
        <v>0.39</v>
      </c>
      <c r="V854" t="n">
        <v>0.71</v>
      </c>
      <c r="W854" t="n">
        <v>0.27</v>
      </c>
      <c r="X854" t="n">
        <v>1.89</v>
      </c>
      <c r="Y854" t="n">
        <v>1</v>
      </c>
      <c r="Z854" t="n">
        <v>10</v>
      </c>
    </row>
    <row r="855">
      <c r="A855" t="n">
        <v>12</v>
      </c>
      <c r="B855" t="n">
        <v>150</v>
      </c>
      <c r="C855" t="inlineStr">
        <is>
          <t xml:space="preserve">CONCLUIDO	</t>
        </is>
      </c>
      <c r="D855" t="n">
        <v>3.9196</v>
      </c>
      <c r="E855" t="n">
        <v>25.51</v>
      </c>
      <c r="F855" t="n">
        <v>19.02</v>
      </c>
      <c r="G855" t="n">
        <v>18.11</v>
      </c>
      <c r="H855" t="n">
        <v>0.24</v>
      </c>
      <c r="I855" t="n">
        <v>63</v>
      </c>
      <c r="J855" t="n">
        <v>302.96</v>
      </c>
      <c r="K855" t="n">
        <v>61.82</v>
      </c>
      <c r="L855" t="n">
        <v>4</v>
      </c>
      <c r="M855" t="n">
        <v>61</v>
      </c>
      <c r="N855" t="n">
        <v>87.14</v>
      </c>
      <c r="O855" t="n">
        <v>37599.4</v>
      </c>
      <c r="P855" t="n">
        <v>343.43</v>
      </c>
      <c r="Q855" t="n">
        <v>444.59</v>
      </c>
      <c r="R855" t="n">
        <v>117.1</v>
      </c>
      <c r="S855" t="n">
        <v>48.21</v>
      </c>
      <c r="T855" t="n">
        <v>28237.61</v>
      </c>
      <c r="U855" t="n">
        <v>0.41</v>
      </c>
      <c r="V855" t="n">
        <v>0.72</v>
      </c>
      <c r="W855" t="n">
        <v>0.27</v>
      </c>
      <c r="X855" t="n">
        <v>1.74</v>
      </c>
      <c r="Y855" t="n">
        <v>1</v>
      </c>
      <c r="Z855" t="n">
        <v>10</v>
      </c>
    </row>
    <row r="856">
      <c r="A856" t="n">
        <v>13</v>
      </c>
      <c r="B856" t="n">
        <v>150</v>
      </c>
      <c r="C856" t="inlineStr">
        <is>
          <t xml:space="preserve">CONCLUIDO	</t>
        </is>
      </c>
      <c r="D856" t="n">
        <v>3.9759</v>
      </c>
      <c r="E856" t="n">
        <v>25.15</v>
      </c>
      <c r="F856" t="n">
        <v>18.88</v>
      </c>
      <c r="G856" t="n">
        <v>19.2</v>
      </c>
      <c r="H856" t="n">
        <v>0.25</v>
      </c>
      <c r="I856" t="n">
        <v>59</v>
      </c>
      <c r="J856" t="n">
        <v>303.49</v>
      </c>
      <c r="K856" t="n">
        <v>61.82</v>
      </c>
      <c r="L856" t="n">
        <v>4.25</v>
      </c>
      <c r="M856" t="n">
        <v>57</v>
      </c>
      <c r="N856" t="n">
        <v>87.42</v>
      </c>
      <c r="O856" t="n">
        <v>37664.98</v>
      </c>
      <c r="P856" t="n">
        <v>340.83</v>
      </c>
      <c r="Q856" t="n">
        <v>444.67</v>
      </c>
      <c r="R856" t="n">
        <v>112.42</v>
      </c>
      <c r="S856" t="n">
        <v>48.21</v>
      </c>
      <c r="T856" t="n">
        <v>25922</v>
      </c>
      <c r="U856" t="n">
        <v>0.43</v>
      </c>
      <c r="V856" t="n">
        <v>0.72</v>
      </c>
      <c r="W856" t="n">
        <v>0.26</v>
      </c>
      <c r="X856" t="n">
        <v>1.6</v>
      </c>
      <c r="Y856" t="n">
        <v>1</v>
      </c>
      <c r="Z856" t="n">
        <v>10</v>
      </c>
    </row>
    <row r="857">
      <c r="A857" t="n">
        <v>14</v>
      </c>
      <c r="B857" t="n">
        <v>150</v>
      </c>
      <c r="C857" t="inlineStr">
        <is>
          <t xml:space="preserve">CONCLUIDO	</t>
        </is>
      </c>
      <c r="D857" t="n">
        <v>4.0521</v>
      </c>
      <c r="E857" t="n">
        <v>24.68</v>
      </c>
      <c r="F857" t="n">
        <v>18.63</v>
      </c>
      <c r="G857" t="n">
        <v>20.32</v>
      </c>
      <c r="H857" t="n">
        <v>0.26</v>
      </c>
      <c r="I857" t="n">
        <v>55</v>
      </c>
      <c r="J857" t="n">
        <v>304.03</v>
      </c>
      <c r="K857" t="n">
        <v>61.82</v>
      </c>
      <c r="L857" t="n">
        <v>4.5</v>
      </c>
      <c r="M857" t="n">
        <v>53</v>
      </c>
      <c r="N857" t="n">
        <v>87.7</v>
      </c>
      <c r="O857" t="n">
        <v>37730.68</v>
      </c>
      <c r="P857" t="n">
        <v>336.06</v>
      </c>
      <c r="Q857" t="n">
        <v>444.56</v>
      </c>
      <c r="R857" t="n">
        <v>103.76</v>
      </c>
      <c r="S857" t="n">
        <v>48.21</v>
      </c>
      <c r="T857" t="n">
        <v>21611.09</v>
      </c>
      <c r="U857" t="n">
        <v>0.46</v>
      </c>
      <c r="V857" t="n">
        <v>0.73</v>
      </c>
      <c r="W857" t="n">
        <v>0.25</v>
      </c>
      <c r="X857" t="n">
        <v>1.35</v>
      </c>
      <c r="Y857" t="n">
        <v>1</v>
      </c>
      <c r="Z857" t="n">
        <v>10</v>
      </c>
    </row>
    <row r="858">
      <c r="A858" t="n">
        <v>15</v>
      </c>
      <c r="B858" t="n">
        <v>150</v>
      </c>
      <c r="C858" t="inlineStr">
        <is>
          <t xml:space="preserve">CONCLUIDO	</t>
        </is>
      </c>
      <c r="D858" t="n">
        <v>4.0907</v>
      </c>
      <c r="E858" t="n">
        <v>24.45</v>
      </c>
      <c r="F858" t="n">
        <v>18.56</v>
      </c>
      <c r="G858" t="n">
        <v>21.42</v>
      </c>
      <c r="H858" t="n">
        <v>0.28</v>
      </c>
      <c r="I858" t="n">
        <v>52</v>
      </c>
      <c r="J858" t="n">
        <v>304.56</v>
      </c>
      <c r="K858" t="n">
        <v>61.82</v>
      </c>
      <c r="L858" t="n">
        <v>4.75</v>
      </c>
      <c r="M858" t="n">
        <v>50</v>
      </c>
      <c r="N858" t="n">
        <v>87.98999999999999</v>
      </c>
      <c r="O858" t="n">
        <v>37796.51</v>
      </c>
      <c r="P858" t="n">
        <v>334.77</v>
      </c>
      <c r="Q858" t="n">
        <v>444.59</v>
      </c>
      <c r="R858" t="n">
        <v>102.55</v>
      </c>
      <c r="S858" t="n">
        <v>48.21</v>
      </c>
      <c r="T858" t="n">
        <v>21018.46</v>
      </c>
      <c r="U858" t="n">
        <v>0.47</v>
      </c>
      <c r="V858" t="n">
        <v>0.74</v>
      </c>
      <c r="W858" t="n">
        <v>0.23</v>
      </c>
      <c r="X858" t="n">
        <v>1.28</v>
      </c>
      <c r="Y858" t="n">
        <v>1</v>
      </c>
      <c r="Z858" t="n">
        <v>10</v>
      </c>
    </row>
    <row r="859">
      <c r="A859" t="n">
        <v>16</v>
      </c>
      <c r="B859" t="n">
        <v>150</v>
      </c>
      <c r="C859" t="inlineStr">
        <is>
          <t xml:space="preserve">CONCLUIDO	</t>
        </is>
      </c>
      <c r="D859" t="n">
        <v>4.0669</v>
      </c>
      <c r="E859" t="n">
        <v>24.59</v>
      </c>
      <c r="F859" t="n">
        <v>18.81</v>
      </c>
      <c r="G859" t="n">
        <v>22.58</v>
      </c>
      <c r="H859" t="n">
        <v>0.29</v>
      </c>
      <c r="I859" t="n">
        <v>50</v>
      </c>
      <c r="J859" t="n">
        <v>305.09</v>
      </c>
      <c r="K859" t="n">
        <v>61.82</v>
      </c>
      <c r="L859" t="n">
        <v>5</v>
      </c>
      <c r="M859" t="n">
        <v>48</v>
      </c>
      <c r="N859" t="n">
        <v>88.27</v>
      </c>
      <c r="O859" t="n">
        <v>37862.45</v>
      </c>
      <c r="P859" t="n">
        <v>339.41</v>
      </c>
      <c r="Q859" t="n">
        <v>444.6</v>
      </c>
      <c r="R859" t="n">
        <v>111.42</v>
      </c>
      <c r="S859" t="n">
        <v>48.21</v>
      </c>
      <c r="T859" t="n">
        <v>25467.38</v>
      </c>
      <c r="U859" t="n">
        <v>0.43</v>
      </c>
      <c r="V859" t="n">
        <v>0.73</v>
      </c>
      <c r="W859" t="n">
        <v>0.24</v>
      </c>
      <c r="X859" t="n">
        <v>1.54</v>
      </c>
      <c r="Y859" t="n">
        <v>1</v>
      </c>
      <c r="Z859" t="n">
        <v>10</v>
      </c>
    </row>
    <row r="860">
      <c r="A860" t="n">
        <v>17</v>
      </c>
      <c r="B860" t="n">
        <v>150</v>
      </c>
      <c r="C860" t="inlineStr">
        <is>
          <t xml:space="preserve">CONCLUIDO	</t>
        </is>
      </c>
      <c r="D860" t="n">
        <v>4.1187</v>
      </c>
      <c r="E860" t="n">
        <v>24.28</v>
      </c>
      <c r="F860" t="n">
        <v>18.67</v>
      </c>
      <c r="G860" t="n">
        <v>23.84</v>
      </c>
      <c r="H860" t="n">
        <v>0.31</v>
      </c>
      <c r="I860" t="n">
        <v>47</v>
      </c>
      <c r="J860" t="n">
        <v>305.63</v>
      </c>
      <c r="K860" t="n">
        <v>61.82</v>
      </c>
      <c r="L860" t="n">
        <v>5.25</v>
      </c>
      <c r="M860" t="n">
        <v>45</v>
      </c>
      <c r="N860" t="n">
        <v>88.56</v>
      </c>
      <c r="O860" t="n">
        <v>37928.52</v>
      </c>
      <c r="P860" t="n">
        <v>336.68</v>
      </c>
      <c r="Q860" t="n">
        <v>444.56</v>
      </c>
      <c r="R860" t="n">
        <v>106.15</v>
      </c>
      <c r="S860" t="n">
        <v>48.21</v>
      </c>
      <c r="T860" t="n">
        <v>22845.76</v>
      </c>
      <c r="U860" t="n">
        <v>0.45</v>
      </c>
      <c r="V860" t="n">
        <v>0.73</v>
      </c>
      <c r="W860" t="n">
        <v>0.24</v>
      </c>
      <c r="X860" t="n">
        <v>1.39</v>
      </c>
      <c r="Y860" t="n">
        <v>1</v>
      </c>
      <c r="Z860" t="n">
        <v>10</v>
      </c>
    </row>
    <row r="861">
      <c r="A861" t="n">
        <v>18</v>
      </c>
      <c r="B861" t="n">
        <v>150</v>
      </c>
      <c r="C861" t="inlineStr">
        <is>
          <t xml:space="preserve">CONCLUIDO	</t>
        </is>
      </c>
      <c r="D861" t="n">
        <v>4.1554</v>
      </c>
      <c r="E861" t="n">
        <v>24.06</v>
      </c>
      <c r="F861" t="n">
        <v>18.57</v>
      </c>
      <c r="G861" t="n">
        <v>24.76</v>
      </c>
      <c r="H861" t="n">
        <v>0.32</v>
      </c>
      <c r="I861" t="n">
        <v>45</v>
      </c>
      <c r="J861" t="n">
        <v>306.17</v>
      </c>
      <c r="K861" t="n">
        <v>61.82</v>
      </c>
      <c r="L861" t="n">
        <v>5.5</v>
      </c>
      <c r="M861" t="n">
        <v>43</v>
      </c>
      <c r="N861" t="n">
        <v>88.84</v>
      </c>
      <c r="O861" t="n">
        <v>37994.72</v>
      </c>
      <c r="P861" t="n">
        <v>334.88</v>
      </c>
      <c r="Q861" t="n">
        <v>444.57</v>
      </c>
      <c r="R861" t="n">
        <v>102.89</v>
      </c>
      <c r="S861" t="n">
        <v>48.21</v>
      </c>
      <c r="T861" t="n">
        <v>21223.23</v>
      </c>
      <c r="U861" t="n">
        <v>0.47</v>
      </c>
      <c r="V861" t="n">
        <v>0.73</v>
      </c>
      <c r="W861" t="n">
        <v>0.23</v>
      </c>
      <c r="X861" t="n">
        <v>1.29</v>
      </c>
      <c r="Y861" t="n">
        <v>1</v>
      </c>
      <c r="Z861" t="n">
        <v>10</v>
      </c>
    </row>
    <row r="862">
      <c r="A862" t="n">
        <v>19</v>
      </c>
      <c r="B862" t="n">
        <v>150</v>
      </c>
      <c r="C862" t="inlineStr">
        <is>
          <t xml:space="preserve">CONCLUIDO	</t>
        </is>
      </c>
      <c r="D862" t="n">
        <v>4.1863</v>
      </c>
      <c r="E862" t="n">
        <v>23.89</v>
      </c>
      <c r="F862" t="n">
        <v>18.5</v>
      </c>
      <c r="G862" t="n">
        <v>25.82</v>
      </c>
      <c r="H862" t="n">
        <v>0.33</v>
      </c>
      <c r="I862" t="n">
        <v>43</v>
      </c>
      <c r="J862" t="n">
        <v>306.7</v>
      </c>
      <c r="K862" t="n">
        <v>61.82</v>
      </c>
      <c r="L862" t="n">
        <v>5.75</v>
      </c>
      <c r="M862" t="n">
        <v>41</v>
      </c>
      <c r="N862" t="n">
        <v>89.13</v>
      </c>
      <c r="O862" t="n">
        <v>38061.04</v>
      </c>
      <c r="P862" t="n">
        <v>333.58</v>
      </c>
      <c r="Q862" t="n">
        <v>444.55</v>
      </c>
      <c r="R862" t="n">
        <v>100.68</v>
      </c>
      <c r="S862" t="n">
        <v>48.21</v>
      </c>
      <c r="T862" t="n">
        <v>20132.13</v>
      </c>
      <c r="U862" t="n">
        <v>0.48</v>
      </c>
      <c r="V862" t="n">
        <v>0.74</v>
      </c>
      <c r="W862" t="n">
        <v>0.23</v>
      </c>
      <c r="X862" t="n">
        <v>1.22</v>
      </c>
      <c r="Y862" t="n">
        <v>1</v>
      </c>
      <c r="Z862" t="n">
        <v>10</v>
      </c>
    </row>
    <row r="863">
      <c r="A863" t="n">
        <v>20</v>
      </c>
      <c r="B863" t="n">
        <v>150</v>
      </c>
      <c r="C863" t="inlineStr">
        <is>
          <t xml:space="preserve">CONCLUIDO	</t>
        </is>
      </c>
      <c r="D863" t="n">
        <v>4.2181</v>
      </c>
      <c r="E863" t="n">
        <v>23.71</v>
      </c>
      <c r="F863" t="n">
        <v>18.43</v>
      </c>
      <c r="G863" t="n">
        <v>26.97</v>
      </c>
      <c r="H863" t="n">
        <v>0.35</v>
      </c>
      <c r="I863" t="n">
        <v>41</v>
      </c>
      <c r="J863" t="n">
        <v>307.24</v>
      </c>
      <c r="K863" t="n">
        <v>61.82</v>
      </c>
      <c r="L863" t="n">
        <v>6</v>
      </c>
      <c r="M863" t="n">
        <v>39</v>
      </c>
      <c r="N863" t="n">
        <v>89.42</v>
      </c>
      <c r="O863" t="n">
        <v>38127.48</v>
      </c>
      <c r="P863" t="n">
        <v>332.26</v>
      </c>
      <c r="Q863" t="n">
        <v>444.57</v>
      </c>
      <c r="R863" t="n">
        <v>98.28</v>
      </c>
      <c r="S863" t="n">
        <v>48.21</v>
      </c>
      <c r="T863" t="n">
        <v>18940.85</v>
      </c>
      <c r="U863" t="n">
        <v>0.49</v>
      </c>
      <c r="V863" t="n">
        <v>0.74</v>
      </c>
      <c r="W863" t="n">
        <v>0.23</v>
      </c>
      <c r="X863" t="n">
        <v>1.15</v>
      </c>
      <c r="Y863" t="n">
        <v>1</v>
      </c>
      <c r="Z863" t="n">
        <v>10</v>
      </c>
    </row>
    <row r="864">
      <c r="A864" t="n">
        <v>21</v>
      </c>
      <c r="B864" t="n">
        <v>150</v>
      </c>
      <c r="C864" t="inlineStr">
        <is>
          <t xml:space="preserve">CONCLUIDO	</t>
        </is>
      </c>
      <c r="D864" t="n">
        <v>4.25</v>
      </c>
      <c r="E864" t="n">
        <v>23.53</v>
      </c>
      <c r="F864" t="n">
        <v>18.37</v>
      </c>
      <c r="G864" t="n">
        <v>28.25</v>
      </c>
      <c r="H864" t="n">
        <v>0.36</v>
      </c>
      <c r="I864" t="n">
        <v>39</v>
      </c>
      <c r="J864" t="n">
        <v>307.78</v>
      </c>
      <c r="K864" t="n">
        <v>61.82</v>
      </c>
      <c r="L864" t="n">
        <v>6.25</v>
      </c>
      <c r="M864" t="n">
        <v>37</v>
      </c>
      <c r="N864" t="n">
        <v>89.70999999999999</v>
      </c>
      <c r="O864" t="n">
        <v>38194.05</v>
      </c>
      <c r="P864" t="n">
        <v>330.85</v>
      </c>
      <c r="Q864" t="n">
        <v>444.67</v>
      </c>
      <c r="R864" t="n">
        <v>96.16</v>
      </c>
      <c r="S864" t="n">
        <v>48.21</v>
      </c>
      <c r="T864" t="n">
        <v>17891.61</v>
      </c>
      <c r="U864" t="n">
        <v>0.5</v>
      </c>
      <c r="V864" t="n">
        <v>0.74</v>
      </c>
      <c r="W864" t="n">
        <v>0.23</v>
      </c>
      <c r="X864" t="n">
        <v>1.09</v>
      </c>
      <c r="Y864" t="n">
        <v>1</v>
      </c>
      <c r="Z864" t="n">
        <v>10</v>
      </c>
    </row>
    <row r="865">
      <c r="A865" t="n">
        <v>22</v>
      </c>
      <c r="B865" t="n">
        <v>150</v>
      </c>
      <c r="C865" t="inlineStr">
        <is>
          <t xml:space="preserve">CONCLUIDO	</t>
        </is>
      </c>
      <c r="D865" t="n">
        <v>4.2631</v>
      </c>
      <c r="E865" t="n">
        <v>23.46</v>
      </c>
      <c r="F865" t="n">
        <v>18.35</v>
      </c>
      <c r="G865" t="n">
        <v>28.97</v>
      </c>
      <c r="H865" t="n">
        <v>0.38</v>
      </c>
      <c r="I865" t="n">
        <v>38</v>
      </c>
      <c r="J865" t="n">
        <v>308.32</v>
      </c>
      <c r="K865" t="n">
        <v>61.82</v>
      </c>
      <c r="L865" t="n">
        <v>6.5</v>
      </c>
      <c r="M865" t="n">
        <v>36</v>
      </c>
      <c r="N865" t="n">
        <v>90</v>
      </c>
      <c r="O865" t="n">
        <v>38260.74</v>
      </c>
      <c r="P865" t="n">
        <v>330.56</v>
      </c>
      <c r="Q865" t="n">
        <v>444.57</v>
      </c>
      <c r="R865" t="n">
        <v>95.59999999999999</v>
      </c>
      <c r="S865" t="n">
        <v>48.21</v>
      </c>
      <c r="T865" t="n">
        <v>17617.45</v>
      </c>
      <c r="U865" t="n">
        <v>0.5</v>
      </c>
      <c r="V865" t="n">
        <v>0.74</v>
      </c>
      <c r="W865" t="n">
        <v>0.22</v>
      </c>
      <c r="X865" t="n">
        <v>1.07</v>
      </c>
      <c r="Y865" t="n">
        <v>1</v>
      </c>
      <c r="Z865" t="n">
        <v>10</v>
      </c>
    </row>
    <row r="866">
      <c r="A866" t="n">
        <v>23</v>
      </c>
      <c r="B866" t="n">
        <v>150</v>
      </c>
      <c r="C866" t="inlineStr">
        <is>
          <t xml:space="preserve">CONCLUIDO	</t>
        </is>
      </c>
      <c r="D866" t="n">
        <v>4.297</v>
      </c>
      <c r="E866" t="n">
        <v>23.27</v>
      </c>
      <c r="F866" t="n">
        <v>18.27</v>
      </c>
      <c r="G866" t="n">
        <v>30.46</v>
      </c>
      <c r="H866" t="n">
        <v>0.39</v>
      </c>
      <c r="I866" t="n">
        <v>36</v>
      </c>
      <c r="J866" t="n">
        <v>308.86</v>
      </c>
      <c r="K866" t="n">
        <v>61.82</v>
      </c>
      <c r="L866" t="n">
        <v>6.75</v>
      </c>
      <c r="M866" t="n">
        <v>34</v>
      </c>
      <c r="N866" t="n">
        <v>90.29000000000001</v>
      </c>
      <c r="O866" t="n">
        <v>38327.57</v>
      </c>
      <c r="P866" t="n">
        <v>329.06</v>
      </c>
      <c r="Q866" t="n">
        <v>444.55</v>
      </c>
      <c r="R866" t="n">
        <v>93.23</v>
      </c>
      <c r="S866" t="n">
        <v>48.21</v>
      </c>
      <c r="T866" t="n">
        <v>16441.08</v>
      </c>
      <c r="U866" t="n">
        <v>0.52</v>
      </c>
      <c r="V866" t="n">
        <v>0.75</v>
      </c>
      <c r="W866" t="n">
        <v>0.22</v>
      </c>
      <c r="X866" t="n">
        <v>1</v>
      </c>
      <c r="Y866" t="n">
        <v>1</v>
      </c>
      <c r="Z866" t="n">
        <v>10</v>
      </c>
    </row>
    <row r="867">
      <c r="A867" t="n">
        <v>24</v>
      </c>
      <c r="B867" t="n">
        <v>150</v>
      </c>
      <c r="C867" t="inlineStr">
        <is>
          <t xml:space="preserve">CONCLUIDO	</t>
        </is>
      </c>
      <c r="D867" t="n">
        <v>4.3116</v>
      </c>
      <c r="E867" t="n">
        <v>23.19</v>
      </c>
      <c r="F867" t="n">
        <v>18.25</v>
      </c>
      <c r="G867" t="n">
        <v>31.29</v>
      </c>
      <c r="H867" t="n">
        <v>0.4</v>
      </c>
      <c r="I867" t="n">
        <v>35</v>
      </c>
      <c r="J867" t="n">
        <v>309.41</v>
      </c>
      <c r="K867" t="n">
        <v>61.82</v>
      </c>
      <c r="L867" t="n">
        <v>7</v>
      </c>
      <c r="M867" t="n">
        <v>33</v>
      </c>
      <c r="N867" t="n">
        <v>90.59</v>
      </c>
      <c r="O867" t="n">
        <v>38394.52</v>
      </c>
      <c r="P867" t="n">
        <v>328.75</v>
      </c>
      <c r="Q867" t="n">
        <v>444.55</v>
      </c>
      <c r="R867" t="n">
        <v>92.36</v>
      </c>
      <c r="S867" t="n">
        <v>48.21</v>
      </c>
      <c r="T867" t="n">
        <v>16010.32</v>
      </c>
      <c r="U867" t="n">
        <v>0.52</v>
      </c>
      <c r="V867" t="n">
        <v>0.75</v>
      </c>
      <c r="W867" t="n">
        <v>0.22</v>
      </c>
      <c r="X867" t="n">
        <v>0.97</v>
      </c>
      <c r="Y867" t="n">
        <v>1</v>
      </c>
      <c r="Z867" t="n">
        <v>10</v>
      </c>
    </row>
    <row r="868">
      <c r="A868" t="n">
        <v>25</v>
      </c>
      <c r="B868" t="n">
        <v>150</v>
      </c>
      <c r="C868" t="inlineStr">
        <is>
          <t xml:space="preserve">CONCLUIDO	</t>
        </is>
      </c>
      <c r="D868" t="n">
        <v>4.3268</v>
      </c>
      <c r="E868" t="n">
        <v>23.11</v>
      </c>
      <c r="F868" t="n">
        <v>18.23</v>
      </c>
      <c r="G868" t="n">
        <v>32.16</v>
      </c>
      <c r="H868" t="n">
        <v>0.42</v>
      </c>
      <c r="I868" t="n">
        <v>34</v>
      </c>
      <c r="J868" t="n">
        <v>309.95</v>
      </c>
      <c r="K868" t="n">
        <v>61.82</v>
      </c>
      <c r="L868" t="n">
        <v>7.25</v>
      </c>
      <c r="M868" t="n">
        <v>32</v>
      </c>
      <c r="N868" t="n">
        <v>90.88</v>
      </c>
      <c r="O868" t="n">
        <v>38461.6</v>
      </c>
      <c r="P868" t="n">
        <v>328.1</v>
      </c>
      <c r="Q868" t="n">
        <v>444.59</v>
      </c>
      <c r="R868" t="n">
        <v>91.56999999999999</v>
      </c>
      <c r="S868" t="n">
        <v>48.21</v>
      </c>
      <c r="T868" t="n">
        <v>15617.85</v>
      </c>
      <c r="U868" t="n">
        <v>0.53</v>
      </c>
      <c r="V868" t="n">
        <v>0.75</v>
      </c>
      <c r="W868" t="n">
        <v>0.22</v>
      </c>
      <c r="X868" t="n">
        <v>0.95</v>
      </c>
      <c r="Y868" t="n">
        <v>1</v>
      </c>
      <c r="Z868" t="n">
        <v>10</v>
      </c>
    </row>
    <row r="869">
      <c r="A869" t="n">
        <v>26</v>
      </c>
      <c r="B869" t="n">
        <v>150</v>
      </c>
      <c r="C869" t="inlineStr">
        <is>
          <t xml:space="preserve">CONCLUIDO	</t>
        </is>
      </c>
      <c r="D869" t="n">
        <v>4.3414</v>
      </c>
      <c r="E869" t="n">
        <v>23.03</v>
      </c>
      <c r="F869" t="n">
        <v>18.2</v>
      </c>
      <c r="G869" t="n">
        <v>33.1</v>
      </c>
      <c r="H869" t="n">
        <v>0.43</v>
      </c>
      <c r="I869" t="n">
        <v>33</v>
      </c>
      <c r="J869" t="n">
        <v>310.5</v>
      </c>
      <c r="K869" t="n">
        <v>61.82</v>
      </c>
      <c r="L869" t="n">
        <v>7.5</v>
      </c>
      <c r="M869" t="n">
        <v>31</v>
      </c>
      <c r="N869" t="n">
        <v>91.18000000000001</v>
      </c>
      <c r="O869" t="n">
        <v>38528.81</v>
      </c>
      <c r="P869" t="n">
        <v>327.69</v>
      </c>
      <c r="Q869" t="n">
        <v>444.58</v>
      </c>
      <c r="R869" t="n">
        <v>90.73999999999999</v>
      </c>
      <c r="S869" t="n">
        <v>48.21</v>
      </c>
      <c r="T869" t="n">
        <v>15208.37</v>
      </c>
      <c r="U869" t="n">
        <v>0.53</v>
      </c>
      <c r="V869" t="n">
        <v>0.75</v>
      </c>
      <c r="W869" t="n">
        <v>0.22</v>
      </c>
      <c r="X869" t="n">
        <v>0.93</v>
      </c>
      <c r="Y869" t="n">
        <v>1</v>
      </c>
      <c r="Z869" t="n">
        <v>10</v>
      </c>
    </row>
    <row r="870">
      <c r="A870" t="n">
        <v>27</v>
      </c>
      <c r="B870" t="n">
        <v>150</v>
      </c>
      <c r="C870" t="inlineStr">
        <is>
          <t xml:space="preserve">CONCLUIDO	</t>
        </is>
      </c>
      <c r="D870" t="n">
        <v>4.3589</v>
      </c>
      <c r="E870" t="n">
        <v>22.94</v>
      </c>
      <c r="F870" t="n">
        <v>18.17</v>
      </c>
      <c r="G870" t="n">
        <v>34.06</v>
      </c>
      <c r="H870" t="n">
        <v>0.44</v>
      </c>
      <c r="I870" t="n">
        <v>32</v>
      </c>
      <c r="J870" t="n">
        <v>311.04</v>
      </c>
      <c r="K870" t="n">
        <v>61.82</v>
      </c>
      <c r="L870" t="n">
        <v>7.75</v>
      </c>
      <c r="M870" t="n">
        <v>30</v>
      </c>
      <c r="N870" t="n">
        <v>91.47</v>
      </c>
      <c r="O870" t="n">
        <v>38596.15</v>
      </c>
      <c r="P870" t="n">
        <v>326.94</v>
      </c>
      <c r="Q870" t="n">
        <v>444.56</v>
      </c>
      <c r="R870" t="n">
        <v>89.73999999999999</v>
      </c>
      <c r="S870" t="n">
        <v>48.21</v>
      </c>
      <c r="T870" t="n">
        <v>14713.11</v>
      </c>
      <c r="U870" t="n">
        <v>0.54</v>
      </c>
      <c r="V870" t="n">
        <v>0.75</v>
      </c>
      <c r="W870" t="n">
        <v>0.21</v>
      </c>
      <c r="X870" t="n">
        <v>0.89</v>
      </c>
      <c r="Y870" t="n">
        <v>1</v>
      </c>
      <c r="Z870" t="n">
        <v>10</v>
      </c>
    </row>
    <row r="871">
      <c r="A871" t="n">
        <v>28</v>
      </c>
      <c r="B871" t="n">
        <v>150</v>
      </c>
      <c r="C871" t="inlineStr">
        <is>
          <t xml:space="preserve">CONCLUIDO	</t>
        </is>
      </c>
      <c r="D871" t="n">
        <v>4.3772</v>
      </c>
      <c r="E871" t="n">
        <v>22.85</v>
      </c>
      <c r="F871" t="n">
        <v>18.13</v>
      </c>
      <c r="G871" t="n">
        <v>35.08</v>
      </c>
      <c r="H871" t="n">
        <v>0.46</v>
      </c>
      <c r="I871" t="n">
        <v>31</v>
      </c>
      <c r="J871" t="n">
        <v>311.59</v>
      </c>
      <c r="K871" t="n">
        <v>61.82</v>
      </c>
      <c r="L871" t="n">
        <v>8</v>
      </c>
      <c r="M871" t="n">
        <v>29</v>
      </c>
      <c r="N871" t="n">
        <v>91.77</v>
      </c>
      <c r="O871" t="n">
        <v>38663.62</v>
      </c>
      <c r="P871" t="n">
        <v>326.01</v>
      </c>
      <c r="Q871" t="n">
        <v>444.56</v>
      </c>
      <c r="R871" t="n">
        <v>88.25</v>
      </c>
      <c r="S871" t="n">
        <v>48.21</v>
      </c>
      <c r="T871" t="n">
        <v>13976.67</v>
      </c>
      <c r="U871" t="n">
        <v>0.55</v>
      </c>
      <c r="V871" t="n">
        <v>0.75</v>
      </c>
      <c r="W871" t="n">
        <v>0.21</v>
      </c>
      <c r="X871" t="n">
        <v>0.85</v>
      </c>
      <c r="Y871" t="n">
        <v>1</v>
      </c>
      <c r="Z871" t="n">
        <v>10</v>
      </c>
    </row>
    <row r="872">
      <c r="A872" t="n">
        <v>29</v>
      </c>
      <c r="B872" t="n">
        <v>150</v>
      </c>
      <c r="C872" t="inlineStr">
        <is>
          <t xml:space="preserve">CONCLUIDO	</t>
        </is>
      </c>
      <c r="D872" t="n">
        <v>4.3944</v>
      </c>
      <c r="E872" t="n">
        <v>22.76</v>
      </c>
      <c r="F872" t="n">
        <v>18.09</v>
      </c>
      <c r="G872" t="n">
        <v>36.18</v>
      </c>
      <c r="H872" t="n">
        <v>0.47</v>
      </c>
      <c r="I872" t="n">
        <v>30</v>
      </c>
      <c r="J872" t="n">
        <v>312.14</v>
      </c>
      <c r="K872" t="n">
        <v>61.82</v>
      </c>
      <c r="L872" t="n">
        <v>8.25</v>
      </c>
      <c r="M872" t="n">
        <v>28</v>
      </c>
      <c r="N872" t="n">
        <v>92.06999999999999</v>
      </c>
      <c r="O872" t="n">
        <v>38731.35</v>
      </c>
      <c r="P872" t="n">
        <v>325.5</v>
      </c>
      <c r="Q872" t="n">
        <v>444.55</v>
      </c>
      <c r="R872" t="n">
        <v>87.06</v>
      </c>
      <c r="S872" t="n">
        <v>48.21</v>
      </c>
      <c r="T872" t="n">
        <v>13385.6</v>
      </c>
      <c r="U872" t="n">
        <v>0.55</v>
      </c>
      <c r="V872" t="n">
        <v>0.75</v>
      </c>
      <c r="W872" t="n">
        <v>0.21</v>
      </c>
      <c r="X872" t="n">
        <v>0.82</v>
      </c>
      <c r="Y872" t="n">
        <v>1</v>
      </c>
      <c r="Z872" t="n">
        <v>10</v>
      </c>
    </row>
    <row r="873">
      <c r="A873" t="n">
        <v>30</v>
      </c>
      <c r="B873" t="n">
        <v>150</v>
      </c>
      <c r="C873" t="inlineStr">
        <is>
          <t xml:space="preserve">CONCLUIDO	</t>
        </is>
      </c>
      <c r="D873" t="n">
        <v>4.4108</v>
      </c>
      <c r="E873" t="n">
        <v>22.67</v>
      </c>
      <c r="F873" t="n">
        <v>18.06</v>
      </c>
      <c r="G873" t="n">
        <v>37.37</v>
      </c>
      <c r="H873" t="n">
        <v>0.48</v>
      </c>
      <c r="I873" t="n">
        <v>29</v>
      </c>
      <c r="J873" t="n">
        <v>312.69</v>
      </c>
      <c r="K873" t="n">
        <v>61.82</v>
      </c>
      <c r="L873" t="n">
        <v>8.5</v>
      </c>
      <c r="M873" t="n">
        <v>27</v>
      </c>
      <c r="N873" t="n">
        <v>92.37</v>
      </c>
      <c r="O873" t="n">
        <v>38799.09</v>
      </c>
      <c r="P873" t="n">
        <v>324.73</v>
      </c>
      <c r="Q873" t="n">
        <v>444.55</v>
      </c>
      <c r="R873" t="n">
        <v>86.13</v>
      </c>
      <c r="S873" t="n">
        <v>48.21</v>
      </c>
      <c r="T873" t="n">
        <v>12926.29</v>
      </c>
      <c r="U873" t="n">
        <v>0.5600000000000001</v>
      </c>
      <c r="V873" t="n">
        <v>0.76</v>
      </c>
      <c r="W873" t="n">
        <v>0.21</v>
      </c>
      <c r="X873" t="n">
        <v>0.79</v>
      </c>
      <c r="Y873" t="n">
        <v>1</v>
      </c>
      <c r="Z873" t="n">
        <v>10</v>
      </c>
    </row>
    <row r="874">
      <c r="A874" t="n">
        <v>31</v>
      </c>
      <c r="B874" t="n">
        <v>150</v>
      </c>
      <c r="C874" t="inlineStr">
        <is>
          <t xml:space="preserve">CONCLUIDO	</t>
        </is>
      </c>
      <c r="D874" t="n">
        <v>4.4322</v>
      </c>
      <c r="E874" t="n">
        <v>22.56</v>
      </c>
      <c r="F874" t="n">
        <v>18.01</v>
      </c>
      <c r="G874" t="n">
        <v>38.59</v>
      </c>
      <c r="H874" t="n">
        <v>0.5</v>
      </c>
      <c r="I874" t="n">
        <v>28</v>
      </c>
      <c r="J874" t="n">
        <v>313.24</v>
      </c>
      <c r="K874" t="n">
        <v>61.82</v>
      </c>
      <c r="L874" t="n">
        <v>8.75</v>
      </c>
      <c r="M874" t="n">
        <v>26</v>
      </c>
      <c r="N874" t="n">
        <v>92.67</v>
      </c>
      <c r="O874" t="n">
        <v>38866.96</v>
      </c>
      <c r="P874" t="n">
        <v>323.82</v>
      </c>
      <c r="Q874" t="n">
        <v>444.56</v>
      </c>
      <c r="R874" t="n">
        <v>84.38</v>
      </c>
      <c r="S874" t="n">
        <v>48.21</v>
      </c>
      <c r="T874" t="n">
        <v>12052.88</v>
      </c>
      <c r="U874" t="n">
        <v>0.57</v>
      </c>
      <c r="V874" t="n">
        <v>0.76</v>
      </c>
      <c r="W874" t="n">
        <v>0.21</v>
      </c>
      <c r="X874" t="n">
        <v>0.73</v>
      </c>
      <c r="Y874" t="n">
        <v>1</v>
      </c>
      <c r="Z874" t="n">
        <v>10</v>
      </c>
    </row>
    <row r="875">
      <c r="A875" t="n">
        <v>32</v>
      </c>
      <c r="B875" t="n">
        <v>150</v>
      </c>
      <c r="C875" t="inlineStr">
        <is>
          <t xml:space="preserve">CONCLUIDO	</t>
        </is>
      </c>
      <c r="D875" t="n">
        <v>4.4702</v>
      </c>
      <c r="E875" t="n">
        <v>22.37</v>
      </c>
      <c r="F875" t="n">
        <v>17.87</v>
      </c>
      <c r="G875" t="n">
        <v>39.72</v>
      </c>
      <c r="H875" t="n">
        <v>0.51</v>
      </c>
      <c r="I875" t="n">
        <v>27</v>
      </c>
      <c r="J875" t="n">
        <v>313.79</v>
      </c>
      <c r="K875" t="n">
        <v>61.82</v>
      </c>
      <c r="L875" t="n">
        <v>9</v>
      </c>
      <c r="M875" t="n">
        <v>25</v>
      </c>
      <c r="N875" t="n">
        <v>92.97</v>
      </c>
      <c r="O875" t="n">
        <v>38934.97</v>
      </c>
      <c r="P875" t="n">
        <v>321.25</v>
      </c>
      <c r="Q875" t="n">
        <v>444.58</v>
      </c>
      <c r="R875" t="n">
        <v>79.68000000000001</v>
      </c>
      <c r="S875" t="n">
        <v>48.21</v>
      </c>
      <c r="T875" t="n">
        <v>9708.389999999999</v>
      </c>
      <c r="U875" t="n">
        <v>0.61</v>
      </c>
      <c r="V875" t="n">
        <v>0.76</v>
      </c>
      <c r="W875" t="n">
        <v>0.2</v>
      </c>
      <c r="X875" t="n">
        <v>0.6</v>
      </c>
      <c r="Y875" t="n">
        <v>1</v>
      </c>
      <c r="Z875" t="n">
        <v>10</v>
      </c>
    </row>
    <row r="876">
      <c r="A876" t="n">
        <v>33</v>
      </c>
      <c r="B876" t="n">
        <v>150</v>
      </c>
      <c r="C876" t="inlineStr">
        <is>
          <t xml:space="preserve">CONCLUIDO	</t>
        </is>
      </c>
      <c r="D876" t="n">
        <v>4.4686</v>
      </c>
      <c r="E876" t="n">
        <v>22.38</v>
      </c>
      <c r="F876" t="n">
        <v>17.94</v>
      </c>
      <c r="G876" t="n">
        <v>41.39</v>
      </c>
      <c r="H876" t="n">
        <v>0.52</v>
      </c>
      <c r="I876" t="n">
        <v>26</v>
      </c>
      <c r="J876" t="n">
        <v>314.34</v>
      </c>
      <c r="K876" t="n">
        <v>61.82</v>
      </c>
      <c r="L876" t="n">
        <v>9.25</v>
      </c>
      <c r="M876" t="n">
        <v>24</v>
      </c>
      <c r="N876" t="n">
        <v>93.27</v>
      </c>
      <c r="O876" t="n">
        <v>39003.11</v>
      </c>
      <c r="P876" t="n">
        <v>322.25</v>
      </c>
      <c r="Q876" t="n">
        <v>444.56</v>
      </c>
      <c r="R876" t="n">
        <v>82.55</v>
      </c>
      <c r="S876" t="n">
        <v>48.21</v>
      </c>
      <c r="T876" t="n">
        <v>11148.83</v>
      </c>
      <c r="U876" t="n">
        <v>0.58</v>
      </c>
      <c r="V876" t="n">
        <v>0.76</v>
      </c>
      <c r="W876" t="n">
        <v>0.19</v>
      </c>
      <c r="X876" t="n">
        <v>0.66</v>
      </c>
      <c r="Y876" t="n">
        <v>1</v>
      </c>
      <c r="Z876" t="n">
        <v>10</v>
      </c>
    </row>
    <row r="877">
      <c r="A877" t="n">
        <v>34</v>
      </c>
      <c r="B877" t="n">
        <v>150</v>
      </c>
      <c r="C877" t="inlineStr">
        <is>
          <t xml:space="preserve">CONCLUIDO	</t>
        </is>
      </c>
      <c r="D877" t="n">
        <v>4.4519</v>
      </c>
      <c r="E877" t="n">
        <v>22.46</v>
      </c>
      <c r="F877" t="n">
        <v>18.02</v>
      </c>
      <c r="G877" t="n">
        <v>41.59</v>
      </c>
      <c r="H877" t="n">
        <v>0.54</v>
      </c>
      <c r="I877" t="n">
        <v>26</v>
      </c>
      <c r="J877" t="n">
        <v>314.9</v>
      </c>
      <c r="K877" t="n">
        <v>61.82</v>
      </c>
      <c r="L877" t="n">
        <v>9.5</v>
      </c>
      <c r="M877" t="n">
        <v>24</v>
      </c>
      <c r="N877" t="n">
        <v>93.56999999999999</v>
      </c>
      <c r="O877" t="n">
        <v>39071.38</v>
      </c>
      <c r="P877" t="n">
        <v>323.75</v>
      </c>
      <c r="Q877" t="n">
        <v>444.56</v>
      </c>
      <c r="R877" t="n">
        <v>85.04000000000001</v>
      </c>
      <c r="S877" t="n">
        <v>48.21</v>
      </c>
      <c r="T877" t="n">
        <v>12394.5</v>
      </c>
      <c r="U877" t="n">
        <v>0.57</v>
      </c>
      <c r="V877" t="n">
        <v>0.76</v>
      </c>
      <c r="W877" t="n">
        <v>0.2</v>
      </c>
      <c r="X877" t="n">
        <v>0.74</v>
      </c>
      <c r="Y877" t="n">
        <v>1</v>
      </c>
      <c r="Z877" t="n">
        <v>10</v>
      </c>
    </row>
    <row r="878">
      <c r="A878" t="n">
        <v>35</v>
      </c>
      <c r="B878" t="n">
        <v>150</v>
      </c>
      <c r="C878" t="inlineStr">
        <is>
          <t xml:space="preserve">CONCLUIDO	</t>
        </is>
      </c>
      <c r="D878" t="n">
        <v>4.4682</v>
      </c>
      <c r="E878" t="n">
        <v>22.38</v>
      </c>
      <c r="F878" t="n">
        <v>17.99</v>
      </c>
      <c r="G878" t="n">
        <v>43.19</v>
      </c>
      <c r="H878" t="n">
        <v>0.55</v>
      </c>
      <c r="I878" t="n">
        <v>25</v>
      </c>
      <c r="J878" t="n">
        <v>315.45</v>
      </c>
      <c r="K878" t="n">
        <v>61.82</v>
      </c>
      <c r="L878" t="n">
        <v>9.75</v>
      </c>
      <c r="M878" t="n">
        <v>23</v>
      </c>
      <c r="N878" t="n">
        <v>93.88</v>
      </c>
      <c r="O878" t="n">
        <v>39139.8</v>
      </c>
      <c r="P878" t="n">
        <v>323.36</v>
      </c>
      <c r="Q878" t="n">
        <v>444.55</v>
      </c>
      <c r="R878" t="n">
        <v>84.28</v>
      </c>
      <c r="S878" t="n">
        <v>48.21</v>
      </c>
      <c r="T878" t="n">
        <v>12021.31</v>
      </c>
      <c r="U878" t="n">
        <v>0.57</v>
      </c>
      <c r="V878" t="n">
        <v>0.76</v>
      </c>
      <c r="W878" t="n">
        <v>0.2</v>
      </c>
      <c r="X878" t="n">
        <v>0.72</v>
      </c>
      <c r="Y878" t="n">
        <v>1</v>
      </c>
      <c r="Z878" t="n">
        <v>10</v>
      </c>
    </row>
    <row r="879">
      <c r="A879" t="n">
        <v>36</v>
      </c>
      <c r="B879" t="n">
        <v>150</v>
      </c>
      <c r="C879" t="inlineStr">
        <is>
          <t xml:space="preserve">CONCLUIDO	</t>
        </is>
      </c>
      <c r="D879" t="n">
        <v>4.4683</v>
      </c>
      <c r="E879" t="n">
        <v>22.38</v>
      </c>
      <c r="F879" t="n">
        <v>17.99</v>
      </c>
      <c r="G879" t="n">
        <v>43.18</v>
      </c>
      <c r="H879" t="n">
        <v>0.5600000000000001</v>
      </c>
      <c r="I879" t="n">
        <v>25</v>
      </c>
      <c r="J879" t="n">
        <v>316.01</v>
      </c>
      <c r="K879" t="n">
        <v>61.82</v>
      </c>
      <c r="L879" t="n">
        <v>10</v>
      </c>
      <c r="M879" t="n">
        <v>23</v>
      </c>
      <c r="N879" t="n">
        <v>94.18000000000001</v>
      </c>
      <c r="O879" t="n">
        <v>39208.35</v>
      </c>
      <c r="P879" t="n">
        <v>323.11</v>
      </c>
      <c r="Q879" t="n">
        <v>444.56</v>
      </c>
      <c r="R879" t="n">
        <v>83.98</v>
      </c>
      <c r="S879" t="n">
        <v>48.21</v>
      </c>
      <c r="T879" t="n">
        <v>11869.49</v>
      </c>
      <c r="U879" t="n">
        <v>0.57</v>
      </c>
      <c r="V879" t="n">
        <v>0.76</v>
      </c>
      <c r="W879" t="n">
        <v>0.21</v>
      </c>
      <c r="X879" t="n">
        <v>0.72</v>
      </c>
      <c r="Y879" t="n">
        <v>1</v>
      </c>
      <c r="Z879" t="n">
        <v>10</v>
      </c>
    </row>
    <row r="880">
      <c r="A880" t="n">
        <v>37</v>
      </c>
      <c r="B880" t="n">
        <v>150</v>
      </c>
      <c r="C880" t="inlineStr">
        <is>
          <t xml:space="preserve">CONCLUIDO	</t>
        </is>
      </c>
      <c r="D880" t="n">
        <v>4.487</v>
      </c>
      <c r="E880" t="n">
        <v>22.29</v>
      </c>
      <c r="F880" t="n">
        <v>17.96</v>
      </c>
      <c r="G880" t="n">
        <v>44.89</v>
      </c>
      <c r="H880" t="n">
        <v>0.58</v>
      </c>
      <c r="I880" t="n">
        <v>24</v>
      </c>
      <c r="J880" t="n">
        <v>316.56</v>
      </c>
      <c r="K880" t="n">
        <v>61.82</v>
      </c>
      <c r="L880" t="n">
        <v>10.25</v>
      </c>
      <c r="M880" t="n">
        <v>22</v>
      </c>
      <c r="N880" t="n">
        <v>94.48999999999999</v>
      </c>
      <c r="O880" t="n">
        <v>39277.04</v>
      </c>
      <c r="P880" t="n">
        <v>322.72</v>
      </c>
      <c r="Q880" t="n">
        <v>444.59</v>
      </c>
      <c r="R880" t="n">
        <v>82.77</v>
      </c>
      <c r="S880" t="n">
        <v>48.21</v>
      </c>
      <c r="T880" t="n">
        <v>11269.21</v>
      </c>
      <c r="U880" t="n">
        <v>0.58</v>
      </c>
      <c r="V880" t="n">
        <v>0.76</v>
      </c>
      <c r="W880" t="n">
        <v>0.2</v>
      </c>
      <c r="X880" t="n">
        <v>0.68</v>
      </c>
      <c r="Y880" t="n">
        <v>1</v>
      </c>
      <c r="Z880" t="n">
        <v>10</v>
      </c>
    </row>
    <row r="881">
      <c r="A881" t="n">
        <v>38</v>
      </c>
      <c r="B881" t="n">
        <v>150</v>
      </c>
      <c r="C881" t="inlineStr">
        <is>
          <t xml:space="preserve">CONCLUIDO	</t>
        </is>
      </c>
      <c r="D881" t="n">
        <v>4.5076</v>
      </c>
      <c r="E881" t="n">
        <v>22.18</v>
      </c>
      <c r="F881" t="n">
        <v>17.91</v>
      </c>
      <c r="G881" t="n">
        <v>46.72</v>
      </c>
      <c r="H881" t="n">
        <v>0.59</v>
      </c>
      <c r="I881" t="n">
        <v>23</v>
      </c>
      <c r="J881" t="n">
        <v>317.12</v>
      </c>
      <c r="K881" t="n">
        <v>61.82</v>
      </c>
      <c r="L881" t="n">
        <v>10.5</v>
      </c>
      <c r="M881" t="n">
        <v>21</v>
      </c>
      <c r="N881" t="n">
        <v>94.8</v>
      </c>
      <c r="O881" t="n">
        <v>39345.87</v>
      </c>
      <c r="P881" t="n">
        <v>321.29</v>
      </c>
      <c r="Q881" t="n">
        <v>444.61</v>
      </c>
      <c r="R881" t="n">
        <v>81.14</v>
      </c>
      <c r="S881" t="n">
        <v>48.21</v>
      </c>
      <c r="T881" t="n">
        <v>10457.65</v>
      </c>
      <c r="U881" t="n">
        <v>0.59</v>
      </c>
      <c r="V881" t="n">
        <v>0.76</v>
      </c>
      <c r="W881" t="n">
        <v>0.2</v>
      </c>
      <c r="X881" t="n">
        <v>0.63</v>
      </c>
      <c r="Y881" t="n">
        <v>1</v>
      </c>
      <c r="Z881" t="n">
        <v>10</v>
      </c>
    </row>
    <row r="882">
      <c r="A882" t="n">
        <v>39</v>
      </c>
      <c r="B882" t="n">
        <v>150</v>
      </c>
      <c r="C882" t="inlineStr">
        <is>
          <t xml:space="preserve">CONCLUIDO	</t>
        </is>
      </c>
      <c r="D882" t="n">
        <v>4.5064</v>
      </c>
      <c r="E882" t="n">
        <v>22.19</v>
      </c>
      <c r="F882" t="n">
        <v>17.92</v>
      </c>
      <c r="G882" t="n">
        <v>46.74</v>
      </c>
      <c r="H882" t="n">
        <v>0.6</v>
      </c>
      <c r="I882" t="n">
        <v>23</v>
      </c>
      <c r="J882" t="n">
        <v>317.68</v>
      </c>
      <c r="K882" t="n">
        <v>61.82</v>
      </c>
      <c r="L882" t="n">
        <v>10.75</v>
      </c>
      <c r="M882" t="n">
        <v>21</v>
      </c>
      <c r="N882" t="n">
        <v>95.11</v>
      </c>
      <c r="O882" t="n">
        <v>39414.84</v>
      </c>
      <c r="P882" t="n">
        <v>321.61</v>
      </c>
      <c r="Q882" t="n">
        <v>444.55</v>
      </c>
      <c r="R882" t="n">
        <v>81.36</v>
      </c>
      <c r="S882" t="n">
        <v>48.21</v>
      </c>
      <c r="T882" t="n">
        <v>10571.14</v>
      </c>
      <c r="U882" t="n">
        <v>0.59</v>
      </c>
      <c r="V882" t="n">
        <v>0.76</v>
      </c>
      <c r="W882" t="n">
        <v>0.2</v>
      </c>
      <c r="X882" t="n">
        <v>0.64</v>
      </c>
      <c r="Y882" t="n">
        <v>1</v>
      </c>
      <c r="Z882" t="n">
        <v>10</v>
      </c>
    </row>
    <row r="883">
      <c r="A883" t="n">
        <v>40</v>
      </c>
      <c r="B883" t="n">
        <v>150</v>
      </c>
      <c r="C883" t="inlineStr">
        <is>
          <t xml:space="preserve">CONCLUIDO	</t>
        </is>
      </c>
      <c r="D883" t="n">
        <v>4.5257</v>
      </c>
      <c r="E883" t="n">
        <v>22.1</v>
      </c>
      <c r="F883" t="n">
        <v>17.88</v>
      </c>
      <c r="G883" t="n">
        <v>48.75</v>
      </c>
      <c r="H883" t="n">
        <v>0.62</v>
      </c>
      <c r="I883" t="n">
        <v>22</v>
      </c>
      <c r="J883" t="n">
        <v>318.24</v>
      </c>
      <c r="K883" t="n">
        <v>61.82</v>
      </c>
      <c r="L883" t="n">
        <v>11</v>
      </c>
      <c r="M883" t="n">
        <v>20</v>
      </c>
      <c r="N883" t="n">
        <v>95.42</v>
      </c>
      <c r="O883" t="n">
        <v>39483.95</v>
      </c>
      <c r="P883" t="n">
        <v>320.79</v>
      </c>
      <c r="Q883" t="n">
        <v>444.56</v>
      </c>
      <c r="R883" t="n">
        <v>80.13</v>
      </c>
      <c r="S883" t="n">
        <v>48.21</v>
      </c>
      <c r="T883" t="n">
        <v>9961.200000000001</v>
      </c>
      <c r="U883" t="n">
        <v>0.6</v>
      </c>
      <c r="V883" t="n">
        <v>0.76</v>
      </c>
      <c r="W883" t="n">
        <v>0.2</v>
      </c>
      <c r="X883" t="n">
        <v>0.6</v>
      </c>
      <c r="Y883" t="n">
        <v>1</v>
      </c>
      <c r="Z883" t="n">
        <v>10</v>
      </c>
    </row>
    <row r="884">
      <c r="A884" t="n">
        <v>41</v>
      </c>
      <c r="B884" t="n">
        <v>150</v>
      </c>
      <c r="C884" t="inlineStr">
        <is>
          <t xml:space="preserve">CONCLUIDO	</t>
        </is>
      </c>
      <c r="D884" t="n">
        <v>4.5259</v>
      </c>
      <c r="E884" t="n">
        <v>22.1</v>
      </c>
      <c r="F884" t="n">
        <v>17.88</v>
      </c>
      <c r="G884" t="n">
        <v>48.75</v>
      </c>
      <c r="H884" t="n">
        <v>0.63</v>
      </c>
      <c r="I884" t="n">
        <v>22</v>
      </c>
      <c r="J884" t="n">
        <v>318.8</v>
      </c>
      <c r="K884" t="n">
        <v>61.82</v>
      </c>
      <c r="L884" t="n">
        <v>11.25</v>
      </c>
      <c r="M884" t="n">
        <v>20</v>
      </c>
      <c r="N884" t="n">
        <v>95.73</v>
      </c>
      <c r="O884" t="n">
        <v>39553.2</v>
      </c>
      <c r="P884" t="n">
        <v>320.93</v>
      </c>
      <c r="Q884" t="n">
        <v>444.55</v>
      </c>
      <c r="R884" t="n">
        <v>80.13</v>
      </c>
      <c r="S884" t="n">
        <v>48.21</v>
      </c>
      <c r="T884" t="n">
        <v>9959.25</v>
      </c>
      <c r="U884" t="n">
        <v>0.6</v>
      </c>
      <c r="V884" t="n">
        <v>0.76</v>
      </c>
      <c r="W884" t="n">
        <v>0.2</v>
      </c>
      <c r="X884" t="n">
        <v>0.6</v>
      </c>
      <c r="Y884" t="n">
        <v>1</v>
      </c>
      <c r="Z884" t="n">
        <v>10</v>
      </c>
    </row>
    <row r="885">
      <c r="A885" t="n">
        <v>42</v>
      </c>
      <c r="B885" t="n">
        <v>150</v>
      </c>
      <c r="C885" t="inlineStr">
        <is>
          <t xml:space="preserve">CONCLUIDO	</t>
        </is>
      </c>
      <c r="D885" t="n">
        <v>4.5458</v>
      </c>
      <c r="E885" t="n">
        <v>22</v>
      </c>
      <c r="F885" t="n">
        <v>17.83</v>
      </c>
      <c r="G885" t="n">
        <v>50.96</v>
      </c>
      <c r="H885" t="n">
        <v>0.64</v>
      </c>
      <c r="I885" t="n">
        <v>21</v>
      </c>
      <c r="J885" t="n">
        <v>319.36</v>
      </c>
      <c r="K885" t="n">
        <v>61.82</v>
      </c>
      <c r="L885" t="n">
        <v>11.5</v>
      </c>
      <c r="M885" t="n">
        <v>19</v>
      </c>
      <c r="N885" t="n">
        <v>96.04000000000001</v>
      </c>
      <c r="O885" t="n">
        <v>39622.59</v>
      </c>
      <c r="P885" t="n">
        <v>319.68</v>
      </c>
      <c r="Q885" t="n">
        <v>444.57</v>
      </c>
      <c r="R885" t="n">
        <v>78.72</v>
      </c>
      <c r="S885" t="n">
        <v>48.21</v>
      </c>
      <c r="T885" t="n">
        <v>9257.639999999999</v>
      </c>
      <c r="U885" t="n">
        <v>0.61</v>
      </c>
      <c r="V885" t="n">
        <v>0.76</v>
      </c>
      <c r="W885" t="n">
        <v>0.2</v>
      </c>
      <c r="X885" t="n">
        <v>0.5600000000000001</v>
      </c>
      <c r="Y885" t="n">
        <v>1</v>
      </c>
      <c r="Z885" t="n">
        <v>10</v>
      </c>
    </row>
    <row r="886">
      <c r="A886" t="n">
        <v>43</v>
      </c>
      <c r="B886" t="n">
        <v>150</v>
      </c>
      <c r="C886" t="inlineStr">
        <is>
          <t xml:space="preserve">CONCLUIDO	</t>
        </is>
      </c>
      <c r="D886" t="n">
        <v>4.5442</v>
      </c>
      <c r="E886" t="n">
        <v>22.01</v>
      </c>
      <c r="F886" t="n">
        <v>17.84</v>
      </c>
      <c r="G886" t="n">
        <v>50.98</v>
      </c>
      <c r="H886" t="n">
        <v>0.65</v>
      </c>
      <c r="I886" t="n">
        <v>21</v>
      </c>
      <c r="J886" t="n">
        <v>319.93</v>
      </c>
      <c r="K886" t="n">
        <v>61.82</v>
      </c>
      <c r="L886" t="n">
        <v>11.75</v>
      </c>
      <c r="M886" t="n">
        <v>19</v>
      </c>
      <c r="N886" t="n">
        <v>96.36</v>
      </c>
      <c r="O886" t="n">
        <v>39692.13</v>
      </c>
      <c r="P886" t="n">
        <v>319.98</v>
      </c>
      <c r="Q886" t="n">
        <v>444.55</v>
      </c>
      <c r="R886" t="n">
        <v>79.05</v>
      </c>
      <c r="S886" t="n">
        <v>48.21</v>
      </c>
      <c r="T886" t="n">
        <v>9426.219999999999</v>
      </c>
      <c r="U886" t="n">
        <v>0.61</v>
      </c>
      <c r="V886" t="n">
        <v>0.76</v>
      </c>
      <c r="W886" t="n">
        <v>0.2</v>
      </c>
      <c r="X886" t="n">
        <v>0.57</v>
      </c>
      <c r="Y886" t="n">
        <v>1</v>
      </c>
      <c r="Z886" t="n">
        <v>10</v>
      </c>
    </row>
    <row r="887">
      <c r="A887" t="n">
        <v>44</v>
      </c>
      <c r="B887" t="n">
        <v>150</v>
      </c>
      <c r="C887" t="inlineStr">
        <is>
          <t xml:space="preserve">CONCLUIDO	</t>
        </is>
      </c>
      <c r="D887" t="n">
        <v>4.5439</v>
      </c>
      <c r="E887" t="n">
        <v>22.01</v>
      </c>
      <c r="F887" t="n">
        <v>17.84</v>
      </c>
      <c r="G887" t="n">
        <v>50.98</v>
      </c>
      <c r="H887" t="n">
        <v>0.67</v>
      </c>
      <c r="I887" t="n">
        <v>21</v>
      </c>
      <c r="J887" t="n">
        <v>320.49</v>
      </c>
      <c r="K887" t="n">
        <v>61.82</v>
      </c>
      <c r="L887" t="n">
        <v>12</v>
      </c>
      <c r="M887" t="n">
        <v>19</v>
      </c>
      <c r="N887" t="n">
        <v>96.67</v>
      </c>
      <c r="O887" t="n">
        <v>39761.81</v>
      </c>
      <c r="P887" t="n">
        <v>320.2</v>
      </c>
      <c r="Q887" t="n">
        <v>444.55</v>
      </c>
      <c r="R887" t="n">
        <v>79.09</v>
      </c>
      <c r="S887" t="n">
        <v>48.21</v>
      </c>
      <c r="T887" t="n">
        <v>9445.85</v>
      </c>
      <c r="U887" t="n">
        <v>0.61</v>
      </c>
      <c r="V887" t="n">
        <v>0.76</v>
      </c>
      <c r="W887" t="n">
        <v>0.2</v>
      </c>
      <c r="X887" t="n">
        <v>0.57</v>
      </c>
      <c r="Y887" t="n">
        <v>1</v>
      </c>
      <c r="Z887" t="n">
        <v>10</v>
      </c>
    </row>
    <row r="888">
      <c r="A888" t="n">
        <v>45</v>
      </c>
      <c r="B888" t="n">
        <v>150</v>
      </c>
      <c r="C888" t="inlineStr">
        <is>
          <t xml:space="preserve">CONCLUIDO	</t>
        </is>
      </c>
      <c r="D888" t="n">
        <v>4.5624</v>
      </c>
      <c r="E888" t="n">
        <v>21.92</v>
      </c>
      <c r="F888" t="n">
        <v>17.81</v>
      </c>
      <c r="G888" t="n">
        <v>53.43</v>
      </c>
      <c r="H888" t="n">
        <v>0.68</v>
      </c>
      <c r="I888" t="n">
        <v>20</v>
      </c>
      <c r="J888" t="n">
        <v>321.06</v>
      </c>
      <c r="K888" t="n">
        <v>61.82</v>
      </c>
      <c r="L888" t="n">
        <v>12.25</v>
      </c>
      <c r="M888" t="n">
        <v>18</v>
      </c>
      <c r="N888" t="n">
        <v>96.98999999999999</v>
      </c>
      <c r="O888" t="n">
        <v>39831.64</v>
      </c>
      <c r="P888" t="n">
        <v>319.58</v>
      </c>
      <c r="Q888" t="n">
        <v>444.55</v>
      </c>
      <c r="R888" t="n">
        <v>77.98</v>
      </c>
      <c r="S888" t="n">
        <v>48.21</v>
      </c>
      <c r="T888" t="n">
        <v>8892.65</v>
      </c>
      <c r="U888" t="n">
        <v>0.62</v>
      </c>
      <c r="V888" t="n">
        <v>0.77</v>
      </c>
      <c r="W888" t="n">
        <v>0.2</v>
      </c>
      <c r="X888" t="n">
        <v>0.53</v>
      </c>
      <c r="Y888" t="n">
        <v>1</v>
      </c>
      <c r="Z888" t="n">
        <v>10</v>
      </c>
    </row>
    <row r="889">
      <c r="A889" t="n">
        <v>46</v>
      </c>
      <c r="B889" t="n">
        <v>150</v>
      </c>
      <c r="C889" t="inlineStr">
        <is>
          <t xml:space="preserve">CONCLUIDO	</t>
        </is>
      </c>
      <c r="D889" t="n">
        <v>4.5607</v>
      </c>
      <c r="E889" t="n">
        <v>21.93</v>
      </c>
      <c r="F889" t="n">
        <v>17.82</v>
      </c>
      <c r="G889" t="n">
        <v>53.45</v>
      </c>
      <c r="H889" t="n">
        <v>0.6899999999999999</v>
      </c>
      <c r="I889" t="n">
        <v>20</v>
      </c>
      <c r="J889" t="n">
        <v>321.63</v>
      </c>
      <c r="K889" t="n">
        <v>61.82</v>
      </c>
      <c r="L889" t="n">
        <v>12.5</v>
      </c>
      <c r="M889" t="n">
        <v>18</v>
      </c>
      <c r="N889" t="n">
        <v>97.31</v>
      </c>
      <c r="O889" t="n">
        <v>39901.61</v>
      </c>
      <c r="P889" t="n">
        <v>319.64</v>
      </c>
      <c r="Q889" t="n">
        <v>444.57</v>
      </c>
      <c r="R889" t="n">
        <v>78.25</v>
      </c>
      <c r="S889" t="n">
        <v>48.21</v>
      </c>
      <c r="T889" t="n">
        <v>9028.74</v>
      </c>
      <c r="U889" t="n">
        <v>0.62</v>
      </c>
      <c r="V889" t="n">
        <v>0.77</v>
      </c>
      <c r="W889" t="n">
        <v>0.2</v>
      </c>
      <c r="X889" t="n">
        <v>0.54</v>
      </c>
      <c r="Y889" t="n">
        <v>1</v>
      </c>
      <c r="Z889" t="n">
        <v>10</v>
      </c>
    </row>
    <row r="890">
      <c r="A890" t="n">
        <v>47</v>
      </c>
      <c r="B890" t="n">
        <v>150</v>
      </c>
      <c r="C890" t="inlineStr">
        <is>
          <t xml:space="preserve">CONCLUIDO	</t>
        </is>
      </c>
      <c r="D890" t="n">
        <v>4.5806</v>
      </c>
      <c r="E890" t="n">
        <v>21.83</v>
      </c>
      <c r="F890" t="n">
        <v>17.78</v>
      </c>
      <c r="G890" t="n">
        <v>56.14</v>
      </c>
      <c r="H890" t="n">
        <v>0.71</v>
      </c>
      <c r="I890" t="n">
        <v>19</v>
      </c>
      <c r="J890" t="n">
        <v>322.2</v>
      </c>
      <c r="K890" t="n">
        <v>61.82</v>
      </c>
      <c r="L890" t="n">
        <v>12.75</v>
      </c>
      <c r="M890" t="n">
        <v>17</v>
      </c>
      <c r="N890" t="n">
        <v>97.62</v>
      </c>
      <c r="O890" t="n">
        <v>39971.73</v>
      </c>
      <c r="P890" t="n">
        <v>318.89</v>
      </c>
      <c r="Q890" t="n">
        <v>444.56</v>
      </c>
      <c r="R890" t="n">
        <v>76.89</v>
      </c>
      <c r="S890" t="n">
        <v>48.21</v>
      </c>
      <c r="T890" t="n">
        <v>8354.809999999999</v>
      </c>
      <c r="U890" t="n">
        <v>0.63</v>
      </c>
      <c r="V890" t="n">
        <v>0.77</v>
      </c>
      <c r="W890" t="n">
        <v>0.2</v>
      </c>
      <c r="X890" t="n">
        <v>0.5</v>
      </c>
      <c r="Y890" t="n">
        <v>1</v>
      </c>
      <c r="Z890" t="n">
        <v>10</v>
      </c>
    </row>
    <row r="891">
      <c r="A891" t="n">
        <v>48</v>
      </c>
      <c r="B891" t="n">
        <v>150</v>
      </c>
      <c r="C891" t="inlineStr">
        <is>
          <t xml:space="preserve">CONCLUIDO	</t>
        </is>
      </c>
      <c r="D891" t="n">
        <v>4.5814</v>
      </c>
      <c r="E891" t="n">
        <v>21.83</v>
      </c>
      <c r="F891" t="n">
        <v>17.77</v>
      </c>
      <c r="G891" t="n">
        <v>56.13</v>
      </c>
      <c r="H891" t="n">
        <v>0.72</v>
      </c>
      <c r="I891" t="n">
        <v>19</v>
      </c>
      <c r="J891" t="n">
        <v>322.77</v>
      </c>
      <c r="K891" t="n">
        <v>61.82</v>
      </c>
      <c r="L891" t="n">
        <v>13</v>
      </c>
      <c r="M891" t="n">
        <v>17</v>
      </c>
      <c r="N891" t="n">
        <v>97.94</v>
      </c>
      <c r="O891" t="n">
        <v>40042</v>
      </c>
      <c r="P891" t="n">
        <v>318.89</v>
      </c>
      <c r="Q891" t="n">
        <v>444.55</v>
      </c>
      <c r="R891" t="n">
        <v>76.68000000000001</v>
      </c>
      <c r="S891" t="n">
        <v>48.21</v>
      </c>
      <c r="T891" t="n">
        <v>8249.309999999999</v>
      </c>
      <c r="U891" t="n">
        <v>0.63</v>
      </c>
      <c r="V891" t="n">
        <v>0.77</v>
      </c>
      <c r="W891" t="n">
        <v>0.2</v>
      </c>
      <c r="X891" t="n">
        <v>0.5</v>
      </c>
      <c r="Y891" t="n">
        <v>1</v>
      </c>
      <c r="Z891" t="n">
        <v>10</v>
      </c>
    </row>
    <row r="892">
      <c r="A892" t="n">
        <v>49</v>
      </c>
      <c r="B892" t="n">
        <v>150</v>
      </c>
      <c r="C892" t="inlineStr">
        <is>
          <t xml:space="preserve">CONCLUIDO	</t>
        </is>
      </c>
      <c r="D892" t="n">
        <v>4.5912</v>
      </c>
      <c r="E892" t="n">
        <v>21.78</v>
      </c>
      <c r="F892" t="n">
        <v>17.73</v>
      </c>
      <c r="G892" t="n">
        <v>55.98</v>
      </c>
      <c r="H892" t="n">
        <v>0.73</v>
      </c>
      <c r="I892" t="n">
        <v>19</v>
      </c>
      <c r="J892" t="n">
        <v>323.34</v>
      </c>
      <c r="K892" t="n">
        <v>61.82</v>
      </c>
      <c r="L892" t="n">
        <v>13.25</v>
      </c>
      <c r="M892" t="n">
        <v>17</v>
      </c>
      <c r="N892" t="n">
        <v>98.27</v>
      </c>
      <c r="O892" t="n">
        <v>40112.54</v>
      </c>
      <c r="P892" t="n">
        <v>317.62</v>
      </c>
      <c r="Q892" t="n">
        <v>444.56</v>
      </c>
      <c r="R892" t="n">
        <v>74.98999999999999</v>
      </c>
      <c r="S892" t="n">
        <v>48.21</v>
      </c>
      <c r="T892" t="n">
        <v>7403.44</v>
      </c>
      <c r="U892" t="n">
        <v>0.64</v>
      </c>
      <c r="V892" t="n">
        <v>0.77</v>
      </c>
      <c r="W892" t="n">
        <v>0.2</v>
      </c>
      <c r="X892" t="n">
        <v>0.45</v>
      </c>
      <c r="Y892" t="n">
        <v>1</v>
      </c>
      <c r="Z892" t="n">
        <v>10</v>
      </c>
    </row>
    <row r="893">
      <c r="A893" t="n">
        <v>50</v>
      </c>
      <c r="B893" t="n">
        <v>150</v>
      </c>
      <c r="C893" t="inlineStr">
        <is>
          <t xml:space="preserve">CONCLUIDO	</t>
        </is>
      </c>
      <c r="D893" t="n">
        <v>4.6215</v>
      </c>
      <c r="E893" t="n">
        <v>21.64</v>
      </c>
      <c r="F893" t="n">
        <v>17.64</v>
      </c>
      <c r="G893" t="n">
        <v>58.8</v>
      </c>
      <c r="H893" t="n">
        <v>0.74</v>
      </c>
      <c r="I893" t="n">
        <v>18</v>
      </c>
      <c r="J893" t="n">
        <v>323.91</v>
      </c>
      <c r="K893" t="n">
        <v>61.82</v>
      </c>
      <c r="L893" t="n">
        <v>13.5</v>
      </c>
      <c r="M893" t="n">
        <v>16</v>
      </c>
      <c r="N893" t="n">
        <v>98.59</v>
      </c>
      <c r="O893" t="n">
        <v>40183.11</v>
      </c>
      <c r="P893" t="n">
        <v>315.92</v>
      </c>
      <c r="Q893" t="n">
        <v>444.55</v>
      </c>
      <c r="R893" t="n">
        <v>72.3</v>
      </c>
      <c r="S893" t="n">
        <v>48.21</v>
      </c>
      <c r="T893" t="n">
        <v>6064.4</v>
      </c>
      <c r="U893" t="n">
        <v>0.67</v>
      </c>
      <c r="V893" t="n">
        <v>0.77</v>
      </c>
      <c r="W893" t="n">
        <v>0.19</v>
      </c>
      <c r="X893" t="n">
        <v>0.36</v>
      </c>
      <c r="Y893" t="n">
        <v>1</v>
      </c>
      <c r="Z893" t="n">
        <v>10</v>
      </c>
    </row>
    <row r="894">
      <c r="A894" t="n">
        <v>51</v>
      </c>
      <c r="B894" t="n">
        <v>150</v>
      </c>
      <c r="C894" t="inlineStr">
        <is>
          <t xml:space="preserve">CONCLUIDO	</t>
        </is>
      </c>
      <c r="D894" t="n">
        <v>4.5906</v>
      </c>
      <c r="E894" t="n">
        <v>21.78</v>
      </c>
      <c r="F894" t="n">
        <v>17.79</v>
      </c>
      <c r="G894" t="n">
        <v>59.29</v>
      </c>
      <c r="H894" t="n">
        <v>0.76</v>
      </c>
      <c r="I894" t="n">
        <v>18</v>
      </c>
      <c r="J894" t="n">
        <v>324.48</v>
      </c>
      <c r="K894" t="n">
        <v>61.82</v>
      </c>
      <c r="L894" t="n">
        <v>13.75</v>
      </c>
      <c r="M894" t="n">
        <v>16</v>
      </c>
      <c r="N894" t="n">
        <v>98.91</v>
      </c>
      <c r="O894" t="n">
        <v>40253.84</v>
      </c>
      <c r="P894" t="n">
        <v>318.67</v>
      </c>
      <c r="Q894" t="n">
        <v>444.55</v>
      </c>
      <c r="R894" t="n">
        <v>77.66</v>
      </c>
      <c r="S894" t="n">
        <v>48.21</v>
      </c>
      <c r="T894" t="n">
        <v>8746.719999999999</v>
      </c>
      <c r="U894" t="n">
        <v>0.62</v>
      </c>
      <c r="V894" t="n">
        <v>0.77</v>
      </c>
      <c r="W894" t="n">
        <v>0.18</v>
      </c>
      <c r="X894" t="n">
        <v>0.51</v>
      </c>
      <c r="Y894" t="n">
        <v>1</v>
      </c>
      <c r="Z894" t="n">
        <v>10</v>
      </c>
    </row>
    <row r="895">
      <c r="A895" t="n">
        <v>52</v>
      </c>
      <c r="B895" t="n">
        <v>150</v>
      </c>
      <c r="C895" t="inlineStr">
        <is>
          <t xml:space="preserve">CONCLUIDO	</t>
        </is>
      </c>
      <c r="D895" t="n">
        <v>4.5936</v>
      </c>
      <c r="E895" t="n">
        <v>21.77</v>
      </c>
      <c r="F895" t="n">
        <v>17.77</v>
      </c>
      <c r="G895" t="n">
        <v>59.24</v>
      </c>
      <c r="H895" t="n">
        <v>0.77</v>
      </c>
      <c r="I895" t="n">
        <v>18</v>
      </c>
      <c r="J895" t="n">
        <v>325.06</v>
      </c>
      <c r="K895" t="n">
        <v>61.82</v>
      </c>
      <c r="L895" t="n">
        <v>14</v>
      </c>
      <c r="M895" t="n">
        <v>16</v>
      </c>
      <c r="N895" t="n">
        <v>99.23999999999999</v>
      </c>
      <c r="O895" t="n">
        <v>40324.71</v>
      </c>
      <c r="P895" t="n">
        <v>318.43</v>
      </c>
      <c r="Q895" t="n">
        <v>444.57</v>
      </c>
      <c r="R895" t="n">
        <v>76.89</v>
      </c>
      <c r="S895" t="n">
        <v>48.21</v>
      </c>
      <c r="T895" t="n">
        <v>8360.52</v>
      </c>
      <c r="U895" t="n">
        <v>0.63</v>
      </c>
      <c r="V895" t="n">
        <v>0.77</v>
      </c>
      <c r="W895" t="n">
        <v>0.19</v>
      </c>
      <c r="X895" t="n">
        <v>0.49</v>
      </c>
      <c r="Y895" t="n">
        <v>1</v>
      </c>
      <c r="Z895" t="n">
        <v>10</v>
      </c>
    </row>
    <row r="896">
      <c r="A896" t="n">
        <v>53</v>
      </c>
      <c r="B896" t="n">
        <v>150</v>
      </c>
      <c r="C896" t="inlineStr">
        <is>
          <t xml:space="preserve">CONCLUIDO	</t>
        </is>
      </c>
      <c r="D896" t="n">
        <v>4.6115</v>
      </c>
      <c r="E896" t="n">
        <v>21.68</v>
      </c>
      <c r="F896" t="n">
        <v>17.74</v>
      </c>
      <c r="G896" t="n">
        <v>62.62</v>
      </c>
      <c r="H896" t="n">
        <v>0.78</v>
      </c>
      <c r="I896" t="n">
        <v>17</v>
      </c>
      <c r="J896" t="n">
        <v>325.63</v>
      </c>
      <c r="K896" t="n">
        <v>61.82</v>
      </c>
      <c r="L896" t="n">
        <v>14.25</v>
      </c>
      <c r="M896" t="n">
        <v>15</v>
      </c>
      <c r="N896" t="n">
        <v>99.56</v>
      </c>
      <c r="O896" t="n">
        <v>40395.74</v>
      </c>
      <c r="P896" t="n">
        <v>317.52</v>
      </c>
      <c r="Q896" t="n">
        <v>444.55</v>
      </c>
      <c r="R896" t="n">
        <v>75.83</v>
      </c>
      <c r="S896" t="n">
        <v>48.21</v>
      </c>
      <c r="T896" t="n">
        <v>7836.77</v>
      </c>
      <c r="U896" t="n">
        <v>0.64</v>
      </c>
      <c r="V896" t="n">
        <v>0.77</v>
      </c>
      <c r="W896" t="n">
        <v>0.19</v>
      </c>
      <c r="X896" t="n">
        <v>0.47</v>
      </c>
      <c r="Y896" t="n">
        <v>1</v>
      </c>
      <c r="Z896" t="n">
        <v>10</v>
      </c>
    </row>
    <row r="897">
      <c r="A897" t="n">
        <v>54</v>
      </c>
      <c r="B897" t="n">
        <v>150</v>
      </c>
      <c r="C897" t="inlineStr">
        <is>
          <t xml:space="preserve">CONCLUIDO	</t>
        </is>
      </c>
      <c r="D897" t="n">
        <v>4.6112</v>
      </c>
      <c r="E897" t="n">
        <v>21.69</v>
      </c>
      <c r="F897" t="n">
        <v>17.74</v>
      </c>
      <c r="G897" t="n">
        <v>62.63</v>
      </c>
      <c r="H897" t="n">
        <v>0.79</v>
      </c>
      <c r="I897" t="n">
        <v>17</v>
      </c>
      <c r="J897" t="n">
        <v>326.21</v>
      </c>
      <c r="K897" t="n">
        <v>61.82</v>
      </c>
      <c r="L897" t="n">
        <v>14.5</v>
      </c>
      <c r="M897" t="n">
        <v>15</v>
      </c>
      <c r="N897" t="n">
        <v>99.89</v>
      </c>
      <c r="O897" t="n">
        <v>40466.92</v>
      </c>
      <c r="P897" t="n">
        <v>317.92</v>
      </c>
      <c r="Q897" t="n">
        <v>444.55</v>
      </c>
      <c r="R897" t="n">
        <v>75.92</v>
      </c>
      <c r="S897" t="n">
        <v>48.21</v>
      </c>
      <c r="T897" t="n">
        <v>7880.15</v>
      </c>
      <c r="U897" t="n">
        <v>0.63</v>
      </c>
      <c r="V897" t="n">
        <v>0.77</v>
      </c>
      <c r="W897" t="n">
        <v>0.19</v>
      </c>
      <c r="X897" t="n">
        <v>0.47</v>
      </c>
      <c r="Y897" t="n">
        <v>1</v>
      </c>
      <c r="Z897" t="n">
        <v>10</v>
      </c>
    </row>
    <row r="898">
      <c r="A898" t="n">
        <v>55</v>
      </c>
      <c r="B898" t="n">
        <v>150</v>
      </c>
      <c r="C898" t="inlineStr">
        <is>
          <t xml:space="preserve">CONCLUIDO	</t>
        </is>
      </c>
      <c r="D898" t="n">
        <v>4.6107</v>
      </c>
      <c r="E898" t="n">
        <v>21.69</v>
      </c>
      <c r="F898" t="n">
        <v>17.75</v>
      </c>
      <c r="G898" t="n">
        <v>62.64</v>
      </c>
      <c r="H898" t="n">
        <v>0.8</v>
      </c>
      <c r="I898" t="n">
        <v>17</v>
      </c>
      <c r="J898" t="n">
        <v>326.79</v>
      </c>
      <c r="K898" t="n">
        <v>61.82</v>
      </c>
      <c r="L898" t="n">
        <v>14.75</v>
      </c>
      <c r="M898" t="n">
        <v>15</v>
      </c>
      <c r="N898" t="n">
        <v>100.22</v>
      </c>
      <c r="O898" t="n">
        <v>40538.25</v>
      </c>
      <c r="P898" t="n">
        <v>318.04</v>
      </c>
      <c r="Q898" t="n">
        <v>444.55</v>
      </c>
      <c r="R898" t="n">
        <v>75.94</v>
      </c>
      <c r="S898" t="n">
        <v>48.21</v>
      </c>
      <c r="T898" t="n">
        <v>7892.48</v>
      </c>
      <c r="U898" t="n">
        <v>0.63</v>
      </c>
      <c r="V898" t="n">
        <v>0.77</v>
      </c>
      <c r="W898" t="n">
        <v>0.19</v>
      </c>
      <c r="X898" t="n">
        <v>0.47</v>
      </c>
      <c r="Y898" t="n">
        <v>1</v>
      </c>
      <c r="Z898" t="n">
        <v>10</v>
      </c>
    </row>
    <row r="899">
      <c r="A899" t="n">
        <v>56</v>
      </c>
      <c r="B899" t="n">
        <v>150</v>
      </c>
      <c r="C899" t="inlineStr">
        <is>
          <t xml:space="preserve">CONCLUIDO	</t>
        </is>
      </c>
      <c r="D899" t="n">
        <v>4.6107</v>
      </c>
      <c r="E899" t="n">
        <v>21.69</v>
      </c>
      <c r="F899" t="n">
        <v>17.75</v>
      </c>
      <c r="G899" t="n">
        <v>62.64</v>
      </c>
      <c r="H899" t="n">
        <v>0.82</v>
      </c>
      <c r="I899" t="n">
        <v>17</v>
      </c>
      <c r="J899" t="n">
        <v>327.37</v>
      </c>
      <c r="K899" t="n">
        <v>61.82</v>
      </c>
      <c r="L899" t="n">
        <v>15</v>
      </c>
      <c r="M899" t="n">
        <v>15</v>
      </c>
      <c r="N899" t="n">
        <v>100.55</v>
      </c>
      <c r="O899" t="n">
        <v>40609.74</v>
      </c>
      <c r="P899" t="n">
        <v>317.53</v>
      </c>
      <c r="Q899" t="n">
        <v>444.55</v>
      </c>
      <c r="R899" t="n">
        <v>75.98999999999999</v>
      </c>
      <c r="S899" t="n">
        <v>48.21</v>
      </c>
      <c r="T899" t="n">
        <v>7915.2</v>
      </c>
      <c r="U899" t="n">
        <v>0.63</v>
      </c>
      <c r="V899" t="n">
        <v>0.77</v>
      </c>
      <c r="W899" t="n">
        <v>0.19</v>
      </c>
      <c r="X899" t="n">
        <v>0.47</v>
      </c>
      <c r="Y899" t="n">
        <v>1</v>
      </c>
      <c r="Z899" t="n">
        <v>10</v>
      </c>
    </row>
    <row r="900">
      <c r="A900" t="n">
        <v>57</v>
      </c>
      <c r="B900" t="n">
        <v>150</v>
      </c>
      <c r="C900" t="inlineStr">
        <is>
          <t xml:space="preserve">CONCLUIDO	</t>
        </is>
      </c>
      <c r="D900" t="n">
        <v>4.633</v>
      </c>
      <c r="E900" t="n">
        <v>21.58</v>
      </c>
      <c r="F900" t="n">
        <v>17.7</v>
      </c>
      <c r="G900" t="n">
        <v>66.37</v>
      </c>
      <c r="H900" t="n">
        <v>0.83</v>
      </c>
      <c r="I900" t="n">
        <v>16</v>
      </c>
      <c r="J900" t="n">
        <v>327.95</v>
      </c>
      <c r="K900" t="n">
        <v>61.82</v>
      </c>
      <c r="L900" t="n">
        <v>15.25</v>
      </c>
      <c r="M900" t="n">
        <v>14</v>
      </c>
      <c r="N900" t="n">
        <v>100.88</v>
      </c>
      <c r="O900" t="n">
        <v>40681.39</v>
      </c>
      <c r="P900" t="n">
        <v>316.74</v>
      </c>
      <c r="Q900" t="n">
        <v>444.55</v>
      </c>
      <c r="R900" t="n">
        <v>74.39</v>
      </c>
      <c r="S900" t="n">
        <v>48.21</v>
      </c>
      <c r="T900" t="n">
        <v>7121.43</v>
      </c>
      <c r="U900" t="n">
        <v>0.65</v>
      </c>
      <c r="V900" t="n">
        <v>0.77</v>
      </c>
      <c r="W900" t="n">
        <v>0.19</v>
      </c>
      <c r="X900" t="n">
        <v>0.42</v>
      </c>
      <c r="Y900" t="n">
        <v>1</v>
      </c>
      <c r="Z900" t="n">
        <v>10</v>
      </c>
    </row>
    <row r="901">
      <c r="A901" t="n">
        <v>58</v>
      </c>
      <c r="B901" t="n">
        <v>150</v>
      </c>
      <c r="C901" t="inlineStr">
        <is>
          <t xml:space="preserve">CONCLUIDO	</t>
        </is>
      </c>
      <c r="D901" t="n">
        <v>4.6314</v>
      </c>
      <c r="E901" t="n">
        <v>21.59</v>
      </c>
      <c r="F901" t="n">
        <v>17.71</v>
      </c>
      <c r="G901" t="n">
        <v>66.40000000000001</v>
      </c>
      <c r="H901" t="n">
        <v>0.84</v>
      </c>
      <c r="I901" t="n">
        <v>16</v>
      </c>
      <c r="J901" t="n">
        <v>328.53</v>
      </c>
      <c r="K901" t="n">
        <v>61.82</v>
      </c>
      <c r="L901" t="n">
        <v>15.5</v>
      </c>
      <c r="M901" t="n">
        <v>14</v>
      </c>
      <c r="N901" t="n">
        <v>101.21</v>
      </c>
      <c r="O901" t="n">
        <v>40753.2</v>
      </c>
      <c r="P901" t="n">
        <v>316.98</v>
      </c>
      <c r="Q901" t="n">
        <v>444.55</v>
      </c>
      <c r="R901" t="n">
        <v>74.51000000000001</v>
      </c>
      <c r="S901" t="n">
        <v>48.21</v>
      </c>
      <c r="T901" t="n">
        <v>7179.68</v>
      </c>
      <c r="U901" t="n">
        <v>0.65</v>
      </c>
      <c r="V901" t="n">
        <v>0.77</v>
      </c>
      <c r="W901" t="n">
        <v>0.19</v>
      </c>
      <c r="X901" t="n">
        <v>0.43</v>
      </c>
      <c r="Y901" t="n">
        <v>1</v>
      </c>
      <c r="Z901" t="n">
        <v>10</v>
      </c>
    </row>
    <row r="902">
      <c r="A902" t="n">
        <v>59</v>
      </c>
      <c r="B902" t="n">
        <v>150</v>
      </c>
      <c r="C902" t="inlineStr">
        <is>
          <t xml:space="preserve">CONCLUIDO	</t>
        </is>
      </c>
      <c r="D902" t="n">
        <v>4.6286</v>
      </c>
      <c r="E902" t="n">
        <v>21.6</v>
      </c>
      <c r="F902" t="n">
        <v>17.72</v>
      </c>
      <c r="G902" t="n">
        <v>66.45</v>
      </c>
      <c r="H902" t="n">
        <v>0.85</v>
      </c>
      <c r="I902" t="n">
        <v>16</v>
      </c>
      <c r="J902" t="n">
        <v>329.12</v>
      </c>
      <c r="K902" t="n">
        <v>61.82</v>
      </c>
      <c r="L902" t="n">
        <v>15.75</v>
      </c>
      <c r="M902" t="n">
        <v>14</v>
      </c>
      <c r="N902" t="n">
        <v>101.54</v>
      </c>
      <c r="O902" t="n">
        <v>40825.16</v>
      </c>
      <c r="P902" t="n">
        <v>317.39</v>
      </c>
      <c r="Q902" t="n">
        <v>444.55</v>
      </c>
      <c r="R902" t="n">
        <v>75.06999999999999</v>
      </c>
      <c r="S902" t="n">
        <v>48.21</v>
      </c>
      <c r="T902" t="n">
        <v>7459.92</v>
      </c>
      <c r="U902" t="n">
        <v>0.64</v>
      </c>
      <c r="V902" t="n">
        <v>0.77</v>
      </c>
      <c r="W902" t="n">
        <v>0.19</v>
      </c>
      <c r="X902" t="n">
        <v>0.44</v>
      </c>
      <c r="Y902" t="n">
        <v>1</v>
      </c>
      <c r="Z902" t="n">
        <v>10</v>
      </c>
    </row>
    <row r="903">
      <c r="A903" t="n">
        <v>60</v>
      </c>
      <c r="B903" t="n">
        <v>150</v>
      </c>
      <c r="C903" t="inlineStr">
        <is>
          <t xml:space="preserve">CONCLUIDO	</t>
        </is>
      </c>
      <c r="D903" t="n">
        <v>4.628</v>
      </c>
      <c r="E903" t="n">
        <v>21.61</v>
      </c>
      <c r="F903" t="n">
        <v>17.72</v>
      </c>
      <c r="G903" t="n">
        <v>66.45999999999999</v>
      </c>
      <c r="H903" t="n">
        <v>0.86</v>
      </c>
      <c r="I903" t="n">
        <v>16</v>
      </c>
      <c r="J903" t="n">
        <v>329.7</v>
      </c>
      <c r="K903" t="n">
        <v>61.82</v>
      </c>
      <c r="L903" t="n">
        <v>16</v>
      </c>
      <c r="M903" t="n">
        <v>14</v>
      </c>
      <c r="N903" t="n">
        <v>101.88</v>
      </c>
      <c r="O903" t="n">
        <v>40897.29</v>
      </c>
      <c r="P903" t="n">
        <v>317.19</v>
      </c>
      <c r="Q903" t="n">
        <v>444.56</v>
      </c>
      <c r="R903" t="n">
        <v>75.20999999999999</v>
      </c>
      <c r="S903" t="n">
        <v>48.21</v>
      </c>
      <c r="T903" t="n">
        <v>7529.79</v>
      </c>
      <c r="U903" t="n">
        <v>0.64</v>
      </c>
      <c r="V903" t="n">
        <v>0.77</v>
      </c>
      <c r="W903" t="n">
        <v>0.19</v>
      </c>
      <c r="X903" t="n">
        <v>0.44</v>
      </c>
      <c r="Y903" t="n">
        <v>1</v>
      </c>
      <c r="Z903" t="n">
        <v>10</v>
      </c>
    </row>
    <row r="904">
      <c r="A904" t="n">
        <v>61</v>
      </c>
      <c r="B904" t="n">
        <v>150</v>
      </c>
      <c r="C904" t="inlineStr">
        <is>
          <t xml:space="preserve">CONCLUIDO	</t>
        </is>
      </c>
      <c r="D904" t="n">
        <v>4.651</v>
      </c>
      <c r="E904" t="n">
        <v>21.5</v>
      </c>
      <c r="F904" t="n">
        <v>17.67</v>
      </c>
      <c r="G904" t="n">
        <v>70.68000000000001</v>
      </c>
      <c r="H904" t="n">
        <v>0.88</v>
      </c>
      <c r="I904" t="n">
        <v>15</v>
      </c>
      <c r="J904" t="n">
        <v>330.29</v>
      </c>
      <c r="K904" t="n">
        <v>61.82</v>
      </c>
      <c r="L904" t="n">
        <v>16.25</v>
      </c>
      <c r="M904" t="n">
        <v>13</v>
      </c>
      <c r="N904" t="n">
        <v>102.21</v>
      </c>
      <c r="O904" t="n">
        <v>40969.57</v>
      </c>
      <c r="P904" t="n">
        <v>316.36</v>
      </c>
      <c r="Q904" t="n">
        <v>444.56</v>
      </c>
      <c r="R904" t="n">
        <v>73.44</v>
      </c>
      <c r="S904" t="n">
        <v>48.21</v>
      </c>
      <c r="T904" t="n">
        <v>6651.75</v>
      </c>
      <c r="U904" t="n">
        <v>0.66</v>
      </c>
      <c r="V904" t="n">
        <v>0.77</v>
      </c>
      <c r="W904" t="n">
        <v>0.19</v>
      </c>
      <c r="X904" t="n">
        <v>0.39</v>
      </c>
      <c r="Y904" t="n">
        <v>1</v>
      </c>
      <c r="Z904" t="n">
        <v>10</v>
      </c>
    </row>
    <row r="905">
      <c r="A905" t="n">
        <v>62</v>
      </c>
      <c r="B905" t="n">
        <v>150</v>
      </c>
      <c r="C905" t="inlineStr">
        <is>
          <t xml:space="preserve">CONCLUIDO	</t>
        </is>
      </c>
      <c r="D905" t="n">
        <v>4.6503</v>
      </c>
      <c r="E905" t="n">
        <v>21.5</v>
      </c>
      <c r="F905" t="n">
        <v>17.67</v>
      </c>
      <c r="G905" t="n">
        <v>70.69</v>
      </c>
      <c r="H905" t="n">
        <v>0.89</v>
      </c>
      <c r="I905" t="n">
        <v>15</v>
      </c>
      <c r="J905" t="n">
        <v>330.87</v>
      </c>
      <c r="K905" t="n">
        <v>61.82</v>
      </c>
      <c r="L905" t="n">
        <v>16.5</v>
      </c>
      <c r="M905" t="n">
        <v>13</v>
      </c>
      <c r="N905" t="n">
        <v>102.55</v>
      </c>
      <c r="O905" t="n">
        <v>41042.02</v>
      </c>
      <c r="P905" t="n">
        <v>316.41</v>
      </c>
      <c r="Q905" t="n">
        <v>444.55</v>
      </c>
      <c r="R905" t="n">
        <v>73.52</v>
      </c>
      <c r="S905" t="n">
        <v>48.21</v>
      </c>
      <c r="T905" t="n">
        <v>6692.25</v>
      </c>
      <c r="U905" t="n">
        <v>0.66</v>
      </c>
      <c r="V905" t="n">
        <v>0.77</v>
      </c>
      <c r="W905" t="n">
        <v>0.19</v>
      </c>
      <c r="X905" t="n">
        <v>0.4</v>
      </c>
      <c r="Y905" t="n">
        <v>1</v>
      </c>
      <c r="Z905" t="n">
        <v>10</v>
      </c>
    </row>
    <row r="906">
      <c r="A906" t="n">
        <v>63</v>
      </c>
      <c r="B906" t="n">
        <v>150</v>
      </c>
      <c r="C906" t="inlineStr">
        <is>
          <t xml:space="preserve">CONCLUIDO	</t>
        </is>
      </c>
      <c r="D906" t="n">
        <v>4.65</v>
      </c>
      <c r="E906" t="n">
        <v>21.51</v>
      </c>
      <c r="F906" t="n">
        <v>17.67</v>
      </c>
      <c r="G906" t="n">
        <v>70.7</v>
      </c>
      <c r="H906" t="n">
        <v>0.9</v>
      </c>
      <c r="I906" t="n">
        <v>15</v>
      </c>
      <c r="J906" t="n">
        <v>331.46</v>
      </c>
      <c r="K906" t="n">
        <v>61.82</v>
      </c>
      <c r="L906" t="n">
        <v>16.75</v>
      </c>
      <c r="M906" t="n">
        <v>13</v>
      </c>
      <c r="N906" t="n">
        <v>102.89</v>
      </c>
      <c r="O906" t="n">
        <v>41114.63</v>
      </c>
      <c r="P906" t="n">
        <v>316.29</v>
      </c>
      <c r="Q906" t="n">
        <v>444.55</v>
      </c>
      <c r="R906" t="n">
        <v>73.63</v>
      </c>
      <c r="S906" t="n">
        <v>48.21</v>
      </c>
      <c r="T906" t="n">
        <v>6745.66</v>
      </c>
      <c r="U906" t="n">
        <v>0.65</v>
      </c>
      <c r="V906" t="n">
        <v>0.77</v>
      </c>
      <c r="W906" t="n">
        <v>0.19</v>
      </c>
      <c r="X906" t="n">
        <v>0.4</v>
      </c>
      <c r="Y906" t="n">
        <v>1</v>
      </c>
      <c r="Z906" t="n">
        <v>10</v>
      </c>
    </row>
    <row r="907">
      <c r="A907" t="n">
        <v>64</v>
      </c>
      <c r="B907" t="n">
        <v>150</v>
      </c>
      <c r="C907" t="inlineStr">
        <is>
          <t xml:space="preserve">CONCLUIDO	</t>
        </is>
      </c>
      <c r="D907" t="n">
        <v>4.6501</v>
      </c>
      <c r="E907" t="n">
        <v>21.5</v>
      </c>
      <c r="F907" t="n">
        <v>17.67</v>
      </c>
      <c r="G907" t="n">
        <v>70.7</v>
      </c>
      <c r="H907" t="n">
        <v>0.91</v>
      </c>
      <c r="I907" t="n">
        <v>15</v>
      </c>
      <c r="J907" t="n">
        <v>332.05</v>
      </c>
      <c r="K907" t="n">
        <v>61.82</v>
      </c>
      <c r="L907" t="n">
        <v>17</v>
      </c>
      <c r="M907" t="n">
        <v>13</v>
      </c>
      <c r="N907" t="n">
        <v>103.23</v>
      </c>
      <c r="O907" t="n">
        <v>41187.41</v>
      </c>
      <c r="P907" t="n">
        <v>316.34</v>
      </c>
      <c r="Q907" t="n">
        <v>444.56</v>
      </c>
      <c r="R907" t="n">
        <v>73.55</v>
      </c>
      <c r="S907" t="n">
        <v>48.21</v>
      </c>
      <c r="T907" t="n">
        <v>6707.4</v>
      </c>
      <c r="U907" t="n">
        <v>0.66</v>
      </c>
      <c r="V907" t="n">
        <v>0.77</v>
      </c>
      <c r="W907" t="n">
        <v>0.19</v>
      </c>
      <c r="X907" t="n">
        <v>0.4</v>
      </c>
      <c r="Y907" t="n">
        <v>1</v>
      </c>
      <c r="Z907" t="n">
        <v>10</v>
      </c>
    </row>
    <row r="908">
      <c r="A908" t="n">
        <v>65</v>
      </c>
      <c r="B908" t="n">
        <v>150</v>
      </c>
      <c r="C908" t="inlineStr">
        <is>
          <t xml:space="preserve">CONCLUIDO	</t>
        </is>
      </c>
      <c r="D908" t="n">
        <v>4.6511</v>
      </c>
      <c r="E908" t="n">
        <v>21.5</v>
      </c>
      <c r="F908" t="n">
        <v>17.67</v>
      </c>
      <c r="G908" t="n">
        <v>70.68000000000001</v>
      </c>
      <c r="H908" t="n">
        <v>0.92</v>
      </c>
      <c r="I908" t="n">
        <v>15</v>
      </c>
      <c r="J908" t="n">
        <v>332.64</v>
      </c>
      <c r="K908" t="n">
        <v>61.82</v>
      </c>
      <c r="L908" t="n">
        <v>17.25</v>
      </c>
      <c r="M908" t="n">
        <v>13</v>
      </c>
      <c r="N908" t="n">
        <v>103.57</v>
      </c>
      <c r="O908" t="n">
        <v>41260.35</v>
      </c>
      <c r="P908" t="n">
        <v>316.19</v>
      </c>
      <c r="Q908" t="n">
        <v>444.55</v>
      </c>
      <c r="R908" t="n">
        <v>73.36</v>
      </c>
      <c r="S908" t="n">
        <v>48.21</v>
      </c>
      <c r="T908" t="n">
        <v>6607.94</v>
      </c>
      <c r="U908" t="n">
        <v>0.66</v>
      </c>
      <c r="V908" t="n">
        <v>0.77</v>
      </c>
      <c r="W908" t="n">
        <v>0.19</v>
      </c>
      <c r="X908" t="n">
        <v>0.39</v>
      </c>
      <c r="Y908" t="n">
        <v>1</v>
      </c>
      <c r="Z908" t="n">
        <v>10</v>
      </c>
    </row>
    <row r="909">
      <c r="A909" t="n">
        <v>66</v>
      </c>
      <c r="B909" t="n">
        <v>150</v>
      </c>
      <c r="C909" t="inlineStr">
        <is>
          <t xml:space="preserve">CONCLUIDO	</t>
        </is>
      </c>
      <c r="D909" t="n">
        <v>4.6757</v>
      </c>
      <c r="E909" t="n">
        <v>21.39</v>
      </c>
      <c r="F909" t="n">
        <v>17.61</v>
      </c>
      <c r="G909" t="n">
        <v>75.48</v>
      </c>
      <c r="H909" t="n">
        <v>0.9399999999999999</v>
      </c>
      <c r="I909" t="n">
        <v>14</v>
      </c>
      <c r="J909" t="n">
        <v>333.24</v>
      </c>
      <c r="K909" t="n">
        <v>61.82</v>
      </c>
      <c r="L909" t="n">
        <v>17.5</v>
      </c>
      <c r="M909" t="n">
        <v>12</v>
      </c>
      <c r="N909" t="n">
        <v>103.92</v>
      </c>
      <c r="O909" t="n">
        <v>41333.46</v>
      </c>
      <c r="P909" t="n">
        <v>315.02</v>
      </c>
      <c r="Q909" t="n">
        <v>444.55</v>
      </c>
      <c r="R909" t="n">
        <v>71.34999999999999</v>
      </c>
      <c r="S909" t="n">
        <v>48.21</v>
      </c>
      <c r="T909" t="n">
        <v>5608.27</v>
      </c>
      <c r="U909" t="n">
        <v>0.68</v>
      </c>
      <c r="V909" t="n">
        <v>0.77</v>
      </c>
      <c r="W909" t="n">
        <v>0.19</v>
      </c>
      <c r="X909" t="n">
        <v>0.34</v>
      </c>
      <c r="Y909" t="n">
        <v>1</v>
      </c>
      <c r="Z909" t="n">
        <v>10</v>
      </c>
    </row>
    <row r="910">
      <c r="A910" t="n">
        <v>67</v>
      </c>
      <c r="B910" t="n">
        <v>150</v>
      </c>
      <c r="C910" t="inlineStr">
        <is>
          <t xml:space="preserve">CONCLUIDO	</t>
        </is>
      </c>
      <c r="D910" t="n">
        <v>4.6818</v>
      </c>
      <c r="E910" t="n">
        <v>21.36</v>
      </c>
      <c r="F910" t="n">
        <v>17.58</v>
      </c>
      <c r="G910" t="n">
        <v>75.36</v>
      </c>
      <c r="H910" t="n">
        <v>0.95</v>
      </c>
      <c r="I910" t="n">
        <v>14</v>
      </c>
      <c r="J910" t="n">
        <v>333.83</v>
      </c>
      <c r="K910" t="n">
        <v>61.82</v>
      </c>
      <c r="L910" t="n">
        <v>17.75</v>
      </c>
      <c r="M910" t="n">
        <v>12</v>
      </c>
      <c r="N910" t="n">
        <v>104.26</v>
      </c>
      <c r="O910" t="n">
        <v>41406.86</v>
      </c>
      <c r="P910" t="n">
        <v>315.04</v>
      </c>
      <c r="Q910" t="n">
        <v>444.55</v>
      </c>
      <c r="R910" t="n">
        <v>70.34999999999999</v>
      </c>
      <c r="S910" t="n">
        <v>48.21</v>
      </c>
      <c r="T910" t="n">
        <v>5110.47</v>
      </c>
      <c r="U910" t="n">
        <v>0.6899999999999999</v>
      </c>
      <c r="V910" t="n">
        <v>0.78</v>
      </c>
      <c r="W910" t="n">
        <v>0.19</v>
      </c>
      <c r="X910" t="n">
        <v>0.31</v>
      </c>
      <c r="Y910" t="n">
        <v>1</v>
      </c>
      <c r="Z910" t="n">
        <v>10</v>
      </c>
    </row>
    <row r="911">
      <c r="A911" t="n">
        <v>68</v>
      </c>
      <c r="B911" t="n">
        <v>150</v>
      </c>
      <c r="C911" t="inlineStr">
        <is>
          <t xml:space="preserve">CONCLUIDO	</t>
        </is>
      </c>
      <c r="D911" t="n">
        <v>4.6829</v>
      </c>
      <c r="E911" t="n">
        <v>21.35</v>
      </c>
      <c r="F911" t="n">
        <v>17.58</v>
      </c>
      <c r="G911" t="n">
        <v>75.34</v>
      </c>
      <c r="H911" t="n">
        <v>0.96</v>
      </c>
      <c r="I911" t="n">
        <v>14</v>
      </c>
      <c r="J911" t="n">
        <v>334.43</v>
      </c>
      <c r="K911" t="n">
        <v>61.82</v>
      </c>
      <c r="L911" t="n">
        <v>18</v>
      </c>
      <c r="M911" t="n">
        <v>12</v>
      </c>
      <c r="N911" t="n">
        <v>104.61</v>
      </c>
      <c r="O911" t="n">
        <v>41480.31</v>
      </c>
      <c r="P911" t="n">
        <v>314.84</v>
      </c>
      <c r="Q911" t="n">
        <v>444.55</v>
      </c>
      <c r="R911" t="n">
        <v>70.5</v>
      </c>
      <c r="S911" t="n">
        <v>48.21</v>
      </c>
      <c r="T911" t="n">
        <v>5186.31</v>
      </c>
      <c r="U911" t="n">
        <v>0.68</v>
      </c>
      <c r="V911" t="n">
        <v>0.78</v>
      </c>
      <c r="W911" t="n">
        <v>0.18</v>
      </c>
      <c r="X911" t="n">
        <v>0.3</v>
      </c>
      <c r="Y911" t="n">
        <v>1</v>
      </c>
      <c r="Z911" t="n">
        <v>10</v>
      </c>
    </row>
    <row r="912">
      <c r="A912" t="n">
        <v>69</v>
      </c>
      <c r="B912" t="n">
        <v>150</v>
      </c>
      <c r="C912" t="inlineStr">
        <is>
          <t xml:space="preserve">CONCLUIDO	</t>
        </is>
      </c>
      <c r="D912" t="n">
        <v>4.6575</v>
      </c>
      <c r="E912" t="n">
        <v>21.47</v>
      </c>
      <c r="F912" t="n">
        <v>17.7</v>
      </c>
      <c r="G912" t="n">
        <v>75.84</v>
      </c>
      <c r="H912" t="n">
        <v>0.97</v>
      </c>
      <c r="I912" t="n">
        <v>14</v>
      </c>
      <c r="J912" t="n">
        <v>335.02</v>
      </c>
      <c r="K912" t="n">
        <v>61.82</v>
      </c>
      <c r="L912" t="n">
        <v>18.25</v>
      </c>
      <c r="M912" t="n">
        <v>12</v>
      </c>
      <c r="N912" t="n">
        <v>104.95</v>
      </c>
      <c r="O912" t="n">
        <v>41553.93</v>
      </c>
      <c r="P912" t="n">
        <v>317</v>
      </c>
      <c r="Q912" t="n">
        <v>444.56</v>
      </c>
      <c r="R912" t="n">
        <v>74.70999999999999</v>
      </c>
      <c r="S912" t="n">
        <v>48.21</v>
      </c>
      <c r="T912" t="n">
        <v>7291.3</v>
      </c>
      <c r="U912" t="n">
        <v>0.65</v>
      </c>
      <c r="V912" t="n">
        <v>0.77</v>
      </c>
      <c r="W912" t="n">
        <v>0.18</v>
      </c>
      <c r="X912" t="n">
        <v>0.42</v>
      </c>
      <c r="Y912" t="n">
        <v>1</v>
      </c>
      <c r="Z912" t="n">
        <v>10</v>
      </c>
    </row>
    <row r="913">
      <c r="A913" t="n">
        <v>70</v>
      </c>
      <c r="B913" t="n">
        <v>150</v>
      </c>
      <c r="C913" t="inlineStr">
        <is>
          <t xml:space="preserve">CONCLUIDO	</t>
        </is>
      </c>
      <c r="D913" t="n">
        <v>4.6656</v>
      </c>
      <c r="E913" t="n">
        <v>21.43</v>
      </c>
      <c r="F913" t="n">
        <v>17.66</v>
      </c>
      <c r="G913" t="n">
        <v>75.68000000000001</v>
      </c>
      <c r="H913" t="n">
        <v>0.98</v>
      </c>
      <c r="I913" t="n">
        <v>14</v>
      </c>
      <c r="J913" t="n">
        <v>335.62</v>
      </c>
      <c r="K913" t="n">
        <v>61.82</v>
      </c>
      <c r="L913" t="n">
        <v>18.5</v>
      </c>
      <c r="M913" t="n">
        <v>12</v>
      </c>
      <c r="N913" t="n">
        <v>105.3</v>
      </c>
      <c r="O913" t="n">
        <v>41627.72</v>
      </c>
      <c r="P913" t="n">
        <v>315.55</v>
      </c>
      <c r="Q913" t="n">
        <v>444.56</v>
      </c>
      <c r="R913" t="n">
        <v>73.16</v>
      </c>
      <c r="S913" t="n">
        <v>48.21</v>
      </c>
      <c r="T913" t="n">
        <v>6516.19</v>
      </c>
      <c r="U913" t="n">
        <v>0.66</v>
      </c>
      <c r="V913" t="n">
        <v>0.77</v>
      </c>
      <c r="W913" t="n">
        <v>0.18</v>
      </c>
      <c r="X913" t="n">
        <v>0.38</v>
      </c>
      <c r="Y913" t="n">
        <v>1</v>
      </c>
      <c r="Z913" t="n">
        <v>10</v>
      </c>
    </row>
    <row r="914">
      <c r="A914" t="n">
        <v>71</v>
      </c>
      <c r="B914" t="n">
        <v>150</v>
      </c>
      <c r="C914" t="inlineStr">
        <is>
          <t xml:space="preserve">CONCLUIDO	</t>
        </is>
      </c>
      <c r="D914" t="n">
        <v>4.6638</v>
      </c>
      <c r="E914" t="n">
        <v>21.44</v>
      </c>
      <c r="F914" t="n">
        <v>17.67</v>
      </c>
      <c r="G914" t="n">
        <v>75.70999999999999</v>
      </c>
      <c r="H914" t="n">
        <v>0.99</v>
      </c>
      <c r="I914" t="n">
        <v>14</v>
      </c>
      <c r="J914" t="n">
        <v>336.22</v>
      </c>
      <c r="K914" t="n">
        <v>61.82</v>
      </c>
      <c r="L914" t="n">
        <v>18.75</v>
      </c>
      <c r="M914" t="n">
        <v>12</v>
      </c>
      <c r="N914" t="n">
        <v>105.65</v>
      </c>
      <c r="O914" t="n">
        <v>41701.68</v>
      </c>
      <c r="P914" t="n">
        <v>315.5</v>
      </c>
      <c r="Q914" t="n">
        <v>444.55</v>
      </c>
      <c r="R914" t="n">
        <v>73.34999999999999</v>
      </c>
      <c r="S914" t="n">
        <v>48.21</v>
      </c>
      <c r="T914" t="n">
        <v>6611.66</v>
      </c>
      <c r="U914" t="n">
        <v>0.66</v>
      </c>
      <c r="V914" t="n">
        <v>0.77</v>
      </c>
      <c r="W914" t="n">
        <v>0.19</v>
      </c>
      <c r="X914" t="n">
        <v>0.39</v>
      </c>
      <c r="Y914" t="n">
        <v>1</v>
      </c>
      <c r="Z914" t="n">
        <v>10</v>
      </c>
    </row>
    <row r="915">
      <c r="A915" t="n">
        <v>72</v>
      </c>
      <c r="B915" t="n">
        <v>150</v>
      </c>
      <c r="C915" t="inlineStr">
        <is>
          <t xml:space="preserve">CONCLUIDO	</t>
        </is>
      </c>
      <c r="D915" t="n">
        <v>4.6849</v>
      </c>
      <c r="E915" t="n">
        <v>21.35</v>
      </c>
      <c r="F915" t="n">
        <v>17.63</v>
      </c>
      <c r="G915" t="n">
        <v>81.34999999999999</v>
      </c>
      <c r="H915" t="n">
        <v>1.01</v>
      </c>
      <c r="I915" t="n">
        <v>13</v>
      </c>
      <c r="J915" t="n">
        <v>336.82</v>
      </c>
      <c r="K915" t="n">
        <v>61.82</v>
      </c>
      <c r="L915" t="n">
        <v>19</v>
      </c>
      <c r="M915" t="n">
        <v>11</v>
      </c>
      <c r="N915" t="n">
        <v>106</v>
      </c>
      <c r="O915" t="n">
        <v>41775.82</v>
      </c>
      <c r="P915" t="n">
        <v>315.01</v>
      </c>
      <c r="Q915" t="n">
        <v>444.55</v>
      </c>
      <c r="R915" t="n">
        <v>72.03</v>
      </c>
      <c r="S915" t="n">
        <v>48.21</v>
      </c>
      <c r="T915" t="n">
        <v>5955.59</v>
      </c>
      <c r="U915" t="n">
        <v>0.67</v>
      </c>
      <c r="V915" t="n">
        <v>0.77</v>
      </c>
      <c r="W915" t="n">
        <v>0.18</v>
      </c>
      <c r="X915" t="n">
        <v>0.35</v>
      </c>
      <c r="Y915" t="n">
        <v>1</v>
      </c>
      <c r="Z915" t="n">
        <v>10</v>
      </c>
    </row>
    <row r="916">
      <c r="A916" t="n">
        <v>73</v>
      </c>
      <c r="B916" t="n">
        <v>150</v>
      </c>
      <c r="C916" t="inlineStr">
        <is>
          <t xml:space="preserve">CONCLUIDO	</t>
        </is>
      </c>
      <c r="D916" t="n">
        <v>4.6861</v>
      </c>
      <c r="E916" t="n">
        <v>21.34</v>
      </c>
      <c r="F916" t="n">
        <v>17.62</v>
      </c>
      <c r="G916" t="n">
        <v>81.31999999999999</v>
      </c>
      <c r="H916" t="n">
        <v>1.02</v>
      </c>
      <c r="I916" t="n">
        <v>13</v>
      </c>
      <c r="J916" t="n">
        <v>337.43</v>
      </c>
      <c r="K916" t="n">
        <v>61.82</v>
      </c>
      <c r="L916" t="n">
        <v>19.25</v>
      </c>
      <c r="M916" t="n">
        <v>11</v>
      </c>
      <c r="N916" t="n">
        <v>106.35</v>
      </c>
      <c r="O916" t="n">
        <v>41850.13</v>
      </c>
      <c r="P916" t="n">
        <v>315.02</v>
      </c>
      <c r="Q916" t="n">
        <v>444.56</v>
      </c>
      <c r="R916" t="n">
        <v>71.8</v>
      </c>
      <c r="S916" t="n">
        <v>48.21</v>
      </c>
      <c r="T916" t="n">
        <v>5838.12</v>
      </c>
      <c r="U916" t="n">
        <v>0.67</v>
      </c>
      <c r="V916" t="n">
        <v>0.77</v>
      </c>
      <c r="W916" t="n">
        <v>0.19</v>
      </c>
      <c r="X916" t="n">
        <v>0.34</v>
      </c>
      <c r="Y916" t="n">
        <v>1</v>
      </c>
      <c r="Z916" t="n">
        <v>10</v>
      </c>
    </row>
    <row r="917">
      <c r="A917" t="n">
        <v>74</v>
      </c>
      <c r="B917" t="n">
        <v>150</v>
      </c>
      <c r="C917" t="inlineStr">
        <is>
          <t xml:space="preserve">CONCLUIDO	</t>
        </is>
      </c>
      <c r="D917" t="n">
        <v>4.6851</v>
      </c>
      <c r="E917" t="n">
        <v>21.34</v>
      </c>
      <c r="F917" t="n">
        <v>17.62</v>
      </c>
      <c r="G917" t="n">
        <v>81.34999999999999</v>
      </c>
      <c r="H917" t="n">
        <v>1.03</v>
      </c>
      <c r="I917" t="n">
        <v>13</v>
      </c>
      <c r="J917" t="n">
        <v>338.03</v>
      </c>
      <c r="K917" t="n">
        <v>61.82</v>
      </c>
      <c r="L917" t="n">
        <v>19.5</v>
      </c>
      <c r="M917" t="n">
        <v>11</v>
      </c>
      <c r="N917" t="n">
        <v>106.71</v>
      </c>
      <c r="O917" t="n">
        <v>41924.62</v>
      </c>
      <c r="P917" t="n">
        <v>315.27</v>
      </c>
      <c r="Q917" t="n">
        <v>444.55</v>
      </c>
      <c r="R917" t="n">
        <v>72.06</v>
      </c>
      <c r="S917" t="n">
        <v>48.21</v>
      </c>
      <c r="T917" t="n">
        <v>5971.35</v>
      </c>
      <c r="U917" t="n">
        <v>0.67</v>
      </c>
      <c r="V917" t="n">
        <v>0.77</v>
      </c>
      <c r="W917" t="n">
        <v>0.18</v>
      </c>
      <c r="X917" t="n">
        <v>0.35</v>
      </c>
      <c r="Y917" t="n">
        <v>1</v>
      </c>
      <c r="Z917" t="n">
        <v>10</v>
      </c>
    </row>
    <row r="918">
      <c r="A918" t="n">
        <v>75</v>
      </c>
      <c r="B918" t="n">
        <v>150</v>
      </c>
      <c r="C918" t="inlineStr">
        <is>
          <t xml:space="preserve">CONCLUIDO	</t>
        </is>
      </c>
      <c r="D918" t="n">
        <v>4.6851</v>
      </c>
      <c r="E918" t="n">
        <v>21.34</v>
      </c>
      <c r="F918" t="n">
        <v>17.62</v>
      </c>
      <c r="G918" t="n">
        <v>81.34</v>
      </c>
      <c r="H918" t="n">
        <v>1.04</v>
      </c>
      <c r="I918" t="n">
        <v>13</v>
      </c>
      <c r="J918" t="n">
        <v>338.63</v>
      </c>
      <c r="K918" t="n">
        <v>61.82</v>
      </c>
      <c r="L918" t="n">
        <v>19.75</v>
      </c>
      <c r="M918" t="n">
        <v>11</v>
      </c>
      <c r="N918" t="n">
        <v>107.06</v>
      </c>
      <c r="O918" t="n">
        <v>41999.28</v>
      </c>
      <c r="P918" t="n">
        <v>315.26</v>
      </c>
      <c r="Q918" t="n">
        <v>444.55</v>
      </c>
      <c r="R918" t="n">
        <v>72.02</v>
      </c>
      <c r="S918" t="n">
        <v>48.21</v>
      </c>
      <c r="T918" t="n">
        <v>5951.4</v>
      </c>
      <c r="U918" t="n">
        <v>0.67</v>
      </c>
      <c r="V918" t="n">
        <v>0.77</v>
      </c>
      <c r="W918" t="n">
        <v>0.18</v>
      </c>
      <c r="X918" t="n">
        <v>0.35</v>
      </c>
      <c r="Y918" t="n">
        <v>1</v>
      </c>
      <c r="Z918" t="n">
        <v>10</v>
      </c>
    </row>
    <row r="919">
      <c r="A919" t="n">
        <v>76</v>
      </c>
      <c r="B919" t="n">
        <v>150</v>
      </c>
      <c r="C919" t="inlineStr">
        <is>
          <t xml:space="preserve">CONCLUIDO	</t>
        </is>
      </c>
      <c r="D919" t="n">
        <v>4.6841</v>
      </c>
      <c r="E919" t="n">
        <v>21.35</v>
      </c>
      <c r="F919" t="n">
        <v>17.63</v>
      </c>
      <c r="G919" t="n">
        <v>81.37</v>
      </c>
      <c r="H919" t="n">
        <v>1.05</v>
      </c>
      <c r="I919" t="n">
        <v>13</v>
      </c>
      <c r="J919" t="n">
        <v>339.24</v>
      </c>
      <c r="K919" t="n">
        <v>61.82</v>
      </c>
      <c r="L919" t="n">
        <v>20</v>
      </c>
      <c r="M919" t="n">
        <v>11</v>
      </c>
      <c r="N919" t="n">
        <v>107.42</v>
      </c>
      <c r="O919" t="n">
        <v>42074.12</v>
      </c>
      <c r="P919" t="n">
        <v>315.48</v>
      </c>
      <c r="Q919" t="n">
        <v>444.56</v>
      </c>
      <c r="R919" t="n">
        <v>72.08</v>
      </c>
      <c r="S919" t="n">
        <v>48.21</v>
      </c>
      <c r="T919" t="n">
        <v>5982.36</v>
      </c>
      <c r="U919" t="n">
        <v>0.67</v>
      </c>
      <c r="V919" t="n">
        <v>0.77</v>
      </c>
      <c r="W919" t="n">
        <v>0.19</v>
      </c>
      <c r="X919" t="n">
        <v>0.35</v>
      </c>
      <c r="Y919" t="n">
        <v>1</v>
      </c>
      <c r="Z919" t="n">
        <v>10</v>
      </c>
    </row>
    <row r="920">
      <c r="A920" t="n">
        <v>77</v>
      </c>
      <c r="B920" t="n">
        <v>150</v>
      </c>
      <c r="C920" t="inlineStr">
        <is>
          <t xml:space="preserve">CONCLUIDO	</t>
        </is>
      </c>
      <c r="D920" t="n">
        <v>4.6851</v>
      </c>
      <c r="E920" t="n">
        <v>21.34</v>
      </c>
      <c r="F920" t="n">
        <v>17.62</v>
      </c>
      <c r="G920" t="n">
        <v>81.34</v>
      </c>
      <c r="H920" t="n">
        <v>1.06</v>
      </c>
      <c r="I920" t="n">
        <v>13</v>
      </c>
      <c r="J920" t="n">
        <v>339.85</v>
      </c>
      <c r="K920" t="n">
        <v>61.82</v>
      </c>
      <c r="L920" t="n">
        <v>20.25</v>
      </c>
      <c r="M920" t="n">
        <v>11</v>
      </c>
      <c r="N920" t="n">
        <v>107.78</v>
      </c>
      <c r="O920" t="n">
        <v>42149.15</v>
      </c>
      <c r="P920" t="n">
        <v>314.93</v>
      </c>
      <c r="Q920" t="n">
        <v>444.55</v>
      </c>
      <c r="R920" t="n">
        <v>71.95999999999999</v>
      </c>
      <c r="S920" t="n">
        <v>48.21</v>
      </c>
      <c r="T920" t="n">
        <v>5918.13</v>
      </c>
      <c r="U920" t="n">
        <v>0.67</v>
      </c>
      <c r="V920" t="n">
        <v>0.77</v>
      </c>
      <c r="W920" t="n">
        <v>0.19</v>
      </c>
      <c r="X920" t="n">
        <v>0.35</v>
      </c>
      <c r="Y920" t="n">
        <v>1</v>
      </c>
      <c r="Z920" t="n">
        <v>10</v>
      </c>
    </row>
    <row r="921">
      <c r="A921" t="n">
        <v>78</v>
      </c>
      <c r="B921" t="n">
        <v>150</v>
      </c>
      <c r="C921" t="inlineStr">
        <is>
          <t xml:space="preserve">CONCLUIDO	</t>
        </is>
      </c>
      <c r="D921" t="n">
        <v>4.7068</v>
      </c>
      <c r="E921" t="n">
        <v>21.25</v>
      </c>
      <c r="F921" t="n">
        <v>17.58</v>
      </c>
      <c r="G921" t="n">
        <v>87.91</v>
      </c>
      <c r="H921" t="n">
        <v>1.07</v>
      </c>
      <c r="I921" t="n">
        <v>12</v>
      </c>
      <c r="J921" t="n">
        <v>340.46</v>
      </c>
      <c r="K921" t="n">
        <v>61.82</v>
      </c>
      <c r="L921" t="n">
        <v>20.5</v>
      </c>
      <c r="M921" t="n">
        <v>10</v>
      </c>
      <c r="N921" t="n">
        <v>108.14</v>
      </c>
      <c r="O921" t="n">
        <v>42224.35</v>
      </c>
      <c r="P921" t="n">
        <v>313.59</v>
      </c>
      <c r="Q921" t="n">
        <v>444.57</v>
      </c>
      <c r="R921" t="n">
        <v>70.54000000000001</v>
      </c>
      <c r="S921" t="n">
        <v>48.21</v>
      </c>
      <c r="T921" t="n">
        <v>5212.54</v>
      </c>
      <c r="U921" t="n">
        <v>0.68</v>
      </c>
      <c r="V921" t="n">
        <v>0.78</v>
      </c>
      <c r="W921" t="n">
        <v>0.18</v>
      </c>
      <c r="X921" t="n">
        <v>0.3</v>
      </c>
      <c r="Y921" t="n">
        <v>1</v>
      </c>
      <c r="Z921" t="n">
        <v>10</v>
      </c>
    </row>
    <row r="922">
      <c r="A922" t="n">
        <v>79</v>
      </c>
      <c r="B922" t="n">
        <v>150</v>
      </c>
      <c r="C922" t="inlineStr">
        <is>
          <t xml:space="preserve">CONCLUIDO	</t>
        </is>
      </c>
      <c r="D922" t="n">
        <v>4.7064</v>
      </c>
      <c r="E922" t="n">
        <v>21.25</v>
      </c>
      <c r="F922" t="n">
        <v>17.58</v>
      </c>
      <c r="G922" t="n">
        <v>87.92</v>
      </c>
      <c r="H922" t="n">
        <v>1.08</v>
      </c>
      <c r="I922" t="n">
        <v>12</v>
      </c>
      <c r="J922" t="n">
        <v>341.07</v>
      </c>
      <c r="K922" t="n">
        <v>61.82</v>
      </c>
      <c r="L922" t="n">
        <v>20.75</v>
      </c>
      <c r="M922" t="n">
        <v>10</v>
      </c>
      <c r="N922" t="n">
        <v>108.5</v>
      </c>
      <c r="O922" t="n">
        <v>42299.74</v>
      </c>
      <c r="P922" t="n">
        <v>314.05</v>
      </c>
      <c r="Q922" t="n">
        <v>444.56</v>
      </c>
      <c r="R922" t="n">
        <v>70.65000000000001</v>
      </c>
      <c r="S922" t="n">
        <v>48.21</v>
      </c>
      <c r="T922" t="n">
        <v>5270.38</v>
      </c>
      <c r="U922" t="n">
        <v>0.68</v>
      </c>
      <c r="V922" t="n">
        <v>0.78</v>
      </c>
      <c r="W922" t="n">
        <v>0.18</v>
      </c>
      <c r="X922" t="n">
        <v>0.31</v>
      </c>
      <c r="Y922" t="n">
        <v>1</v>
      </c>
      <c r="Z922" t="n">
        <v>10</v>
      </c>
    </row>
    <row r="923">
      <c r="A923" t="n">
        <v>80</v>
      </c>
      <c r="B923" t="n">
        <v>150</v>
      </c>
      <c r="C923" t="inlineStr">
        <is>
          <t xml:space="preserve">CONCLUIDO	</t>
        </is>
      </c>
      <c r="D923" t="n">
        <v>4.7059</v>
      </c>
      <c r="E923" t="n">
        <v>21.25</v>
      </c>
      <c r="F923" t="n">
        <v>17.59</v>
      </c>
      <c r="G923" t="n">
        <v>87.93000000000001</v>
      </c>
      <c r="H923" t="n">
        <v>1.1</v>
      </c>
      <c r="I923" t="n">
        <v>12</v>
      </c>
      <c r="J923" t="n">
        <v>341.68</v>
      </c>
      <c r="K923" t="n">
        <v>61.82</v>
      </c>
      <c r="L923" t="n">
        <v>21</v>
      </c>
      <c r="M923" t="n">
        <v>10</v>
      </c>
      <c r="N923" t="n">
        <v>108.86</v>
      </c>
      <c r="O923" t="n">
        <v>42375.31</v>
      </c>
      <c r="P923" t="n">
        <v>314.54</v>
      </c>
      <c r="Q923" t="n">
        <v>444.55</v>
      </c>
      <c r="R923" t="n">
        <v>70.72</v>
      </c>
      <c r="S923" t="n">
        <v>48.21</v>
      </c>
      <c r="T923" t="n">
        <v>5304.23</v>
      </c>
      <c r="U923" t="n">
        <v>0.68</v>
      </c>
      <c r="V923" t="n">
        <v>0.78</v>
      </c>
      <c r="W923" t="n">
        <v>0.18</v>
      </c>
      <c r="X923" t="n">
        <v>0.31</v>
      </c>
      <c r="Y923" t="n">
        <v>1</v>
      </c>
      <c r="Z923" t="n">
        <v>10</v>
      </c>
    </row>
    <row r="924">
      <c r="A924" t="n">
        <v>81</v>
      </c>
      <c r="B924" t="n">
        <v>150</v>
      </c>
      <c r="C924" t="inlineStr">
        <is>
          <t xml:space="preserve">CONCLUIDO	</t>
        </is>
      </c>
      <c r="D924" t="n">
        <v>4.7045</v>
      </c>
      <c r="E924" t="n">
        <v>21.26</v>
      </c>
      <c r="F924" t="n">
        <v>17.59</v>
      </c>
      <c r="G924" t="n">
        <v>87.95999999999999</v>
      </c>
      <c r="H924" t="n">
        <v>1.11</v>
      </c>
      <c r="I924" t="n">
        <v>12</v>
      </c>
      <c r="J924" t="n">
        <v>342.3</v>
      </c>
      <c r="K924" t="n">
        <v>61.82</v>
      </c>
      <c r="L924" t="n">
        <v>21.25</v>
      </c>
      <c r="M924" t="n">
        <v>10</v>
      </c>
      <c r="N924" t="n">
        <v>109.23</v>
      </c>
      <c r="O924" t="n">
        <v>42451.07</v>
      </c>
      <c r="P924" t="n">
        <v>314.58</v>
      </c>
      <c r="Q924" t="n">
        <v>444.55</v>
      </c>
      <c r="R924" t="n">
        <v>70.87</v>
      </c>
      <c r="S924" t="n">
        <v>48.21</v>
      </c>
      <c r="T924" t="n">
        <v>5377.91</v>
      </c>
      <c r="U924" t="n">
        <v>0.68</v>
      </c>
      <c r="V924" t="n">
        <v>0.78</v>
      </c>
      <c r="W924" t="n">
        <v>0.18</v>
      </c>
      <c r="X924" t="n">
        <v>0.32</v>
      </c>
      <c r="Y924" t="n">
        <v>1</v>
      </c>
      <c r="Z924" t="n">
        <v>10</v>
      </c>
    </row>
    <row r="925">
      <c r="A925" t="n">
        <v>82</v>
      </c>
      <c r="B925" t="n">
        <v>150</v>
      </c>
      <c r="C925" t="inlineStr">
        <is>
          <t xml:space="preserve">CONCLUIDO	</t>
        </is>
      </c>
      <c r="D925" t="n">
        <v>4.7066</v>
      </c>
      <c r="E925" t="n">
        <v>21.25</v>
      </c>
      <c r="F925" t="n">
        <v>17.58</v>
      </c>
      <c r="G925" t="n">
        <v>87.92</v>
      </c>
      <c r="H925" t="n">
        <v>1.12</v>
      </c>
      <c r="I925" t="n">
        <v>12</v>
      </c>
      <c r="J925" t="n">
        <v>342.91</v>
      </c>
      <c r="K925" t="n">
        <v>61.82</v>
      </c>
      <c r="L925" t="n">
        <v>21.5</v>
      </c>
      <c r="M925" t="n">
        <v>10</v>
      </c>
      <c r="N925" t="n">
        <v>109.59</v>
      </c>
      <c r="O925" t="n">
        <v>42527.02</v>
      </c>
      <c r="P925" t="n">
        <v>315.08</v>
      </c>
      <c r="Q925" t="n">
        <v>444.55</v>
      </c>
      <c r="R925" t="n">
        <v>70.59</v>
      </c>
      <c r="S925" t="n">
        <v>48.21</v>
      </c>
      <c r="T925" t="n">
        <v>5238.36</v>
      </c>
      <c r="U925" t="n">
        <v>0.68</v>
      </c>
      <c r="V925" t="n">
        <v>0.78</v>
      </c>
      <c r="W925" t="n">
        <v>0.18</v>
      </c>
      <c r="X925" t="n">
        <v>0.31</v>
      </c>
      <c r="Y925" t="n">
        <v>1</v>
      </c>
      <c r="Z925" t="n">
        <v>10</v>
      </c>
    </row>
    <row r="926">
      <c r="A926" t="n">
        <v>83</v>
      </c>
      <c r="B926" t="n">
        <v>150</v>
      </c>
      <c r="C926" t="inlineStr">
        <is>
          <t xml:space="preserve">CONCLUIDO	</t>
        </is>
      </c>
      <c r="D926" t="n">
        <v>4.7069</v>
      </c>
      <c r="E926" t="n">
        <v>21.25</v>
      </c>
      <c r="F926" t="n">
        <v>17.58</v>
      </c>
      <c r="G926" t="n">
        <v>87.91</v>
      </c>
      <c r="H926" t="n">
        <v>1.13</v>
      </c>
      <c r="I926" t="n">
        <v>12</v>
      </c>
      <c r="J926" t="n">
        <v>343.53</v>
      </c>
      <c r="K926" t="n">
        <v>61.82</v>
      </c>
      <c r="L926" t="n">
        <v>21.75</v>
      </c>
      <c r="M926" t="n">
        <v>10</v>
      </c>
      <c r="N926" t="n">
        <v>109.96</v>
      </c>
      <c r="O926" t="n">
        <v>42603.15</v>
      </c>
      <c r="P926" t="n">
        <v>314.97</v>
      </c>
      <c r="Q926" t="n">
        <v>444.55</v>
      </c>
      <c r="R926" t="n">
        <v>70.5</v>
      </c>
      <c r="S926" t="n">
        <v>48.21</v>
      </c>
      <c r="T926" t="n">
        <v>5194.38</v>
      </c>
      <c r="U926" t="n">
        <v>0.68</v>
      </c>
      <c r="V926" t="n">
        <v>0.78</v>
      </c>
      <c r="W926" t="n">
        <v>0.18</v>
      </c>
      <c r="X926" t="n">
        <v>0.3</v>
      </c>
      <c r="Y926" t="n">
        <v>1</v>
      </c>
      <c r="Z926" t="n">
        <v>10</v>
      </c>
    </row>
    <row r="927">
      <c r="A927" t="n">
        <v>84</v>
      </c>
      <c r="B927" t="n">
        <v>150</v>
      </c>
      <c r="C927" t="inlineStr">
        <is>
          <t xml:space="preserve">CONCLUIDO	</t>
        </is>
      </c>
      <c r="D927" t="n">
        <v>4.7125</v>
      </c>
      <c r="E927" t="n">
        <v>21.22</v>
      </c>
      <c r="F927" t="n">
        <v>17.56</v>
      </c>
      <c r="G927" t="n">
        <v>87.78</v>
      </c>
      <c r="H927" t="n">
        <v>1.14</v>
      </c>
      <c r="I927" t="n">
        <v>12</v>
      </c>
      <c r="J927" t="n">
        <v>344.15</v>
      </c>
      <c r="K927" t="n">
        <v>61.82</v>
      </c>
      <c r="L927" t="n">
        <v>22</v>
      </c>
      <c r="M927" t="n">
        <v>10</v>
      </c>
      <c r="N927" t="n">
        <v>110.33</v>
      </c>
      <c r="O927" t="n">
        <v>42679.6</v>
      </c>
      <c r="P927" t="n">
        <v>314.35</v>
      </c>
      <c r="Q927" t="n">
        <v>444.55</v>
      </c>
      <c r="R927" t="n">
        <v>69.48</v>
      </c>
      <c r="S927" t="n">
        <v>48.21</v>
      </c>
      <c r="T927" t="n">
        <v>4682.84</v>
      </c>
      <c r="U927" t="n">
        <v>0.6899999999999999</v>
      </c>
      <c r="V927" t="n">
        <v>0.78</v>
      </c>
      <c r="W927" t="n">
        <v>0.19</v>
      </c>
      <c r="X927" t="n">
        <v>0.28</v>
      </c>
      <c r="Y927" t="n">
        <v>1</v>
      </c>
      <c r="Z927" t="n">
        <v>10</v>
      </c>
    </row>
    <row r="928">
      <c r="A928" t="n">
        <v>85</v>
      </c>
      <c r="B928" t="n">
        <v>150</v>
      </c>
      <c r="C928" t="inlineStr">
        <is>
          <t xml:space="preserve">CONCLUIDO	</t>
        </is>
      </c>
      <c r="D928" t="n">
        <v>4.7211</v>
      </c>
      <c r="E928" t="n">
        <v>21.18</v>
      </c>
      <c r="F928" t="n">
        <v>17.52</v>
      </c>
      <c r="G928" t="n">
        <v>87.59</v>
      </c>
      <c r="H928" t="n">
        <v>1.15</v>
      </c>
      <c r="I928" t="n">
        <v>12</v>
      </c>
      <c r="J928" t="n">
        <v>344.77</v>
      </c>
      <c r="K928" t="n">
        <v>61.82</v>
      </c>
      <c r="L928" t="n">
        <v>22.25</v>
      </c>
      <c r="M928" t="n">
        <v>10</v>
      </c>
      <c r="N928" t="n">
        <v>110.7</v>
      </c>
      <c r="O928" t="n">
        <v>42756.12</v>
      </c>
      <c r="P928" t="n">
        <v>312.76</v>
      </c>
      <c r="Q928" t="n">
        <v>444.57</v>
      </c>
      <c r="R928" t="n">
        <v>68.28</v>
      </c>
      <c r="S928" t="n">
        <v>48.21</v>
      </c>
      <c r="T928" t="n">
        <v>4085.1</v>
      </c>
      <c r="U928" t="n">
        <v>0.71</v>
      </c>
      <c r="V928" t="n">
        <v>0.78</v>
      </c>
      <c r="W928" t="n">
        <v>0.18</v>
      </c>
      <c r="X928" t="n">
        <v>0.24</v>
      </c>
      <c r="Y928" t="n">
        <v>1</v>
      </c>
      <c r="Z928" t="n">
        <v>10</v>
      </c>
    </row>
    <row r="929">
      <c r="A929" t="n">
        <v>86</v>
      </c>
      <c r="B929" t="n">
        <v>150</v>
      </c>
      <c r="C929" t="inlineStr">
        <is>
          <t xml:space="preserve">CONCLUIDO	</t>
        </is>
      </c>
      <c r="D929" t="n">
        <v>4.7295</v>
      </c>
      <c r="E929" t="n">
        <v>21.14</v>
      </c>
      <c r="F929" t="n">
        <v>17.54</v>
      </c>
      <c r="G929" t="n">
        <v>95.65000000000001</v>
      </c>
      <c r="H929" t="n">
        <v>1.16</v>
      </c>
      <c r="I929" t="n">
        <v>11</v>
      </c>
      <c r="J929" t="n">
        <v>345.39</v>
      </c>
      <c r="K929" t="n">
        <v>61.82</v>
      </c>
      <c r="L929" t="n">
        <v>22.5</v>
      </c>
      <c r="M929" t="n">
        <v>9</v>
      </c>
      <c r="N929" t="n">
        <v>111.07</v>
      </c>
      <c r="O929" t="n">
        <v>42832.82</v>
      </c>
      <c r="P929" t="n">
        <v>313.02</v>
      </c>
      <c r="Q929" t="n">
        <v>444.55</v>
      </c>
      <c r="R929" t="n">
        <v>69.15000000000001</v>
      </c>
      <c r="S929" t="n">
        <v>48.21</v>
      </c>
      <c r="T929" t="n">
        <v>4525.72</v>
      </c>
      <c r="U929" t="n">
        <v>0.7</v>
      </c>
      <c r="V929" t="n">
        <v>0.78</v>
      </c>
      <c r="W929" t="n">
        <v>0.18</v>
      </c>
      <c r="X929" t="n">
        <v>0.26</v>
      </c>
      <c r="Y929" t="n">
        <v>1</v>
      </c>
      <c r="Z929" t="n">
        <v>10</v>
      </c>
    </row>
    <row r="930">
      <c r="A930" t="n">
        <v>87</v>
      </c>
      <c r="B930" t="n">
        <v>150</v>
      </c>
      <c r="C930" t="inlineStr">
        <is>
          <t xml:space="preserve">CONCLUIDO	</t>
        </is>
      </c>
      <c r="D930" t="n">
        <v>4.714</v>
      </c>
      <c r="E930" t="n">
        <v>21.21</v>
      </c>
      <c r="F930" t="n">
        <v>17.61</v>
      </c>
      <c r="G930" t="n">
        <v>96.03</v>
      </c>
      <c r="H930" t="n">
        <v>1.17</v>
      </c>
      <c r="I930" t="n">
        <v>11</v>
      </c>
      <c r="J930" t="n">
        <v>346.02</v>
      </c>
      <c r="K930" t="n">
        <v>61.82</v>
      </c>
      <c r="L930" t="n">
        <v>22.75</v>
      </c>
      <c r="M930" t="n">
        <v>9</v>
      </c>
      <c r="N930" t="n">
        <v>111.45</v>
      </c>
      <c r="O930" t="n">
        <v>42909.73</v>
      </c>
      <c r="P930" t="n">
        <v>314.44</v>
      </c>
      <c r="Q930" t="n">
        <v>444.55</v>
      </c>
      <c r="R930" t="n">
        <v>71.47</v>
      </c>
      <c r="S930" t="n">
        <v>48.21</v>
      </c>
      <c r="T930" t="n">
        <v>5684.75</v>
      </c>
      <c r="U930" t="n">
        <v>0.67</v>
      </c>
      <c r="V930" t="n">
        <v>0.77</v>
      </c>
      <c r="W930" t="n">
        <v>0.18</v>
      </c>
      <c r="X930" t="n">
        <v>0.33</v>
      </c>
      <c r="Y930" t="n">
        <v>1</v>
      </c>
      <c r="Z930" t="n">
        <v>10</v>
      </c>
    </row>
    <row r="931">
      <c r="A931" t="n">
        <v>88</v>
      </c>
      <c r="B931" t="n">
        <v>150</v>
      </c>
      <c r="C931" t="inlineStr">
        <is>
          <t xml:space="preserve">CONCLUIDO	</t>
        </is>
      </c>
      <c r="D931" t="n">
        <v>4.7241</v>
      </c>
      <c r="E931" t="n">
        <v>21.17</v>
      </c>
      <c r="F931" t="n">
        <v>17.56</v>
      </c>
      <c r="G931" t="n">
        <v>95.78</v>
      </c>
      <c r="H931" t="n">
        <v>1.18</v>
      </c>
      <c r="I931" t="n">
        <v>11</v>
      </c>
      <c r="J931" t="n">
        <v>346.64</v>
      </c>
      <c r="K931" t="n">
        <v>61.82</v>
      </c>
      <c r="L931" t="n">
        <v>23</v>
      </c>
      <c r="M931" t="n">
        <v>9</v>
      </c>
      <c r="N931" t="n">
        <v>111.82</v>
      </c>
      <c r="O931" t="n">
        <v>42986.83</v>
      </c>
      <c r="P931" t="n">
        <v>313.59</v>
      </c>
      <c r="Q931" t="n">
        <v>444.55</v>
      </c>
      <c r="R931" t="n">
        <v>69.90000000000001</v>
      </c>
      <c r="S931" t="n">
        <v>48.21</v>
      </c>
      <c r="T931" t="n">
        <v>4897.98</v>
      </c>
      <c r="U931" t="n">
        <v>0.6899999999999999</v>
      </c>
      <c r="V931" t="n">
        <v>0.78</v>
      </c>
      <c r="W931" t="n">
        <v>0.18</v>
      </c>
      <c r="X931" t="n">
        <v>0.28</v>
      </c>
      <c r="Y931" t="n">
        <v>1</v>
      </c>
      <c r="Z931" t="n">
        <v>10</v>
      </c>
    </row>
    <row r="932">
      <c r="A932" t="n">
        <v>89</v>
      </c>
      <c r="B932" t="n">
        <v>150</v>
      </c>
      <c r="C932" t="inlineStr">
        <is>
          <t xml:space="preserve">CONCLUIDO	</t>
        </is>
      </c>
      <c r="D932" t="n">
        <v>4.7212</v>
      </c>
      <c r="E932" t="n">
        <v>21.18</v>
      </c>
      <c r="F932" t="n">
        <v>17.57</v>
      </c>
      <c r="G932" t="n">
        <v>95.84999999999999</v>
      </c>
      <c r="H932" t="n">
        <v>1.19</v>
      </c>
      <c r="I932" t="n">
        <v>11</v>
      </c>
      <c r="J932" t="n">
        <v>347.27</v>
      </c>
      <c r="K932" t="n">
        <v>61.82</v>
      </c>
      <c r="L932" t="n">
        <v>23.25</v>
      </c>
      <c r="M932" t="n">
        <v>9</v>
      </c>
      <c r="N932" t="n">
        <v>112.2</v>
      </c>
      <c r="O932" t="n">
        <v>43064.12</v>
      </c>
      <c r="P932" t="n">
        <v>314.17</v>
      </c>
      <c r="Q932" t="n">
        <v>444.57</v>
      </c>
      <c r="R932" t="n">
        <v>70.31999999999999</v>
      </c>
      <c r="S932" t="n">
        <v>48.21</v>
      </c>
      <c r="T932" t="n">
        <v>5109.17</v>
      </c>
      <c r="U932" t="n">
        <v>0.6899999999999999</v>
      </c>
      <c r="V932" t="n">
        <v>0.78</v>
      </c>
      <c r="W932" t="n">
        <v>0.18</v>
      </c>
      <c r="X932" t="n">
        <v>0.3</v>
      </c>
      <c r="Y932" t="n">
        <v>1</v>
      </c>
      <c r="Z932" t="n">
        <v>10</v>
      </c>
    </row>
    <row r="933">
      <c r="A933" t="n">
        <v>90</v>
      </c>
      <c r="B933" t="n">
        <v>150</v>
      </c>
      <c r="C933" t="inlineStr">
        <is>
          <t xml:space="preserve">CONCLUIDO	</t>
        </is>
      </c>
      <c r="D933" t="n">
        <v>4.7235</v>
      </c>
      <c r="E933" t="n">
        <v>21.17</v>
      </c>
      <c r="F933" t="n">
        <v>17.56</v>
      </c>
      <c r="G933" t="n">
        <v>95.8</v>
      </c>
      <c r="H933" t="n">
        <v>1.2</v>
      </c>
      <c r="I933" t="n">
        <v>11</v>
      </c>
      <c r="J933" t="n">
        <v>347.9</v>
      </c>
      <c r="K933" t="n">
        <v>61.82</v>
      </c>
      <c r="L933" t="n">
        <v>23.5</v>
      </c>
      <c r="M933" t="n">
        <v>9</v>
      </c>
      <c r="N933" t="n">
        <v>112.58</v>
      </c>
      <c r="O933" t="n">
        <v>43141.62</v>
      </c>
      <c r="P933" t="n">
        <v>314.31</v>
      </c>
      <c r="Q933" t="n">
        <v>444.57</v>
      </c>
      <c r="R933" t="n">
        <v>69.93000000000001</v>
      </c>
      <c r="S933" t="n">
        <v>48.21</v>
      </c>
      <c r="T933" t="n">
        <v>4915.92</v>
      </c>
      <c r="U933" t="n">
        <v>0.6899999999999999</v>
      </c>
      <c r="V933" t="n">
        <v>0.78</v>
      </c>
      <c r="W933" t="n">
        <v>0.18</v>
      </c>
      <c r="X933" t="n">
        <v>0.29</v>
      </c>
      <c r="Y933" t="n">
        <v>1</v>
      </c>
      <c r="Z933" t="n">
        <v>10</v>
      </c>
    </row>
    <row r="934">
      <c r="A934" t="n">
        <v>91</v>
      </c>
      <c r="B934" t="n">
        <v>150</v>
      </c>
      <c r="C934" t="inlineStr">
        <is>
          <t xml:space="preserve">CONCLUIDO	</t>
        </is>
      </c>
      <c r="D934" t="n">
        <v>4.7219</v>
      </c>
      <c r="E934" t="n">
        <v>21.18</v>
      </c>
      <c r="F934" t="n">
        <v>17.57</v>
      </c>
      <c r="G934" t="n">
        <v>95.83</v>
      </c>
      <c r="H934" t="n">
        <v>1.21</v>
      </c>
      <c r="I934" t="n">
        <v>11</v>
      </c>
      <c r="J934" t="n">
        <v>348.53</v>
      </c>
      <c r="K934" t="n">
        <v>61.82</v>
      </c>
      <c r="L934" t="n">
        <v>23.75</v>
      </c>
      <c r="M934" t="n">
        <v>9</v>
      </c>
      <c r="N934" t="n">
        <v>112.96</v>
      </c>
      <c r="O934" t="n">
        <v>43219.31</v>
      </c>
      <c r="P934" t="n">
        <v>314.39</v>
      </c>
      <c r="Q934" t="n">
        <v>444.55</v>
      </c>
      <c r="R934" t="n">
        <v>70.18000000000001</v>
      </c>
      <c r="S934" t="n">
        <v>48.21</v>
      </c>
      <c r="T934" t="n">
        <v>5042.12</v>
      </c>
      <c r="U934" t="n">
        <v>0.6899999999999999</v>
      </c>
      <c r="V934" t="n">
        <v>0.78</v>
      </c>
      <c r="W934" t="n">
        <v>0.18</v>
      </c>
      <c r="X934" t="n">
        <v>0.29</v>
      </c>
      <c r="Y934" t="n">
        <v>1</v>
      </c>
      <c r="Z934" t="n">
        <v>10</v>
      </c>
    </row>
    <row r="935">
      <c r="A935" t="n">
        <v>92</v>
      </c>
      <c r="B935" t="n">
        <v>150</v>
      </c>
      <c r="C935" t="inlineStr">
        <is>
          <t xml:space="preserve">CONCLUIDO	</t>
        </is>
      </c>
      <c r="D935" t="n">
        <v>4.7223</v>
      </c>
      <c r="E935" t="n">
        <v>21.18</v>
      </c>
      <c r="F935" t="n">
        <v>17.57</v>
      </c>
      <c r="G935" t="n">
        <v>95.81999999999999</v>
      </c>
      <c r="H935" t="n">
        <v>1.23</v>
      </c>
      <c r="I935" t="n">
        <v>11</v>
      </c>
      <c r="J935" t="n">
        <v>349.16</v>
      </c>
      <c r="K935" t="n">
        <v>61.82</v>
      </c>
      <c r="L935" t="n">
        <v>24</v>
      </c>
      <c r="M935" t="n">
        <v>9</v>
      </c>
      <c r="N935" t="n">
        <v>113.34</v>
      </c>
      <c r="O935" t="n">
        <v>43297.21</v>
      </c>
      <c r="P935" t="n">
        <v>314.38</v>
      </c>
      <c r="Q935" t="n">
        <v>444.56</v>
      </c>
      <c r="R935" t="n">
        <v>70.09999999999999</v>
      </c>
      <c r="S935" t="n">
        <v>48.21</v>
      </c>
      <c r="T935" t="n">
        <v>5000.37</v>
      </c>
      <c r="U935" t="n">
        <v>0.6899999999999999</v>
      </c>
      <c r="V935" t="n">
        <v>0.78</v>
      </c>
      <c r="W935" t="n">
        <v>0.18</v>
      </c>
      <c r="X935" t="n">
        <v>0.29</v>
      </c>
      <c r="Y935" t="n">
        <v>1</v>
      </c>
      <c r="Z935" t="n">
        <v>10</v>
      </c>
    </row>
    <row r="936">
      <c r="A936" t="n">
        <v>93</v>
      </c>
      <c r="B936" t="n">
        <v>150</v>
      </c>
      <c r="C936" t="inlineStr">
        <is>
          <t xml:space="preserve">CONCLUIDO	</t>
        </is>
      </c>
      <c r="D936" t="n">
        <v>4.7223</v>
      </c>
      <c r="E936" t="n">
        <v>21.18</v>
      </c>
      <c r="F936" t="n">
        <v>17.57</v>
      </c>
      <c r="G936" t="n">
        <v>95.81999999999999</v>
      </c>
      <c r="H936" t="n">
        <v>1.24</v>
      </c>
      <c r="I936" t="n">
        <v>11</v>
      </c>
      <c r="J936" t="n">
        <v>349.79</v>
      </c>
      <c r="K936" t="n">
        <v>61.82</v>
      </c>
      <c r="L936" t="n">
        <v>24.25</v>
      </c>
      <c r="M936" t="n">
        <v>9</v>
      </c>
      <c r="N936" t="n">
        <v>113.72</v>
      </c>
      <c r="O936" t="n">
        <v>43375.3</v>
      </c>
      <c r="P936" t="n">
        <v>314.41</v>
      </c>
      <c r="Q936" t="n">
        <v>444.56</v>
      </c>
      <c r="R936" t="n">
        <v>70.13</v>
      </c>
      <c r="S936" t="n">
        <v>48.21</v>
      </c>
      <c r="T936" t="n">
        <v>5015.1</v>
      </c>
      <c r="U936" t="n">
        <v>0.6899999999999999</v>
      </c>
      <c r="V936" t="n">
        <v>0.78</v>
      </c>
      <c r="W936" t="n">
        <v>0.18</v>
      </c>
      <c r="X936" t="n">
        <v>0.29</v>
      </c>
      <c r="Y936" t="n">
        <v>1</v>
      </c>
      <c r="Z936" t="n">
        <v>10</v>
      </c>
    </row>
    <row r="937">
      <c r="A937" t="n">
        <v>94</v>
      </c>
      <c r="B937" t="n">
        <v>150</v>
      </c>
      <c r="C937" t="inlineStr">
        <is>
          <t xml:space="preserve">CONCLUIDO	</t>
        </is>
      </c>
      <c r="D937" t="n">
        <v>4.7226</v>
      </c>
      <c r="E937" t="n">
        <v>21.17</v>
      </c>
      <c r="F937" t="n">
        <v>17.57</v>
      </c>
      <c r="G937" t="n">
        <v>95.81999999999999</v>
      </c>
      <c r="H937" t="n">
        <v>1.25</v>
      </c>
      <c r="I937" t="n">
        <v>11</v>
      </c>
      <c r="J937" t="n">
        <v>350.43</v>
      </c>
      <c r="K937" t="n">
        <v>61.82</v>
      </c>
      <c r="L937" t="n">
        <v>24.5</v>
      </c>
      <c r="M937" t="n">
        <v>9</v>
      </c>
      <c r="N937" t="n">
        <v>114.11</v>
      </c>
      <c r="O937" t="n">
        <v>43453.61</v>
      </c>
      <c r="P937" t="n">
        <v>314.23</v>
      </c>
      <c r="Q937" t="n">
        <v>444.55</v>
      </c>
      <c r="R937" t="n">
        <v>70.08</v>
      </c>
      <c r="S937" t="n">
        <v>48.21</v>
      </c>
      <c r="T937" t="n">
        <v>4988.89</v>
      </c>
      <c r="U937" t="n">
        <v>0.6899999999999999</v>
      </c>
      <c r="V937" t="n">
        <v>0.78</v>
      </c>
      <c r="W937" t="n">
        <v>0.18</v>
      </c>
      <c r="X937" t="n">
        <v>0.29</v>
      </c>
      <c r="Y937" t="n">
        <v>1</v>
      </c>
      <c r="Z937" t="n">
        <v>10</v>
      </c>
    </row>
    <row r="938">
      <c r="A938" t="n">
        <v>95</v>
      </c>
      <c r="B938" t="n">
        <v>150</v>
      </c>
      <c r="C938" t="inlineStr">
        <is>
          <t xml:space="preserve">CONCLUIDO	</t>
        </is>
      </c>
      <c r="D938" t="n">
        <v>4.7221</v>
      </c>
      <c r="E938" t="n">
        <v>21.18</v>
      </c>
      <c r="F938" t="n">
        <v>17.57</v>
      </c>
      <c r="G938" t="n">
        <v>95.83</v>
      </c>
      <c r="H938" t="n">
        <v>1.26</v>
      </c>
      <c r="I938" t="n">
        <v>11</v>
      </c>
      <c r="J938" t="n">
        <v>351.06</v>
      </c>
      <c r="K938" t="n">
        <v>61.82</v>
      </c>
      <c r="L938" t="n">
        <v>24.75</v>
      </c>
      <c r="M938" t="n">
        <v>9</v>
      </c>
      <c r="N938" t="n">
        <v>114.49</v>
      </c>
      <c r="O938" t="n">
        <v>43532.12</v>
      </c>
      <c r="P938" t="n">
        <v>314.14</v>
      </c>
      <c r="Q938" t="n">
        <v>444.55</v>
      </c>
      <c r="R938" t="n">
        <v>70.12</v>
      </c>
      <c r="S938" t="n">
        <v>48.21</v>
      </c>
      <c r="T938" t="n">
        <v>5009.44</v>
      </c>
      <c r="U938" t="n">
        <v>0.6899999999999999</v>
      </c>
      <c r="V938" t="n">
        <v>0.78</v>
      </c>
      <c r="W938" t="n">
        <v>0.18</v>
      </c>
      <c r="X938" t="n">
        <v>0.29</v>
      </c>
      <c r="Y938" t="n">
        <v>1</v>
      </c>
      <c r="Z938" t="n">
        <v>10</v>
      </c>
    </row>
    <row r="939">
      <c r="A939" t="n">
        <v>96</v>
      </c>
      <c r="B939" t="n">
        <v>150</v>
      </c>
      <c r="C939" t="inlineStr">
        <is>
          <t xml:space="preserve">CONCLUIDO	</t>
        </is>
      </c>
      <c r="D939" t="n">
        <v>4.7435</v>
      </c>
      <c r="E939" t="n">
        <v>21.08</v>
      </c>
      <c r="F939" t="n">
        <v>17.53</v>
      </c>
      <c r="G939" t="n">
        <v>105.17</v>
      </c>
      <c r="H939" t="n">
        <v>1.27</v>
      </c>
      <c r="I939" t="n">
        <v>10</v>
      </c>
      <c r="J939" t="n">
        <v>351.7</v>
      </c>
      <c r="K939" t="n">
        <v>61.82</v>
      </c>
      <c r="L939" t="n">
        <v>25</v>
      </c>
      <c r="M939" t="n">
        <v>8</v>
      </c>
      <c r="N939" t="n">
        <v>114.88</v>
      </c>
      <c r="O939" t="n">
        <v>43610.83</v>
      </c>
      <c r="P939" t="n">
        <v>313.27</v>
      </c>
      <c r="Q939" t="n">
        <v>444.58</v>
      </c>
      <c r="R939" t="n">
        <v>68.78</v>
      </c>
      <c r="S939" t="n">
        <v>48.21</v>
      </c>
      <c r="T939" t="n">
        <v>4343.45</v>
      </c>
      <c r="U939" t="n">
        <v>0.7</v>
      </c>
      <c r="V939" t="n">
        <v>0.78</v>
      </c>
      <c r="W939" t="n">
        <v>0.18</v>
      </c>
      <c r="X939" t="n">
        <v>0.25</v>
      </c>
      <c r="Y939" t="n">
        <v>1</v>
      </c>
      <c r="Z939" t="n">
        <v>10</v>
      </c>
    </row>
    <row r="940">
      <c r="A940" t="n">
        <v>97</v>
      </c>
      <c r="B940" t="n">
        <v>150</v>
      </c>
      <c r="C940" t="inlineStr">
        <is>
          <t xml:space="preserve">CONCLUIDO	</t>
        </is>
      </c>
      <c r="D940" t="n">
        <v>4.7445</v>
      </c>
      <c r="E940" t="n">
        <v>21.08</v>
      </c>
      <c r="F940" t="n">
        <v>17.52</v>
      </c>
      <c r="G940" t="n">
        <v>105.14</v>
      </c>
      <c r="H940" t="n">
        <v>1.28</v>
      </c>
      <c r="I940" t="n">
        <v>10</v>
      </c>
      <c r="J940" t="n">
        <v>352.34</v>
      </c>
      <c r="K940" t="n">
        <v>61.82</v>
      </c>
      <c r="L940" t="n">
        <v>25.25</v>
      </c>
      <c r="M940" t="n">
        <v>8</v>
      </c>
      <c r="N940" t="n">
        <v>115.27</v>
      </c>
      <c r="O940" t="n">
        <v>43689.76</v>
      </c>
      <c r="P940" t="n">
        <v>313.36</v>
      </c>
      <c r="Q940" t="n">
        <v>444.55</v>
      </c>
      <c r="R940" t="n">
        <v>68.65000000000001</v>
      </c>
      <c r="S940" t="n">
        <v>48.21</v>
      </c>
      <c r="T940" t="n">
        <v>4281.66</v>
      </c>
      <c r="U940" t="n">
        <v>0.7</v>
      </c>
      <c r="V940" t="n">
        <v>0.78</v>
      </c>
      <c r="W940" t="n">
        <v>0.18</v>
      </c>
      <c r="X940" t="n">
        <v>0.25</v>
      </c>
      <c r="Y940" t="n">
        <v>1</v>
      </c>
      <c r="Z940" t="n">
        <v>10</v>
      </c>
    </row>
    <row r="941">
      <c r="A941" t="n">
        <v>98</v>
      </c>
      <c r="B941" t="n">
        <v>150</v>
      </c>
      <c r="C941" t="inlineStr">
        <is>
          <t xml:space="preserve">CONCLUIDO	</t>
        </is>
      </c>
      <c r="D941" t="n">
        <v>4.7426</v>
      </c>
      <c r="E941" t="n">
        <v>21.09</v>
      </c>
      <c r="F941" t="n">
        <v>17.53</v>
      </c>
      <c r="G941" t="n">
        <v>105.2</v>
      </c>
      <c r="H941" t="n">
        <v>1.29</v>
      </c>
      <c r="I941" t="n">
        <v>10</v>
      </c>
      <c r="J941" t="n">
        <v>352.98</v>
      </c>
      <c r="K941" t="n">
        <v>61.82</v>
      </c>
      <c r="L941" t="n">
        <v>25.5</v>
      </c>
      <c r="M941" t="n">
        <v>8</v>
      </c>
      <c r="N941" t="n">
        <v>115.66</v>
      </c>
      <c r="O941" t="n">
        <v>43769.02</v>
      </c>
      <c r="P941" t="n">
        <v>313.87</v>
      </c>
      <c r="Q941" t="n">
        <v>444.57</v>
      </c>
      <c r="R941" t="n">
        <v>68.87</v>
      </c>
      <c r="S941" t="n">
        <v>48.21</v>
      </c>
      <c r="T941" t="n">
        <v>4391.95</v>
      </c>
      <c r="U941" t="n">
        <v>0.7</v>
      </c>
      <c r="V941" t="n">
        <v>0.78</v>
      </c>
      <c r="W941" t="n">
        <v>0.18</v>
      </c>
      <c r="X941" t="n">
        <v>0.26</v>
      </c>
      <c r="Y941" t="n">
        <v>1</v>
      </c>
      <c r="Z941" t="n">
        <v>10</v>
      </c>
    </row>
    <row r="942">
      <c r="A942" t="n">
        <v>99</v>
      </c>
      <c r="B942" t="n">
        <v>150</v>
      </c>
      <c r="C942" t="inlineStr">
        <is>
          <t xml:space="preserve">CONCLUIDO	</t>
        </is>
      </c>
      <c r="D942" t="n">
        <v>4.7449</v>
      </c>
      <c r="E942" t="n">
        <v>21.08</v>
      </c>
      <c r="F942" t="n">
        <v>17.52</v>
      </c>
      <c r="G942" t="n">
        <v>105.14</v>
      </c>
      <c r="H942" t="n">
        <v>1.3</v>
      </c>
      <c r="I942" t="n">
        <v>10</v>
      </c>
      <c r="J942" t="n">
        <v>353.63</v>
      </c>
      <c r="K942" t="n">
        <v>61.82</v>
      </c>
      <c r="L942" t="n">
        <v>25.75</v>
      </c>
      <c r="M942" t="n">
        <v>8</v>
      </c>
      <c r="N942" t="n">
        <v>116.06</v>
      </c>
      <c r="O942" t="n">
        <v>43848.38</v>
      </c>
      <c r="P942" t="n">
        <v>314.35</v>
      </c>
      <c r="Q942" t="n">
        <v>444.57</v>
      </c>
      <c r="R942" t="n">
        <v>68.59999999999999</v>
      </c>
      <c r="S942" t="n">
        <v>48.21</v>
      </c>
      <c r="T942" t="n">
        <v>4255.06</v>
      </c>
      <c r="U942" t="n">
        <v>0.7</v>
      </c>
      <c r="V942" t="n">
        <v>0.78</v>
      </c>
      <c r="W942" t="n">
        <v>0.18</v>
      </c>
      <c r="X942" t="n">
        <v>0.25</v>
      </c>
      <c r="Y942" t="n">
        <v>1</v>
      </c>
      <c r="Z942" t="n">
        <v>10</v>
      </c>
    </row>
    <row r="943">
      <c r="A943" t="n">
        <v>100</v>
      </c>
      <c r="B943" t="n">
        <v>150</v>
      </c>
      <c r="C943" t="inlineStr">
        <is>
          <t xml:space="preserve">CONCLUIDO	</t>
        </is>
      </c>
      <c r="D943" t="n">
        <v>4.7428</v>
      </c>
      <c r="E943" t="n">
        <v>21.08</v>
      </c>
      <c r="F943" t="n">
        <v>17.53</v>
      </c>
      <c r="G943" t="n">
        <v>105.19</v>
      </c>
      <c r="H943" t="n">
        <v>1.31</v>
      </c>
      <c r="I943" t="n">
        <v>10</v>
      </c>
      <c r="J943" t="n">
        <v>354.27</v>
      </c>
      <c r="K943" t="n">
        <v>61.82</v>
      </c>
      <c r="L943" t="n">
        <v>26</v>
      </c>
      <c r="M943" t="n">
        <v>8</v>
      </c>
      <c r="N943" t="n">
        <v>116.45</v>
      </c>
      <c r="O943" t="n">
        <v>43927.95</v>
      </c>
      <c r="P943" t="n">
        <v>314.54</v>
      </c>
      <c r="Q943" t="n">
        <v>444.58</v>
      </c>
      <c r="R943" t="n">
        <v>68.90000000000001</v>
      </c>
      <c r="S943" t="n">
        <v>48.21</v>
      </c>
      <c r="T943" t="n">
        <v>4407.32</v>
      </c>
      <c r="U943" t="n">
        <v>0.7</v>
      </c>
      <c r="V943" t="n">
        <v>0.78</v>
      </c>
      <c r="W943" t="n">
        <v>0.18</v>
      </c>
      <c r="X943" t="n">
        <v>0.25</v>
      </c>
      <c r="Y943" t="n">
        <v>1</v>
      </c>
      <c r="Z943" t="n">
        <v>10</v>
      </c>
    </row>
    <row r="944">
      <c r="A944" t="n">
        <v>101</v>
      </c>
      <c r="B944" t="n">
        <v>150</v>
      </c>
      <c r="C944" t="inlineStr">
        <is>
          <t xml:space="preserve">CONCLUIDO	</t>
        </is>
      </c>
      <c r="D944" t="n">
        <v>4.7478</v>
      </c>
      <c r="E944" t="n">
        <v>21.06</v>
      </c>
      <c r="F944" t="n">
        <v>17.51</v>
      </c>
      <c r="G944" t="n">
        <v>105.06</v>
      </c>
      <c r="H944" t="n">
        <v>1.32</v>
      </c>
      <c r="I944" t="n">
        <v>10</v>
      </c>
      <c r="J944" t="n">
        <v>354.92</v>
      </c>
      <c r="K944" t="n">
        <v>61.82</v>
      </c>
      <c r="L944" t="n">
        <v>26.25</v>
      </c>
      <c r="M944" t="n">
        <v>8</v>
      </c>
      <c r="N944" t="n">
        <v>116.85</v>
      </c>
      <c r="O944" t="n">
        <v>44007.74</v>
      </c>
      <c r="P944" t="n">
        <v>313.76</v>
      </c>
      <c r="Q944" t="n">
        <v>444.55</v>
      </c>
      <c r="R944" t="n">
        <v>68.05</v>
      </c>
      <c r="S944" t="n">
        <v>48.21</v>
      </c>
      <c r="T944" t="n">
        <v>3979.58</v>
      </c>
      <c r="U944" t="n">
        <v>0.71</v>
      </c>
      <c r="V944" t="n">
        <v>0.78</v>
      </c>
      <c r="W944" t="n">
        <v>0.18</v>
      </c>
      <c r="X944" t="n">
        <v>0.23</v>
      </c>
      <c r="Y944" t="n">
        <v>1</v>
      </c>
      <c r="Z944" t="n">
        <v>10</v>
      </c>
    </row>
    <row r="945">
      <c r="A945" t="n">
        <v>102</v>
      </c>
      <c r="B945" t="n">
        <v>150</v>
      </c>
      <c r="C945" t="inlineStr">
        <is>
          <t xml:space="preserve">CONCLUIDO	</t>
        </is>
      </c>
      <c r="D945" t="n">
        <v>4.7533</v>
      </c>
      <c r="E945" t="n">
        <v>21.04</v>
      </c>
      <c r="F945" t="n">
        <v>17.49</v>
      </c>
      <c r="G945" t="n">
        <v>104.91</v>
      </c>
      <c r="H945" t="n">
        <v>1.33</v>
      </c>
      <c r="I945" t="n">
        <v>10</v>
      </c>
      <c r="J945" t="n">
        <v>355.57</v>
      </c>
      <c r="K945" t="n">
        <v>61.82</v>
      </c>
      <c r="L945" t="n">
        <v>26.5</v>
      </c>
      <c r="M945" t="n">
        <v>8</v>
      </c>
      <c r="N945" t="n">
        <v>117.25</v>
      </c>
      <c r="O945" t="n">
        <v>44087.74</v>
      </c>
      <c r="P945" t="n">
        <v>313.14</v>
      </c>
      <c r="Q945" t="n">
        <v>444.55</v>
      </c>
      <c r="R945" t="n">
        <v>67.15000000000001</v>
      </c>
      <c r="S945" t="n">
        <v>48.21</v>
      </c>
      <c r="T945" t="n">
        <v>3531.75</v>
      </c>
      <c r="U945" t="n">
        <v>0.72</v>
      </c>
      <c r="V945" t="n">
        <v>0.78</v>
      </c>
      <c r="W945" t="n">
        <v>0.18</v>
      </c>
      <c r="X945" t="n">
        <v>0.21</v>
      </c>
      <c r="Y945" t="n">
        <v>1</v>
      </c>
      <c r="Z945" t="n">
        <v>10</v>
      </c>
    </row>
    <row r="946">
      <c r="A946" t="n">
        <v>103</v>
      </c>
      <c r="B946" t="n">
        <v>150</v>
      </c>
      <c r="C946" t="inlineStr">
        <is>
          <t xml:space="preserve">CONCLUIDO	</t>
        </is>
      </c>
      <c r="D946" t="n">
        <v>4.7554</v>
      </c>
      <c r="E946" t="n">
        <v>21.03</v>
      </c>
      <c r="F946" t="n">
        <v>17.48</v>
      </c>
      <c r="G946" t="n">
        <v>104.86</v>
      </c>
      <c r="H946" t="n">
        <v>1.34</v>
      </c>
      <c r="I946" t="n">
        <v>10</v>
      </c>
      <c r="J946" t="n">
        <v>356.22</v>
      </c>
      <c r="K946" t="n">
        <v>61.82</v>
      </c>
      <c r="L946" t="n">
        <v>26.75</v>
      </c>
      <c r="M946" t="n">
        <v>8</v>
      </c>
      <c r="N946" t="n">
        <v>117.65</v>
      </c>
      <c r="O946" t="n">
        <v>44167.96</v>
      </c>
      <c r="P946" t="n">
        <v>313.04</v>
      </c>
      <c r="Q946" t="n">
        <v>444.55</v>
      </c>
      <c r="R946" t="n">
        <v>67.06999999999999</v>
      </c>
      <c r="S946" t="n">
        <v>48.21</v>
      </c>
      <c r="T946" t="n">
        <v>3492.23</v>
      </c>
      <c r="U946" t="n">
        <v>0.72</v>
      </c>
      <c r="V946" t="n">
        <v>0.78</v>
      </c>
      <c r="W946" t="n">
        <v>0.18</v>
      </c>
      <c r="X946" t="n">
        <v>0.2</v>
      </c>
      <c r="Y946" t="n">
        <v>1</v>
      </c>
      <c r="Z946" t="n">
        <v>10</v>
      </c>
    </row>
    <row r="947">
      <c r="A947" t="n">
        <v>104</v>
      </c>
      <c r="B947" t="n">
        <v>150</v>
      </c>
      <c r="C947" t="inlineStr">
        <is>
          <t xml:space="preserve">CONCLUIDO	</t>
        </is>
      </c>
      <c r="D947" t="n">
        <v>4.7439</v>
      </c>
      <c r="E947" t="n">
        <v>21.08</v>
      </c>
      <c r="F947" t="n">
        <v>17.53</v>
      </c>
      <c r="G947" t="n">
        <v>105.16</v>
      </c>
      <c r="H947" t="n">
        <v>1.35</v>
      </c>
      <c r="I947" t="n">
        <v>10</v>
      </c>
      <c r="J947" t="n">
        <v>356.87</v>
      </c>
      <c r="K947" t="n">
        <v>61.82</v>
      </c>
      <c r="L947" t="n">
        <v>27</v>
      </c>
      <c r="M947" t="n">
        <v>8</v>
      </c>
      <c r="N947" t="n">
        <v>118.05</v>
      </c>
      <c r="O947" t="n">
        <v>44248.41</v>
      </c>
      <c r="P947" t="n">
        <v>313.9</v>
      </c>
      <c r="Q947" t="n">
        <v>444.55</v>
      </c>
      <c r="R947" t="n">
        <v>68.97</v>
      </c>
      <c r="S947" t="n">
        <v>48.21</v>
      </c>
      <c r="T947" t="n">
        <v>4437.93</v>
      </c>
      <c r="U947" t="n">
        <v>0.7</v>
      </c>
      <c r="V947" t="n">
        <v>0.78</v>
      </c>
      <c r="W947" t="n">
        <v>0.17</v>
      </c>
      <c r="X947" t="n">
        <v>0.25</v>
      </c>
      <c r="Y947" t="n">
        <v>1</v>
      </c>
      <c r="Z947" t="n">
        <v>10</v>
      </c>
    </row>
    <row r="948">
      <c r="A948" t="n">
        <v>105</v>
      </c>
      <c r="B948" t="n">
        <v>150</v>
      </c>
      <c r="C948" t="inlineStr">
        <is>
          <t xml:space="preserve">CONCLUIDO	</t>
        </is>
      </c>
      <c r="D948" t="n">
        <v>4.7336</v>
      </c>
      <c r="E948" t="n">
        <v>21.13</v>
      </c>
      <c r="F948" t="n">
        <v>17.57</v>
      </c>
      <c r="G948" t="n">
        <v>105.44</v>
      </c>
      <c r="H948" t="n">
        <v>1.36</v>
      </c>
      <c r="I948" t="n">
        <v>10</v>
      </c>
      <c r="J948" t="n">
        <v>357.52</v>
      </c>
      <c r="K948" t="n">
        <v>61.82</v>
      </c>
      <c r="L948" t="n">
        <v>27.25</v>
      </c>
      <c r="M948" t="n">
        <v>8</v>
      </c>
      <c r="N948" t="n">
        <v>118.45</v>
      </c>
      <c r="O948" t="n">
        <v>44329.08</v>
      </c>
      <c r="P948" t="n">
        <v>314.47</v>
      </c>
      <c r="Q948" t="n">
        <v>444.55</v>
      </c>
      <c r="R948" t="n">
        <v>70.42</v>
      </c>
      <c r="S948" t="n">
        <v>48.21</v>
      </c>
      <c r="T948" t="n">
        <v>5162.64</v>
      </c>
      <c r="U948" t="n">
        <v>0.68</v>
      </c>
      <c r="V948" t="n">
        <v>0.78</v>
      </c>
      <c r="W948" t="n">
        <v>0.18</v>
      </c>
      <c r="X948" t="n">
        <v>0.3</v>
      </c>
      <c r="Y948" t="n">
        <v>1</v>
      </c>
      <c r="Z948" t="n">
        <v>10</v>
      </c>
    </row>
    <row r="949">
      <c r="A949" t="n">
        <v>106</v>
      </c>
      <c r="B949" t="n">
        <v>150</v>
      </c>
      <c r="C949" t="inlineStr">
        <is>
          <t xml:space="preserve">CONCLUIDO	</t>
        </is>
      </c>
      <c r="D949" t="n">
        <v>4.7408</v>
      </c>
      <c r="E949" t="n">
        <v>21.09</v>
      </c>
      <c r="F949" t="n">
        <v>17.54</v>
      </c>
      <c r="G949" t="n">
        <v>105.24</v>
      </c>
      <c r="H949" t="n">
        <v>1.37</v>
      </c>
      <c r="I949" t="n">
        <v>10</v>
      </c>
      <c r="J949" t="n">
        <v>358.18</v>
      </c>
      <c r="K949" t="n">
        <v>61.82</v>
      </c>
      <c r="L949" t="n">
        <v>27.5</v>
      </c>
      <c r="M949" t="n">
        <v>8</v>
      </c>
      <c r="N949" t="n">
        <v>118.86</v>
      </c>
      <c r="O949" t="n">
        <v>44409.98</v>
      </c>
      <c r="P949" t="n">
        <v>313.72</v>
      </c>
      <c r="Q949" t="n">
        <v>444.56</v>
      </c>
      <c r="R949" t="n">
        <v>69.25</v>
      </c>
      <c r="S949" t="n">
        <v>48.21</v>
      </c>
      <c r="T949" t="n">
        <v>4578.76</v>
      </c>
      <c r="U949" t="n">
        <v>0.7</v>
      </c>
      <c r="V949" t="n">
        <v>0.78</v>
      </c>
      <c r="W949" t="n">
        <v>0.18</v>
      </c>
      <c r="X949" t="n">
        <v>0.26</v>
      </c>
      <c r="Y949" t="n">
        <v>1</v>
      </c>
      <c r="Z949" t="n">
        <v>10</v>
      </c>
    </row>
    <row r="950">
      <c r="A950" t="n">
        <v>107</v>
      </c>
      <c r="B950" t="n">
        <v>150</v>
      </c>
      <c r="C950" t="inlineStr">
        <is>
          <t xml:space="preserve">CONCLUIDO	</t>
        </is>
      </c>
      <c r="D950" t="n">
        <v>4.738</v>
      </c>
      <c r="E950" t="n">
        <v>21.11</v>
      </c>
      <c r="F950" t="n">
        <v>17.55</v>
      </c>
      <c r="G950" t="n">
        <v>105.32</v>
      </c>
      <c r="H950" t="n">
        <v>1.38</v>
      </c>
      <c r="I950" t="n">
        <v>10</v>
      </c>
      <c r="J950" t="n">
        <v>358.84</v>
      </c>
      <c r="K950" t="n">
        <v>61.82</v>
      </c>
      <c r="L950" t="n">
        <v>27.75</v>
      </c>
      <c r="M950" t="n">
        <v>8</v>
      </c>
      <c r="N950" t="n">
        <v>119.27</v>
      </c>
      <c r="O950" t="n">
        <v>44491.1</v>
      </c>
      <c r="P950" t="n">
        <v>313.61</v>
      </c>
      <c r="Q950" t="n">
        <v>444.56</v>
      </c>
      <c r="R950" t="n">
        <v>69.68000000000001</v>
      </c>
      <c r="S950" t="n">
        <v>48.21</v>
      </c>
      <c r="T950" t="n">
        <v>4795.77</v>
      </c>
      <c r="U950" t="n">
        <v>0.6899999999999999</v>
      </c>
      <c r="V950" t="n">
        <v>0.78</v>
      </c>
      <c r="W950" t="n">
        <v>0.18</v>
      </c>
      <c r="X950" t="n">
        <v>0.28</v>
      </c>
      <c r="Y950" t="n">
        <v>1</v>
      </c>
      <c r="Z950" t="n">
        <v>10</v>
      </c>
    </row>
    <row r="951">
      <c r="A951" t="n">
        <v>108</v>
      </c>
      <c r="B951" t="n">
        <v>150</v>
      </c>
      <c r="C951" t="inlineStr">
        <is>
          <t xml:space="preserve">CONCLUIDO	</t>
        </is>
      </c>
      <c r="D951" t="n">
        <v>4.7618</v>
      </c>
      <c r="E951" t="n">
        <v>21</v>
      </c>
      <c r="F951" t="n">
        <v>17.5</v>
      </c>
      <c r="G951" t="n">
        <v>116.69</v>
      </c>
      <c r="H951" t="n">
        <v>1.39</v>
      </c>
      <c r="I951" t="n">
        <v>9</v>
      </c>
      <c r="J951" t="n">
        <v>359.5</v>
      </c>
      <c r="K951" t="n">
        <v>61.82</v>
      </c>
      <c r="L951" t="n">
        <v>28</v>
      </c>
      <c r="M951" t="n">
        <v>7</v>
      </c>
      <c r="N951" t="n">
        <v>119.68</v>
      </c>
      <c r="O951" t="n">
        <v>44572.45</v>
      </c>
      <c r="P951" t="n">
        <v>312.27</v>
      </c>
      <c r="Q951" t="n">
        <v>444.55</v>
      </c>
      <c r="R951" t="n">
        <v>67.95999999999999</v>
      </c>
      <c r="S951" t="n">
        <v>48.21</v>
      </c>
      <c r="T951" t="n">
        <v>3939.15</v>
      </c>
      <c r="U951" t="n">
        <v>0.71</v>
      </c>
      <c r="V951" t="n">
        <v>0.78</v>
      </c>
      <c r="W951" t="n">
        <v>0.18</v>
      </c>
      <c r="X951" t="n">
        <v>0.23</v>
      </c>
      <c r="Y951" t="n">
        <v>1</v>
      </c>
      <c r="Z951" t="n">
        <v>10</v>
      </c>
    </row>
    <row r="952">
      <c r="A952" t="n">
        <v>109</v>
      </c>
      <c r="B952" t="n">
        <v>150</v>
      </c>
      <c r="C952" t="inlineStr">
        <is>
          <t xml:space="preserve">CONCLUIDO	</t>
        </is>
      </c>
      <c r="D952" t="n">
        <v>4.7632</v>
      </c>
      <c r="E952" t="n">
        <v>20.99</v>
      </c>
      <c r="F952" t="n">
        <v>17.5</v>
      </c>
      <c r="G952" t="n">
        <v>116.65</v>
      </c>
      <c r="H952" t="n">
        <v>1.4</v>
      </c>
      <c r="I952" t="n">
        <v>9</v>
      </c>
      <c r="J952" t="n">
        <v>360.16</v>
      </c>
      <c r="K952" t="n">
        <v>61.82</v>
      </c>
      <c r="L952" t="n">
        <v>28.25</v>
      </c>
      <c r="M952" t="n">
        <v>7</v>
      </c>
      <c r="N952" t="n">
        <v>120.09</v>
      </c>
      <c r="O952" t="n">
        <v>44654.04</v>
      </c>
      <c r="P952" t="n">
        <v>312.51</v>
      </c>
      <c r="Q952" t="n">
        <v>444.55</v>
      </c>
      <c r="R952" t="n">
        <v>67.86</v>
      </c>
      <c r="S952" t="n">
        <v>48.21</v>
      </c>
      <c r="T952" t="n">
        <v>3891.24</v>
      </c>
      <c r="U952" t="n">
        <v>0.71</v>
      </c>
      <c r="V952" t="n">
        <v>0.78</v>
      </c>
      <c r="W952" t="n">
        <v>0.18</v>
      </c>
      <c r="X952" t="n">
        <v>0.22</v>
      </c>
      <c r="Y952" t="n">
        <v>1</v>
      </c>
      <c r="Z952" t="n">
        <v>10</v>
      </c>
    </row>
    <row r="953">
      <c r="A953" t="n">
        <v>110</v>
      </c>
      <c r="B953" t="n">
        <v>150</v>
      </c>
      <c r="C953" t="inlineStr">
        <is>
          <t xml:space="preserve">CONCLUIDO	</t>
        </is>
      </c>
      <c r="D953" t="n">
        <v>4.7624</v>
      </c>
      <c r="E953" t="n">
        <v>21</v>
      </c>
      <c r="F953" t="n">
        <v>17.5</v>
      </c>
      <c r="G953" t="n">
        <v>116.67</v>
      </c>
      <c r="H953" t="n">
        <v>1.41</v>
      </c>
      <c r="I953" t="n">
        <v>9</v>
      </c>
      <c r="J953" t="n">
        <v>360.82</v>
      </c>
      <c r="K953" t="n">
        <v>61.82</v>
      </c>
      <c r="L953" t="n">
        <v>28.5</v>
      </c>
      <c r="M953" t="n">
        <v>7</v>
      </c>
      <c r="N953" t="n">
        <v>120.5</v>
      </c>
      <c r="O953" t="n">
        <v>44735.86</v>
      </c>
      <c r="P953" t="n">
        <v>312.89</v>
      </c>
      <c r="Q953" t="n">
        <v>444.55</v>
      </c>
      <c r="R953" t="n">
        <v>67.94</v>
      </c>
      <c r="S953" t="n">
        <v>48.21</v>
      </c>
      <c r="T953" t="n">
        <v>3928.4</v>
      </c>
      <c r="U953" t="n">
        <v>0.71</v>
      </c>
      <c r="V953" t="n">
        <v>0.78</v>
      </c>
      <c r="W953" t="n">
        <v>0.18</v>
      </c>
      <c r="X953" t="n">
        <v>0.22</v>
      </c>
      <c r="Y953" t="n">
        <v>1</v>
      </c>
      <c r="Z953" t="n">
        <v>10</v>
      </c>
    </row>
    <row r="954">
      <c r="A954" t="n">
        <v>111</v>
      </c>
      <c r="B954" t="n">
        <v>150</v>
      </c>
      <c r="C954" t="inlineStr">
        <is>
          <t xml:space="preserve">CONCLUIDO	</t>
        </is>
      </c>
      <c r="D954" t="n">
        <v>4.762</v>
      </c>
      <c r="E954" t="n">
        <v>21</v>
      </c>
      <c r="F954" t="n">
        <v>17.5</v>
      </c>
      <c r="G954" t="n">
        <v>116.68</v>
      </c>
      <c r="H954" t="n">
        <v>1.42</v>
      </c>
      <c r="I954" t="n">
        <v>9</v>
      </c>
      <c r="J954" t="n">
        <v>361.49</v>
      </c>
      <c r="K954" t="n">
        <v>61.82</v>
      </c>
      <c r="L954" t="n">
        <v>28.75</v>
      </c>
      <c r="M954" t="n">
        <v>7</v>
      </c>
      <c r="N954" t="n">
        <v>120.92</v>
      </c>
      <c r="O954" t="n">
        <v>44817.91</v>
      </c>
      <c r="P954" t="n">
        <v>313.05</v>
      </c>
      <c r="Q954" t="n">
        <v>444.55</v>
      </c>
      <c r="R954" t="n">
        <v>68.01000000000001</v>
      </c>
      <c r="S954" t="n">
        <v>48.21</v>
      </c>
      <c r="T954" t="n">
        <v>3965.9</v>
      </c>
      <c r="U954" t="n">
        <v>0.71</v>
      </c>
      <c r="V954" t="n">
        <v>0.78</v>
      </c>
      <c r="W954" t="n">
        <v>0.18</v>
      </c>
      <c r="X954" t="n">
        <v>0.23</v>
      </c>
      <c r="Y954" t="n">
        <v>1</v>
      </c>
      <c r="Z954" t="n">
        <v>10</v>
      </c>
    </row>
    <row r="955">
      <c r="A955" t="n">
        <v>112</v>
      </c>
      <c r="B955" t="n">
        <v>150</v>
      </c>
      <c r="C955" t="inlineStr">
        <is>
          <t xml:space="preserve">CONCLUIDO	</t>
        </is>
      </c>
      <c r="D955" t="n">
        <v>4.7586</v>
      </c>
      <c r="E955" t="n">
        <v>21.01</v>
      </c>
      <c r="F955" t="n">
        <v>17.52</v>
      </c>
      <c r="G955" t="n">
        <v>116.78</v>
      </c>
      <c r="H955" t="n">
        <v>1.43</v>
      </c>
      <c r="I955" t="n">
        <v>9</v>
      </c>
      <c r="J955" t="n">
        <v>362.16</v>
      </c>
      <c r="K955" t="n">
        <v>61.82</v>
      </c>
      <c r="L955" t="n">
        <v>29</v>
      </c>
      <c r="M955" t="n">
        <v>7</v>
      </c>
      <c r="N955" t="n">
        <v>121.34</v>
      </c>
      <c r="O955" t="n">
        <v>44900.33</v>
      </c>
      <c r="P955" t="n">
        <v>313.75</v>
      </c>
      <c r="Q955" t="n">
        <v>444.55</v>
      </c>
      <c r="R955" t="n">
        <v>68.48</v>
      </c>
      <c r="S955" t="n">
        <v>48.21</v>
      </c>
      <c r="T955" t="n">
        <v>4198.75</v>
      </c>
      <c r="U955" t="n">
        <v>0.7</v>
      </c>
      <c r="V955" t="n">
        <v>0.78</v>
      </c>
      <c r="W955" t="n">
        <v>0.18</v>
      </c>
      <c r="X955" t="n">
        <v>0.24</v>
      </c>
      <c r="Y955" t="n">
        <v>1</v>
      </c>
      <c r="Z955" t="n">
        <v>10</v>
      </c>
    </row>
    <row r="956">
      <c r="A956" t="n">
        <v>113</v>
      </c>
      <c r="B956" t="n">
        <v>150</v>
      </c>
      <c r="C956" t="inlineStr">
        <is>
          <t xml:space="preserve">CONCLUIDO	</t>
        </is>
      </c>
      <c r="D956" t="n">
        <v>4.7639</v>
      </c>
      <c r="E956" t="n">
        <v>20.99</v>
      </c>
      <c r="F956" t="n">
        <v>17.49</v>
      </c>
      <c r="G956" t="n">
        <v>116.63</v>
      </c>
      <c r="H956" t="n">
        <v>1.44</v>
      </c>
      <c r="I956" t="n">
        <v>9</v>
      </c>
      <c r="J956" t="n">
        <v>362.83</v>
      </c>
      <c r="K956" t="n">
        <v>61.82</v>
      </c>
      <c r="L956" t="n">
        <v>29.25</v>
      </c>
      <c r="M956" t="n">
        <v>7</v>
      </c>
      <c r="N956" t="n">
        <v>121.75</v>
      </c>
      <c r="O956" t="n">
        <v>44982.86</v>
      </c>
      <c r="P956" t="n">
        <v>313.68</v>
      </c>
      <c r="Q956" t="n">
        <v>444.55</v>
      </c>
      <c r="R956" t="n">
        <v>67.61</v>
      </c>
      <c r="S956" t="n">
        <v>48.21</v>
      </c>
      <c r="T956" t="n">
        <v>3764.96</v>
      </c>
      <c r="U956" t="n">
        <v>0.71</v>
      </c>
      <c r="V956" t="n">
        <v>0.78</v>
      </c>
      <c r="W956" t="n">
        <v>0.18</v>
      </c>
      <c r="X956" t="n">
        <v>0.22</v>
      </c>
      <c r="Y956" t="n">
        <v>1</v>
      </c>
      <c r="Z956" t="n">
        <v>10</v>
      </c>
    </row>
    <row r="957">
      <c r="A957" t="n">
        <v>114</v>
      </c>
      <c r="B957" t="n">
        <v>150</v>
      </c>
      <c r="C957" t="inlineStr">
        <is>
          <t xml:space="preserve">CONCLUIDO	</t>
        </is>
      </c>
      <c r="D957" t="n">
        <v>4.762</v>
      </c>
      <c r="E957" t="n">
        <v>21</v>
      </c>
      <c r="F957" t="n">
        <v>17.5</v>
      </c>
      <c r="G957" t="n">
        <v>116.68</v>
      </c>
      <c r="H957" t="n">
        <v>1.45</v>
      </c>
      <c r="I957" t="n">
        <v>9</v>
      </c>
      <c r="J957" t="n">
        <v>363.5</v>
      </c>
      <c r="K957" t="n">
        <v>61.82</v>
      </c>
      <c r="L957" t="n">
        <v>29.5</v>
      </c>
      <c r="M957" t="n">
        <v>7</v>
      </c>
      <c r="N957" t="n">
        <v>122.18</v>
      </c>
      <c r="O957" t="n">
        <v>45065.64</v>
      </c>
      <c r="P957" t="n">
        <v>313.94</v>
      </c>
      <c r="Q957" t="n">
        <v>444.56</v>
      </c>
      <c r="R957" t="n">
        <v>68.04000000000001</v>
      </c>
      <c r="S957" t="n">
        <v>48.21</v>
      </c>
      <c r="T957" t="n">
        <v>3982.33</v>
      </c>
      <c r="U957" t="n">
        <v>0.71</v>
      </c>
      <c r="V957" t="n">
        <v>0.78</v>
      </c>
      <c r="W957" t="n">
        <v>0.18</v>
      </c>
      <c r="X957" t="n">
        <v>0.23</v>
      </c>
      <c r="Y957" t="n">
        <v>1</v>
      </c>
      <c r="Z957" t="n">
        <v>10</v>
      </c>
    </row>
    <row r="958">
      <c r="A958" t="n">
        <v>115</v>
      </c>
      <c r="B958" t="n">
        <v>150</v>
      </c>
      <c r="C958" t="inlineStr">
        <is>
          <t xml:space="preserve">CONCLUIDO	</t>
        </is>
      </c>
      <c r="D958" t="n">
        <v>4.7612</v>
      </c>
      <c r="E958" t="n">
        <v>21</v>
      </c>
      <c r="F958" t="n">
        <v>17.51</v>
      </c>
      <c r="G958" t="n">
        <v>116.71</v>
      </c>
      <c r="H958" t="n">
        <v>1.46</v>
      </c>
      <c r="I958" t="n">
        <v>9</v>
      </c>
      <c r="J958" t="n">
        <v>364.17</v>
      </c>
      <c r="K958" t="n">
        <v>61.82</v>
      </c>
      <c r="L958" t="n">
        <v>29.75</v>
      </c>
      <c r="M958" t="n">
        <v>7</v>
      </c>
      <c r="N958" t="n">
        <v>122.6</v>
      </c>
      <c r="O958" t="n">
        <v>45148.66</v>
      </c>
      <c r="P958" t="n">
        <v>314.36</v>
      </c>
      <c r="Q958" t="n">
        <v>444.55</v>
      </c>
      <c r="R958" t="n">
        <v>68.06999999999999</v>
      </c>
      <c r="S958" t="n">
        <v>48.21</v>
      </c>
      <c r="T958" t="n">
        <v>3996.2</v>
      </c>
      <c r="U958" t="n">
        <v>0.71</v>
      </c>
      <c r="V958" t="n">
        <v>0.78</v>
      </c>
      <c r="W958" t="n">
        <v>0.18</v>
      </c>
      <c r="X958" t="n">
        <v>0.23</v>
      </c>
      <c r="Y958" t="n">
        <v>1</v>
      </c>
      <c r="Z958" t="n">
        <v>10</v>
      </c>
    </row>
    <row r="959">
      <c r="A959" t="n">
        <v>116</v>
      </c>
      <c r="B959" t="n">
        <v>150</v>
      </c>
      <c r="C959" t="inlineStr">
        <is>
          <t xml:space="preserve">CONCLUIDO	</t>
        </is>
      </c>
      <c r="D959" t="n">
        <v>4.7615</v>
      </c>
      <c r="E959" t="n">
        <v>21</v>
      </c>
      <c r="F959" t="n">
        <v>17.5</v>
      </c>
      <c r="G959" t="n">
        <v>116.7</v>
      </c>
      <c r="H959" t="n">
        <v>1.47</v>
      </c>
      <c r="I959" t="n">
        <v>9</v>
      </c>
      <c r="J959" t="n">
        <v>364.85</v>
      </c>
      <c r="K959" t="n">
        <v>61.82</v>
      </c>
      <c r="L959" t="n">
        <v>30</v>
      </c>
      <c r="M959" t="n">
        <v>7</v>
      </c>
      <c r="N959" t="n">
        <v>123.02</v>
      </c>
      <c r="O959" t="n">
        <v>45231.92</v>
      </c>
      <c r="P959" t="n">
        <v>314.67</v>
      </c>
      <c r="Q959" t="n">
        <v>444.55</v>
      </c>
      <c r="R959" t="n">
        <v>67.94</v>
      </c>
      <c r="S959" t="n">
        <v>48.21</v>
      </c>
      <c r="T959" t="n">
        <v>3928.33</v>
      </c>
      <c r="U959" t="n">
        <v>0.71</v>
      </c>
      <c r="V959" t="n">
        <v>0.78</v>
      </c>
      <c r="W959" t="n">
        <v>0.18</v>
      </c>
      <c r="X959" t="n">
        <v>0.23</v>
      </c>
      <c r="Y959" t="n">
        <v>1</v>
      </c>
      <c r="Z959" t="n">
        <v>10</v>
      </c>
    </row>
    <row r="960">
      <c r="A960" t="n">
        <v>117</v>
      </c>
      <c r="B960" t="n">
        <v>150</v>
      </c>
      <c r="C960" t="inlineStr">
        <is>
          <t xml:space="preserve">CONCLUIDO	</t>
        </is>
      </c>
      <c r="D960" t="n">
        <v>4.762</v>
      </c>
      <c r="E960" t="n">
        <v>21</v>
      </c>
      <c r="F960" t="n">
        <v>17.5</v>
      </c>
      <c r="G960" t="n">
        <v>116.68</v>
      </c>
      <c r="H960" t="n">
        <v>1.48</v>
      </c>
      <c r="I960" t="n">
        <v>9</v>
      </c>
      <c r="J960" t="n">
        <v>365.52</v>
      </c>
      <c r="K960" t="n">
        <v>61.82</v>
      </c>
      <c r="L960" t="n">
        <v>30.25</v>
      </c>
      <c r="M960" t="n">
        <v>7</v>
      </c>
      <c r="N960" t="n">
        <v>123.45</v>
      </c>
      <c r="O960" t="n">
        <v>45315.43</v>
      </c>
      <c r="P960" t="n">
        <v>314.57</v>
      </c>
      <c r="Q960" t="n">
        <v>444.57</v>
      </c>
      <c r="R960" t="n">
        <v>67.97</v>
      </c>
      <c r="S960" t="n">
        <v>48.21</v>
      </c>
      <c r="T960" t="n">
        <v>3944.15</v>
      </c>
      <c r="U960" t="n">
        <v>0.71</v>
      </c>
      <c r="V960" t="n">
        <v>0.78</v>
      </c>
      <c r="W960" t="n">
        <v>0.18</v>
      </c>
      <c r="X960" t="n">
        <v>0.23</v>
      </c>
      <c r="Y960" t="n">
        <v>1</v>
      </c>
      <c r="Z960" t="n">
        <v>10</v>
      </c>
    </row>
    <row r="961">
      <c r="A961" t="n">
        <v>118</v>
      </c>
      <c r="B961" t="n">
        <v>150</v>
      </c>
      <c r="C961" t="inlineStr">
        <is>
          <t xml:space="preserve">CONCLUIDO	</t>
        </is>
      </c>
      <c r="D961" t="n">
        <v>4.765</v>
      </c>
      <c r="E961" t="n">
        <v>20.99</v>
      </c>
      <c r="F961" t="n">
        <v>17.49</v>
      </c>
      <c r="G961" t="n">
        <v>116.59</v>
      </c>
      <c r="H961" t="n">
        <v>1.49</v>
      </c>
      <c r="I961" t="n">
        <v>9</v>
      </c>
      <c r="J961" t="n">
        <v>366.2</v>
      </c>
      <c r="K961" t="n">
        <v>61.82</v>
      </c>
      <c r="L961" t="n">
        <v>30.5</v>
      </c>
      <c r="M961" t="n">
        <v>7</v>
      </c>
      <c r="N961" t="n">
        <v>123.88</v>
      </c>
      <c r="O961" t="n">
        <v>45399.2</v>
      </c>
      <c r="P961" t="n">
        <v>314</v>
      </c>
      <c r="Q961" t="n">
        <v>444.55</v>
      </c>
      <c r="R961" t="n">
        <v>67.41</v>
      </c>
      <c r="S961" t="n">
        <v>48.21</v>
      </c>
      <c r="T961" t="n">
        <v>3663.51</v>
      </c>
      <c r="U961" t="n">
        <v>0.72</v>
      </c>
      <c r="V961" t="n">
        <v>0.78</v>
      </c>
      <c r="W961" t="n">
        <v>0.18</v>
      </c>
      <c r="X961" t="n">
        <v>0.21</v>
      </c>
      <c r="Y961" t="n">
        <v>1</v>
      </c>
      <c r="Z961" t="n">
        <v>10</v>
      </c>
    </row>
    <row r="962">
      <c r="A962" t="n">
        <v>119</v>
      </c>
      <c r="B962" t="n">
        <v>150</v>
      </c>
      <c r="C962" t="inlineStr">
        <is>
          <t xml:space="preserve">CONCLUIDO	</t>
        </is>
      </c>
      <c r="D962" t="n">
        <v>4.7658</v>
      </c>
      <c r="E962" t="n">
        <v>20.98</v>
      </c>
      <c r="F962" t="n">
        <v>17.49</v>
      </c>
      <c r="G962" t="n">
        <v>116.57</v>
      </c>
      <c r="H962" t="n">
        <v>1.49</v>
      </c>
      <c r="I962" t="n">
        <v>9</v>
      </c>
      <c r="J962" t="n">
        <v>366.88</v>
      </c>
      <c r="K962" t="n">
        <v>61.82</v>
      </c>
      <c r="L962" t="n">
        <v>30.75</v>
      </c>
      <c r="M962" t="n">
        <v>7</v>
      </c>
      <c r="N962" t="n">
        <v>124.31</v>
      </c>
      <c r="O962" t="n">
        <v>45483.22</v>
      </c>
      <c r="P962" t="n">
        <v>314.07</v>
      </c>
      <c r="Q962" t="n">
        <v>444.55</v>
      </c>
      <c r="R962" t="n">
        <v>67.27</v>
      </c>
      <c r="S962" t="n">
        <v>48.21</v>
      </c>
      <c r="T962" t="n">
        <v>3596.48</v>
      </c>
      <c r="U962" t="n">
        <v>0.72</v>
      </c>
      <c r="V962" t="n">
        <v>0.78</v>
      </c>
      <c r="W962" t="n">
        <v>0.18</v>
      </c>
      <c r="X962" t="n">
        <v>0.21</v>
      </c>
      <c r="Y962" t="n">
        <v>1</v>
      </c>
      <c r="Z962" t="n">
        <v>10</v>
      </c>
    </row>
    <row r="963">
      <c r="A963" t="n">
        <v>120</v>
      </c>
      <c r="B963" t="n">
        <v>150</v>
      </c>
      <c r="C963" t="inlineStr">
        <is>
          <t xml:space="preserve">CONCLUIDO	</t>
        </is>
      </c>
      <c r="D963" t="n">
        <v>4.771</v>
      </c>
      <c r="E963" t="n">
        <v>20.96</v>
      </c>
      <c r="F963" t="n">
        <v>17.46</v>
      </c>
      <c r="G963" t="n">
        <v>116.42</v>
      </c>
      <c r="H963" t="n">
        <v>1.5</v>
      </c>
      <c r="I963" t="n">
        <v>9</v>
      </c>
      <c r="J963" t="n">
        <v>367.57</v>
      </c>
      <c r="K963" t="n">
        <v>61.82</v>
      </c>
      <c r="L963" t="n">
        <v>31</v>
      </c>
      <c r="M963" t="n">
        <v>7</v>
      </c>
      <c r="N963" t="n">
        <v>124.74</v>
      </c>
      <c r="O963" t="n">
        <v>45567.49</v>
      </c>
      <c r="P963" t="n">
        <v>313.65</v>
      </c>
      <c r="Q963" t="n">
        <v>444.55</v>
      </c>
      <c r="R963" t="n">
        <v>66.53</v>
      </c>
      <c r="S963" t="n">
        <v>48.21</v>
      </c>
      <c r="T963" t="n">
        <v>3225.82</v>
      </c>
      <c r="U963" t="n">
        <v>0.72</v>
      </c>
      <c r="V963" t="n">
        <v>0.78</v>
      </c>
      <c r="W963" t="n">
        <v>0.18</v>
      </c>
      <c r="X963" t="n">
        <v>0.19</v>
      </c>
      <c r="Y963" t="n">
        <v>1</v>
      </c>
      <c r="Z963" t="n">
        <v>10</v>
      </c>
    </row>
    <row r="964">
      <c r="A964" t="n">
        <v>121</v>
      </c>
      <c r="B964" t="n">
        <v>150</v>
      </c>
      <c r="C964" t="inlineStr">
        <is>
          <t xml:space="preserve">CONCLUIDO	</t>
        </is>
      </c>
      <c r="D964" t="n">
        <v>4.7723</v>
      </c>
      <c r="E964" t="n">
        <v>20.95</v>
      </c>
      <c r="F964" t="n">
        <v>17.46</v>
      </c>
      <c r="G964" t="n">
        <v>116.38</v>
      </c>
      <c r="H964" t="n">
        <v>1.51</v>
      </c>
      <c r="I964" t="n">
        <v>9</v>
      </c>
      <c r="J964" t="n">
        <v>368.25</v>
      </c>
      <c r="K964" t="n">
        <v>61.82</v>
      </c>
      <c r="L964" t="n">
        <v>31.25</v>
      </c>
      <c r="M964" t="n">
        <v>7</v>
      </c>
      <c r="N964" t="n">
        <v>125.18</v>
      </c>
      <c r="O964" t="n">
        <v>45652.02</v>
      </c>
      <c r="P964" t="n">
        <v>313.58</v>
      </c>
      <c r="Q964" t="n">
        <v>444.55</v>
      </c>
      <c r="R964" t="n">
        <v>66.47</v>
      </c>
      <c r="S964" t="n">
        <v>48.21</v>
      </c>
      <c r="T964" t="n">
        <v>3195.83</v>
      </c>
      <c r="U964" t="n">
        <v>0.73</v>
      </c>
      <c r="V964" t="n">
        <v>0.78</v>
      </c>
      <c r="W964" t="n">
        <v>0.17</v>
      </c>
      <c r="X964" t="n">
        <v>0.18</v>
      </c>
      <c r="Y964" t="n">
        <v>1</v>
      </c>
      <c r="Z964" t="n">
        <v>10</v>
      </c>
    </row>
    <row r="965">
      <c r="A965" t="n">
        <v>122</v>
      </c>
      <c r="B965" t="n">
        <v>150</v>
      </c>
      <c r="C965" t="inlineStr">
        <is>
          <t xml:space="preserve">CONCLUIDO	</t>
        </is>
      </c>
      <c r="D965" t="n">
        <v>4.7637</v>
      </c>
      <c r="E965" t="n">
        <v>20.99</v>
      </c>
      <c r="F965" t="n">
        <v>17.49</v>
      </c>
      <c r="G965" t="n">
        <v>116.63</v>
      </c>
      <c r="H965" t="n">
        <v>1.52</v>
      </c>
      <c r="I965" t="n">
        <v>9</v>
      </c>
      <c r="J965" t="n">
        <v>368.94</v>
      </c>
      <c r="K965" t="n">
        <v>61.82</v>
      </c>
      <c r="L965" t="n">
        <v>31.5</v>
      </c>
      <c r="M965" t="n">
        <v>7</v>
      </c>
      <c r="N965" t="n">
        <v>125.62</v>
      </c>
      <c r="O965" t="n">
        <v>45736.8</v>
      </c>
      <c r="P965" t="n">
        <v>313.96</v>
      </c>
      <c r="Q965" t="n">
        <v>444.55</v>
      </c>
      <c r="R965" t="n">
        <v>67.87</v>
      </c>
      <c r="S965" t="n">
        <v>48.21</v>
      </c>
      <c r="T965" t="n">
        <v>3893.07</v>
      </c>
      <c r="U965" t="n">
        <v>0.71</v>
      </c>
      <c r="V965" t="n">
        <v>0.78</v>
      </c>
      <c r="W965" t="n">
        <v>0.17</v>
      </c>
      <c r="X965" t="n">
        <v>0.22</v>
      </c>
      <c r="Y965" t="n">
        <v>1</v>
      </c>
      <c r="Z965" t="n">
        <v>10</v>
      </c>
    </row>
    <row r="966">
      <c r="A966" t="n">
        <v>123</v>
      </c>
      <c r="B966" t="n">
        <v>150</v>
      </c>
      <c r="C966" t="inlineStr">
        <is>
          <t xml:space="preserve">CONCLUIDO	</t>
        </is>
      </c>
      <c r="D966" t="n">
        <v>4.752</v>
      </c>
      <c r="E966" t="n">
        <v>21.04</v>
      </c>
      <c r="F966" t="n">
        <v>17.55</v>
      </c>
      <c r="G966" t="n">
        <v>116.98</v>
      </c>
      <c r="H966" t="n">
        <v>1.53</v>
      </c>
      <c r="I966" t="n">
        <v>9</v>
      </c>
      <c r="J966" t="n">
        <v>369.63</v>
      </c>
      <c r="K966" t="n">
        <v>61.82</v>
      </c>
      <c r="L966" t="n">
        <v>31.75</v>
      </c>
      <c r="M966" t="n">
        <v>7</v>
      </c>
      <c r="N966" t="n">
        <v>126.06</v>
      </c>
      <c r="O966" t="n">
        <v>45821.85</v>
      </c>
      <c r="P966" t="n">
        <v>314.91</v>
      </c>
      <c r="Q966" t="n">
        <v>444.55</v>
      </c>
      <c r="R966" t="n">
        <v>69.7</v>
      </c>
      <c r="S966" t="n">
        <v>48.21</v>
      </c>
      <c r="T966" t="n">
        <v>4809.81</v>
      </c>
      <c r="U966" t="n">
        <v>0.6899999999999999</v>
      </c>
      <c r="V966" t="n">
        <v>0.78</v>
      </c>
      <c r="W966" t="n">
        <v>0.17</v>
      </c>
      <c r="X966" t="n">
        <v>0.27</v>
      </c>
      <c r="Y966" t="n">
        <v>1</v>
      </c>
      <c r="Z966" t="n">
        <v>10</v>
      </c>
    </row>
    <row r="967">
      <c r="A967" t="n">
        <v>124</v>
      </c>
      <c r="B967" t="n">
        <v>150</v>
      </c>
      <c r="C967" t="inlineStr">
        <is>
          <t xml:space="preserve">CONCLUIDO	</t>
        </is>
      </c>
      <c r="D967" t="n">
        <v>4.7577</v>
      </c>
      <c r="E967" t="n">
        <v>21.02</v>
      </c>
      <c r="F967" t="n">
        <v>17.52</v>
      </c>
      <c r="G967" t="n">
        <v>116.81</v>
      </c>
      <c r="H967" t="n">
        <v>1.54</v>
      </c>
      <c r="I967" t="n">
        <v>9</v>
      </c>
      <c r="J967" t="n">
        <v>370.32</v>
      </c>
      <c r="K967" t="n">
        <v>61.82</v>
      </c>
      <c r="L967" t="n">
        <v>32</v>
      </c>
      <c r="M967" t="n">
        <v>7</v>
      </c>
      <c r="N967" t="n">
        <v>126.5</v>
      </c>
      <c r="O967" t="n">
        <v>45907.3</v>
      </c>
      <c r="P967" t="n">
        <v>314.11</v>
      </c>
      <c r="Q967" t="n">
        <v>444.56</v>
      </c>
      <c r="R967" t="n">
        <v>68.62</v>
      </c>
      <c r="S967" t="n">
        <v>48.21</v>
      </c>
      <c r="T967" t="n">
        <v>4271.04</v>
      </c>
      <c r="U967" t="n">
        <v>0.7</v>
      </c>
      <c r="V967" t="n">
        <v>0.78</v>
      </c>
      <c r="W967" t="n">
        <v>0.18</v>
      </c>
      <c r="X967" t="n">
        <v>0.24</v>
      </c>
      <c r="Y967" t="n">
        <v>1</v>
      </c>
      <c r="Z967" t="n">
        <v>10</v>
      </c>
    </row>
    <row r="968">
      <c r="A968" t="n">
        <v>125</v>
      </c>
      <c r="B968" t="n">
        <v>150</v>
      </c>
      <c r="C968" t="inlineStr">
        <is>
          <t xml:space="preserve">CONCLUIDO	</t>
        </is>
      </c>
      <c r="D968" t="n">
        <v>4.7826</v>
      </c>
      <c r="E968" t="n">
        <v>20.91</v>
      </c>
      <c r="F968" t="n">
        <v>17.47</v>
      </c>
      <c r="G968" t="n">
        <v>131.01</v>
      </c>
      <c r="H968" t="n">
        <v>1.55</v>
      </c>
      <c r="I968" t="n">
        <v>8</v>
      </c>
      <c r="J968" t="n">
        <v>371.02</v>
      </c>
      <c r="K968" t="n">
        <v>61.82</v>
      </c>
      <c r="L968" t="n">
        <v>32.25</v>
      </c>
      <c r="M968" t="n">
        <v>6</v>
      </c>
      <c r="N968" t="n">
        <v>126.94</v>
      </c>
      <c r="O968" t="n">
        <v>45992.88</v>
      </c>
      <c r="P968" t="n">
        <v>313.71</v>
      </c>
      <c r="Q968" t="n">
        <v>444.57</v>
      </c>
      <c r="R968" t="n">
        <v>66.81999999999999</v>
      </c>
      <c r="S968" t="n">
        <v>48.21</v>
      </c>
      <c r="T968" t="n">
        <v>3376.14</v>
      </c>
      <c r="U968" t="n">
        <v>0.72</v>
      </c>
      <c r="V968" t="n">
        <v>0.78</v>
      </c>
      <c r="W968" t="n">
        <v>0.18</v>
      </c>
      <c r="X968" t="n">
        <v>0.19</v>
      </c>
      <c r="Y968" t="n">
        <v>1</v>
      </c>
      <c r="Z968" t="n">
        <v>10</v>
      </c>
    </row>
    <row r="969">
      <c r="A969" t="n">
        <v>126</v>
      </c>
      <c r="B969" t="n">
        <v>150</v>
      </c>
      <c r="C969" t="inlineStr">
        <is>
          <t xml:space="preserve">CONCLUIDO	</t>
        </is>
      </c>
      <c r="D969" t="n">
        <v>4.7813</v>
      </c>
      <c r="E969" t="n">
        <v>20.92</v>
      </c>
      <c r="F969" t="n">
        <v>17.47</v>
      </c>
      <c r="G969" t="n">
        <v>131.05</v>
      </c>
      <c r="H969" t="n">
        <v>1.56</v>
      </c>
      <c r="I969" t="n">
        <v>8</v>
      </c>
      <c r="J969" t="n">
        <v>371.71</v>
      </c>
      <c r="K969" t="n">
        <v>61.82</v>
      </c>
      <c r="L969" t="n">
        <v>32.5</v>
      </c>
      <c r="M969" t="n">
        <v>6</v>
      </c>
      <c r="N969" t="n">
        <v>127.39</v>
      </c>
      <c r="O969" t="n">
        <v>46078.74</v>
      </c>
      <c r="P969" t="n">
        <v>314.13</v>
      </c>
      <c r="Q969" t="n">
        <v>444.56</v>
      </c>
      <c r="R969" t="n">
        <v>67.01000000000001</v>
      </c>
      <c r="S969" t="n">
        <v>48.21</v>
      </c>
      <c r="T969" t="n">
        <v>3468.57</v>
      </c>
      <c r="U969" t="n">
        <v>0.72</v>
      </c>
      <c r="V969" t="n">
        <v>0.78</v>
      </c>
      <c r="W969" t="n">
        <v>0.18</v>
      </c>
      <c r="X969" t="n">
        <v>0.2</v>
      </c>
      <c r="Y969" t="n">
        <v>1</v>
      </c>
      <c r="Z969" t="n">
        <v>10</v>
      </c>
    </row>
    <row r="970">
      <c r="A970" t="n">
        <v>127</v>
      </c>
      <c r="B970" t="n">
        <v>150</v>
      </c>
      <c r="C970" t="inlineStr">
        <is>
          <t xml:space="preserve">CONCLUIDO	</t>
        </is>
      </c>
      <c r="D970" t="n">
        <v>4.7816</v>
      </c>
      <c r="E970" t="n">
        <v>20.91</v>
      </c>
      <c r="F970" t="n">
        <v>17.47</v>
      </c>
      <c r="G970" t="n">
        <v>131.04</v>
      </c>
      <c r="H970" t="n">
        <v>1.57</v>
      </c>
      <c r="I970" t="n">
        <v>8</v>
      </c>
      <c r="J970" t="n">
        <v>372.41</v>
      </c>
      <c r="K970" t="n">
        <v>61.82</v>
      </c>
      <c r="L970" t="n">
        <v>32.75</v>
      </c>
      <c r="M970" t="n">
        <v>6</v>
      </c>
      <c r="N970" t="n">
        <v>127.84</v>
      </c>
      <c r="O970" t="n">
        <v>46164.87</v>
      </c>
      <c r="P970" t="n">
        <v>314.06</v>
      </c>
      <c r="Q970" t="n">
        <v>444.55</v>
      </c>
      <c r="R970" t="n">
        <v>66.97</v>
      </c>
      <c r="S970" t="n">
        <v>48.21</v>
      </c>
      <c r="T970" t="n">
        <v>3447.59</v>
      </c>
      <c r="U970" t="n">
        <v>0.72</v>
      </c>
      <c r="V970" t="n">
        <v>0.78</v>
      </c>
      <c r="W970" t="n">
        <v>0.18</v>
      </c>
      <c r="X970" t="n">
        <v>0.2</v>
      </c>
      <c r="Y970" t="n">
        <v>1</v>
      </c>
      <c r="Z970" t="n">
        <v>10</v>
      </c>
    </row>
    <row r="971">
      <c r="A971" t="n">
        <v>128</v>
      </c>
      <c r="B971" t="n">
        <v>150</v>
      </c>
      <c r="C971" t="inlineStr">
        <is>
          <t xml:space="preserve">CONCLUIDO	</t>
        </is>
      </c>
      <c r="D971" t="n">
        <v>4.7806</v>
      </c>
      <c r="E971" t="n">
        <v>20.92</v>
      </c>
      <c r="F971" t="n">
        <v>17.48</v>
      </c>
      <c r="G971" t="n">
        <v>131.07</v>
      </c>
      <c r="H971" t="n">
        <v>1.58</v>
      </c>
      <c r="I971" t="n">
        <v>8</v>
      </c>
      <c r="J971" t="n">
        <v>373.11</v>
      </c>
      <c r="K971" t="n">
        <v>61.82</v>
      </c>
      <c r="L971" t="n">
        <v>33</v>
      </c>
      <c r="M971" t="n">
        <v>6</v>
      </c>
      <c r="N971" t="n">
        <v>128.29</v>
      </c>
      <c r="O971" t="n">
        <v>46251.27</v>
      </c>
      <c r="P971" t="n">
        <v>314.45</v>
      </c>
      <c r="Q971" t="n">
        <v>444.55</v>
      </c>
      <c r="R971" t="n">
        <v>67.12</v>
      </c>
      <c r="S971" t="n">
        <v>48.21</v>
      </c>
      <c r="T971" t="n">
        <v>3524.54</v>
      </c>
      <c r="U971" t="n">
        <v>0.72</v>
      </c>
      <c r="V971" t="n">
        <v>0.78</v>
      </c>
      <c r="W971" t="n">
        <v>0.18</v>
      </c>
      <c r="X971" t="n">
        <v>0.2</v>
      </c>
      <c r="Y971" t="n">
        <v>1</v>
      </c>
      <c r="Z971" t="n">
        <v>10</v>
      </c>
    </row>
    <row r="972">
      <c r="A972" t="n">
        <v>129</v>
      </c>
      <c r="B972" t="n">
        <v>150</v>
      </c>
      <c r="C972" t="inlineStr">
        <is>
          <t xml:space="preserve">CONCLUIDO	</t>
        </is>
      </c>
      <c r="D972" t="n">
        <v>4.78</v>
      </c>
      <c r="E972" t="n">
        <v>20.92</v>
      </c>
      <c r="F972" t="n">
        <v>17.48</v>
      </c>
      <c r="G972" t="n">
        <v>131.09</v>
      </c>
      <c r="H972" t="n">
        <v>1.59</v>
      </c>
      <c r="I972" t="n">
        <v>8</v>
      </c>
      <c r="J972" t="n">
        <v>373.81</v>
      </c>
      <c r="K972" t="n">
        <v>61.82</v>
      </c>
      <c r="L972" t="n">
        <v>33.25</v>
      </c>
      <c r="M972" t="n">
        <v>6</v>
      </c>
      <c r="N972" t="n">
        <v>128.74</v>
      </c>
      <c r="O972" t="n">
        <v>46337.95</v>
      </c>
      <c r="P972" t="n">
        <v>314.53</v>
      </c>
      <c r="Q972" t="n">
        <v>444.55</v>
      </c>
      <c r="R972" t="n">
        <v>67.19</v>
      </c>
      <c r="S972" t="n">
        <v>48.21</v>
      </c>
      <c r="T972" t="n">
        <v>3557.61</v>
      </c>
      <c r="U972" t="n">
        <v>0.72</v>
      </c>
      <c r="V972" t="n">
        <v>0.78</v>
      </c>
      <c r="W972" t="n">
        <v>0.18</v>
      </c>
      <c r="X972" t="n">
        <v>0.2</v>
      </c>
      <c r="Y972" t="n">
        <v>1</v>
      </c>
      <c r="Z972" t="n">
        <v>10</v>
      </c>
    </row>
    <row r="973">
      <c r="A973" t="n">
        <v>130</v>
      </c>
      <c r="B973" t="n">
        <v>150</v>
      </c>
      <c r="C973" t="inlineStr">
        <is>
          <t xml:space="preserve">CONCLUIDO	</t>
        </is>
      </c>
      <c r="D973" t="n">
        <v>4.7802</v>
      </c>
      <c r="E973" t="n">
        <v>20.92</v>
      </c>
      <c r="F973" t="n">
        <v>17.48</v>
      </c>
      <c r="G973" t="n">
        <v>131.08</v>
      </c>
      <c r="H973" t="n">
        <v>1.6</v>
      </c>
      <c r="I973" t="n">
        <v>8</v>
      </c>
      <c r="J973" t="n">
        <v>374.52</v>
      </c>
      <c r="K973" t="n">
        <v>61.82</v>
      </c>
      <c r="L973" t="n">
        <v>33.5</v>
      </c>
      <c r="M973" t="n">
        <v>6</v>
      </c>
      <c r="N973" t="n">
        <v>129.2</v>
      </c>
      <c r="O973" t="n">
        <v>46424.91</v>
      </c>
      <c r="P973" t="n">
        <v>314.56</v>
      </c>
      <c r="Q973" t="n">
        <v>444.57</v>
      </c>
      <c r="R973" t="n">
        <v>67.14</v>
      </c>
      <c r="S973" t="n">
        <v>48.21</v>
      </c>
      <c r="T973" t="n">
        <v>3534.24</v>
      </c>
      <c r="U973" t="n">
        <v>0.72</v>
      </c>
      <c r="V973" t="n">
        <v>0.78</v>
      </c>
      <c r="W973" t="n">
        <v>0.18</v>
      </c>
      <c r="X973" t="n">
        <v>0.2</v>
      </c>
      <c r="Y973" t="n">
        <v>1</v>
      </c>
      <c r="Z973" t="n">
        <v>10</v>
      </c>
    </row>
    <row r="974">
      <c r="A974" t="n">
        <v>131</v>
      </c>
      <c r="B974" t="n">
        <v>150</v>
      </c>
      <c r="C974" t="inlineStr">
        <is>
          <t xml:space="preserve">CONCLUIDO	</t>
        </is>
      </c>
      <c r="D974" t="n">
        <v>4.781</v>
      </c>
      <c r="E974" t="n">
        <v>20.92</v>
      </c>
      <c r="F974" t="n">
        <v>17.47</v>
      </c>
      <c r="G974" t="n">
        <v>131.06</v>
      </c>
      <c r="H974" t="n">
        <v>1.6</v>
      </c>
      <c r="I974" t="n">
        <v>8</v>
      </c>
      <c r="J974" t="n">
        <v>375.23</v>
      </c>
      <c r="K974" t="n">
        <v>61.82</v>
      </c>
      <c r="L974" t="n">
        <v>33.75</v>
      </c>
      <c r="M974" t="n">
        <v>6</v>
      </c>
      <c r="N974" t="n">
        <v>129.65</v>
      </c>
      <c r="O974" t="n">
        <v>46512.15</v>
      </c>
      <c r="P974" t="n">
        <v>314.46</v>
      </c>
      <c r="Q974" t="n">
        <v>444.55</v>
      </c>
      <c r="R974" t="n">
        <v>67.06</v>
      </c>
      <c r="S974" t="n">
        <v>48.21</v>
      </c>
      <c r="T974" t="n">
        <v>3493.22</v>
      </c>
      <c r="U974" t="n">
        <v>0.72</v>
      </c>
      <c r="V974" t="n">
        <v>0.78</v>
      </c>
      <c r="W974" t="n">
        <v>0.18</v>
      </c>
      <c r="X974" t="n">
        <v>0.2</v>
      </c>
      <c r="Y974" t="n">
        <v>1</v>
      </c>
      <c r="Z974" t="n">
        <v>10</v>
      </c>
    </row>
    <row r="975">
      <c r="A975" t="n">
        <v>132</v>
      </c>
      <c r="B975" t="n">
        <v>150</v>
      </c>
      <c r="C975" t="inlineStr">
        <is>
          <t xml:space="preserve">CONCLUIDO	</t>
        </is>
      </c>
      <c r="D975" t="n">
        <v>4.7809</v>
      </c>
      <c r="E975" t="n">
        <v>20.92</v>
      </c>
      <c r="F975" t="n">
        <v>17.48</v>
      </c>
      <c r="G975" t="n">
        <v>131.06</v>
      </c>
      <c r="H975" t="n">
        <v>1.61</v>
      </c>
      <c r="I975" t="n">
        <v>8</v>
      </c>
      <c r="J975" t="n">
        <v>375.93</v>
      </c>
      <c r="K975" t="n">
        <v>61.82</v>
      </c>
      <c r="L975" t="n">
        <v>34</v>
      </c>
      <c r="M975" t="n">
        <v>6</v>
      </c>
      <c r="N975" t="n">
        <v>130.11</v>
      </c>
      <c r="O975" t="n">
        <v>46599.68</v>
      </c>
      <c r="P975" t="n">
        <v>314.57</v>
      </c>
      <c r="Q975" t="n">
        <v>444.55</v>
      </c>
      <c r="R975" t="n">
        <v>67.08</v>
      </c>
      <c r="S975" t="n">
        <v>48.21</v>
      </c>
      <c r="T975" t="n">
        <v>3503.76</v>
      </c>
      <c r="U975" t="n">
        <v>0.72</v>
      </c>
      <c r="V975" t="n">
        <v>0.78</v>
      </c>
      <c r="W975" t="n">
        <v>0.18</v>
      </c>
      <c r="X975" t="n">
        <v>0.2</v>
      </c>
      <c r="Y975" t="n">
        <v>1</v>
      </c>
      <c r="Z975" t="n">
        <v>10</v>
      </c>
    </row>
    <row r="976">
      <c r="A976" t="n">
        <v>133</v>
      </c>
      <c r="B976" t="n">
        <v>150</v>
      </c>
      <c r="C976" t="inlineStr">
        <is>
          <t xml:space="preserve">CONCLUIDO	</t>
        </is>
      </c>
      <c r="D976" t="n">
        <v>4.7818</v>
      </c>
      <c r="E976" t="n">
        <v>20.91</v>
      </c>
      <c r="F976" t="n">
        <v>17.47</v>
      </c>
      <c r="G976" t="n">
        <v>131.03</v>
      </c>
      <c r="H976" t="n">
        <v>1.62</v>
      </c>
      <c r="I976" t="n">
        <v>8</v>
      </c>
      <c r="J976" t="n">
        <v>376.65</v>
      </c>
      <c r="K976" t="n">
        <v>61.82</v>
      </c>
      <c r="L976" t="n">
        <v>34.25</v>
      </c>
      <c r="M976" t="n">
        <v>6</v>
      </c>
      <c r="N976" t="n">
        <v>130.58</v>
      </c>
      <c r="O976" t="n">
        <v>46687.5</v>
      </c>
      <c r="P976" t="n">
        <v>314.76</v>
      </c>
      <c r="Q976" t="n">
        <v>444.55</v>
      </c>
      <c r="R976" t="n">
        <v>67</v>
      </c>
      <c r="S976" t="n">
        <v>48.21</v>
      </c>
      <c r="T976" t="n">
        <v>3466.15</v>
      </c>
      <c r="U976" t="n">
        <v>0.72</v>
      </c>
      <c r="V976" t="n">
        <v>0.78</v>
      </c>
      <c r="W976" t="n">
        <v>0.18</v>
      </c>
      <c r="X976" t="n">
        <v>0.19</v>
      </c>
      <c r="Y976" t="n">
        <v>1</v>
      </c>
      <c r="Z976" t="n">
        <v>10</v>
      </c>
    </row>
    <row r="977">
      <c r="A977" t="n">
        <v>134</v>
      </c>
      <c r="B977" t="n">
        <v>150</v>
      </c>
      <c r="C977" t="inlineStr">
        <is>
          <t xml:space="preserve">CONCLUIDO	</t>
        </is>
      </c>
      <c r="D977" t="n">
        <v>4.7789</v>
      </c>
      <c r="E977" t="n">
        <v>20.93</v>
      </c>
      <c r="F977" t="n">
        <v>17.48</v>
      </c>
      <c r="G977" t="n">
        <v>131.13</v>
      </c>
      <c r="H977" t="n">
        <v>1.63</v>
      </c>
      <c r="I977" t="n">
        <v>8</v>
      </c>
      <c r="J977" t="n">
        <v>377.36</v>
      </c>
      <c r="K977" t="n">
        <v>61.82</v>
      </c>
      <c r="L977" t="n">
        <v>34.5</v>
      </c>
      <c r="M977" t="n">
        <v>6</v>
      </c>
      <c r="N977" t="n">
        <v>131.04</v>
      </c>
      <c r="O977" t="n">
        <v>46775.73</v>
      </c>
      <c r="P977" t="n">
        <v>314.81</v>
      </c>
      <c r="Q977" t="n">
        <v>444.55</v>
      </c>
      <c r="R977" t="n">
        <v>67.34999999999999</v>
      </c>
      <c r="S977" t="n">
        <v>48.21</v>
      </c>
      <c r="T977" t="n">
        <v>3637.68</v>
      </c>
      <c r="U977" t="n">
        <v>0.72</v>
      </c>
      <c r="V977" t="n">
        <v>0.78</v>
      </c>
      <c r="W977" t="n">
        <v>0.18</v>
      </c>
      <c r="X977" t="n">
        <v>0.21</v>
      </c>
      <c r="Y977" t="n">
        <v>1</v>
      </c>
      <c r="Z977" t="n">
        <v>10</v>
      </c>
    </row>
    <row r="978">
      <c r="A978" t="n">
        <v>135</v>
      </c>
      <c r="B978" t="n">
        <v>150</v>
      </c>
      <c r="C978" t="inlineStr">
        <is>
          <t xml:space="preserve">CONCLUIDO	</t>
        </is>
      </c>
      <c r="D978" t="n">
        <v>4.7817</v>
      </c>
      <c r="E978" t="n">
        <v>20.91</v>
      </c>
      <c r="F978" t="n">
        <v>17.47</v>
      </c>
      <c r="G978" t="n">
        <v>131.04</v>
      </c>
      <c r="H978" t="n">
        <v>1.64</v>
      </c>
      <c r="I978" t="n">
        <v>8</v>
      </c>
      <c r="J978" t="n">
        <v>378.08</v>
      </c>
      <c r="K978" t="n">
        <v>61.82</v>
      </c>
      <c r="L978" t="n">
        <v>34.75</v>
      </c>
      <c r="M978" t="n">
        <v>6</v>
      </c>
      <c r="N978" t="n">
        <v>131.51</v>
      </c>
      <c r="O978" t="n">
        <v>46864.14</v>
      </c>
      <c r="P978" t="n">
        <v>314.79</v>
      </c>
      <c r="Q978" t="n">
        <v>444.55</v>
      </c>
      <c r="R978" t="n">
        <v>66.92</v>
      </c>
      <c r="S978" t="n">
        <v>48.21</v>
      </c>
      <c r="T978" t="n">
        <v>3423.34</v>
      </c>
      <c r="U978" t="n">
        <v>0.72</v>
      </c>
      <c r="V978" t="n">
        <v>0.78</v>
      </c>
      <c r="W978" t="n">
        <v>0.18</v>
      </c>
      <c r="X978" t="n">
        <v>0.19</v>
      </c>
      <c r="Y978" t="n">
        <v>1</v>
      </c>
      <c r="Z978" t="n">
        <v>10</v>
      </c>
    </row>
    <row r="979">
      <c r="A979" t="n">
        <v>136</v>
      </c>
      <c r="B979" t="n">
        <v>150</v>
      </c>
      <c r="C979" t="inlineStr">
        <is>
          <t xml:space="preserve">CONCLUIDO	</t>
        </is>
      </c>
      <c r="D979" t="n">
        <v>4.7848</v>
      </c>
      <c r="E979" t="n">
        <v>20.9</v>
      </c>
      <c r="F979" t="n">
        <v>17.46</v>
      </c>
      <c r="G979" t="n">
        <v>130.93</v>
      </c>
      <c r="H979" t="n">
        <v>1.65</v>
      </c>
      <c r="I979" t="n">
        <v>8</v>
      </c>
      <c r="J979" t="n">
        <v>378.8</v>
      </c>
      <c r="K979" t="n">
        <v>61.82</v>
      </c>
      <c r="L979" t="n">
        <v>35</v>
      </c>
      <c r="M979" t="n">
        <v>6</v>
      </c>
      <c r="N979" t="n">
        <v>131.98</v>
      </c>
      <c r="O979" t="n">
        <v>46952.84</v>
      </c>
      <c r="P979" t="n">
        <v>314.61</v>
      </c>
      <c r="Q979" t="n">
        <v>444.55</v>
      </c>
      <c r="R979" t="n">
        <v>66.48</v>
      </c>
      <c r="S979" t="n">
        <v>48.21</v>
      </c>
      <c r="T979" t="n">
        <v>3207.33</v>
      </c>
      <c r="U979" t="n">
        <v>0.73</v>
      </c>
      <c r="V979" t="n">
        <v>0.78</v>
      </c>
      <c r="W979" t="n">
        <v>0.18</v>
      </c>
      <c r="X979" t="n">
        <v>0.18</v>
      </c>
      <c r="Y979" t="n">
        <v>1</v>
      </c>
      <c r="Z979" t="n">
        <v>10</v>
      </c>
    </row>
    <row r="980">
      <c r="A980" t="n">
        <v>137</v>
      </c>
      <c r="B980" t="n">
        <v>150</v>
      </c>
      <c r="C980" t="inlineStr">
        <is>
          <t xml:space="preserve">CONCLUIDO	</t>
        </is>
      </c>
      <c r="D980" t="n">
        <v>4.7845</v>
      </c>
      <c r="E980" t="n">
        <v>20.9</v>
      </c>
      <c r="F980" t="n">
        <v>17.46</v>
      </c>
      <c r="G980" t="n">
        <v>130.94</v>
      </c>
      <c r="H980" t="n">
        <v>1.66</v>
      </c>
      <c r="I980" t="n">
        <v>8</v>
      </c>
      <c r="J980" t="n">
        <v>379.52</v>
      </c>
      <c r="K980" t="n">
        <v>61.82</v>
      </c>
      <c r="L980" t="n">
        <v>35.25</v>
      </c>
      <c r="M980" t="n">
        <v>6</v>
      </c>
      <c r="N980" t="n">
        <v>132.45</v>
      </c>
      <c r="O980" t="n">
        <v>47041.84</v>
      </c>
      <c r="P980" t="n">
        <v>314.87</v>
      </c>
      <c r="Q980" t="n">
        <v>444.55</v>
      </c>
      <c r="R980" t="n">
        <v>66.47</v>
      </c>
      <c r="S980" t="n">
        <v>48.21</v>
      </c>
      <c r="T980" t="n">
        <v>3200.17</v>
      </c>
      <c r="U980" t="n">
        <v>0.73</v>
      </c>
      <c r="V980" t="n">
        <v>0.78</v>
      </c>
      <c r="W980" t="n">
        <v>0.18</v>
      </c>
      <c r="X980" t="n">
        <v>0.18</v>
      </c>
      <c r="Y980" t="n">
        <v>1</v>
      </c>
      <c r="Z980" t="n">
        <v>10</v>
      </c>
    </row>
    <row r="981">
      <c r="A981" t="n">
        <v>138</v>
      </c>
      <c r="B981" t="n">
        <v>150</v>
      </c>
      <c r="C981" t="inlineStr">
        <is>
          <t xml:space="preserve">CONCLUIDO	</t>
        </is>
      </c>
      <c r="D981" t="n">
        <v>4.7912</v>
      </c>
      <c r="E981" t="n">
        <v>20.87</v>
      </c>
      <c r="F981" t="n">
        <v>17.43</v>
      </c>
      <c r="G981" t="n">
        <v>130.72</v>
      </c>
      <c r="H981" t="n">
        <v>1.67</v>
      </c>
      <c r="I981" t="n">
        <v>8</v>
      </c>
      <c r="J981" t="n">
        <v>380.24</v>
      </c>
      <c r="K981" t="n">
        <v>61.82</v>
      </c>
      <c r="L981" t="n">
        <v>35.5</v>
      </c>
      <c r="M981" t="n">
        <v>6</v>
      </c>
      <c r="N981" t="n">
        <v>132.92</v>
      </c>
      <c r="O981" t="n">
        <v>47131.15</v>
      </c>
      <c r="P981" t="n">
        <v>313.73</v>
      </c>
      <c r="Q981" t="n">
        <v>444.55</v>
      </c>
      <c r="R981" t="n">
        <v>65.48</v>
      </c>
      <c r="S981" t="n">
        <v>48.21</v>
      </c>
      <c r="T981" t="n">
        <v>2702.61</v>
      </c>
      <c r="U981" t="n">
        <v>0.74</v>
      </c>
      <c r="V981" t="n">
        <v>0.78</v>
      </c>
      <c r="W981" t="n">
        <v>0.18</v>
      </c>
      <c r="X981" t="n">
        <v>0.15</v>
      </c>
      <c r="Y981" t="n">
        <v>1</v>
      </c>
      <c r="Z981" t="n">
        <v>10</v>
      </c>
    </row>
    <row r="982">
      <c r="A982" t="n">
        <v>139</v>
      </c>
      <c r="B982" t="n">
        <v>150</v>
      </c>
      <c r="C982" t="inlineStr">
        <is>
          <t xml:space="preserve">CONCLUIDO	</t>
        </is>
      </c>
      <c r="D982" t="n">
        <v>4.7904</v>
      </c>
      <c r="E982" t="n">
        <v>20.88</v>
      </c>
      <c r="F982" t="n">
        <v>17.43</v>
      </c>
      <c r="G982" t="n">
        <v>130.75</v>
      </c>
      <c r="H982" t="n">
        <v>1.67</v>
      </c>
      <c r="I982" t="n">
        <v>8</v>
      </c>
      <c r="J982" t="n">
        <v>380.97</v>
      </c>
      <c r="K982" t="n">
        <v>61.82</v>
      </c>
      <c r="L982" t="n">
        <v>35.75</v>
      </c>
      <c r="M982" t="n">
        <v>6</v>
      </c>
      <c r="N982" t="n">
        <v>133.4</v>
      </c>
      <c r="O982" t="n">
        <v>47220.77</v>
      </c>
      <c r="P982" t="n">
        <v>313.97</v>
      </c>
      <c r="Q982" t="n">
        <v>444.55</v>
      </c>
      <c r="R982" t="n">
        <v>65.7</v>
      </c>
      <c r="S982" t="n">
        <v>48.21</v>
      </c>
      <c r="T982" t="n">
        <v>2816.9</v>
      </c>
      <c r="U982" t="n">
        <v>0.73</v>
      </c>
      <c r="V982" t="n">
        <v>0.78</v>
      </c>
      <c r="W982" t="n">
        <v>0.17</v>
      </c>
      <c r="X982" t="n">
        <v>0.16</v>
      </c>
      <c r="Y982" t="n">
        <v>1</v>
      </c>
      <c r="Z982" t="n">
        <v>10</v>
      </c>
    </row>
    <row r="983">
      <c r="A983" t="n">
        <v>140</v>
      </c>
      <c r="B983" t="n">
        <v>150</v>
      </c>
      <c r="C983" t="inlineStr">
        <is>
          <t xml:space="preserve">CONCLUIDO	</t>
        </is>
      </c>
      <c r="D983" t="n">
        <v>4.7846</v>
      </c>
      <c r="E983" t="n">
        <v>20.9</v>
      </c>
      <c r="F983" t="n">
        <v>17.46</v>
      </c>
      <c r="G983" t="n">
        <v>130.94</v>
      </c>
      <c r="H983" t="n">
        <v>1.68</v>
      </c>
      <c r="I983" t="n">
        <v>8</v>
      </c>
      <c r="J983" t="n">
        <v>381.7</v>
      </c>
      <c r="K983" t="n">
        <v>61.82</v>
      </c>
      <c r="L983" t="n">
        <v>36</v>
      </c>
      <c r="M983" t="n">
        <v>6</v>
      </c>
      <c r="N983" t="n">
        <v>133.88</v>
      </c>
      <c r="O983" t="n">
        <v>47310.69</v>
      </c>
      <c r="P983" t="n">
        <v>314.79</v>
      </c>
      <c r="Q983" t="n">
        <v>444.56</v>
      </c>
      <c r="R983" t="n">
        <v>66.64</v>
      </c>
      <c r="S983" t="n">
        <v>48.21</v>
      </c>
      <c r="T983" t="n">
        <v>3286.24</v>
      </c>
      <c r="U983" t="n">
        <v>0.72</v>
      </c>
      <c r="V983" t="n">
        <v>0.78</v>
      </c>
      <c r="W983" t="n">
        <v>0.17</v>
      </c>
      <c r="X983" t="n">
        <v>0.18</v>
      </c>
      <c r="Y983" t="n">
        <v>1</v>
      </c>
      <c r="Z983" t="n">
        <v>10</v>
      </c>
    </row>
    <row r="984">
      <c r="A984" t="n">
        <v>141</v>
      </c>
      <c r="B984" t="n">
        <v>150</v>
      </c>
      <c r="C984" t="inlineStr">
        <is>
          <t xml:space="preserve">CONCLUIDO	</t>
        </is>
      </c>
      <c r="D984" t="n">
        <v>4.7761</v>
      </c>
      <c r="E984" t="n">
        <v>20.94</v>
      </c>
      <c r="F984" t="n">
        <v>17.5</v>
      </c>
      <c r="G984" t="n">
        <v>131.22</v>
      </c>
      <c r="H984" t="n">
        <v>1.69</v>
      </c>
      <c r="I984" t="n">
        <v>8</v>
      </c>
      <c r="J984" t="n">
        <v>382.43</v>
      </c>
      <c r="K984" t="n">
        <v>61.82</v>
      </c>
      <c r="L984" t="n">
        <v>36.25</v>
      </c>
      <c r="M984" t="n">
        <v>6</v>
      </c>
      <c r="N984" t="n">
        <v>134.36</v>
      </c>
      <c r="O984" t="n">
        <v>47400.92</v>
      </c>
      <c r="P984" t="n">
        <v>315.6</v>
      </c>
      <c r="Q984" t="n">
        <v>444.55</v>
      </c>
      <c r="R984" t="n">
        <v>67.97</v>
      </c>
      <c r="S984" t="n">
        <v>48.21</v>
      </c>
      <c r="T984" t="n">
        <v>3952.29</v>
      </c>
      <c r="U984" t="n">
        <v>0.71</v>
      </c>
      <c r="V984" t="n">
        <v>0.78</v>
      </c>
      <c r="W984" t="n">
        <v>0.17</v>
      </c>
      <c r="X984" t="n">
        <v>0.22</v>
      </c>
      <c r="Y984" t="n">
        <v>1</v>
      </c>
      <c r="Z984" t="n">
        <v>10</v>
      </c>
    </row>
    <row r="985">
      <c r="A985" t="n">
        <v>142</v>
      </c>
      <c r="B985" t="n">
        <v>150</v>
      </c>
      <c r="C985" t="inlineStr">
        <is>
          <t xml:space="preserve">CONCLUIDO	</t>
        </is>
      </c>
      <c r="D985" t="n">
        <v>4.7764</v>
      </c>
      <c r="E985" t="n">
        <v>20.94</v>
      </c>
      <c r="F985" t="n">
        <v>17.49</v>
      </c>
      <c r="G985" t="n">
        <v>131.21</v>
      </c>
      <c r="H985" t="n">
        <v>1.7</v>
      </c>
      <c r="I985" t="n">
        <v>8</v>
      </c>
      <c r="J985" t="n">
        <v>383.17</v>
      </c>
      <c r="K985" t="n">
        <v>61.82</v>
      </c>
      <c r="L985" t="n">
        <v>36.5</v>
      </c>
      <c r="M985" t="n">
        <v>6</v>
      </c>
      <c r="N985" t="n">
        <v>134.84</v>
      </c>
      <c r="O985" t="n">
        <v>47491.48</v>
      </c>
      <c r="P985" t="n">
        <v>315.15</v>
      </c>
      <c r="Q985" t="n">
        <v>444.55</v>
      </c>
      <c r="R985" t="n">
        <v>67.76000000000001</v>
      </c>
      <c r="S985" t="n">
        <v>48.21</v>
      </c>
      <c r="T985" t="n">
        <v>3844.61</v>
      </c>
      <c r="U985" t="n">
        <v>0.71</v>
      </c>
      <c r="V985" t="n">
        <v>0.78</v>
      </c>
      <c r="W985" t="n">
        <v>0.18</v>
      </c>
      <c r="X985" t="n">
        <v>0.22</v>
      </c>
      <c r="Y985" t="n">
        <v>1</v>
      </c>
      <c r="Z985" t="n">
        <v>10</v>
      </c>
    </row>
    <row r="986">
      <c r="A986" t="n">
        <v>143</v>
      </c>
      <c r="B986" t="n">
        <v>150</v>
      </c>
      <c r="C986" t="inlineStr">
        <is>
          <t xml:space="preserve">CONCLUIDO	</t>
        </is>
      </c>
      <c r="D986" t="n">
        <v>4.7799</v>
      </c>
      <c r="E986" t="n">
        <v>20.92</v>
      </c>
      <c r="F986" t="n">
        <v>17.48</v>
      </c>
      <c r="G986" t="n">
        <v>131.1</v>
      </c>
      <c r="H986" t="n">
        <v>1.71</v>
      </c>
      <c r="I986" t="n">
        <v>8</v>
      </c>
      <c r="J986" t="n">
        <v>383.9</v>
      </c>
      <c r="K986" t="n">
        <v>61.82</v>
      </c>
      <c r="L986" t="n">
        <v>36.75</v>
      </c>
      <c r="M986" t="n">
        <v>6</v>
      </c>
      <c r="N986" t="n">
        <v>135.33</v>
      </c>
      <c r="O986" t="n">
        <v>47582.35</v>
      </c>
      <c r="P986" t="n">
        <v>314.29</v>
      </c>
      <c r="Q986" t="n">
        <v>444.55</v>
      </c>
      <c r="R986" t="n">
        <v>67.31999999999999</v>
      </c>
      <c r="S986" t="n">
        <v>48.21</v>
      </c>
      <c r="T986" t="n">
        <v>3622.77</v>
      </c>
      <c r="U986" t="n">
        <v>0.72</v>
      </c>
      <c r="V986" t="n">
        <v>0.78</v>
      </c>
      <c r="W986" t="n">
        <v>0.18</v>
      </c>
      <c r="X986" t="n">
        <v>0.2</v>
      </c>
      <c r="Y986" t="n">
        <v>1</v>
      </c>
      <c r="Z986" t="n">
        <v>10</v>
      </c>
    </row>
    <row r="987">
      <c r="A987" t="n">
        <v>144</v>
      </c>
      <c r="B987" t="n">
        <v>150</v>
      </c>
      <c r="C987" t="inlineStr">
        <is>
          <t xml:space="preserve">CONCLUIDO	</t>
        </is>
      </c>
      <c r="D987" t="n">
        <v>4.7782</v>
      </c>
      <c r="E987" t="n">
        <v>20.93</v>
      </c>
      <c r="F987" t="n">
        <v>17.49</v>
      </c>
      <c r="G987" t="n">
        <v>131.15</v>
      </c>
      <c r="H987" t="n">
        <v>1.72</v>
      </c>
      <c r="I987" t="n">
        <v>8</v>
      </c>
      <c r="J987" t="n">
        <v>384.64</v>
      </c>
      <c r="K987" t="n">
        <v>61.82</v>
      </c>
      <c r="L987" t="n">
        <v>37</v>
      </c>
      <c r="M987" t="n">
        <v>6</v>
      </c>
      <c r="N987" t="n">
        <v>135.82</v>
      </c>
      <c r="O987" t="n">
        <v>47673.67</v>
      </c>
      <c r="P987" t="n">
        <v>314.39</v>
      </c>
      <c r="Q987" t="n">
        <v>444.55</v>
      </c>
      <c r="R987" t="n">
        <v>67.48999999999999</v>
      </c>
      <c r="S987" t="n">
        <v>48.21</v>
      </c>
      <c r="T987" t="n">
        <v>3711.71</v>
      </c>
      <c r="U987" t="n">
        <v>0.71</v>
      </c>
      <c r="V987" t="n">
        <v>0.78</v>
      </c>
      <c r="W987" t="n">
        <v>0.18</v>
      </c>
      <c r="X987" t="n">
        <v>0.21</v>
      </c>
      <c r="Y987" t="n">
        <v>1</v>
      </c>
      <c r="Z987" t="n">
        <v>10</v>
      </c>
    </row>
    <row r="988">
      <c r="A988" t="n">
        <v>145</v>
      </c>
      <c r="B988" t="n">
        <v>150</v>
      </c>
      <c r="C988" t="inlineStr">
        <is>
          <t xml:space="preserve">CONCLUIDO	</t>
        </is>
      </c>
      <c r="D988" t="n">
        <v>4.7787</v>
      </c>
      <c r="E988" t="n">
        <v>20.93</v>
      </c>
      <c r="F988" t="n">
        <v>17.48</v>
      </c>
      <c r="G988" t="n">
        <v>131.13</v>
      </c>
      <c r="H988" t="n">
        <v>1.72</v>
      </c>
      <c r="I988" t="n">
        <v>8</v>
      </c>
      <c r="J988" t="n">
        <v>385.38</v>
      </c>
      <c r="K988" t="n">
        <v>61.82</v>
      </c>
      <c r="L988" t="n">
        <v>37.25</v>
      </c>
      <c r="M988" t="n">
        <v>6</v>
      </c>
      <c r="N988" t="n">
        <v>136.31</v>
      </c>
      <c r="O988" t="n">
        <v>47765.19</v>
      </c>
      <c r="P988" t="n">
        <v>314.05</v>
      </c>
      <c r="Q988" t="n">
        <v>444.55</v>
      </c>
      <c r="R988" t="n">
        <v>67.45999999999999</v>
      </c>
      <c r="S988" t="n">
        <v>48.21</v>
      </c>
      <c r="T988" t="n">
        <v>3692.55</v>
      </c>
      <c r="U988" t="n">
        <v>0.71</v>
      </c>
      <c r="V988" t="n">
        <v>0.78</v>
      </c>
      <c r="W988" t="n">
        <v>0.18</v>
      </c>
      <c r="X988" t="n">
        <v>0.21</v>
      </c>
      <c r="Y988" t="n">
        <v>1</v>
      </c>
      <c r="Z988" t="n">
        <v>10</v>
      </c>
    </row>
    <row r="989">
      <c r="A989" t="n">
        <v>146</v>
      </c>
      <c r="B989" t="n">
        <v>150</v>
      </c>
      <c r="C989" t="inlineStr">
        <is>
          <t xml:space="preserve">CONCLUIDO	</t>
        </is>
      </c>
      <c r="D989" t="n">
        <v>4.8009</v>
      </c>
      <c r="E989" t="n">
        <v>20.83</v>
      </c>
      <c r="F989" t="n">
        <v>17.44</v>
      </c>
      <c r="G989" t="n">
        <v>149.51</v>
      </c>
      <c r="H989" t="n">
        <v>1.73</v>
      </c>
      <c r="I989" t="n">
        <v>7</v>
      </c>
      <c r="J989" t="n">
        <v>386.13</v>
      </c>
      <c r="K989" t="n">
        <v>61.82</v>
      </c>
      <c r="L989" t="n">
        <v>37.5</v>
      </c>
      <c r="M989" t="n">
        <v>5</v>
      </c>
      <c r="N989" t="n">
        <v>136.81</v>
      </c>
      <c r="O989" t="n">
        <v>47857.05</v>
      </c>
      <c r="P989" t="n">
        <v>313.61</v>
      </c>
      <c r="Q989" t="n">
        <v>444.55</v>
      </c>
      <c r="R989" t="n">
        <v>66.03</v>
      </c>
      <c r="S989" t="n">
        <v>48.21</v>
      </c>
      <c r="T989" t="n">
        <v>2983.43</v>
      </c>
      <c r="U989" t="n">
        <v>0.73</v>
      </c>
      <c r="V989" t="n">
        <v>0.78</v>
      </c>
      <c r="W989" t="n">
        <v>0.18</v>
      </c>
      <c r="X989" t="n">
        <v>0.17</v>
      </c>
      <c r="Y989" t="n">
        <v>1</v>
      </c>
      <c r="Z989" t="n">
        <v>10</v>
      </c>
    </row>
    <row r="990">
      <c r="A990" t="n">
        <v>147</v>
      </c>
      <c r="B990" t="n">
        <v>150</v>
      </c>
      <c r="C990" t="inlineStr">
        <is>
          <t xml:space="preserve">CONCLUIDO	</t>
        </is>
      </c>
      <c r="D990" t="n">
        <v>4.8021</v>
      </c>
      <c r="E990" t="n">
        <v>20.82</v>
      </c>
      <c r="F990" t="n">
        <v>17.44</v>
      </c>
      <c r="G990" t="n">
        <v>149.47</v>
      </c>
      <c r="H990" t="n">
        <v>1.74</v>
      </c>
      <c r="I990" t="n">
        <v>7</v>
      </c>
      <c r="J990" t="n">
        <v>386.88</v>
      </c>
      <c r="K990" t="n">
        <v>61.82</v>
      </c>
      <c r="L990" t="n">
        <v>37.75</v>
      </c>
      <c r="M990" t="n">
        <v>5</v>
      </c>
      <c r="N990" t="n">
        <v>137.31</v>
      </c>
      <c r="O990" t="n">
        <v>47949.23</v>
      </c>
      <c r="P990" t="n">
        <v>314.23</v>
      </c>
      <c r="Q990" t="n">
        <v>444.55</v>
      </c>
      <c r="R990" t="n">
        <v>65.88</v>
      </c>
      <c r="S990" t="n">
        <v>48.21</v>
      </c>
      <c r="T990" t="n">
        <v>2907.86</v>
      </c>
      <c r="U990" t="n">
        <v>0.73</v>
      </c>
      <c r="V990" t="n">
        <v>0.78</v>
      </c>
      <c r="W990" t="n">
        <v>0.17</v>
      </c>
      <c r="X990" t="n">
        <v>0.16</v>
      </c>
      <c r="Y990" t="n">
        <v>1</v>
      </c>
      <c r="Z990" t="n">
        <v>10</v>
      </c>
    </row>
    <row r="991">
      <c r="A991" t="n">
        <v>148</v>
      </c>
      <c r="B991" t="n">
        <v>150</v>
      </c>
      <c r="C991" t="inlineStr">
        <is>
          <t xml:space="preserve">CONCLUIDO	</t>
        </is>
      </c>
      <c r="D991" t="n">
        <v>4.7988</v>
      </c>
      <c r="E991" t="n">
        <v>20.84</v>
      </c>
      <c r="F991" t="n">
        <v>17.45</v>
      </c>
      <c r="G991" t="n">
        <v>149.59</v>
      </c>
      <c r="H991" t="n">
        <v>1.75</v>
      </c>
      <c r="I991" t="n">
        <v>7</v>
      </c>
      <c r="J991" t="n">
        <v>387.63</v>
      </c>
      <c r="K991" t="n">
        <v>61.82</v>
      </c>
      <c r="L991" t="n">
        <v>38</v>
      </c>
      <c r="M991" t="n">
        <v>5</v>
      </c>
      <c r="N991" t="n">
        <v>137.81</v>
      </c>
      <c r="O991" t="n">
        <v>48041.76</v>
      </c>
      <c r="P991" t="n">
        <v>314.66</v>
      </c>
      <c r="Q991" t="n">
        <v>444.55</v>
      </c>
      <c r="R991" t="n">
        <v>66.36</v>
      </c>
      <c r="S991" t="n">
        <v>48.21</v>
      </c>
      <c r="T991" t="n">
        <v>3148.37</v>
      </c>
      <c r="U991" t="n">
        <v>0.73</v>
      </c>
      <c r="V991" t="n">
        <v>0.78</v>
      </c>
      <c r="W991" t="n">
        <v>0.17</v>
      </c>
      <c r="X991" t="n">
        <v>0.17</v>
      </c>
      <c r="Y991" t="n">
        <v>1</v>
      </c>
      <c r="Z991" t="n">
        <v>10</v>
      </c>
    </row>
    <row r="992">
      <c r="A992" t="n">
        <v>149</v>
      </c>
      <c r="B992" t="n">
        <v>150</v>
      </c>
      <c r="C992" t="inlineStr">
        <is>
          <t xml:space="preserve">CONCLUIDO	</t>
        </is>
      </c>
      <c r="D992" t="n">
        <v>4.8001</v>
      </c>
      <c r="E992" t="n">
        <v>20.83</v>
      </c>
      <c r="F992" t="n">
        <v>17.45</v>
      </c>
      <c r="G992" t="n">
        <v>149.54</v>
      </c>
      <c r="H992" t="n">
        <v>1.76</v>
      </c>
      <c r="I992" t="n">
        <v>7</v>
      </c>
      <c r="J992" t="n">
        <v>388.38</v>
      </c>
      <c r="K992" t="n">
        <v>61.82</v>
      </c>
      <c r="L992" t="n">
        <v>38.25</v>
      </c>
      <c r="M992" t="n">
        <v>5</v>
      </c>
      <c r="N992" t="n">
        <v>138.31</v>
      </c>
      <c r="O992" t="n">
        <v>48134.63</v>
      </c>
      <c r="P992" t="n">
        <v>314.87</v>
      </c>
      <c r="Q992" t="n">
        <v>444.55</v>
      </c>
      <c r="R992" t="n">
        <v>66.12</v>
      </c>
      <c r="S992" t="n">
        <v>48.21</v>
      </c>
      <c r="T992" t="n">
        <v>3030.39</v>
      </c>
      <c r="U992" t="n">
        <v>0.73</v>
      </c>
      <c r="V992" t="n">
        <v>0.78</v>
      </c>
      <c r="W992" t="n">
        <v>0.18</v>
      </c>
      <c r="X992" t="n">
        <v>0.17</v>
      </c>
      <c r="Y992" t="n">
        <v>1</v>
      </c>
      <c r="Z992" t="n">
        <v>10</v>
      </c>
    </row>
    <row r="993">
      <c r="A993" t="n">
        <v>150</v>
      </c>
      <c r="B993" t="n">
        <v>150</v>
      </c>
      <c r="C993" t="inlineStr">
        <is>
          <t xml:space="preserve">CONCLUIDO	</t>
        </is>
      </c>
      <c r="D993" t="n">
        <v>4.801</v>
      </c>
      <c r="E993" t="n">
        <v>20.83</v>
      </c>
      <c r="F993" t="n">
        <v>17.44</v>
      </c>
      <c r="G993" t="n">
        <v>149.51</v>
      </c>
      <c r="H993" t="n">
        <v>1.76</v>
      </c>
      <c r="I993" t="n">
        <v>7</v>
      </c>
      <c r="J993" t="n">
        <v>389.14</v>
      </c>
      <c r="K993" t="n">
        <v>61.82</v>
      </c>
      <c r="L993" t="n">
        <v>38.5</v>
      </c>
      <c r="M993" t="n">
        <v>5</v>
      </c>
      <c r="N993" t="n">
        <v>138.81</v>
      </c>
      <c r="O993" t="n">
        <v>48227.84</v>
      </c>
      <c r="P993" t="n">
        <v>315.4</v>
      </c>
      <c r="Q993" t="n">
        <v>444.55</v>
      </c>
      <c r="R993" t="n">
        <v>65.98999999999999</v>
      </c>
      <c r="S993" t="n">
        <v>48.21</v>
      </c>
      <c r="T993" t="n">
        <v>2965.48</v>
      </c>
      <c r="U993" t="n">
        <v>0.73</v>
      </c>
      <c r="V993" t="n">
        <v>0.78</v>
      </c>
      <c r="W993" t="n">
        <v>0.18</v>
      </c>
      <c r="X993" t="n">
        <v>0.17</v>
      </c>
      <c r="Y993" t="n">
        <v>1</v>
      </c>
      <c r="Z993" t="n">
        <v>10</v>
      </c>
    </row>
    <row r="994">
      <c r="A994" t="n">
        <v>151</v>
      </c>
      <c r="B994" t="n">
        <v>150</v>
      </c>
      <c r="C994" t="inlineStr">
        <is>
          <t xml:space="preserve">CONCLUIDO	</t>
        </is>
      </c>
      <c r="D994" t="n">
        <v>4.802</v>
      </c>
      <c r="E994" t="n">
        <v>20.82</v>
      </c>
      <c r="F994" t="n">
        <v>17.44</v>
      </c>
      <c r="G994" t="n">
        <v>149.47</v>
      </c>
      <c r="H994" t="n">
        <v>1.77</v>
      </c>
      <c r="I994" t="n">
        <v>7</v>
      </c>
      <c r="J994" t="n">
        <v>389.89</v>
      </c>
      <c r="K994" t="n">
        <v>61.82</v>
      </c>
      <c r="L994" t="n">
        <v>38.75</v>
      </c>
      <c r="M994" t="n">
        <v>5</v>
      </c>
      <c r="N994" t="n">
        <v>139.32</v>
      </c>
      <c r="O994" t="n">
        <v>48321.4</v>
      </c>
      <c r="P994" t="n">
        <v>315.86</v>
      </c>
      <c r="Q994" t="n">
        <v>444.55</v>
      </c>
      <c r="R994" t="n">
        <v>65.84999999999999</v>
      </c>
      <c r="S994" t="n">
        <v>48.21</v>
      </c>
      <c r="T994" t="n">
        <v>2894.34</v>
      </c>
      <c r="U994" t="n">
        <v>0.73</v>
      </c>
      <c r="V994" t="n">
        <v>0.78</v>
      </c>
      <c r="W994" t="n">
        <v>0.18</v>
      </c>
      <c r="X994" t="n">
        <v>0.16</v>
      </c>
      <c r="Y994" t="n">
        <v>1</v>
      </c>
      <c r="Z994" t="n">
        <v>10</v>
      </c>
    </row>
    <row r="995">
      <c r="A995" t="n">
        <v>152</v>
      </c>
      <c r="B995" t="n">
        <v>150</v>
      </c>
      <c r="C995" t="inlineStr">
        <is>
          <t xml:space="preserve">CONCLUIDO	</t>
        </is>
      </c>
      <c r="D995" t="n">
        <v>4.8</v>
      </c>
      <c r="E995" t="n">
        <v>20.83</v>
      </c>
      <c r="F995" t="n">
        <v>17.45</v>
      </c>
      <c r="G995" t="n">
        <v>149.55</v>
      </c>
      <c r="H995" t="n">
        <v>1.78</v>
      </c>
      <c r="I995" t="n">
        <v>7</v>
      </c>
      <c r="J995" t="n">
        <v>390.66</v>
      </c>
      <c r="K995" t="n">
        <v>61.82</v>
      </c>
      <c r="L995" t="n">
        <v>39</v>
      </c>
      <c r="M995" t="n">
        <v>5</v>
      </c>
      <c r="N995" t="n">
        <v>139.83</v>
      </c>
      <c r="O995" t="n">
        <v>48415.31</v>
      </c>
      <c r="P995" t="n">
        <v>316.12</v>
      </c>
      <c r="Q995" t="n">
        <v>444.55</v>
      </c>
      <c r="R995" t="n">
        <v>66.18000000000001</v>
      </c>
      <c r="S995" t="n">
        <v>48.21</v>
      </c>
      <c r="T995" t="n">
        <v>3058.64</v>
      </c>
      <c r="U995" t="n">
        <v>0.73</v>
      </c>
      <c r="V995" t="n">
        <v>0.78</v>
      </c>
      <c r="W995" t="n">
        <v>0.17</v>
      </c>
      <c r="X995" t="n">
        <v>0.17</v>
      </c>
      <c r="Y995" t="n">
        <v>1</v>
      </c>
      <c r="Z995" t="n">
        <v>10</v>
      </c>
    </row>
    <row r="996">
      <c r="A996" t="n">
        <v>153</v>
      </c>
      <c r="B996" t="n">
        <v>150</v>
      </c>
      <c r="C996" t="inlineStr">
        <is>
          <t xml:space="preserve">CONCLUIDO	</t>
        </is>
      </c>
      <c r="D996" t="n">
        <v>4.8017</v>
      </c>
      <c r="E996" t="n">
        <v>20.83</v>
      </c>
      <c r="F996" t="n">
        <v>17.44</v>
      </c>
      <c r="G996" t="n">
        <v>149.48</v>
      </c>
      <c r="H996" t="n">
        <v>1.79</v>
      </c>
      <c r="I996" t="n">
        <v>7</v>
      </c>
      <c r="J996" t="n">
        <v>391.42</v>
      </c>
      <c r="K996" t="n">
        <v>61.82</v>
      </c>
      <c r="L996" t="n">
        <v>39.25</v>
      </c>
      <c r="M996" t="n">
        <v>5</v>
      </c>
      <c r="N996" t="n">
        <v>140.35</v>
      </c>
      <c r="O996" t="n">
        <v>48509.7</v>
      </c>
      <c r="P996" t="n">
        <v>316.29</v>
      </c>
      <c r="Q996" t="n">
        <v>444.55</v>
      </c>
      <c r="R996" t="n">
        <v>65.91</v>
      </c>
      <c r="S996" t="n">
        <v>48.21</v>
      </c>
      <c r="T996" t="n">
        <v>2923.67</v>
      </c>
      <c r="U996" t="n">
        <v>0.73</v>
      </c>
      <c r="V996" t="n">
        <v>0.78</v>
      </c>
      <c r="W996" t="n">
        <v>0.18</v>
      </c>
      <c r="X996" t="n">
        <v>0.16</v>
      </c>
      <c r="Y996" t="n">
        <v>1</v>
      </c>
      <c r="Z996" t="n">
        <v>10</v>
      </c>
    </row>
    <row r="997">
      <c r="A997" t="n">
        <v>154</v>
      </c>
      <c r="B997" t="n">
        <v>150</v>
      </c>
      <c r="C997" t="inlineStr">
        <is>
          <t xml:space="preserve">CONCLUIDO	</t>
        </is>
      </c>
      <c r="D997" t="n">
        <v>4.8015</v>
      </c>
      <c r="E997" t="n">
        <v>20.83</v>
      </c>
      <c r="F997" t="n">
        <v>17.44</v>
      </c>
      <c r="G997" t="n">
        <v>149.49</v>
      </c>
      <c r="H997" t="n">
        <v>1.8</v>
      </c>
      <c r="I997" t="n">
        <v>7</v>
      </c>
      <c r="J997" t="n">
        <v>392.19</v>
      </c>
      <c r="K997" t="n">
        <v>61.82</v>
      </c>
      <c r="L997" t="n">
        <v>39.5</v>
      </c>
      <c r="M997" t="n">
        <v>5</v>
      </c>
      <c r="N997" t="n">
        <v>140.87</v>
      </c>
      <c r="O997" t="n">
        <v>48604.33</v>
      </c>
      <c r="P997" t="n">
        <v>316.43</v>
      </c>
      <c r="Q997" t="n">
        <v>444.55</v>
      </c>
      <c r="R997" t="n">
        <v>65.97</v>
      </c>
      <c r="S997" t="n">
        <v>48.21</v>
      </c>
      <c r="T997" t="n">
        <v>2955.25</v>
      </c>
      <c r="U997" t="n">
        <v>0.73</v>
      </c>
      <c r="V997" t="n">
        <v>0.78</v>
      </c>
      <c r="W997" t="n">
        <v>0.17</v>
      </c>
      <c r="X997" t="n">
        <v>0.16</v>
      </c>
      <c r="Y997" t="n">
        <v>1</v>
      </c>
      <c r="Z997" t="n">
        <v>10</v>
      </c>
    </row>
    <row r="998">
      <c r="A998" t="n">
        <v>155</v>
      </c>
      <c r="B998" t="n">
        <v>150</v>
      </c>
      <c r="C998" t="inlineStr">
        <is>
          <t xml:space="preserve">CONCLUIDO	</t>
        </is>
      </c>
      <c r="D998" t="n">
        <v>4.8024</v>
      </c>
      <c r="E998" t="n">
        <v>20.82</v>
      </c>
      <c r="F998" t="n">
        <v>17.44</v>
      </c>
      <c r="G998" t="n">
        <v>149.46</v>
      </c>
      <c r="H998" t="n">
        <v>1.8</v>
      </c>
      <c r="I998" t="n">
        <v>7</v>
      </c>
      <c r="J998" t="n">
        <v>392.96</v>
      </c>
      <c r="K998" t="n">
        <v>61.82</v>
      </c>
      <c r="L998" t="n">
        <v>39.75</v>
      </c>
      <c r="M998" t="n">
        <v>5</v>
      </c>
      <c r="N998" t="n">
        <v>141.39</v>
      </c>
      <c r="O998" t="n">
        <v>48699.33</v>
      </c>
      <c r="P998" t="n">
        <v>316.91</v>
      </c>
      <c r="Q998" t="n">
        <v>444.55</v>
      </c>
      <c r="R998" t="n">
        <v>65.72</v>
      </c>
      <c r="S998" t="n">
        <v>48.21</v>
      </c>
      <c r="T998" t="n">
        <v>2828.62</v>
      </c>
      <c r="U998" t="n">
        <v>0.73</v>
      </c>
      <c r="V998" t="n">
        <v>0.78</v>
      </c>
      <c r="W998" t="n">
        <v>0.18</v>
      </c>
      <c r="X998" t="n">
        <v>0.16</v>
      </c>
      <c r="Y998" t="n">
        <v>1</v>
      </c>
      <c r="Z998" t="n">
        <v>10</v>
      </c>
    </row>
    <row r="999">
      <c r="A999" t="n">
        <v>156</v>
      </c>
      <c r="B999" t="n">
        <v>150</v>
      </c>
      <c r="C999" t="inlineStr">
        <is>
          <t xml:space="preserve">CONCLUIDO	</t>
        </is>
      </c>
      <c r="D999" t="n">
        <v>4.8074</v>
      </c>
      <c r="E999" t="n">
        <v>20.8</v>
      </c>
      <c r="F999" t="n">
        <v>17.41</v>
      </c>
      <c r="G999" t="n">
        <v>149.27</v>
      </c>
      <c r="H999" t="n">
        <v>1.81</v>
      </c>
      <c r="I999" t="n">
        <v>7</v>
      </c>
      <c r="J999" t="n">
        <v>393.73</v>
      </c>
      <c r="K999" t="n">
        <v>61.82</v>
      </c>
      <c r="L999" t="n">
        <v>40</v>
      </c>
      <c r="M999" t="n">
        <v>5</v>
      </c>
      <c r="N999" t="n">
        <v>141.91</v>
      </c>
      <c r="O999" t="n">
        <v>48794.7</v>
      </c>
      <c r="P999" t="n">
        <v>316.5</v>
      </c>
      <c r="Q999" t="n">
        <v>444.55</v>
      </c>
      <c r="R999" t="n">
        <v>64.92</v>
      </c>
      <c r="S999" t="n">
        <v>48.21</v>
      </c>
      <c r="T999" t="n">
        <v>2430.3</v>
      </c>
      <c r="U999" t="n">
        <v>0.74</v>
      </c>
      <c r="V999" t="n">
        <v>0.78</v>
      </c>
      <c r="W999" t="n">
        <v>0.18</v>
      </c>
      <c r="X999" t="n">
        <v>0.14</v>
      </c>
      <c r="Y999" t="n">
        <v>1</v>
      </c>
      <c r="Z999" t="n">
        <v>10</v>
      </c>
    </row>
    <row r="1000">
      <c r="A1000" t="n">
        <v>0</v>
      </c>
      <c r="B1000" t="n">
        <v>10</v>
      </c>
      <c r="C1000" t="inlineStr">
        <is>
          <t xml:space="preserve">CONCLUIDO	</t>
        </is>
      </c>
      <c r="D1000" t="n">
        <v>4.8164</v>
      </c>
      <c r="E1000" t="n">
        <v>20.76</v>
      </c>
      <c r="F1000" t="n">
        <v>18.6</v>
      </c>
      <c r="G1000" t="n">
        <v>24.27</v>
      </c>
      <c r="H1000" t="n">
        <v>0.64</v>
      </c>
      <c r="I1000" t="n">
        <v>46</v>
      </c>
      <c r="J1000" t="n">
        <v>26.11</v>
      </c>
      <c r="K1000" t="n">
        <v>12.1</v>
      </c>
      <c r="L1000" t="n">
        <v>1</v>
      </c>
      <c r="M1000" t="n">
        <v>4</v>
      </c>
      <c r="N1000" t="n">
        <v>3.01</v>
      </c>
      <c r="O1000" t="n">
        <v>3454.41</v>
      </c>
      <c r="P1000" t="n">
        <v>53.24</v>
      </c>
      <c r="Q1000" t="n">
        <v>444.56</v>
      </c>
      <c r="R1000" t="n">
        <v>102.23</v>
      </c>
      <c r="S1000" t="n">
        <v>48.21</v>
      </c>
      <c r="T1000" t="n">
        <v>20892.11</v>
      </c>
      <c r="U1000" t="n">
        <v>0.47</v>
      </c>
      <c r="V1000" t="n">
        <v>0.73</v>
      </c>
      <c r="W1000" t="n">
        <v>0.29</v>
      </c>
      <c r="X1000" t="n">
        <v>1.33</v>
      </c>
      <c r="Y1000" t="n">
        <v>1</v>
      </c>
      <c r="Z1000" t="n">
        <v>10</v>
      </c>
    </row>
    <row r="1001">
      <c r="A1001" t="n">
        <v>1</v>
      </c>
      <c r="B1001" t="n">
        <v>10</v>
      </c>
      <c r="C1001" t="inlineStr">
        <is>
          <t xml:space="preserve">CONCLUIDO	</t>
        </is>
      </c>
      <c r="D1001" t="n">
        <v>4.8179</v>
      </c>
      <c r="E1001" t="n">
        <v>20.76</v>
      </c>
      <c r="F1001" t="n">
        <v>18.6</v>
      </c>
      <c r="G1001" t="n">
        <v>24.26</v>
      </c>
      <c r="H1001" t="n">
        <v>0.79</v>
      </c>
      <c r="I1001" t="n">
        <v>46</v>
      </c>
      <c r="J1001" t="n">
        <v>26.38</v>
      </c>
      <c r="K1001" t="n">
        <v>12.1</v>
      </c>
      <c r="L1001" t="n">
        <v>1.25</v>
      </c>
      <c r="M1001" t="n">
        <v>0</v>
      </c>
      <c r="N1001" t="n">
        <v>3.04</v>
      </c>
      <c r="O1001" t="n">
        <v>3487.87</v>
      </c>
      <c r="P1001" t="n">
        <v>53.65</v>
      </c>
      <c r="Q1001" t="n">
        <v>444.57</v>
      </c>
      <c r="R1001" t="n">
        <v>101.64</v>
      </c>
      <c r="S1001" t="n">
        <v>48.21</v>
      </c>
      <c r="T1001" t="n">
        <v>20595.83</v>
      </c>
      <c r="U1001" t="n">
        <v>0.47</v>
      </c>
      <c r="V1001" t="n">
        <v>0.73</v>
      </c>
      <c r="W1001" t="n">
        <v>0.3</v>
      </c>
      <c r="X1001" t="n">
        <v>1.32</v>
      </c>
      <c r="Y1001" t="n">
        <v>1</v>
      </c>
      <c r="Z1001" t="n">
        <v>10</v>
      </c>
    </row>
    <row r="1002">
      <c r="A1002" t="n">
        <v>0</v>
      </c>
      <c r="B1002" t="n">
        <v>45</v>
      </c>
      <c r="C1002" t="inlineStr">
        <is>
          <t xml:space="preserve">CONCLUIDO	</t>
        </is>
      </c>
      <c r="D1002" t="n">
        <v>3.8475</v>
      </c>
      <c r="E1002" t="n">
        <v>25.99</v>
      </c>
      <c r="F1002" t="n">
        <v>21.21</v>
      </c>
      <c r="G1002" t="n">
        <v>9.359999999999999</v>
      </c>
      <c r="H1002" t="n">
        <v>0.18</v>
      </c>
      <c r="I1002" t="n">
        <v>136</v>
      </c>
      <c r="J1002" t="n">
        <v>98.70999999999999</v>
      </c>
      <c r="K1002" t="n">
        <v>39.72</v>
      </c>
      <c r="L1002" t="n">
        <v>1</v>
      </c>
      <c r="M1002" t="n">
        <v>134</v>
      </c>
      <c r="N1002" t="n">
        <v>12.99</v>
      </c>
      <c r="O1002" t="n">
        <v>12407.75</v>
      </c>
      <c r="P1002" t="n">
        <v>187.01</v>
      </c>
      <c r="Q1002" t="n">
        <v>444.6</v>
      </c>
      <c r="R1002" t="n">
        <v>189.01</v>
      </c>
      <c r="S1002" t="n">
        <v>48.21</v>
      </c>
      <c r="T1002" t="n">
        <v>63828.45</v>
      </c>
      <c r="U1002" t="n">
        <v>0.26</v>
      </c>
      <c r="V1002" t="n">
        <v>0.64</v>
      </c>
      <c r="W1002" t="n">
        <v>0.38</v>
      </c>
      <c r="X1002" t="n">
        <v>3.93</v>
      </c>
      <c r="Y1002" t="n">
        <v>1</v>
      </c>
      <c r="Z1002" t="n">
        <v>10</v>
      </c>
    </row>
    <row r="1003">
      <c r="A1003" t="n">
        <v>1</v>
      </c>
      <c r="B1003" t="n">
        <v>45</v>
      </c>
      <c r="C1003" t="inlineStr">
        <is>
          <t xml:space="preserve">CONCLUIDO	</t>
        </is>
      </c>
      <c r="D1003" t="n">
        <v>4.1085</v>
      </c>
      <c r="E1003" t="n">
        <v>24.34</v>
      </c>
      <c r="F1003" t="n">
        <v>20.23</v>
      </c>
      <c r="G1003" t="n">
        <v>11.79</v>
      </c>
      <c r="H1003" t="n">
        <v>0.22</v>
      </c>
      <c r="I1003" t="n">
        <v>103</v>
      </c>
      <c r="J1003" t="n">
        <v>99.02</v>
      </c>
      <c r="K1003" t="n">
        <v>39.72</v>
      </c>
      <c r="L1003" t="n">
        <v>1.25</v>
      </c>
      <c r="M1003" t="n">
        <v>101</v>
      </c>
      <c r="N1003" t="n">
        <v>13.05</v>
      </c>
      <c r="O1003" t="n">
        <v>12446.14</v>
      </c>
      <c r="P1003" t="n">
        <v>177.43</v>
      </c>
      <c r="Q1003" t="n">
        <v>444.63</v>
      </c>
      <c r="R1003" t="n">
        <v>157.02</v>
      </c>
      <c r="S1003" t="n">
        <v>48.21</v>
      </c>
      <c r="T1003" t="n">
        <v>47999</v>
      </c>
      <c r="U1003" t="n">
        <v>0.31</v>
      </c>
      <c r="V1003" t="n">
        <v>0.67</v>
      </c>
      <c r="W1003" t="n">
        <v>0.33</v>
      </c>
      <c r="X1003" t="n">
        <v>2.96</v>
      </c>
      <c r="Y1003" t="n">
        <v>1</v>
      </c>
      <c r="Z1003" t="n">
        <v>10</v>
      </c>
    </row>
    <row r="1004">
      <c r="A1004" t="n">
        <v>2</v>
      </c>
      <c r="B1004" t="n">
        <v>45</v>
      </c>
      <c r="C1004" t="inlineStr">
        <is>
          <t xml:space="preserve">CONCLUIDO	</t>
        </is>
      </c>
      <c r="D1004" t="n">
        <v>4.2885</v>
      </c>
      <c r="E1004" t="n">
        <v>23.32</v>
      </c>
      <c r="F1004" t="n">
        <v>19.62</v>
      </c>
      <c r="G1004" t="n">
        <v>14.19</v>
      </c>
      <c r="H1004" t="n">
        <v>0.27</v>
      </c>
      <c r="I1004" t="n">
        <v>83</v>
      </c>
      <c r="J1004" t="n">
        <v>99.33</v>
      </c>
      <c r="K1004" t="n">
        <v>39.72</v>
      </c>
      <c r="L1004" t="n">
        <v>1.5</v>
      </c>
      <c r="M1004" t="n">
        <v>81</v>
      </c>
      <c r="N1004" t="n">
        <v>13.11</v>
      </c>
      <c r="O1004" t="n">
        <v>12484.55</v>
      </c>
      <c r="P1004" t="n">
        <v>171.1</v>
      </c>
      <c r="Q1004" t="n">
        <v>444.56</v>
      </c>
      <c r="R1004" t="n">
        <v>137.1</v>
      </c>
      <c r="S1004" t="n">
        <v>48.21</v>
      </c>
      <c r="T1004" t="n">
        <v>38141.16</v>
      </c>
      <c r="U1004" t="n">
        <v>0.35</v>
      </c>
      <c r="V1004" t="n">
        <v>0.7</v>
      </c>
      <c r="W1004" t="n">
        <v>0.3</v>
      </c>
      <c r="X1004" t="n">
        <v>2.35</v>
      </c>
      <c r="Y1004" t="n">
        <v>1</v>
      </c>
      <c r="Z1004" t="n">
        <v>10</v>
      </c>
    </row>
    <row r="1005">
      <c r="A1005" t="n">
        <v>3</v>
      </c>
      <c r="B1005" t="n">
        <v>45</v>
      </c>
      <c r="C1005" t="inlineStr">
        <is>
          <t xml:space="preserve">CONCLUIDO	</t>
        </is>
      </c>
      <c r="D1005" t="n">
        <v>4.414</v>
      </c>
      <c r="E1005" t="n">
        <v>22.66</v>
      </c>
      <c r="F1005" t="n">
        <v>19.23</v>
      </c>
      <c r="G1005" t="n">
        <v>16.48</v>
      </c>
      <c r="H1005" t="n">
        <v>0.31</v>
      </c>
      <c r="I1005" t="n">
        <v>70</v>
      </c>
      <c r="J1005" t="n">
        <v>99.64</v>
      </c>
      <c r="K1005" t="n">
        <v>39.72</v>
      </c>
      <c r="L1005" t="n">
        <v>1.75</v>
      </c>
      <c r="M1005" t="n">
        <v>68</v>
      </c>
      <c r="N1005" t="n">
        <v>13.18</v>
      </c>
      <c r="O1005" t="n">
        <v>12522.99</v>
      </c>
      <c r="P1005" t="n">
        <v>166.85</v>
      </c>
      <c r="Q1005" t="n">
        <v>444.58</v>
      </c>
      <c r="R1005" t="n">
        <v>124.03</v>
      </c>
      <c r="S1005" t="n">
        <v>48.21</v>
      </c>
      <c r="T1005" t="n">
        <v>31671.67</v>
      </c>
      <c r="U1005" t="n">
        <v>0.39</v>
      </c>
      <c r="V1005" t="n">
        <v>0.71</v>
      </c>
      <c r="W1005" t="n">
        <v>0.28</v>
      </c>
      <c r="X1005" t="n">
        <v>1.95</v>
      </c>
      <c r="Y1005" t="n">
        <v>1</v>
      </c>
      <c r="Z1005" t="n">
        <v>10</v>
      </c>
    </row>
    <row r="1006">
      <c r="A1006" t="n">
        <v>4</v>
      </c>
      <c r="B1006" t="n">
        <v>45</v>
      </c>
      <c r="C1006" t="inlineStr">
        <is>
          <t xml:space="preserve">CONCLUIDO	</t>
        </is>
      </c>
      <c r="D1006" t="n">
        <v>4.5196</v>
      </c>
      <c r="E1006" t="n">
        <v>22.13</v>
      </c>
      <c r="F1006" t="n">
        <v>18.9</v>
      </c>
      <c r="G1006" t="n">
        <v>18.9</v>
      </c>
      <c r="H1006" t="n">
        <v>0.35</v>
      </c>
      <c r="I1006" t="n">
        <v>60</v>
      </c>
      <c r="J1006" t="n">
        <v>99.95</v>
      </c>
      <c r="K1006" t="n">
        <v>39.72</v>
      </c>
      <c r="L1006" t="n">
        <v>2</v>
      </c>
      <c r="M1006" t="n">
        <v>58</v>
      </c>
      <c r="N1006" t="n">
        <v>13.24</v>
      </c>
      <c r="O1006" t="n">
        <v>12561.45</v>
      </c>
      <c r="P1006" t="n">
        <v>163.09</v>
      </c>
      <c r="Q1006" t="n">
        <v>444.57</v>
      </c>
      <c r="R1006" t="n">
        <v>113.43</v>
      </c>
      <c r="S1006" t="n">
        <v>48.21</v>
      </c>
      <c r="T1006" t="n">
        <v>26420.65</v>
      </c>
      <c r="U1006" t="n">
        <v>0.42</v>
      </c>
      <c r="V1006" t="n">
        <v>0.72</v>
      </c>
      <c r="W1006" t="n">
        <v>0.26</v>
      </c>
      <c r="X1006" t="n">
        <v>1.63</v>
      </c>
      <c r="Y1006" t="n">
        <v>1</v>
      </c>
      <c r="Z1006" t="n">
        <v>10</v>
      </c>
    </row>
    <row r="1007">
      <c r="A1007" t="n">
        <v>5</v>
      </c>
      <c r="B1007" t="n">
        <v>45</v>
      </c>
      <c r="C1007" t="inlineStr">
        <is>
          <t xml:space="preserve">CONCLUIDO	</t>
        </is>
      </c>
      <c r="D1007" t="n">
        <v>4.6269</v>
      </c>
      <c r="E1007" t="n">
        <v>21.61</v>
      </c>
      <c r="F1007" t="n">
        <v>18.56</v>
      </c>
      <c r="G1007" t="n">
        <v>21.41</v>
      </c>
      <c r="H1007" t="n">
        <v>0.39</v>
      </c>
      <c r="I1007" t="n">
        <v>52</v>
      </c>
      <c r="J1007" t="n">
        <v>100.27</v>
      </c>
      <c r="K1007" t="n">
        <v>39.72</v>
      </c>
      <c r="L1007" t="n">
        <v>2.25</v>
      </c>
      <c r="M1007" t="n">
        <v>50</v>
      </c>
      <c r="N1007" t="n">
        <v>13.3</v>
      </c>
      <c r="O1007" t="n">
        <v>12599.94</v>
      </c>
      <c r="P1007" t="n">
        <v>159.06</v>
      </c>
      <c r="Q1007" t="n">
        <v>444.56</v>
      </c>
      <c r="R1007" t="n">
        <v>102.35</v>
      </c>
      <c r="S1007" t="n">
        <v>48.21</v>
      </c>
      <c r="T1007" t="n">
        <v>20921.87</v>
      </c>
      <c r="U1007" t="n">
        <v>0.47</v>
      </c>
      <c r="V1007" t="n">
        <v>0.74</v>
      </c>
      <c r="W1007" t="n">
        <v>0.23</v>
      </c>
      <c r="X1007" t="n">
        <v>1.28</v>
      </c>
      <c r="Y1007" t="n">
        <v>1</v>
      </c>
      <c r="Z1007" t="n">
        <v>10</v>
      </c>
    </row>
    <row r="1008">
      <c r="A1008" t="n">
        <v>6</v>
      </c>
      <c r="B1008" t="n">
        <v>45</v>
      </c>
      <c r="C1008" t="inlineStr">
        <is>
          <t xml:space="preserve">CONCLUIDO	</t>
        </is>
      </c>
      <c r="D1008" t="n">
        <v>4.626</v>
      </c>
      <c r="E1008" t="n">
        <v>21.62</v>
      </c>
      <c r="F1008" t="n">
        <v>18.66</v>
      </c>
      <c r="G1008" t="n">
        <v>23.82</v>
      </c>
      <c r="H1008" t="n">
        <v>0.44</v>
      </c>
      <c r="I1008" t="n">
        <v>47</v>
      </c>
      <c r="J1008" t="n">
        <v>100.58</v>
      </c>
      <c r="K1008" t="n">
        <v>39.72</v>
      </c>
      <c r="L1008" t="n">
        <v>2.5</v>
      </c>
      <c r="M1008" t="n">
        <v>45</v>
      </c>
      <c r="N1008" t="n">
        <v>13.36</v>
      </c>
      <c r="O1008" t="n">
        <v>12638.45</v>
      </c>
      <c r="P1008" t="n">
        <v>159.28</v>
      </c>
      <c r="Q1008" t="n">
        <v>444.6</v>
      </c>
      <c r="R1008" t="n">
        <v>106.02</v>
      </c>
      <c r="S1008" t="n">
        <v>48.21</v>
      </c>
      <c r="T1008" t="n">
        <v>22781.76</v>
      </c>
      <c r="U1008" t="n">
        <v>0.45</v>
      </c>
      <c r="V1008" t="n">
        <v>0.73</v>
      </c>
      <c r="W1008" t="n">
        <v>0.24</v>
      </c>
      <c r="X1008" t="n">
        <v>1.38</v>
      </c>
      <c r="Y1008" t="n">
        <v>1</v>
      </c>
      <c r="Z1008" t="n">
        <v>10</v>
      </c>
    </row>
    <row r="1009">
      <c r="A1009" t="n">
        <v>7</v>
      </c>
      <c r="B1009" t="n">
        <v>45</v>
      </c>
      <c r="C1009" t="inlineStr">
        <is>
          <t xml:space="preserve">CONCLUIDO	</t>
        </is>
      </c>
      <c r="D1009" t="n">
        <v>4.6899</v>
      </c>
      <c r="E1009" t="n">
        <v>21.32</v>
      </c>
      <c r="F1009" t="n">
        <v>18.47</v>
      </c>
      <c r="G1009" t="n">
        <v>26.39</v>
      </c>
      <c r="H1009" t="n">
        <v>0.48</v>
      </c>
      <c r="I1009" t="n">
        <v>42</v>
      </c>
      <c r="J1009" t="n">
        <v>100.89</v>
      </c>
      <c r="K1009" t="n">
        <v>39.72</v>
      </c>
      <c r="L1009" t="n">
        <v>2.75</v>
      </c>
      <c r="M1009" t="n">
        <v>40</v>
      </c>
      <c r="N1009" t="n">
        <v>13.42</v>
      </c>
      <c r="O1009" t="n">
        <v>12676.98</v>
      </c>
      <c r="P1009" t="n">
        <v>156.98</v>
      </c>
      <c r="Q1009" t="n">
        <v>444.57</v>
      </c>
      <c r="R1009" t="n">
        <v>99.56999999999999</v>
      </c>
      <c r="S1009" t="n">
        <v>48.21</v>
      </c>
      <c r="T1009" t="n">
        <v>19582.22</v>
      </c>
      <c r="U1009" t="n">
        <v>0.48</v>
      </c>
      <c r="V1009" t="n">
        <v>0.74</v>
      </c>
      <c r="W1009" t="n">
        <v>0.23</v>
      </c>
      <c r="X1009" t="n">
        <v>1.19</v>
      </c>
      <c r="Y1009" t="n">
        <v>1</v>
      </c>
      <c r="Z1009" t="n">
        <v>10</v>
      </c>
    </row>
    <row r="1010">
      <c r="A1010" t="n">
        <v>8</v>
      </c>
      <c r="B1010" t="n">
        <v>45</v>
      </c>
      <c r="C1010" t="inlineStr">
        <is>
          <t xml:space="preserve">CONCLUIDO	</t>
        </is>
      </c>
      <c r="D1010" t="n">
        <v>4.7241</v>
      </c>
      <c r="E1010" t="n">
        <v>21.17</v>
      </c>
      <c r="F1010" t="n">
        <v>18.38</v>
      </c>
      <c r="G1010" t="n">
        <v>28.27</v>
      </c>
      <c r="H1010" t="n">
        <v>0.52</v>
      </c>
      <c r="I1010" t="n">
        <v>39</v>
      </c>
      <c r="J1010" t="n">
        <v>101.2</v>
      </c>
      <c r="K1010" t="n">
        <v>39.72</v>
      </c>
      <c r="L1010" t="n">
        <v>3</v>
      </c>
      <c r="M1010" t="n">
        <v>37</v>
      </c>
      <c r="N1010" t="n">
        <v>13.49</v>
      </c>
      <c r="O1010" t="n">
        <v>12715.54</v>
      </c>
      <c r="P1010" t="n">
        <v>155.28</v>
      </c>
      <c r="Q1010" t="n">
        <v>444.59</v>
      </c>
      <c r="R1010" t="n">
        <v>96.61</v>
      </c>
      <c r="S1010" t="n">
        <v>48.21</v>
      </c>
      <c r="T1010" t="n">
        <v>18112.65</v>
      </c>
      <c r="U1010" t="n">
        <v>0.5</v>
      </c>
      <c r="V1010" t="n">
        <v>0.74</v>
      </c>
      <c r="W1010" t="n">
        <v>0.22</v>
      </c>
      <c r="X1010" t="n">
        <v>1.1</v>
      </c>
      <c r="Y1010" t="n">
        <v>1</v>
      </c>
      <c r="Z1010" t="n">
        <v>10</v>
      </c>
    </row>
    <row r="1011">
      <c r="A1011" t="n">
        <v>9</v>
      </c>
      <c r="B1011" t="n">
        <v>45</v>
      </c>
      <c r="C1011" t="inlineStr">
        <is>
          <t xml:space="preserve">CONCLUIDO	</t>
        </is>
      </c>
      <c r="D1011" t="n">
        <v>4.7701</v>
      </c>
      <c r="E1011" t="n">
        <v>20.96</v>
      </c>
      <c r="F1011" t="n">
        <v>18.26</v>
      </c>
      <c r="G1011" t="n">
        <v>31.3</v>
      </c>
      <c r="H1011" t="n">
        <v>0.5600000000000001</v>
      </c>
      <c r="I1011" t="n">
        <v>35</v>
      </c>
      <c r="J1011" t="n">
        <v>101.52</v>
      </c>
      <c r="K1011" t="n">
        <v>39.72</v>
      </c>
      <c r="L1011" t="n">
        <v>3.25</v>
      </c>
      <c r="M1011" t="n">
        <v>33</v>
      </c>
      <c r="N1011" t="n">
        <v>13.55</v>
      </c>
      <c r="O1011" t="n">
        <v>12754.13</v>
      </c>
      <c r="P1011" t="n">
        <v>153.41</v>
      </c>
      <c r="Q1011" t="n">
        <v>444.6</v>
      </c>
      <c r="R1011" t="n">
        <v>92.58</v>
      </c>
      <c r="S1011" t="n">
        <v>48.21</v>
      </c>
      <c r="T1011" t="n">
        <v>16119.29</v>
      </c>
      <c r="U1011" t="n">
        <v>0.52</v>
      </c>
      <c r="V1011" t="n">
        <v>0.75</v>
      </c>
      <c r="W1011" t="n">
        <v>0.22</v>
      </c>
      <c r="X1011" t="n">
        <v>0.98</v>
      </c>
      <c r="Y1011" t="n">
        <v>1</v>
      </c>
      <c r="Z1011" t="n">
        <v>10</v>
      </c>
    </row>
    <row r="1012">
      <c r="A1012" t="n">
        <v>10</v>
      </c>
      <c r="B1012" t="n">
        <v>45</v>
      </c>
      <c r="C1012" t="inlineStr">
        <is>
          <t xml:space="preserve">CONCLUIDO	</t>
        </is>
      </c>
      <c r="D1012" t="n">
        <v>4.7926</v>
      </c>
      <c r="E1012" t="n">
        <v>20.87</v>
      </c>
      <c r="F1012" t="n">
        <v>18.2</v>
      </c>
      <c r="G1012" t="n">
        <v>33.09</v>
      </c>
      <c r="H1012" t="n">
        <v>0.6</v>
      </c>
      <c r="I1012" t="n">
        <v>33</v>
      </c>
      <c r="J1012" t="n">
        <v>101.83</v>
      </c>
      <c r="K1012" t="n">
        <v>39.72</v>
      </c>
      <c r="L1012" t="n">
        <v>3.5</v>
      </c>
      <c r="M1012" t="n">
        <v>31</v>
      </c>
      <c r="N1012" t="n">
        <v>13.61</v>
      </c>
      <c r="O1012" t="n">
        <v>12792.74</v>
      </c>
      <c r="P1012" t="n">
        <v>151.96</v>
      </c>
      <c r="Q1012" t="n">
        <v>444.62</v>
      </c>
      <c r="R1012" t="n">
        <v>90.48</v>
      </c>
      <c r="S1012" t="n">
        <v>48.21</v>
      </c>
      <c r="T1012" t="n">
        <v>15080.74</v>
      </c>
      <c r="U1012" t="n">
        <v>0.53</v>
      </c>
      <c r="V1012" t="n">
        <v>0.75</v>
      </c>
      <c r="W1012" t="n">
        <v>0.22</v>
      </c>
      <c r="X1012" t="n">
        <v>0.92</v>
      </c>
      <c r="Y1012" t="n">
        <v>1</v>
      </c>
      <c r="Z1012" t="n">
        <v>10</v>
      </c>
    </row>
    <row r="1013">
      <c r="A1013" t="n">
        <v>11</v>
      </c>
      <c r="B1013" t="n">
        <v>45</v>
      </c>
      <c r="C1013" t="inlineStr">
        <is>
          <t xml:space="preserve">CONCLUIDO	</t>
        </is>
      </c>
      <c r="D1013" t="n">
        <v>4.8321</v>
      </c>
      <c r="E1013" t="n">
        <v>20.7</v>
      </c>
      <c r="F1013" t="n">
        <v>18.09</v>
      </c>
      <c r="G1013" t="n">
        <v>36.18</v>
      </c>
      <c r="H1013" t="n">
        <v>0.65</v>
      </c>
      <c r="I1013" t="n">
        <v>30</v>
      </c>
      <c r="J1013" t="n">
        <v>102.14</v>
      </c>
      <c r="K1013" t="n">
        <v>39.72</v>
      </c>
      <c r="L1013" t="n">
        <v>3.75</v>
      </c>
      <c r="M1013" t="n">
        <v>28</v>
      </c>
      <c r="N1013" t="n">
        <v>13.68</v>
      </c>
      <c r="O1013" t="n">
        <v>12831.37</v>
      </c>
      <c r="P1013" t="n">
        <v>150.23</v>
      </c>
      <c r="Q1013" t="n">
        <v>444.55</v>
      </c>
      <c r="R1013" t="n">
        <v>87.11</v>
      </c>
      <c r="S1013" t="n">
        <v>48.21</v>
      </c>
      <c r="T1013" t="n">
        <v>13407.69</v>
      </c>
      <c r="U1013" t="n">
        <v>0.55</v>
      </c>
      <c r="V1013" t="n">
        <v>0.75</v>
      </c>
      <c r="W1013" t="n">
        <v>0.21</v>
      </c>
      <c r="X1013" t="n">
        <v>0.8100000000000001</v>
      </c>
      <c r="Y1013" t="n">
        <v>1</v>
      </c>
      <c r="Z1013" t="n">
        <v>10</v>
      </c>
    </row>
    <row r="1014">
      <c r="A1014" t="n">
        <v>12</v>
      </c>
      <c r="B1014" t="n">
        <v>45</v>
      </c>
      <c r="C1014" t="inlineStr">
        <is>
          <t xml:space="preserve">CONCLUIDO	</t>
        </is>
      </c>
      <c r="D1014" t="n">
        <v>4.8609</v>
      </c>
      <c r="E1014" t="n">
        <v>20.57</v>
      </c>
      <c r="F1014" t="n">
        <v>18.01</v>
      </c>
      <c r="G1014" t="n">
        <v>38.59</v>
      </c>
      <c r="H1014" t="n">
        <v>0.6899999999999999</v>
      </c>
      <c r="I1014" t="n">
        <v>28</v>
      </c>
      <c r="J1014" t="n">
        <v>102.45</v>
      </c>
      <c r="K1014" t="n">
        <v>39.72</v>
      </c>
      <c r="L1014" t="n">
        <v>4</v>
      </c>
      <c r="M1014" t="n">
        <v>26</v>
      </c>
      <c r="N1014" t="n">
        <v>13.74</v>
      </c>
      <c r="O1014" t="n">
        <v>12870.03</v>
      </c>
      <c r="P1014" t="n">
        <v>148.38</v>
      </c>
      <c r="Q1014" t="n">
        <v>444.57</v>
      </c>
      <c r="R1014" t="n">
        <v>84.3</v>
      </c>
      <c r="S1014" t="n">
        <v>48.21</v>
      </c>
      <c r="T1014" t="n">
        <v>12015.25</v>
      </c>
      <c r="U1014" t="n">
        <v>0.57</v>
      </c>
      <c r="V1014" t="n">
        <v>0.76</v>
      </c>
      <c r="W1014" t="n">
        <v>0.21</v>
      </c>
      <c r="X1014" t="n">
        <v>0.73</v>
      </c>
      <c r="Y1014" t="n">
        <v>1</v>
      </c>
      <c r="Z1014" t="n">
        <v>10</v>
      </c>
    </row>
    <row r="1015">
      <c r="A1015" t="n">
        <v>13</v>
      </c>
      <c r="B1015" t="n">
        <v>45</v>
      </c>
      <c r="C1015" t="inlineStr">
        <is>
          <t xml:space="preserve">CONCLUIDO	</t>
        </is>
      </c>
      <c r="D1015" t="n">
        <v>4.866</v>
      </c>
      <c r="E1015" t="n">
        <v>20.55</v>
      </c>
      <c r="F1015" t="n">
        <v>18.03</v>
      </c>
      <c r="G1015" t="n">
        <v>41.6</v>
      </c>
      <c r="H1015" t="n">
        <v>0.73</v>
      </c>
      <c r="I1015" t="n">
        <v>26</v>
      </c>
      <c r="J1015" t="n">
        <v>102.77</v>
      </c>
      <c r="K1015" t="n">
        <v>39.72</v>
      </c>
      <c r="L1015" t="n">
        <v>4.25</v>
      </c>
      <c r="M1015" t="n">
        <v>24</v>
      </c>
      <c r="N1015" t="n">
        <v>13.8</v>
      </c>
      <c r="O1015" t="n">
        <v>12908.71</v>
      </c>
      <c r="P1015" t="n">
        <v>147.8</v>
      </c>
      <c r="Q1015" t="n">
        <v>444.55</v>
      </c>
      <c r="R1015" t="n">
        <v>85.81</v>
      </c>
      <c r="S1015" t="n">
        <v>48.21</v>
      </c>
      <c r="T1015" t="n">
        <v>12780.78</v>
      </c>
      <c r="U1015" t="n">
        <v>0.5600000000000001</v>
      </c>
      <c r="V1015" t="n">
        <v>0.76</v>
      </c>
      <c r="W1015" t="n">
        <v>0.19</v>
      </c>
      <c r="X1015" t="n">
        <v>0.75</v>
      </c>
      <c r="Y1015" t="n">
        <v>1</v>
      </c>
      <c r="Z1015" t="n">
        <v>10</v>
      </c>
    </row>
    <row r="1016">
      <c r="A1016" t="n">
        <v>14</v>
      </c>
      <c r="B1016" t="n">
        <v>45</v>
      </c>
      <c r="C1016" t="inlineStr">
        <is>
          <t xml:space="preserve">CONCLUIDO	</t>
        </is>
      </c>
      <c r="D1016" t="n">
        <v>4.8795</v>
      </c>
      <c r="E1016" t="n">
        <v>20.49</v>
      </c>
      <c r="F1016" t="n">
        <v>17.99</v>
      </c>
      <c r="G1016" t="n">
        <v>43.18</v>
      </c>
      <c r="H1016" t="n">
        <v>0.77</v>
      </c>
      <c r="I1016" t="n">
        <v>25</v>
      </c>
      <c r="J1016" t="n">
        <v>103.08</v>
      </c>
      <c r="K1016" t="n">
        <v>39.72</v>
      </c>
      <c r="L1016" t="n">
        <v>4.5</v>
      </c>
      <c r="M1016" t="n">
        <v>23</v>
      </c>
      <c r="N1016" t="n">
        <v>13.87</v>
      </c>
      <c r="O1016" t="n">
        <v>12947.42</v>
      </c>
      <c r="P1016" t="n">
        <v>146.52</v>
      </c>
      <c r="Q1016" t="n">
        <v>444.56</v>
      </c>
      <c r="R1016" t="n">
        <v>84.04000000000001</v>
      </c>
      <c r="S1016" t="n">
        <v>48.21</v>
      </c>
      <c r="T1016" t="n">
        <v>11898.7</v>
      </c>
      <c r="U1016" t="n">
        <v>0.57</v>
      </c>
      <c r="V1016" t="n">
        <v>0.76</v>
      </c>
      <c r="W1016" t="n">
        <v>0.2</v>
      </c>
      <c r="X1016" t="n">
        <v>0.71</v>
      </c>
      <c r="Y1016" t="n">
        <v>1</v>
      </c>
      <c r="Z1016" t="n">
        <v>10</v>
      </c>
    </row>
    <row r="1017">
      <c r="A1017" t="n">
        <v>15</v>
      </c>
      <c r="B1017" t="n">
        <v>45</v>
      </c>
      <c r="C1017" t="inlineStr">
        <is>
          <t xml:space="preserve">CONCLUIDO	</t>
        </is>
      </c>
      <c r="D1017" t="n">
        <v>4.9113</v>
      </c>
      <c r="E1017" t="n">
        <v>20.36</v>
      </c>
      <c r="F1017" t="n">
        <v>17.9</v>
      </c>
      <c r="G1017" t="n">
        <v>46.7</v>
      </c>
      <c r="H1017" t="n">
        <v>0.8100000000000001</v>
      </c>
      <c r="I1017" t="n">
        <v>23</v>
      </c>
      <c r="J1017" t="n">
        <v>103.4</v>
      </c>
      <c r="K1017" t="n">
        <v>39.72</v>
      </c>
      <c r="L1017" t="n">
        <v>4.75</v>
      </c>
      <c r="M1017" t="n">
        <v>21</v>
      </c>
      <c r="N1017" t="n">
        <v>13.93</v>
      </c>
      <c r="O1017" t="n">
        <v>12986.15</v>
      </c>
      <c r="P1017" t="n">
        <v>144.59</v>
      </c>
      <c r="Q1017" t="n">
        <v>444.55</v>
      </c>
      <c r="R1017" t="n">
        <v>80.97</v>
      </c>
      <c r="S1017" t="n">
        <v>48.21</v>
      </c>
      <c r="T1017" t="n">
        <v>10377.09</v>
      </c>
      <c r="U1017" t="n">
        <v>0.6</v>
      </c>
      <c r="V1017" t="n">
        <v>0.76</v>
      </c>
      <c r="W1017" t="n">
        <v>0.2</v>
      </c>
      <c r="X1017" t="n">
        <v>0.62</v>
      </c>
      <c r="Y1017" t="n">
        <v>1</v>
      </c>
      <c r="Z1017" t="n">
        <v>10</v>
      </c>
    </row>
    <row r="1018">
      <c r="A1018" t="n">
        <v>16</v>
      </c>
      <c r="B1018" t="n">
        <v>45</v>
      </c>
      <c r="C1018" t="inlineStr">
        <is>
          <t xml:space="preserve">CONCLUIDO	</t>
        </is>
      </c>
      <c r="D1018" t="n">
        <v>4.92</v>
      </c>
      <c r="E1018" t="n">
        <v>20.32</v>
      </c>
      <c r="F1018" t="n">
        <v>17.88</v>
      </c>
      <c r="G1018" t="n">
        <v>48.78</v>
      </c>
      <c r="H1018" t="n">
        <v>0.85</v>
      </c>
      <c r="I1018" t="n">
        <v>22</v>
      </c>
      <c r="J1018" t="n">
        <v>103.71</v>
      </c>
      <c r="K1018" t="n">
        <v>39.72</v>
      </c>
      <c r="L1018" t="n">
        <v>5</v>
      </c>
      <c r="M1018" t="n">
        <v>20</v>
      </c>
      <c r="N1018" t="n">
        <v>14</v>
      </c>
      <c r="O1018" t="n">
        <v>13024.91</v>
      </c>
      <c r="P1018" t="n">
        <v>143.91</v>
      </c>
      <c r="Q1018" t="n">
        <v>444.55</v>
      </c>
      <c r="R1018" t="n">
        <v>80.40000000000001</v>
      </c>
      <c r="S1018" t="n">
        <v>48.21</v>
      </c>
      <c r="T1018" t="n">
        <v>10097.11</v>
      </c>
      <c r="U1018" t="n">
        <v>0.6</v>
      </c>
      <c r="V1018" t="n">
        <v>0.76</v>
      </c>
      <c r="W1018" t="n">
        <v>0.2</v>
      </c>
      <c r="X1018" t="n">
        <v>0.61</v>
      </c>
      <c r="Y1018" t="n">
        <v>1</v>
      </c>
      <c r="Z1018" t="n">
        <v>10</v>
      </c>
    </row>
    <row r="1019">
      <c r="A1019" t="n">
        <v>17</v>
      </c>
      <c r="B1019" t="n">
        <v>45</v>
      </c>
      <c r="C1019" t="inlineStr">
        <is>
          <t xml:space="preserve">CONCLUIDO	</t>
        </is>
      </c>
      <c r="D1019" t="n">
        <v>4.9345</v>
      </c>
      <c r="E1019" t="n">
        <v>20.27</v>
      </c>
      <c r="F1019" t="n">
        <v>17.85</v>
      </c>
      <c r="G1019" t="n">
        <v>50.99</v>
      </c>
      <c r="H1019" t="n">
        <v>0.89</v>
      </c>
      <c r="I1019" t="n">
        <v>21</v>
      </c>
      <c r="J1019" t="n">
        <v>104.03</v>
      </c>
      <c r="K1019" t="n">
        <v>39.72</v>
      </c>
      <c r="L1019" t="n">
        <v>5.25</v>
      </c>
      <c r="M1019" t="n">
        <v>19</v>
      </c>
      <c r="N1019" t="n">
        <v>14.06</v>
      </c>
      <c r="O1019" t="n">
        <v>13063.69</v>
      </c>
      <c r="P1019" t="n">
        <v>142.59</v>
      </c>
      <c r="Q1019" t="n">
        <v>444.58</v>
      </c>
      <c r="R1019" t="n">
        <v>79.14</v>
      </c>
      <c r="S1019" t="n">
        <v>48.21</v>
      </c>
      <c r="T1019" t="n">
        <v>9468.67</v>
      </c>
      <c r="U1019" t="n">
        <v>0.61</v>
      </c>
      <c r="V1019" t="n">
        <v>0.76</v>
      </c>
      <c r="W1019" t="n">
        <v>0.2</v>
      </c>
      <c r="X1019" t="n">
        <v>0.57</v>
      </c>
      <c r="Y1019" t="n">
        <v>1</v>
      </c>
      <c r="Z1019" t="n">
        <v>10</v>
      </c>
    </row>
    <row r="1020">
      <c r="A1020" t="n">
        <v>18</v>
      </c>
      <c r="B1020" t="n">
        <v>45</v>
      </c>
      <c r="C1020" t="inlineStr">
        <is>
          <t xml:space="preserve">CONCLUIDO	</t>
        </is>
      </c>
      <c r="D1020" t="n">
        <v>4.9494</v>
      </c>
      <c r="E1020" t="n">
        <v>20.2</v>
      </c>
      <c r="F1020" t="n">
        <v>17.81</v>
      </c>
      <c r="G1020" t="n">
        <v>53.42</v>
      </c>
      <c r="H1020" t="n">
        <v>0.93</v>
      </c>
      <c r="I1020" t="n">
        <v>20</v>
      </c>
      <c r="J1020" t="n">
        <v>104.34</v>
      </c>
      <c r="K1020" t="n">
        <v>39.72</v>
      </c>
      <c r="L1020" t="n">
        <v>5.5</v>
      </c>
      <c r="M1020" t="n">
        <v>18</v>
      </c>
      <c r="N1020" t="n">
        <v>14.12</v>
      </c>
      <c r="O1020" t="n">
        <v>13102.5</v>
      </c>
      <c r="P1020" t="n">
        <v>141.41</v>
      </c>
      <c r="Q1020" t="n">
        <v>444.55</v>
      </c>
      <c r="R1020" t="n">
        <v>77.73999999999999</v>
      </c>
      <c r="S1020" t="n">
        <v>48.21</v>
      </c>
      <c r="T1020" t="n">
        <v>8773.440000000001</v>
      </c>
      <c r="U1020" t="n">
        <v>0.62</v>
      </c>
      <c r="V1020" t="n">
        <v>0.77</v>
      </c>
      <c r="W1020" t="n">
        <v>0.2</v>
      </c>
      <c r="X1020" t="n">
        <v>0.53</v>
      </c>
      <c r="Y1020" t="n">
        <v>1</v>
      </c>
      <c r="Z1020" t="n">
        <v>10</v>
      </c>
    </row>
    <row r="1021">
      <c r="A1021" t="n">
        <v>19</v>
      </c>
      <c r="B1021" t="n">
        <v>45</v>
      </c>
      <c r="C1021" t="inlineStr">
        <is>
          <t xml:space="preserve">CONCLUIDO	</t>
        </is>
      </c>
      <c r="D1021" t="n">
        <v>4.9662</v>
      </c>
      <c r="E1021" t="n">
        <v>20.14</v>
      </c>
      <c r="F1021" t="n">
        <v>17.76</v>
      </c>
      <c r="G1021" t="n">
        <v>56.08</v>
      </c>
      <c r="H1021" t="n">
        <v>0.97</v>
      </c>
      <c r="I1021" t="n">
        <v>19</v>
      </c>
      <c r="J1021" t="n">
        <v>104.65</v>
      </c>
      <c r="K1021" t="n">
        <v>39.72</v>
      </c>
      <c r="L1021" t="n">
        <v>5.75</v>
      </c>
      <c r="M1021" t="n">
        <v>17</v>
      </c>
      <c r="N1021" t="n">
        <v>14.19</v>
      </c>
      <c r="O1021" t="n">
        <v>13141.33</v>
      </c>
      <c r="P1021" t="n">
        <v>140.17</v>
      </c>
      <c r="Q1021" t="n">
        <v>444.56</v>
      </c>
      <c r="R1021" t="n">
        <v>76.09</v>
      </c>
      <c r="S1021" t="n">
        <v>48.21</v>
      </c>
      <c r="T1021" t="n">
        <v>7953.74</v>
      </c>
      <c r="U1021" t="n">
        <v>0.63</v>
      </c>
      <c r="V1021" t="n">
        <v>0.77</v>
      </c>
      <c r="W1021" t="n">
        <v>0.2</v>
      </c>
      <c r="X1021" t="n">
        <v>0.48</v>
      </c>
      <c r="Y1021" t="n">
        <v>1</v>
      </c>
      <c r="Z1021" t="n">
        <v>10</v>
      </c>
    </row>
    <row r="1022">
      <c r="A1022" t="n">
        <v>20</v>
      </c>
      <c r="B1022" t="n">
        <v>45</v>
      </c>
      <c r="C1022" t="inlineStr">
        <is>
          <t xml:space="preserve">CONCLUIDO	</t>
        </is>
      </c>
      <c r="D1022" t="n">
        <v>4.9549</v>
      </c>
      <c r="E1022" t="n">
        <v>20.18</v>
      </c>
      <c r="F1022" t="n">
        <v>17.82</v>
      </c>
      <c r="G1022" t="n">
        <v>59.41</v>
      </c>
      <c r="H1022" t="n">
        <v>1.01</v>
      </c>
      <c r="I1022" t="n">
        <v>18</v>
      </c>
      <c r="J1022" t="n">
        <v>104.97</v>
      </c>
      <c r="K1022" t="n">
        <v>39.72</v>
      </c>
      <c r="L1022" t="n">
        <v>6</v>
      </c>
      <c r="M1022" t="n">
        <v>16</v>
      </c>
      <c r="N1022" t="n">
        <v>14.25</v>
      </c>
      <c r="O1022" t="n">
        <v>13180.19</v>
      </c>
      <c r="P1022" t="n">
        <v>139.24</v>
      </c>
      <c r="Q1022" t="n">
        <v>444.55</v>
      </c>
      <c r="R1022" t="n">
        <v>78.98999999999999</v>
      </c>
      <c r="S1022" t="n">
        <v>48.21</v>
      </c>
      <c r="T1022" t="n">
        <v>9411.23</v>
      </c>
      <c r="U1022" t="n">
        <v>0.61</v>
      </c>
      <c r="V1022" t="n">
        <v>0.77</v>
      </c>
      <c r="W1022" t="n">
        <v>0.18</v>
      </c>
      <c r="X1022" t="n">
        <v>0.55</v>
      </c>
      <c r="Y1022" t="n">
        <v>1</v>
      </c>
      <c r="Z1022" t="n">
        <v>10</v>
      </c>
    </row>
    <row r="1023">
      <c r="A1023" t="n">
        <v>21</v>
      </c>
      <c r="B1023" t="n">
        <v>45</v>
      </c>
      <c r="C1023" t="inlineStr">
        <is>
          <t xml:space="preserve">CONCLUIDO	</t>
        </is>
      </c>
      <c r="D1023" t="n">
        <v>4.9795</v>
      </c>
      <c r="E1023" t="n">
        <v>20.08</v>
      </c>
      <c r="F1023" t="n">
        <v>17.75</v>
      </c>
      <c r="G1023" t="n">
        <v>62.63</v>
      </c>
      <c r="H1023" t="n">
        <v>1.05</v>
      </c>
      <c r="I1023" t="n">
        <v>17</v>
      </c>
      <c r="J1023" t="n">
        <v>105.28</v>
      </c>
      <c r="K1023" t="n">
        <v>39.72</v>
      </c>
      <c r="L1023" t="n">
        <v>6.25</v>
      </c>
      <c r="M1023" t="n">
        <v>15</v>
      </c>
      <c r="N1023" t="n">
        <v>14.32</v>
      </c>
      <c r="O1023" t="n">
        <v>13219.07</v>
      </c>
      <c r="P1023" t="n">
        <v>137.67</v>
      </c>
      <c r="Q1023" t="n">
        <v>444.56</v>
      </c>
      <c r="R1023" t="n">
        <v>75.92</v>
      </c>
      <c r="S1023" t="n">
        <v>48.21</v>
      </c>
      <c r="T1023" t="n">
        <v>7880.92</v>
      </c>
      <c r="U1023" t="n">
        <v>0.63</v>
      </c>
      <c r="V1023" t="n">
        <v>0.77</v>
      </c>
      <c r="W1023" t="n">
        <v>0.19</v>
      </c>
      <c r="X1023" t="n">
        <v>0.47</v>
      </c>
      <c r="Y1023" t="n">
        <v>1</v>
      </c>
      <c r="Z1023" t="n">
        <v>10</v>
      </c>
    </row>
    <row r="1024">
      <c r="A1024" t="n">
        <v>22</v>
      </c>
      <c r="B1024" t="n">
        <v>45</v>
      </c>
      <c r="C1024" t="inlineStr">
        <is>
          <t xml:space="preserve">CONCLUIDO	</t>
        </is>
      </c>
      <c r="D1024" t="n">
        <v>4.979</v>
      </c>
      <c r="E1024" t="n">
        <v>20.08</v>
      </c>
      <c r="F1024" t="n">
        <v>17.75</v>
      </c>
      <c r="G1024" t="n">
        <v>62.64</v>
      </c>
      <c r="H1024" t="n">
        <v>1.08</v>
      </c>
      <c r="I1024" t="n">
        <v>17</v>
      </c>
      <c r="J1024" t="n">
        <v>105.6</v>
      </c>
      <c r="K1024" t="n">
        <v>39.72</v>
      </c>
      <c r="L1024" t="n">
        <v>6.5</v>
      </c>
      <c r="M1024" t="n">
        <v>15</v>
      </c>
      <c r="N1024" t="n">
        <v>14.39</v>
      </c>
      <c r="O1024" t="n">
        <v>13257.98</v>
      </c>
      <c r="P1024" t="n">
        <v>136.63</v>
      </c>
      <c r="Q1024" t="n">
        <v>444.55</v>
      </c>
      <c r="R1024" t="n">
        <v>75.95999999999999</v>
      </c>
      <c r="S1024" t="n">
        <v>48.21</v>
      </c>
      <c r="T1024" t="n">
        <v>7897.94</v>
      </c>
      <c r="U1024" t="n">
        <v>0.63</v>
      </c>
      <c r="V1024" t="n">
        <v>0.77</v>
      </c>
      <c r="W1024" t="n">
        <v>0.19</v>
      </c>
      <c r="X1024" t="n">
        <v>0.47</v>
      </c>
      <c r="Y1024" t="n">
        <v>1</v>
      </c>
      <c r="Z1024" t="n">
        <v>10</v>
      </c>
    </row>
    <row r="1025">
      <c r="A1025" t="n">
        <v>23</v>
      </c>
      <c r="B1025" t="n">
        <v>45</v>
      </c>
      <c r="C1025" t="inlineStr">
        <is>
          <t xml:space="preserve">CONCLUIDO	</t>
        </is>
      </c>
      <c r="D1025" t="n">
        <v>4.9932</v>
      </c>
      <c r="E1025" t="n">
        <v>20.03</v>
      </c>
      <c r="F1025" t="n">
        <v>17.71</v>
      </c>
      <c r="G1025" t="n">
        <v>66.41</v>
      </c>
      <c r="H1025" t="n">
        <v>1.12</v>
      </c>
      <c r="I1025" t="n">
        <v>16</v>
      </c>
      <c r="J1025" t="n">
        <v>105.92</v>
      </c>
      <c r="K1025" t="n">
        <v>39.72</v>
      </c>
      <c r="L1025" t="n">
        <v>6.75</v>
      </c>
      <c r="M1025" t="n">
        <v>14</v>
      </c>
      <c r="N1025" t="n">
        <v>14.45</v>
      </c>
      <c r="O1025" t="n">
        <v>13296.91</v>
      </c>
      <c r="P1025" t="n">
        <v>135.59</v>
      </c>
      <c r="Q1025" t="n">
        <v>444.56</v>
      </c>
      <c r="R1025" t="n">
        <v>74.79000000000001</v>
      </c>
      <c r="S1025" t="n">
        <v>48.21</v>
      </c>
      <c r="T1025" t="n">
        <v>7320.72</v>
      </c>
      <c r="U1025" t="n">
        <v>0.64</v>
      </c>
      <c r="V1025" t="n">
        <v>0.77</v>
      </c>
      <c r="W1025" t="n">
        <v>0.19</v>
      </c>
      <c r="X1025" t="n">
        <v>0.43</v>
      </c>
      <c r="Y1025" t="n">
        <v>1</v>
      </c>
      <c r="Z1025" t="n">
        <v>10</v>
      </c>
    </row>
    <row r="1026">
      <c r="A1026" t="n">
        <v>24</v>
      </c>
      <c r="B1026" t="n">
        <v>45</v>
      </c>
      <c r="C1026" t="inlineStr">
        <is>
          <t xml:space="preserve">CONCLUIDO	</t>
        </is>
      </c>
      <c r="D1026" t="n">
        <v>5.0058</v>
      </c>
      <c r="E1026" t="n">
        <v>19.98</v>
      </c>
      <c r="F1026" t="n">
        <v>17.68</v>
      </c>
      <c r="G1026" t="n">
        <v>70.72</v>
      </c>
      <c r="H1026" t="n">
        <v>1.16</v>
      </c>
      <c r="I1026" t="n">
        <v>15</v>
      </c>
      <c r="J1026" t="n">
        <v>106.23</v>
      </c>
      <c r="K1026" t="n">
        <v>39.72</v>
      </c>
      <c r="L1026" t="n">
        <v>7</v>
      </c>
      <c r="M1026" t="n">
        <v>13</v>
      </c>
      <c r="N1026" t="n">
        <v>14.52</v>
      </c>
      <c r="O1026" t="n">
        <v>13335.87</v>
      </c>
      <c r="P1026" t="n">
        <v>134.06</v>
      </c>
      <c r="Q1026" t="n">
        <v>444.55</v>
      </c>
      <c r="R1026" t="n">
        <v>73.8</v>
      </c>
      <c r="S1026" t="n">
        <v>48.21</v>
      </c>
      <c r="T1026" t="n">
        <v>6830.4</v>
      </c>
      <c r="U1026" t="n">
        <v>0.65</v>
      </c>
      <c r="V1026" t="n">
        <v>0.77</v>
      </c>
      <c r="W1026" t="n">
        <v>0.19</v>
      </c>
      <c r="X1026" t="n">
        <v>0.4</v>
      </c>
      <c r="Y1026" t="n">
        <v>1</v>
      </c>
      <c r="Z1026" t="n">
        <v>10</v>
      </c>
    </row>
    <row r="1027">
      <c r="A1027" t="n">
        <v>25</v>
      </c>
      <c r="B1027" t="n">
        <v>45</v>
      </c>
      <c r="C1027" t="inlineStr">
        <is>
          <t xml:space="preserve">CONCLUIDO	</t>
        </is>
      </c>
      <c r="D1027" t="n">
        <v>5.0084</v>
      </c>
      <c r="E1027" t="n">
        <v>19.97</v>
      </c>
      <c r="F1027" t="n">
        <v>17.67</v>
      </c>
      <c r="G1027" t="n">
        <v>70.68000000000001</v>
      </c>
      <c r="H1027" t="n">
        <v>1.2</v>
      </c>
      <c r="I1027" t="n">
        <v>15</v>
      </c>
      <c r="J1027" t="n">
        <v>106.55</v>
      </c>
      <c r="K1027" t="n">
        <v>39.72</v>
      </c>
      <c r="L1027" t="n">
        <v>7.25</v>
      </c>
      <c r="M1027" t="n">
        <v>13</v>
      </c>
      <c r="N1027" t="n">
        <v>14.58</v>
      </c>
      <c r="O1027" t="n">
        <v>13374.86</v>
      </c>
      <c r="P1027" t="n">
        <v>133.18</v>
      </c>
      <c r="Q1027" t="n">
        <v>444.56</v>
      </c>
      <c r="R1027" t="n">
        <v>73.26000000000001</v>
      </c>
      <c r="S1027" t="n">
        <v>48.21</v>
      </c>
      <c r="T1027" t="n">
        <v>6561.88</v>
      </c>
      <c r="U1027" t="n">
        <v>0.66</v>
      </c>
      <c r="V1027" t="n">
        <v>0.77</v>
      </c>
      <c r="W1027" t="n">
        <v>0.19</v>
      </c>
      <c r="X1027" t="n">
        <v>0.39</v>
      </c>
      <c r="Y1027" t="n">
        <v>1</v>
      </c>
      <c r="Z1027" t="n">
        <v>10</v>
      </c>
    </row>
    <row r="1028">
      <c r="A1028" t="n">
        <v>26</v>
      </c>
      <c r="B1028" t="n">
        <v>45</v>
      </c>
      <c r="C1028" t="inlineStr">
        <is>
          <t xml:space="preserve">CONCLUIDO	</t>
        </is>
      </c>
      <c r="D1028" t="n">
        <v>5.0358</v>
      </c>
      <c r="E1028" t="n">
        <v>19.86</v>
      </c>
      <c r="F1028" t="n">
        <v>17.58</v>
      </c>
      <c r="G1028" t="n">
        <v>75.34999999999999</v>
      </c>
      <c r="H1028" t="n">
        <v>1.24</v>
      </c>
      <c r="I1028" t="n">
        <v>14</v>
      </c>
      <c r="J1028" t="n">
        <v>106.86</v>
      </c>
      <c r="K1028" t="n">
        <v>39.72</v>
      </c>
      <c r="L1028" t="n">
        <v>7.5</v>
      </c>
      <c r="M1028" t="n">
        <v>12</v>
      </c>
      <c r="N1028" t="n">
        <v>14.65</v>
      </c>
      <c r="O1028" t="n">
        <v>13413.87</v>
      </c>
      <c r="P1028" t="n">
        <v>131.73</v>
      </c>
      <c r="Q1028" t="n">
        <v>444.55</v>
      </c>
      <c r="R1028" t="n">
        <v>70.64</v>
      </c>
      <c r="S1028" t="n">
        <v>48.21</v>
      </c>
      <c r="T1028" t="n">
        <v>5252.74</v>
      </c>
      <c r="U1028" t="n">
        <v>0.68</v>
      </c>
      <c r="V1028" t="n">
        <v>0.78</v>
      </c>
      <c r="W1028" t="n">
        <v>0.18</v>
      </c>
      <c r="X1028" t="n">
        <v>0.31</v>
      </c>
      <c r="Y1028" t="n">
        <v>1</v>
      </c>
      <c r="Z1028" t="n">
        <v>10</v>
      </c>
    </row>
    <row r="1029">
      <c r="A1029" t="n">
        <v>27</v>
      </c>
      <c r="B1029" t="n">
        <v>45</v>
      </c>
      <c r="C1029" t="inlineStr">
        <is>
          <t xml:space="preserve">CONCLUIDO	</t>
        </is>
      </c>
      <c r="D1029" t="n">
        <v>5.0284</v>
      </c>
      <c r="E1029" t="n">
        <v>19.89</v>
      </c>
      <c r="F1029" t="n">
        <v>17.63</v>
      </c>
      <c r="G1029" t="n">
        <v>81.38</v>
      </c>
      <c r="H1029" t="n">
        <v>1.27</v>
      </c>
      <c r="I1029" t="n">
        <v>13</v>
      </c>
      <c r="J1029" t="n">
        <v>107.18</v>
      </c>
      <c r="K1029" t="n">
        <v>39.72</v>
      </c>
      <c r="L1029" t="n">
        <v>7.75</v>
      </c>
      <c r="M1029" t="n">
        <v>11</v>
      </c>
      <c r="N1029" t="n">
        <v>14.72</v>
      </c>
      <c r="O1029" t="n">
        <v>13452.9</v>
      </c>
      <c r="P1029" t="n">
        <v>129.84</v>
      </c>
      <c r="Q1029" t="n">
        <v>444.56</v>
      </c>
      <c r="R1029" t="n">
        <v>72.27</v>
      </c>
      <c r="S1029" t="n">
        <v>48.21</v>
      </c>
      <c r="T1029" t="n">
        <v>6073.53</v>
      </c>
      <c r="U1029" t="n">
        <v>0.67</v>
      </c>
      <c r="V1029" t="n">
        <v>0.77</v>
      </c>
      <c r="W1029" t="n">
        <v>0.18</v>
      </c>
      <c r="X1029" t="n">
        <v>0.35</v>
      </c>
      <c r="Y1029" t="n">
        <v>1</v>
      </c>
      <c r="Z1029" t="n">
        <v>10</v>
      </c>
    </row>
    <row r="1030">
      <c r="A1030" t="n">
        <v>28</v>
      </c>
      <c r="B1030" t="n">
        <v>45</v>
      </c>
      <c r="C1030" t="inlineStr">
        <is>
          <t xml:space="preserve">CONCLUIDO	</t>
        </is>
      </c>
      <c r="D1030" t="n">
        <v>5.0343</v>
      </c>
      <c r="E1030" t="n">
        <v>19.86</v>
      </c>
      <c r="F1030" t="n">
        <v>17.61</v>
      </c>
      <c r="G1030" t="n">
        <v>81.27</v>
      </c>
      <c r="H1030" t="n">
        <v>1.31</v>
      </c>
      <c r="I1030" t="n">
        <v>13</v>
      </c>
      <c r="J1030" t="n">
        <v>107.5</v>
      </c>
      <c r="K1030" t="n">
        <v>39.72</v>
      </c>
      <c r="L1030" t="n">
        <v>8</v>
      </c>
      <c r="M1030" t="n">
        <v>10</v>
      </c>
      <c r="N1030" t="n">
        <v>14.78</v>
      </c>
      <c r="O1030" t="n">
        <v>13491.96</v>
      </c>
      <c r="P1030" t="n">
        <v>129.4</v>
      </c>
      <c r="Q1030" t="n">
        <v>444.55</v>
      </c>
      <c r="R1030" t="n">
        <v>71.34</v>
      </c>
      <c r="S1030" t="n">
        <v>48.21</v>
      </c>
      <c r="T1030" t="n">
        <v>5609.92</v>
      </c>
      <c r="U1030" t="n">
        <v>0.68</v>
      </c>
      <c r="V1030" t="n">
        <v>0.77</v>
      </c>
      <c r="W1030" t="n">
        <v>0.19</v>
      </c>
      <c r="X1030" t="n">
        <v>0.33</v>
      </c>
      <c r="Y1030" t="n">
        <v>1</v>
      </c>
      <c r="Z1030" t="n">
        <v>10</v>
      </c>
    </row>
    <row r="1031">
      <c r="A1031" t="n">
        <v>29</v>
      </c>
      <c r="B1031" t="n">
        <v>45</v>
      </c>
      <c r="C1031" t="inlineStr">
        <is>
          <t xml:space="preserve">CONCLUIDO	</t>
        </is>
      </c>
      <c r="D1031" t="n">
        <v>5.049</v>
      </c>
      <c r="E1031" t="n">
        <v>19.81</v>
      </c>
      <c r="F1031" t="n">
        <v>17.57</v>
      </c>
      <c r="G1031" t="n">
        <v>87.86</v>
      </c>
      <c r="H1031" t="n">
        <v>1.35</v>
      </c>
      <c r="I1031" t="n">
        <v>12</v>
      </c>
      <c r="J1031" t="n">
        <v>107.81</v>
      </c>
      <c r="K1031" t="n">
        <v>39.72</v>
      </c>
      <c r="L1031" t="n">
        <v>8.25</v>
      </c>
      <c r="M1031" t="n">
        <v>10</v>
      </c>
      <c r="N1031" t="n">
        <v>14.85</v>
      </c>
      <c r="O1031" t="n">
        <v>13531.05</v>
      </c>
      <c r="P1031" t="n">
        <v>126.45</v>
      </c>
      <c r="Q1031" t="n">
        <v>444.55</v>
      </c>
      <c r="R1031" t="n">
        <v>70.06999999999999</v>
      </c>
      <c r="S1031" t="n">
        <v>48.21</v>
      </c>
      <c r="T1031" t="n">
        <v>4979.56</v>
      </c>
      <c r="U1031" t="n">
        <v>0.6899999999999999</v>
      </c>
      <c r="V1031" t="n">
        <v>0.78</v>
      </c>
      <c r="W1031" t="n">
        <v>0.19</v>
      </c>
      <c r="X1031" t="n">
        <v>0.29</v>
      </c>
      <c r="Y1031" t="n">
        <v>1</v>
      </c>
      <c r="Z1031" t="n">
        <v>10</v>
      </c>
    </row>
    <row r="1032">
      <c r="A1032" t="n">
        <v>30</v>
      </c>
      <c r="B1032" t="n">
        <v>45</v>
      </c>
      <c r="C1032" t="inlineStr">
        <is>
          <t xml:space="preserve">CONCLUIDO	</t>
        </is>
      </c>
      <c r="D1032" t="n">
        <v>5.0476</v>
      </c>
      <c r="E1032" t="n">
        <v>19.81</v>
      </c>
      <c r="F1032" t="n">
        <v>17.58</v>
      </c>
      <c r="G1032" t="n">
        <v>87.88</v>
      </c>
      <c r="H1032" t="n">
        <v>1.38</v>
      </c>
      <c r="I1032" t="n">
        <v>12</v>
      </c>
      <c r="J1032" t="n">
        <v>108.13</v>
      </c>
      <c r="K1032" t="n">
        <v>39.72</v>
      </c>
      <c r="L1032" t="n">
        <v>8.5</v>
      </c>
      <c r="M1032" t="n">
        <v>8</v>
      </c>
      <c r="N1032" t="n">
        <v>14.92</v>
      </c>
      <c r="O1032" t="n">
        <v>13570.16</v>
      </c>
      <c r="P1032" t="n">
        <v>126.68</v>
      </c>
      <c r="Q1032" t="n">
        <v>444.57</v>
      </c>
      <c r="R1032" t="n">
        <v>70.18000000000001</v>
      </c>
      <c r="S1032" t="n">
        <v>48.21</v>
      </c>
      <c r="T1032" t="n">
        <v>5037.18</v>
      </c>
      <c r="U1032" t="n">
        <v>0.6899999999999999</v>
      </c>
      <c r="V1032" t="n">
        <v>0.78</v>
      </c>
      <c r="W1032" t="n">
        <v>0.19</v>
      </c>
      <c r="X1032" t="n">
        <v>0.3</v>
      </c>
      <c r="Y1032" t="n">
        <v>1</v>
      </c>
      <c r="Z1032" t="n">
        <v>10</v>
      </c>
    </row>
    <row r="1033">
      <c r="A1033" t="n">
        <v>31</v>
      </c>
      <c r="B1033" t="n">
        <v>45</v>
      </c>
      <c r="C1033" t="inlineStr">
        <is>
          <t xml:space="preserve">CONCLUIDO	</t>
        </is>
      </c>
      <c r="D1033" t="n">
        <v>5.0495</v>
      </c>
      <c r="E1033" t="n">
        <v>19.8</v>
      </c>
      <c r="F1033" t="n">
        <v>17.57</v>
      </c>
      <c r="G1033" t="n">
        <v>87.84999999999999</v>
      </c>
      <c r="H1033" t="n">
        <v>1.42</v>
      </c>
      <c r="I1033" t="n">
        <v>12</v>
      </c>
      <c r="J1033" t="n">
        <v>108.45</v>
      </c>
      <c r="K1033" t="n">
        <v>39.72</v>
      </c>
      <c r="L1033" t="n">
        <v>8.75</v>
      </c>
      <c r="M1033" t="n">
        <v>6</v>
      </c>
      <c r="N1033" t="n">
        <v>14.98</v>
      </c>
      <c r="O1033" t="n">
        <v>13609.42</v>
      </c>
      <c r="P1033" t="n">
        <v>127.23</v>
      </c>
      <c r="Q1033" t="n">
        <v>444.58</v>
      </c>
      <c r="R1033" t="n">
        <v>69.73999999999999</v>
      </c>
      <c r="S1033" t="n">
        <v>48.21</v>
      </c>
      <c r="T1033" t="n">
        <v>4816.5</v>
      </c>
      <c r="U1033" t="n">
        <v>0.6899999999999999</v>
      </c>
      <c r="V1033" t="n">
        <v>0.78</v>
      </c>
      <c r="W1033" t="n">
        <v>0.19</v>
      </c>
      <c r="X1033" t="n">
        <v>0.29</v>
      </c>
      <c r="Y1033" t="n">
        <v>1</v>
      </c>
      <c r="Z1033" t="n">
        <v>10</v>
      </c>
    </row>
    <row r="1034">
      <c r="A1034" t="n">
        <v>32</v>
      </c>
      <c r="B1034" t="n">
        <v>45</v>
      </c>
      <c r="C1034" t="inlineStr">
        <is>
          <t xml:space="preserve">CONCLUIDO	</t>
        </is>
      </c>
      <c r="D1034" t="n">
        <v>5.0486</v>
      </c>
      <c r="E1034" t="n">
        <v>19.81</v>
      </c>
      <c r="F1034" t="n">
        <v>17.57</v>
      </c>
      <c r="G1034" t="n">
        <v>87.86</v>
      </c>
      <c r="H1034" t="n">
        <v>1.46</v>
      </c>
      <c r="I1034" t="n">
        <v>12</v>
      </c>
      <c r="J1034" t="n">
        <v>108.77</v>
      </c>
      <c r="K1034" t="n">
        <v>39.72</v>
      </c>
      <c r="L1034" t="n">
        <v>9</v>
      </c>
      <c r="M1034" t="n">
        <v>4</v>
      </c>
      <c r="N1034" t="n">
        <v>15.05</v>
      </c>
      <c r="O1034" t="n">
        <v>13648.58</v>
      </c>
      <c r="P1034" t="n">
        <v>126.22</v>
      </c>
      <c r="Q1034" t="n">
        <v>444.56</v>
      </c>
      <c r="R1034" t="n">
        <v>69.81</v>
      </c>
      <c r="S1034" t="n">
        <v>48.21</v>
      </c>
      <c r="T1034" t="n">
        <v>4851.3</v>
      </c>
      <c r="U1034" t="n">
        <v>0.6899999999999999</v>
      </c>
      <c r="V1034" t="n">
        <v>0.78</v>
      </c>
      <c r="W1034" t="n">
        <v>0.19</v>
      </c>
      <c r="X1034" t="n">
        <v>0.3</v>
      </c>
      <c r="Y1034" t="n">
        <v>1</v>
      </c>
      <c r="Z1034" t="n">
        <v>10</v>
      </c>
    </row>
    <row r="1035">
      <c r="A1035" t="n">
        <v>33</v>
      </c>
      <c r="B1035" t="n">
        <v>45</v>
      </c>
      <c r="C1035" t="inlineStr">
        <is>
          <t xml:space="preserve">CONCLUIDO	</t>
        </is>
      </c>
      <c r="D1035" t="n">
        <v>5.0562</v>
      </c>
      <c r="E1035" t="n">
        <v>19.78</v>
      </c>
      <c r="F1035" t="n">
        <v>17.54</v>
      </c>
      <c r="G1035" t="n">
        <v>87.72</v>
      </c>
      <c r="H1035" t="n">
        <v>1.49</v>
      </c>
      <c r="I1035" t="n">
        <v>12</v>
      </c>
      <c r="J1035" t="n">
        <v>109.09</v>
      </c>
      <c r="K1035" t="n">
        <v>39.72</v>
      </c>
      <c r="L1035" t="n">
        <v>9.25</v>
      </c>
      <c r="M1035" t="n">
        <v>3</v>
      </c>
      <c r="N1035" t="n">
        <v>15.12</v>
      </c>
      <c r="O1035" t="n">
        <v>13687.77</v>
      </c>
      <c r="P1035" t="n">
        <v>125.5</v>
      </c>
      <c r="Q1035" t="n">
        <v>444.56</v>
      </c>
      <c r="R1035" t="n">
        <v>68.7</v>
      </c>
      <c r="S1035" t="n">
        <v>48.21</v>
      </c>
      <c r="T1035" t="n">
        <v>4292.96</v>
      </c>
      <c r="U1035" t="n">
        <v>0.7</v>
      </c>
      <c r="V1035" t="n">
        <v>0.78</v>
      </c>
      <c r="W1035" t="n">
        <v>0.19</v>
      </c>
      <c r="X1035" t="n">
        <v>0.27</v>
      </c>
      <c r="Y1035" t="n">
        <v>1</v>
      </c>
      <c r="Z1035" t="n">
        <v>10</v>
      </c>
    </row>
    <row r="1036">
      <c r="A1036" t="n">
        <v>34</v>
      </c>
      <c r="B1036" t="n">
        <v>45</v>
      </c>
      <c r="C1036" t="inlineStr">
        <is>
          <t xml:space="preserve">CONCLUIDO	</t>
        </is>
      </c>
      <c r="D1036" t="n">
        <v>5.0714</v>
      </c>
      <c r="E1036" t="n">
        <v>19.72</v>
      </c>
      <c r="F1036" t="n">
        <v>17.5</v>
      </c>
      <c r="G1036" t="n">
        <v>95.48</v>
      </c>
      <c r="H1036" t="n">
        <v>1.53</v>
      </c>
      <c r="I1036" t="n">
        <v>11</v>
      </c>
      <c r="J1036" t="n">
        <v>109.4</v>
      </c>
      <c r="K1036" t="n">
        <v>39.72</v>
      </c>
      <c r="L1036" t="n">
        <v>9.5</v>
      </c>
      <c r="M1036" t="n">
        <v>1</v>
      </c>
      <c r="N1036" t="n">
        <v>15.19</v>
      </c>
      <c r="O1036" t="n">
        <v>13726.99</v>
      </c>
      <c r="P1036" t="n">
        <v>124.79</v>
      </c>
      <c r="Q1036" t="n">
        <v>444.55</v>
      </c>
      <c r="R1036" t="n">
        <v>67.52</v>
      </c>
      <c r="S1036" t="n">
        <v>48.21</v>
      </c>
      <c r="T1036" t="n">
        <v>3707.54</v>
      </c>
      <c r="U1036" t="n">
        <v>0.71</v>
      </c>
      <c r="V1036" t="n">
        <v>0.78</v>
      </c>
      <c r="W1036" t="n">
        <v>0.19</v>
      </c>
      <c r="X1036" t="n">
        <v>0.23</v>
      </c>
      <c r="Y1036" t="n">
        <v>1</v>
      </c>
      <c r="Z1036" t="n">
        <v>10</v>
      </c>
    </row>
    <row r="1037">
      <c r="A1037" t="n">
        <v>35</v>
      </c>
      <c r="B1037" t="n">
        <v>45</v>
      </c>
      <c r="C1037" t="inlineStr">
        <is>
          <t xml:space="preserve">CONCLUIDO	</t>
        </is>
      </c>
      <c r="D1037" t="n">
        <v>5.0666</v>
      </c>
      <c r="E1037" t="n">
        <v>19.74</v>
      </c>
      <c r="F1037" t="n">
        <v>17.52</v>
      </c>
      <c r="G1037" t="n">
        <v>95.58</v>
      </c>
      <c r="H1037" t="n">
        <v>1.57</v>
      </c>
      <c r="I1037" t="n">
        <v>11</v>
      </c>
      <c r="J1037" t="n">
        <v>109.72</v>
      </c>
      <c r="K1037" t="n">
        <v>39.72</v>
      </c>
      <c r="L1037" t="n">
        <v>9.75</v>
      </c>
      <c r="M1037" t="n">
        <v>1</v>
      </c>
      <c r="N1037" t="n">
        <v>15.26</v>
      </c>
      <c r="O1037" t="n">
        <v>13766.23</v>
      </c>
      <c r="P1037" t="n">
        <v>125.11</v>
      </c>
      <c r="Q1037" t="n">
        <v>444.55</v>
      </c>
      <c r="R1037" t="n">
        <v>68.19</v>
      </c>
      <c r="S1037" t="n">
        <v>48.21</v>
      </c>
      <c r="T1037" t="n">
        <v>4042.8</v>
      </c>
      <c r="U1037" t="n">
        <v>0.71</v>
      </c>
      <c r="V1037" t="n">
        <v>0.78</v>
      </c>
      <c r="W1037" t="n">
        <v>0.19</v>
      </c>
      <c r="X1037" t="n">
        <v>0.25</v>
      </c>
      <c r="Y1037" t="n">
        <v>1</v>
      </c>
      <c r="Z1037" t="n">
        <v>10</v>
      </c>
    </row>
    <row r="1038">
      <c r="A1038" t="n">
        <v>36</v>
      </c>
      <c r="B1038" t="n">
        <v>45</v>
      </c>
      <c r="C1038" t="inlineStr">
        <is>
          <t xml:space="preserve">CONCLUIDO	</t>
        </is>
      </c>
      <c r="D1038" t="n">
        <v>5.0584</v>
      </c>
      <c r="E1038" t="n">
        <v>19.77</v>
      </c>
      <c r="F1038" t="n">
        <v>17.55</v>
      </c>
      <c r="G1038" t="n">
        <v>95.75</v>
      </c>
      <c r="H1038" t="n">
        <v>1.6</v>
      </c>
      <c r="I1038" t="n">
        <v>11</v>
      </c>
      <c r="J1038" t="n">
        <v>110.04</v>
      </c>
      <c r="K1038" t="n">
        <v>39.72</v>
      </c>
      <c r="L1038" t="n">
        <v>10</v>
      </c>
      <c r="M1038" t="n">
        <v>1</v>
      </c>
      <c r="N1038" t="n">
        <v>15.32</v>
      </c>
      <c r="O1038" t="n">
        <v>13805.5</v>
      </c>
      <c r="P1038" t="n">
        <v>125.64</v>
      </c>
      <c r="Q1038" t="n">
        <v>444.55</v>
      </c>
      <c r="R1038" t="n">
        <v>69.28</v>
      </c>
      <c r="S1038" t="n">
        <v>48.21</v>
      </c>
      <c r="T1038" t="n">
        <v>4588.91</v>
      </c>
      <c r="U1038" t="n">
        <v>0.7</v>
      </c>
      <c r="V1038" t="n">
        <v>0.78</v>
      </c>
      <c r="W1038" t="n">
        <v>0.19</v>
      </c>
      <c r="X1038" t="n">
        <v>0.28</v>
      </c>
      <c r="Y1038" t="n">
        <v>1</v>
      </c>
      <c r="Z1038" t="n">
        <v>10</v>
      </c>
    </row>
    <row r="1039">
      <c r="A1039" t="n">
        <v>37</v>
      </c>
      <c r="B1039" t="n">
        <v>45</v>
      </c>
      <c r="C1039" t="inlineStr">
        <is>
          <t xml:space="preserve">CONCLUIDO	</t>
        </is>
      </c>
      <c r="D1039" t="n">
        <v>5.0558</v>
      </c>
      <c r="E1039" t="n">
        <v>19.78</v>
      </c>
      <c r="F1039" t="n">
        <v>17.57</v>
      </c>
      <c r="G1039" t="n">
        <v>95.81</v>
      </c>
      <c r="H1039" t="n">
        <v>1.64</v>
      </c>
      <c r="I1039" t="n">
        <v>11</v>
      </c>
      <c r="J1039" t="n">
        <v>110.36</v>
      </c>
      <c r="K1039" t="n">
        <v>39.72</v>
      </c>
      <c r="L1039" t="n">
        <v>10.25</v>
      </c>
      <c r="M1039" t="n">
        <v>0</v>
      </c>
      <c r="N1039" t="n">
        <v>15.39</v>
      </c>
      <c r="O1039" t="n">
        <v>13844.79</v>
      </c>
      <c r="P1039" t="n">
        <v>126.1</v>
      </c>
      <c r="Q1039" t="n">
        <v>444.56</v>
      </c>
      <c r="R1039" t="n">
        <v>69.59999999999999</v>
      </c>
      <c r="S1039" t="n">
        <v>48.21</v>
      </c>
      <c r="T1039" t="n">
        <v>4751.47</v>
      </c>
      <c r="U1039" t="n">
        <v>0.6899999999999999</v>
      </c>
      <c r="V1039" t="n">
        <v>0.78</v>
      </c>
      <c r="W1039" t="n">
        <v>0.19</v>
      </c>
      <c r="X1039" t="n">
        <v>0.29</v>
      </c>
      <c r="Y1039" t="n">
        <v>1</v>
      </c>
      <c r="Z1039" t="n">
        <v>10</v>
      </c>
    </row>
    <row r="1040">
      <c r="A1040" t="n">
        <v>0</v>
      </c>
      <c r="B1040" t="n">
        <v>105</v>
      </c>
      <c r="C1040" t="inlineStr">
        <is>
          <t xml:space="preserve">CONCLUIDO	</t>
        </is>
      </c>
      <c r="D1040" t="n">
        <v>2.6171</v>
      </c>
      <c r="E1040" t="n">
        <v>38.21</v>
      </c>
      <c r="F1040" t="n">
        <v>25.06</v>
      </c>
      <c r="G1040" t="n">
        <v>5.76</v>
      </c>
      <c r="H1040" t="n">
        <v>0.09</v>
      </c>
      <c r="I1040" t="n">
        <v>261</v>
      </c>
      <c r="J1040" t="n">
        <v>204</v>
      </c>
      <c r="K1040" t="n">
        <v>55.27</v>
      </c>
      <c r="L1040" t="n">
        <v>1</v>
      </c>
      <c r="M1040" t="n">
        <v>259</v>
      </c>
      <c r="N1040" t="n">
        <v>42.72</v>
      </c>
      <c r="O1040" t="n">
        <v>25393.6</v>
      </c>
      <c r="P1040" t="n">
        <v>358.72</v>
      </c>
      <c r="Q1040" t="n">
        <v>444.73</v>
      </c>
      <c r="R1040" t="n">
        <v>315.32</v>
      </c>
      <c r="S1040" t="n">
        <v>48.21</v>
      </c>
      <c r="T1040" t="n">
        <v>126362.1</v>
      </c>
      <c r="U1040" t="n">
        <v>0.15</v>
      </c>
      <c r="V1040" t="n">
        <v>0.54</v>
      </c>
      <c r="W1040" t="n">
        <v>0.58</v>
      </c>
      <c r="X1040" t="n">
        <v>7.77</v>
      </c>
      <c r="Y1040" t="n">
        <v>1</v>
      </c>
      <c r="Z1040" t="n">
        <v>10</v>
      </c>
    </row>
    <row r="1041">
      <c r="A1041" t="n">
        <v>1</v>
      </c>
      <c r="B1041" t="n">
        <v>105</v>
      </c>
      <c r="C1041" t="inlineStr">
        <is>
          <t xml:space="preserve">CONCLUIDO	</t>
        </is>
      </c>
      <c r="D1041" t="n">
        <v>3.0197</v>
      </c>
      <c r="E1041" t="n">
        <v>33.12</v>
      </c>
      <c r="F1041" t="n">
        <v>22.85</v>
      </c>
      <c r="G1041" t="n">
        <v>7.21</v>
      </c>
      <c r="H1041" t="n">
        <v>0.11</v>
      </c>
      <c r="I1041" t="n">
        <v>190</v>
      </c>
      <c r="J1041" t="n">
        <v>204.39</v>
      </c>
      <c r="K1041" t="n">
        <v>55.27</v>
      </c>
      <c r="L1041" t="n">
        <v>1.25</v>
      </c>
      <c r="M1041" t="n">
        <v>188</v>
      </c>
      <c r="N1041" t="n">
        <v>42.87</v>
      </c>
      <c r="O1041" t="n">
        <v>25442.42</v>
      </c>
      <c r="P1041" t="n">
        <v>326.48</v>
      </c>
      <c r="Q1041" t="n">
        <v>444.65</v>
      </c>
      <c r="R1041" t="n">
        <v>242.61</v>
      </c>
      <c r="S1041" t="n">
        <v>48.21</v>
      </c>
      <c r="T1041" t="n">
        <v>90362.10000000001</v>
      </c>
      <c r="U1041" t="n">
        <v>0.2</v>
      </c>
      <c r="V1041" t="n">
        <v>0.6</v>
      </c>
      <c r="W1041" t="n">
        <v>0.47</v>
      </c>
      <c r="X1041" t="n">
        <v>5.56</v>
      </c>
      <c r="Y1041" t="n">
        <v>1</v>
      </c>
      <c r="Z1041" t="n">
        <v>10</v>
      </c>
    </row>
    <row r="1042">
      <c r="A1042" t="n">
        <v>2</v>
      </c>
      <c r="B1042" t="n">
        <v>105</v>
      </c>
      <c r="C1042" t="inlineStr">
        <is>
          <t xml:space="preserve">CONCLUIDO	</t>
        </is>
      </c>
      <c r="D1042" t="n">
        <v>3.3125</v>
      </c>
      <c r="E1042" t="n">
        <v>30.19</v>
      </c>
      <c r="F1042" t="n">
        <v>21.58</v>
      </c>
      <c r="G1042" t="n">
        <v>8.69</v>
      </c>
      <c r="H1042" t="n">
        <v>0.13</v>
      </c>
      <c r="I1042" t="n">
        <v>149</v>
      </c>
      <c r="J1042" t="n">
        <v>204.79</v>
      </c>
      <c r="K1042" t="n">
        <v>55.27</v>
      </c>
      <c r="L1042" t="n">
        <v>1.5</v>
      </c>
      <c r="M1042" t="n">
        <v>147</v>
      </c>
      <c r="N1042" t="n">
        <v>43.02</v>
      </c>
      <c r="O1042" t="n">
        <v>25491.3</v>
      </c>
      <c r="P1042" t="n">
        <v>307.96</v>
      </c>
      <c r="Q1042" t="n">
        <v>444.59</v>
      </c>
      <c r="R1042" t="n">
        <v>201.38</v>
      </c>
      <c r="S1042" t="n">
        <v>48.21</v>
      </c>
      <c r="T1042" t="n">
        <v>69951.67</v>
      </c>
      <c r="U1042" t="n">
        <v>0.24</v>
      </c>
      <c r="V1042" t="n">
        <v>0.63</v>
      </c>
      <c r="W1042" t="n">
        <v>0.4</v>
      </c>
      <c r="X1042" t="n">
        <v>4.3</v>
      </c>
      <c r="Y1042" t="n">
        <v>1</v>
      </c>
      <c r="Z1042" t="n">
        <v>10</v>
      </c>
    </row>
    <row r="1043">
      <c r="A1043" t="n">
        <v>3</v>
      </c>
      <c r="B1043" t="n">
        <v>105</v>
      </c>
      <c r="C1043" t="inlineStr">
        <is>
          <t xml:space="preserve">CONCLUIDO	</t>
        </is>
      </c>
      <c r="D1043" t="n">
        <v>3.5258</v>
      </c>
      <c r="E1043" t="n">
        <v>28.36</v>
      </c>
      <c r="F1043" t="n">
        <v>20.81</v>
      </c>
      <c r="G1043" t="n">
        <v>10.15</v>
      </c>
      <c r="H1043" t="n">
        <v>0.15</v>
      </c>
      <c r="I1043" t="n">
        <v>123</v>
      </c>
      <c r="J1043" t="n">
        <v>205.18</v>
      </c>
      <c r="K1043" t="n">
        <v>55.27</v>
      </c>
      <c r="L1043" t="n">
        <v>1.75</v>
      </c>
      <c r="M1043" t="n">
        <v>121</v>
      </c>
      <c r="N1043" t="n">
        <v>43.16</v>
      </c>
      <c r="O1043" t="n">
        <v>25540.22</v>
      </c>
      <c r="P1043" t="n">
        <v>296.51</v>
      </c>
      <c r="Q1043" t="n">
        <v>444.6</v>
      </c>
      <c r="R1043" t="n">
        <v>175.98</v>
      </c>
      <c r="S1043" t="n">
        <v>48.21</v>
      </c>
      <c r="T1043" t="n">
        <v>57377.55</v>
      </c>
      <c r="U1043" t="n">
        <v>0.27</v>
      </c>
      <c r="V1043" t="n">
        <v>0.66</v>
      </c>
      <c r="W1043" t="n">
        <v>0.35</v>
      </c>
      <c r="X1043" t="n">
        <v>3.53</v>
      </c>
      <c r="Y1043" t="n">
        <v>1</v>
      </c>
      <c r="Z1043" t="n">
        <v>10</v>
      </c>
    </row>
    <row r="1044">
      <c r="A1044" t="n">
        <v>4</v>
      </c>
      <c r="B1044" t="n">
        <v>105</v>
      </c>
      <c r="C1044" t="inlineStr">
        <is>
          <t xml:space="preserve">CONCLUIDO	</t>
        </is>
      </c>
      <c r="D1044" t="n">
        <v>3.694</v>
      </c>
      <c r="E1044" t="n">
        <v>27.07</v>
      </c>
      <c r="F1044" t="n">
        <v>20.25</v>
      </c>
      <c r="G1044" t="n">
        <v>11.57</v>
      </c>
      <c r="H1044" t="n">
        <v>0.17</v>
      </c>
      <c r="I1044" t="n">
        <v>105</v>
      </c>
      <c r="J1044" t="n">
        <v>205.58</v>
      </c>
      <c r="K1044" t="n">
        <v>55.27</v>
      </c>
      <c r="L1044" t="n">
        <v>2</v>
      </c>
      <c r="M1044" t="n">
        <v>103</v>
      </c>
      <c r="N1044" t="n">
        <v>43.31</v>
      </c>
      <c r="O1044" t="n">
        <v>25589.2</v>
      </c>
      <c r="P1044" t="n">
        <v>288.13</v>
      </c>
      <c r="Q1044" t="n">
        <v>444.69</v>
      </c>
      <c r="R1044" t="n">
        <v>157.39</v>
      </c>
      <c r="S1044" t="n">
        <v>48.21</v>
      </c>
      <c r="T1044" t="n">
        <v>48172.96</v>
      </c>
      <c r="U1044" t="n">
        <v>0.31</v>
      </c>
      <c r="V1044" t="n">
        <v>0.67</v>
      </c>
      <c r="W1044" t="n">
        <v>0.33</v>
      </c>
      <c r="X1044" t="n">
        <v>2.97</v>
      </c>
      <c r="Y1044" t="n">
        <v>1</v>
      </c>
      <c r="Z1044" t="n">
        <v>10</v>
      </c>
    </row>
    <row r="1045">
      <c r="A1045" t="n">
        <v>5</v>
      </c>
      <c r="B1045" t="n">
        <v>105</v>
      </c>
      <c r="C1045" t="inlineStr">
        <is>
          <t xml:space="preserve">CONCLUIDO	</t>
        </is>
      </c>
      <c r="D1045" t="n">
        <v>3.8178</v>
      </c>
      <c r="E1045" t="n">
        <v>26.19</v>
      </c>
      <c r="F1045" t="n">
        <v>19.9</v>
      </c>
      <c r="G1045" t="n">
        <v>12.98</v>
      </c>
      <c r="H1045" t="n">
        <v>0.19</v>
      </c>
      <c r="I1045" t="n">
        <v>92</v>
      </c>
      <c r="J1045" t="n">
        <v>205.98</v>
      </c>
      <c r="K1045" t="n">
        <v>55.27</v>
      </c>
      <c r="L1045" t="n">
        <v>2.25</v>
      </c>
      <c r="M1045" t="n">
        <v>90</v>
      </c>
      <c r="N1045" t="n">
        <v>43.46</v>
      </c>
      <c r="O1045" t="n">
        <v>25638.22</v>
      </c>
      <c r="P1045" t="n">
        <v>282.76</v>
      </c>
      <c r="Q1045" t="n">
        <v>444.66</v>
      </c>
      <c r="R1045" t="n">
        <v>145.9</v>
      </c>
      <c r="S1045" t="n">
        <v>48.21</v>
      </c>
      <c r="T1045" t="n">
        <v>42496.24</v>
      </c>
      <c r="U1045" t="n">
        <v>0.33</v>
      </c>
      <c r="V1045" t="n">
        <v>0.6899999999999999</v>
      </c>
      <c r="W1045" t="n">
        <v>0.31</v>
      </c>
      <c r="X1045" t="n">
        <v>2.62</v>
      </c>
      <c r="Y1045" t="n">
        <v>1</v>
      </c>
      <c r="Z1045" t="n">
        <v>10</v>
      </c>
    </row>
    <row r="1046">
      <c r="A1046" t="n">
        <v>6</v>
      </c>
      <c r="B1046" t="n">
        <v>105</v>
      </c>
      <c r="C1046" t="inlineStr">
        <is>
          <t xml:space="preserve">CONCLUIDO	</t>
        </is>
      </c>
      <c r="D1046" t="n">
        <v>3.9352</v>
      </c>
      <c r="E1046" t="n">
        <v>25.41</v>
      </c>
      <c r="F1046" t="n">
        <v>19.56</v>
      </c>
      <c r="G1046" t="n">
        <v>14.49</v>
      </c>
      <c r="H1046" t="n">
        <v>0.22</v>
      </c>
      <c r="I1046" t="n">
        <v>81</v>
      </c>
      <c r="J1046" t="n">
        <v>206.38</v>
      </c>
      <c r="K1046" t="n">
        <v>55.27</v>
      </c>
      <c r="L1046" t="n">
        <v>2.5</v>
      </c>
      <c r="M1046" t="n">
        <v>79</v>
      </c>
      <c r="N1046" t="n">
        <v>43.6</v>
      </c>
      <c r="O1046" t="n">
        <v>25687.3</v>
      </c>
      <c r="P1046" t="n">
        <v>277.71</v>
      </c>
      <c r="Q1046" t="n">
        <v>444.6</v>
      </c>
      <c r="R1046" t="n">
        <v>134.84</v>
      </c>
      <c r="S1046" t="n">
        <v>48.21</v>
      </c>
      <c r="T1046" t="n">
        <v>37022.13</v>
      </c>
      <c r="U1046" t="n">
        <v>0.36</v>
      </c>
      <c r="V1046" t="n">
        <v>0.7</v>
      </c>
      <c r="W1046" t="n">
        <v>0.3</v>
      </c>
      <c r="X1046" t="n">
        <v>2.28</v>
      </c>
      <c r="Y1046" t="n">
        <v>1</v>
      </c>
      <c r="Z1046" t="n">
        <v>10</v>
      </c>
    </row>
    <row r="1047">
      <c r="A1047" t="n">
        <v>7</v>
      </c>
      <c r="B1047" t="n">
        <v>105</v>
      </c>
      <c r="C1047" t="inlineStr">
        <is>
          <t xml:space="preserve">CONCLUIDO	</t>
        </is>
      </c>
      <c r="D1047" t="n">
        <v>4.0259</v>
      </c>
      <c r="E1047" t="n">
        <v>24.84</v>
      </c>
      <c r="F1047" t="n">
        <v>19.31</v>
      </c>
      <c r="G1047" t="n">
        <v>15.87</v>
      </c>
      <c r="H1047" t="n">
        <v>0.24</v>
      </c>
      <c r="I1047" t="n">
        <v>73</v>
      </c>
      <c r="J1047" t="n">
        <v>206.78</v>
      </c>
      <c r="K1047" t="n">
        <v>55.27</v>
      </c>
      <c r="L1047" t="n">
        <v>2.75</v>
      </c>
      <c r="M1047" t="n">
        <v>71</v>
      </c>
      <c r="N1047" t="n">
        <v>43.75</v>
      </c>
      <c r="O1047" t="n">
        <v>25736.42</v>
      </c>
      <c r="P1047" t="n">
        <v>273.8</v>
      </c>
      <c r="Q1047" t="n">
        <v>444.56</v>
      </c>
      <c r="R1047" t="n">
        <v>127.11</v>
      </c>
      <c r="S1047" t="n">
        <v>48.21</v>
      </c>
      <c r="T1047" t="n">
        <v>33194.51</v>
      </c>
      <c r="U1047" t="n">
        <v>0.38</v>
      </c>
      <c r="V1047" t="n">
        <v>0.71</v>
      </c>
      <c r="W1047" t="n">
        <v>0.28</v>
      </c>
      <c r="X1047" t="n">
        <v>2.04</v>
      </c>
      <c r="Y1047" t="n">
        <v>1</v>
      </c>
      <c r="Z1047" t="n">
        <v>10</v>
      </c>
    </row>
    <row r="1048">
      <c r="A1048" t="n">
        <v>8</v>
      </c>
      <c r="B1048" t="n">
        <v>105</v>
      </c>
      <c r="C1048" t="inlineStr">
        <is>
          <t xml:space="preserve">CONCLUIDO	</t>
        </is>
      </c>
      <c r="D1048" t="n">
        <v>4.1076</v>
      </c>
      <c r="E1048" t="n">
        <v>24.35</v>
      </c>
      <c r="F1048" t="n">
        <v>19.1</v>
      </c>
      <c r="G1048" t="n">
        <v>17.37</v>
      </c>
      <c r="H1048" t="n">
        <v>0.26</v>
      </c>
      <c r="I1048" t="n">
        <v>66</v>
      </c>
      <c r="J1048" t="n">
        <v>207.17</v>
      </c>
      <c r="K1048" t="n">
        <v>55.27</v>
      </c>
      <c r="L1048" t="n">
        <v>3</v>
      </c>
      <c r="M1048" t="n">
        <v>64</v>
      </c>
      <c r="N1048" t="n">
        <v>43.9</v>
      </c>
      <c r="O1048" t="n">
        <v>25785.6</v>
      </c>
      <c r="P1048" t="n">
        <v>270.59</v>
      </c>
      <c r="Q1048" t="n">
        <v>444.6</v>
      </c>
      <c r="R1048" t="n">
        <v>120.05</v>
      </c>
      <c r="S1048" t="n">
        <v>48.21</v>
      </c>
      <c r="T1048" t="n">
        <v>29697.9</v>
      </c>
      <c r="U1048" t="n">
        <v>0.4</v>
      </c>
      <c r="V1048" t="n">
        <v>0.71</v>
      </c>
      <c r="W1048" t="n">
        <v>0.27</v>
      </c>
      <c r="X1048" t="n">
        <v>1.83</v>
      </c>
      <c r="Y1048" t="n">
        <v>1</v>
      </c>
      <c r="Z1048" t="n">
        <v>10</v>
      </c>
    </row>
    <row r="1049">
      <c r="A1049" t="n">
        <v>9</v>
      </c>
      <c r="B1049" t="n">
        <v>105</v>
      </c>
      <c r="C1049" t="inlineStr">
        <is>
          <t xml:space="preserve">CONCLUIDO	</t>
        </is>
      </c>
      <c r="D1049" t="n">
        <v>4.1688</v>
      </c>
      <c r="E1049" t="n">
        <v>23.99</v>
      </c>
      <c r="F1049" t="n">
        <v>18.95</v>
      </c>
      <c r="G1049" t="n">
        <v>18.64</v>
      </c>
      <c r="H1049" t="n">
        <v>0.28</v>
      </c>
      <c r="I1049" t="n">
        <v>61</v>
      </c>
      <c r="J1049" t="n">
        <v>207.57</v>
      </c>
      <c r="K1049" t="n">
        <v>55.27</v>
      </c>
      <c r="L1049" t="n">
        <v>3.25</v>
      </c>
      <c r="M1049" t="n">
        <v>59</v>
      </c>
      <c r="N1049" t="n">
        <v>44.05</v>
      </c>
      <c r="O1049" t="n">
        <v>25834.83</v>
      </c>
      <c r="P1049" t="n">
        <v>268.01</v>
      </c>
      <c r="Q1049" t="n">
        <v>444.57</v>
      </c>
      <c r="R1049" t="n">
        <v>114.87</v>
      </c>
      <c r="S1049" t="n">
        <v>48.21</v>
      </c>
      <c r="T1049" t="n">
        <v>27135.43</v>
      </c>
      <c r="U1049" t="n">
        <v>0.42</v>
      </c>
      <c r="V1049" t="n">
        <v>0.72</v>
      </c>
      <c r="W1049" t="n">
        <v>0.26</v>
      </c>
      <c r="X1049" t="n">
        <v>1.67</v>
      </c>
      <c r="Y1049" t="n">
        <v>1</v>
      </c>
      <c r="Z1049" t="n">
        <v>10</v>
      </c>
    </row>
    <row r="1050">
      <c r="A1050" t="n">
        <v>10</v>
      </c>
      <c r="B1050" t="n">
        <v>105</v>
      </c>
      <c r="C1050" t="inlineStr">
        <is>
          <t xml:space="preserve">CONCLUIDO	</t>
        </is>
      </c>
      <c r="D1050" t="n">
        <v>4.2646</v>
      </c>
      <c r="E1050" t="n">
        <v>23.45</v>
      </c>
      <c r="F1050" t="n">
        <v>18.65</v>
      </c>
      <c r="G1050" t="n">
        <v>20.35</v>
      </c>
      <c r="H1050" t="n">
        <v>0.3</v>
      </c>
      <c r="I1050" t="n">
        <v>55</v>
      </c>
      <c r="J1050" t="n">
        <v>207.97</v>
      </c>
      <c r="K1050" t="n">
        <v>55.27</v>
      </c>
      <c r="L1050" t="n">
        <v>3.5</v>
      </c>
      <c r="M1050" t="n">
        <v>53</v>
      </c>
      <c r="N1050" t="n">
        <v>44.2</v>
      </c>
      <c r="O1050" t="n">
        <v>25884.1</v>
      </c>
      <c r="P1050" t="n">
        <v>263.47</v>
      </c>
      <c r="Q1050" t="n">
        <v>444.6</v>
      </c>
      <c r="R1050" t="n">
        <v>104.89</v>
      </c>
      <c r="S1050" t="n">
        <v>48.21</v>
      </c>
      <c r="T1050" t="n">
        <v>22174.19</v>
      </c>
      <c r="U1050" t="n">
        <v>0.46</v>
      </c>
      <c r="V1050" t="n">
        <v>0.73</v>
      </c>
      <c r="W1050" t="n">
        <v>0.25</v>
      </c>
      <c r="X1050" t="n">
        <v>1.38</v>
      </c>
      <c r="Y1050" t="n">
        <v>1</v>
      </c>
      <c r="Z1050" t="n">
        <v>10</v>
      </c>
    </row>
    <row r="1051">
      <c r="A1051" t="n">
        <v>11</v>
      </c>
      <c r="B1051" t="n">
        <v>105</v>
      </c>
      <c r="C1051" t="inlineStr">
        <is>
          <t xml:space="preserve">CONCLUIDO	</t>
        </is>
      </c>
      <c r="D1051" t="n">
        <v>4.2918</v>
      </c>
      <c r="E1051" t="n">
        <v>23.3</v>
      </c>
      <c r="F1051" t="n">
        <v>18.63</v>
      </c>
      <c r="G1051" t="n">
        <v>21.49</v>
      </c>
      <c r="H1051" t="n">
        <v>0.32</v>
      </c>
      <c r="I1051" t="n">
        <v>52</v>
      </c>
      <c r="J1051" t="n">
        <v>208.37</v>
      </c>
      <c r="K1051" t="n">
        <v>55.27</v>
      </c>
      <c r="L1051" t="n">
        <v>3.75</v>
      </c>
      <c r="M1051" t="n">
        <v>50</v>
      </c>
      <c r="N1051" t="n">
        <v>44.35</v>
      </c>
      <c r="O1051" t="n">
        <v>25933.43</v>
      </c>
      <c r="P1051" t="n">
        <v>262.69</v>
      </c>
      <c r="Q1051" t="n">
        <v>444.62</v>
      </c>
      <c r="R1051" t="n">
        <v>105.16</v>
      </c>
      <c r="S1051" t="n">
        <v>48.21</v>
      </c>
      <c r="T1051" t="n">
        <v>22324.07</v>
      </c>
      <c r="U1051" t="n">
        <v>0.46</v>
      </c>
      <c r="V1051" t="n">
        <v>0.73</v>
      </c>
      <c r="W1051" t="n">
        <v>0.22</v>
      </c>
      <c r="X1051" t="n">
        <v>1.35</v>
      </c>
      <c r="Y1051" t="n">
        <v>1</v>
      </c>
      <c r="Z1051" t="n">
        <v>10</v>
      </c>
    </row>
    <row r="1052">
      <c r="A1052" t="n">
        <v>12</v>
      </c>
      <c r="B1052" t="n">
        <v>105</v>
      </c>
      <c r="C1052" t="inlineStr">
        <is>
          <t xml:space="preserve">CONCLUIDO	</t>
        </is>
      </c>
      <c r="D1052" t="n">
        <v>4.2806</v>
      </c>
      <c r="E1052" t="n">
        <v>23.36</v>
      </c>
      <c r="F1052" t="n">
        <v>18.81</v>
      </c>
      <c r="G1052" t="n">
        <v>23.03</v>
      </c>
      <c r="H1052" t="n">
        <v>0.34</v>
      </c>
      <c r="I1052" t="n">
        <v>49</v>
      </c>
      <c r="J1052" t="n">
        <v>208.77</v>
      </c>
      <c r="K1052" t="n">
        <v>55.27</v>
      </c>
      <c r="L1052" t="n">
        <v>4</v>
      </c>
      <c r="M1052" t="n">
        <v>47</v>
      </c>
      <c r="N1052" t="n">
        <v>44.5</v>
      </c>
      <c r="O1052" t="n">
        <v>25982.82</v>
      </c>
      <c r="P1052" t="n">
        <v>265.23</v>
      </c>
      <c r="Q1052" t="n">
        <v>444.57</v>
      </c>
      <c r="R1052" t="n">
        <v>111.29</v>
      </c>
      <c r="S1052" t="n">
        <v>48.21</v>
      </c>
      <c r="T1052" t="n">
        <v>25403.74</v>
      </c>
      <c r="U1052" t="n">
        <v>0.43</v>
      </c>
      <c r="V1052" t="n">
        <v>0.73</v>
      </c>
      <c r="W1052" t="n">
        <v>0.23</v>
      </c>
      <c r="X1052" t="n">
        <v>1.53</v>
      </c>
      <c r="Y1052" t="n">
        <v>1</v>
      </c>
      <c r="Z1052" t="n">
        <v>10</v>
      </c>
    </row>
    <row r="1053">
      <c r="A1053" t="n">
        <v>13</v>
      </c>
      <c r="B1053" t="n">
        <v>105</v>
      </c>
      <c r="C1053" t="inlineStr">
        <is>
          <t xml:space="preserve">CONCLUIDO	</t>
        </is>
      </c>
      <c r="D1053" t="n">
        <v>4.3376</v>
      </c>
      <c r="E1053" t="n">
        <v>23.05</v>
      </c>
      <c r="F1053" t="n">
        <v>18.62</v>
      </c>
      <c r="G1053" t="n">
        <v>24.29</v>
      </c>
      <c r="H1053" t="n">
        <v>0.36</v>
      </c>
      <c r="I1053" t="n">
        <v>46</v>
      </c>
      <c r="J1053" t="n">
        <v>209.17</v>
      </c>
      <c r="K1053" t="n">
        <v>55.27</v>
      </c>
      <c r="L1053" t="n">
        <v>4.25</v>
      </c>
      <c r="M1053" t="n">
        <v>44</v>
      </c>
      <c r="N1053" t="n">
        <v>44.65</v>
      </c>
      <c r="O1053" t="n">
        <v>26032.25</v>
      </c>
      <c r="P1053" t="n">
        <v>262.2</v>
      </c>
      <c r="Q1053" t="n">
        <v>444.56</v>
      </c>
      <c r="R1053" t="n">
        <v>104.81</v>
      </c>
      <c r="S1053" t="n">
        <v>48.21</v>
      </c>
      <c r="T1053" t="n">
        <v>22180.8</v>
      </c>
      <c r="U1053" t="n">
        <v>0.46</v>
      </c>
      <c r="V1053" t="n">
        <v>0.73</v>
      </c>
      <c r="W1053" t="n">
        <v>0.23</v>
      </c>
      <c r="X1053" t="n">
        <v>1.35</v>
      </c>
      <c r="Y1053" t="n">
        <v>1</v>
      </c>
      <c r="Z1053" t="n">
        <v>10</v>
      </c>
    </row>
    <row r="1054">
      <c r="A1054" t="n">
        <v>14</v>
      </c>
      <c r="B1054" t="n">
        <v>105</v>
      </c>
      <c r="C1054" t="inlineStr">
        <is>
          <t xml:space="preserve">CONCLUIDO	</t>
        </is>
      </c>
      <c r="D1054" t="n">
        <v>4.3816</v>
      </c>
      <c r="E1054" t="n">
        <v>22.82</v>
      </c>
      <c r="F1054" t="n">
        <v>18.51</v>
      </c>
      <c r="G1054" t="n">
        <v>25.83</v>
      </c>
      <c r="H1054" t="n">
        <v>0.38</v>
      </c>
      <c r="I1054" t="n">
        <v>43</v>
      </c>
      <c r="J1054" t="n">
        <v>209.58</v>
      </c>
      <c r="K1054" t="n">
        <v>55.27</v>
      </c>
      <c r="L1054" t="n">
        <v>4.5</v>
      </c>
      <c r="M1054" t="n">
        <v>41</v>
      </c>
      <c r="N1054" t="n">
        <v>44.8</v>
      </c>
      <c r="O1054" t="n">
        <v>26081.73</v>
      </c>
      <c r="P1054" t="n">
        <v>260.31</v>
      </c>
      <c r="Q1054" t="n">
        <v>444.57</v>
      </c>
      <c r="R1054" t="n">
        <v>101.03</v>
      </c>
      <c r="S1054" t="n">
        <v>48.21</v>
      </c>
      <c r="T1054" t="n">
        <v>20304.73</v>
      </c>
      <c r="U1054" t="n">
        <v>0.48</v>
      </c>
      <c r="V1054" t="n">
        <v>0.74</v>
      </c>
      <c r="W1054" t="n">
        <v>0.23</v>
      </c>
      <c r="X1054" t="n">
        <v>1.24</v>
      </c>
      <c r="Y1054" t="n">
        <v>1</v>
      </c>
      <c r="Z1054" t="n">
        <v>10</v>
      </c>
    </row>
    <row r="1055">
      <c r="A1055" t="n">
        <v>15</v>
      </c>
      <c r="B1055" t="n">
        <v>105</v>
      </c>
      <c r="C1055" t="inlineStr">
        <is>
          <t xml:space="preserve">CONCLUIDO	</t>
        </is>
      </c>
      <c r="D1055" t="n">
        <v>4.4264</v>
      </c>
      <c r="E1055" t="n">
        <v>22.59</v>
      </c>
      <c r="F1055" t="n">
        <v>18.4</v>
      </c>
      <c r="G1055" t="n">
        <v>27.61</v>
      </c>
      <c r="H1055" t="n">
        <v>0.4</v>
      </c>
      <c r="I1055" t="n">
        <v>40</v>
      </c>
      <c r="J1055" t="n">
        <v>209.98</v>
      </c>
      <c r="K1055" t="n">
        <v>55.27</v>
      </c>
      <c r="L1055" t="n">
        <v>4.75</v>
      </c>
      <c r="M1055" t="n">
        <v>38</v>
      </c>
      <c r="N1055" t="n">
        <v>44.95</v>
      </c>
      <c r="O1055" t="n">
        <v>26131.27</v>
      </c>
      <c r="P1055" t="n">
        <v>258.42</v>
      </c>
      <c r="Q1055" t="n">
        <v>444.58</v>
      </c>
      <c r="R1055" t="n">
        <v>97.45999999999999</v>
      </c>
      <c r="S1055" t="n">
        <v>48.21</v>
      </c>
      <c r="T1055" t="n">
        <v>18534.49</v>
      </c>
      <c r="U1055" t="n">
        <v>0.49</v>
      </c>
      <c r="V1055" t="n">
        <v>0.74</v>
      </c>
      <c r="W1055" t="n">
        <v>0.23</v>
      </c>
      <c r="X1055" t="n">
        <v>1.13</v>
      </c>
      <c r="Y1055" t="n">
        <v>1</v>
      </c>
      <c r="Z1055" t="n">
        <v>10</v>
      </c>
    </row>
    <row r="1056">
      <c r="A1056" t="n">
        <v>16</v>
      </c>
      <c r="B1056" t="n">
        <v>105</v>
      </c>
      <c r="C1056" t="inlineStr">
        <is>
          <t xml:space="preserve">CONCLUIDO	</t>
        </is>
      </c>
      <c r="D1056" t="n">
        <v>4.453</v>
      </c>
      <c r="E1056" t="n">
        <v>22.46</v>
      </c>
      <c r="F1056" t="n">
        <v>18.35</v>
      </c>
      <c r="G1056" t="n">
        <v>28.98</v>
      </c>
      <c r="H1056" t="n">
        <v>0.42</v>
      </c>
      <c r="I1056" t="n">
        <v>38</v>
      </c>
      <c r="J1056" t="n">
        <v>210.38</v>
      </c>
      <c r="K1056" t="n">
        <v>55.27</v>
      </c>
      <c r="L1056" t="n">
        <v>5</v>
      </c>
      <c r="M1056" t="n">
        <v>36</v>
      </c>
      <c r="N1056" t="n">
        <v>45.11</v>
      </c>
      <c r="O1056" t="n">
        <v>26180.86</v>
      </c>
      <c r="P1056" t="n">
        <v>257.52</v>
      </c>
      <c r="Q1056" t="n">
        <v>444.55</v>
      </c>
      <c r="R1056" t="n">
        <v>95.54000000000001</v>
      </c>
      <c r="S1056" t="n">
        <v>48.21</v>
      </c>
      <c r="T1056" t="n">
        <v>17584.83</v>
      </c>
      <c r="U1056" t="n">
        <v>0.5</v>
      </c>
      <c r="V1056" t="n">
        <v>0.74</v>
      </c>
      <c r="W1056" t="n">
        <v>0.23</v>
      </c>
      <c r="X1056" t="n">
        <v>1.07</v>
      </c>
      <c r="Y1056" t="n">
        <v>1</v>
      </c>
      <c r="Z1056" t="n">
        <v>10</v>
      </c>
    </row>
    <row r="1057">
      <c r="A1057" t="n">
        <v>17</v>
      </c>
      <c r="B1057" t="n">
        <v>105</v>
      </c>
      <c r="C1057" t="inlineStr">
        <is>
          <t xml:space="preserve">CONCLUIDO	</t>
        </is>
      </c>
      <c r="D1057" t="n">
        <v>4.4837</v>
      </c>
      <c r="E1057" t="n">
        <v>22.3</v>
      </c>
      <c r="F1057" t="n">
        <v>18.28</v>
      </c>
      <c r="G1057" t="n">
        <v>30.46</v>
      </c>
      <c r="H1057" t="n">
        <v>0.44</v>
      </c>
      <c r="I1057" t="n">
        <v>36</v>
      </c>
      <c r="J1057" t="n">
        <v>210.78</v>
      </c>
      <c r="K1057" t="n">
        <v>55.27</v>
      </c>
      <c r="L1057" t="n">
        <v>5.25</v>
      </c>
      <c r="M1057" t="n">
        <v>34</v>
      </c>
      <c r="N1057" t="n">
        <v>45.26</v>
      </c>
      <c r="O1057" t="n">
        <v>26230.5</v>
      </c>
      <c r="P1057" t="n">
        <v>256.01</v>
      </c>
      <c r="Q1057" t="n">
        <v>444.59</v>
      </c>
      <c r="R1057" t="n">
        <v>93.23</v>
      </c>
      <c r="S1057" t="n">
        <v>48.21</v>
      </c>
      <c r="T1057" t="n">
        <v>16438.8</v>
      </c>
      <c r="U1057" t="n">
        <v>0.52</v>
      </c>
      <c r="V1057" t="n">
        <v>0.75</v>
      </c>
      <c r="W1057" t="n">
        <v>0.22</v>
      </c>
      <c r="X1057" t="n">
        <v>1</v>
      </c>
      <c r="Y1057" t="n">
        <v>1</v>
      </c>
      <c r="Z1057" t="n">
        <v>10</v>
      </c>
    </row>
    <row r="1058">
      <c r="A1058" t="n">
        <v>18</v>
      </c>
      <c r="B1058" t="n">
        <v>105</v>
      </c>
      <c r="C1058" t="inlineStr">
        <is>
          <t xml:space="preserve">CONCLUIDO	</t>
        </is>
      </c>
      <c r="D1058" t="n">
        <v>4.4981</v>
      </c>
      <c r="E1058" t="n">
        <v>22.23</v>
      </c>
      <c r="F1058" t="n">
        <v>18.25</v>
      </c>
      <c r="G1058" t="n">
        <v>31.28</v>
      </c>
      <c r="H1058" t="n">
        <v>0.46</v>
      </c>
      <c r="I1058" t="n">
        <v>35</v>
      </c>
      <c r="J1058" t="n">
        <v>211.18</v>
      </c>
      <c r="K1058" t="n">
        <v>55.27</v>
      </c>
      <c r="L1058" t="n">
        <v>5.5</v>
      </c>
      <c r="M1058" t="n">
        <v>33</v>
      </c>
      <c r="N1058" t="n">
        <v>45.41</v>
      </c>
      <c r="O1058" t="n">
        <v>26280.2</v>
      </c>
      <c r="P1058" t="n">
        <v>255.31</v>
      </c>
      <c r="Q1058" t="n">
        <v>444.65</v>
      </c>
      <c r="R1058" t="n">
        <v>92.23999999999999</v>
      </c>
      <c r="S1058" t="n">
        <v>48.21</v>
      </c>
      <c r="T1058" t="n">
        <v>15950.28</v>
      </c>
      <c r="U1058" t="n">
        <v>0.52</v>
      </c>
      <c r="V1058" t="n">
        <v>0.75</v>
      </c>
      <c r="W1058" t="n">
        <v>0.22</v>
      </c>
      <c r="X1058" t="n">
        <v>0.97</v>
      </c>
      <c r="Y1058" t="n">
        <v>1</v>
      </c>
      <c r="Z1058" t="n">
        <v>10</v>
      </c>
    </row>
    <row r="1059">
      <c r="A1059" t="n">
        <v>19</v>
      </c>
      <c r="B1059" t="n">
        <v>105</v>
      </c>
      <c r="C1059" t="inlineStr">
        <is>
          <t xml:space="preserve">CONCLUIDO	</t>
        </is>
      </c>
      <c r="D1059" t="n">
        <v>4.526</v>
      </c>
      <c r="E1059" t="n">
        <v>22.09</v>
      </c>
      <c r="F1059" t="n">
        <v>18.19</v>
      </c>
      <c r="G1059" t="n">
        <v>33.08</v>
      </c>
      <c r="H1059" t="n">
        <v>0.48</v>
      </c>
      <c r="I1059" t="n">
        <v>33</v>
      </c>
      <c r="J1059" t="n">
        <v>211.59</v>
      </c>
      <c r="K1059" t="n">
        <v>55.27</v>
      </c>
      <c r="L1059" t="n">
        <v>5.75</v>
      </c>
      <c r="M1059" t="n">
        <v>31</v>
      </c>
      <c r="N1059" t="n">
        <v>45.57</v>
      </c>
      <c r="O1059" t="n">
        <v>26329.94</v>
      </c>
      <c r="P1059" t="n">
        <v>254.12</v>
      </c>
      <c r="Q1059" t="n">
        <v>444.57</v>
      </c>
      <c r="R1059" t="n">
        <v>90.43000000000001</v>
      </c>
      <c r="S1059" t="n">
        <v>48.21</v>
      </c>
      <c r="T1059" t="n">
        <v>15055.81</v>
      </c>
      <c r="U1059" t="n">
        <v>0.53</v>
      </c>
      <c r="V1059" t="n">
        <v>0.75</v>
      </c>
      <c r="W1059" t="n">
        <v>0.21</v>
      </c>
      <c r="X1059" t="n">
        <v>0.91</v>
      </c>
      <c r="Y1059" t="n">
        <v>1</v>
      </c>
      <c r="Z1059" t="n">
        <v>10</v>
      </c>
    </row>
    <row r="1060">
      <c r="A1060" t="n">
        <v>20</v>
      </c>
      <c r="B1060" t="n">
        <v>105</v>
      </c>
      <c r="C1060" t="inlineStr">
        <is>
          <t xml:space="preserve">CONCLUIDO	</t>
        </is>
      </c>
      <c r="D1060" t="n">
        <v>4.5408</v>
      </c>
      <c r="E1060" t="n">
        <v>22.02</v>
      </c>
      <c r="F1060" t="n">
        <v>18.16</v>
      </c>
      <c r="G1060" t="n">
        <v>34.05</v>
      </c>
      <c r="H1060" t="n">
        <v>0.5</v>
      </c>
      <c r="I1060" t="n">
        <v>32</v>
      </c>
      <c r="J1060" t="n">
        <v>211.99</v>
      </c>
      <c r="K1060" t="n">
        <v>55.27</v>
      </c>
      <c r="L1060" t="n">
        <v>6</v>
      </c>
      <c r="M1060" t="n">
        <v>30</v>
      </c>
      <c r="N1060" t="n">
        <v>45.72</v>
      </c>
      <c r="O1060" t="n">
        <v>26379.74</v>
      </c>
      <c r="P1060" t="n">
        <v>253.7</v>
      </c>
      <c r="Q1060" t="n">
        <v>444.55</v>
      </c>
      <c r="R1060" t="n">
        <v>89.44</v>
      </c>
      <c r="S1060" t="n">
        <v>48.21</v>
      </c>
      <c r="T1060" t="n">
        <v>14567.06</v>
      </c>
      <c r="U1060" t="n">
        <v>0.54</v>
      </c>
      <c r="V1060" t="n">
        <v>0.75</v>
      </c>
      <c r="W1060" t="n">
        <v>0.21</v>
      </c>
      <c r="X1060" t="n">
        <v>0.88</v>
      </c>
      <c r="Y1060" t="n">
        <v>1</v>
      </c>
      <c r="Z1060" t="n">
        <v>10</v>
      </c>
    </row>
    <row r="1061">
      <c r="A1061" t="n">
        <v>21</v>
      </c>
      <c r="B1061" t="n">
        <v>105</v>
      </c>
      <c r="C1061" t="inlineStr">
        <is>
          <t xml:space="preserve">CONCLUIDO	</t>
        </is>
      </c>
      <c r="D1061" t="n">
        <v>4.571</v>
      </c>
      <c r="E1061" t="n">
        <v>21.88</v>
      </c>
      <c r="F1061" t="n">
        <v>18.1</v>
      </c>
      <c r="G1061" t="n">
        <v>36.19</v>
      </c>
      <c r="H1061" t="n">
        <v>0.52</v>
      </c>
      <c r="I1061" t="n">
        <v>30</v>
      </c>
      <c r="J1061" t="n">
        <v>212.4</v>
      </c>
      <c r="K1061" t="n">
        <v>55.27</v>
      </c>
      <c r="L1061" t="n">
        <v>6.25</v>
      </c>
      <c r="M1061" t="n">
        <v>28</v>
      </c>
      <c r="N1061" t="n">
        <v>45.87</v>
      </c>
      <c r="O1061" t="n">
        <v>26429.59</v>
      </c>
      <c r="P1061" t="n">
        <v>252.32</v>
      </c>
      <c r="Q1061" t="n">
        <v>444.6</v>
      </c>
      <c r="R1061" t="n">
        <v>87.29000000000001</v>
      </c>
      <c r="S1061" t="n">
        <v>48.21</v>
      </c>
      <c r="T1061" t="n">
        <v>13498.85</v>
      </c>
      <c r="U1061" t="n">
        <v>0.55</v>
      </c>
      <c r="V1061" t="n">
        <v>0.75</v>
      </c>
      <c r="W1061" t="n">
        <v>0.21</v>
      </c>
      <c r="X1061" t="n">
        <v>0.82</v>
      </c>
      <c r="Y1061" t="n">
        <v>1</v>
      </c>
      <c r="Z1061" t="n">
        <v>10</v>
      </c>
    </row>
    <row r="1062">
      <c r="A1062" t="n">
        <v>22</v>
      </c>
      <c r="B1062" t="n">
        <v>105</v>
      </c>
      <c r="C1062" t="inlineStr">
        <is>
          <t xml:space="preserve">CONCLUIDO	</t>
        </is>
      </c>
      <c r="D1062" t="n">
        <v>4.5874</v>
      </c>
      <c r="E1062" t="n">
        <v>21.8</v>
      </c>
      <c r="F1062" t="n">
        <v>18.06</v>
      </c>
      <c r="G1062" t="n">
        <v>37.36</v>
      </c>
      <c r="H1062" t="n">
        <v>0.54</v>
      </c>
      <c r="I1062" t="n">
        <v>29</v>
      </c>
      <c r="J1062" t="n">
        <v>212.8</v>
      </c>
      <c r="K1062" t="n">
        <v>55.27</v>
      </c>
      <c r="L1062" t="n">
        <v>6.5</v>
      </c>
      <c r="M1062" t="n">
        <v>27</v>
      </c>
      <c r="N1062" t="n">
        <v>46.03</v>
      </c>
      <c r="O1062" t="n">
        <v>26479.5</v>
      </c>
      <c r="P1062" t="n">
        <v>251.65</v>
      </c>
      <c r="Q1062" t="n">
        <v>444.58</v>
      </c>
      <c r="R1062" t="n">
        <v>85.88</v>
      </c>
      <c r="S1062" t="n">
        <v>48.21</v>
      </c>
      <c r="T1062" t="n">
        <v>12801.29</v>
      </c>
      <c r="U1062" t="n">
        <v>0.5600000000000001</v>
      </c>
      <c r="V1062" t="n">
        <v>0.76</v>
      </c>
      <c r="W1062" t="n">
        <v>0.21</v>
      </c>
      <c r="X1062" t="n">
        <v>0.78</v>
      </c>
      <c r="Y1062" t="n">
        <v>1</v>
      </c>
      <c r="Z1062" t="n">
        <v>10</v>
      </c>
    </row>
    <row r="1063">
      <c r="A1063" t="n">
        <v>23</v>
      </c>
      <c r="B1063" t="n">
        <v>105</v>
      </c>
      <c r="C1063" t="inlineStr">
        <is>
          <t xml:space="preserve">CONCLUIDO	</t>
        </is>
      </c>
      <c r="D1063" t="n">
        <v>4.6067</v>
      </c>
      <c r="E1063" t="n">
        <v>21.71</v>
      </c>
      <c r="F1063" t="n">
        <v>18.01</v>
      </c>
      <c r="G1063" t="n">
        <v>38.59</v>
      </c>
      <c r="H1063" t="n">
        <v>0.5600000000000001</v>
      </c>
      <c r="I1063" t="n">
        <v>28</v>
      </c>
      <c r="J1063" t="n">
        <v>213.21</v>
      </c>
      <c r="K1063" t="n">
        <v>55.27</v>
      </c>
      <c r="L1063" t="n">
        <v>6.75</v>
      </c>
      <c r="M1063" t="n">
        <v>26</v>
      </c>
      <c r="N1063" t="n">
        <v>46.18</v>
      </c>
      <c r="O1063" t="n">
        <v>26529.46</v>
      </c>
      <c r="P1063" t="n">
        <v>250.48</v>
      </c>
      <c r="Q1063" t="n">
        <v>444.55</v>
      </c>
      <c r="R1063" t="n">
        <v>84.38</v>
      </c>
      <c r="S1063" t="n">
        <v>48.21</v>
      </c>
      <c r="T1063" t="n">
        <v>12054.94</v>
      </c>
      <c r="U1063" t="n">
        <v>0.57</v>
      </c>
      <c r="V1063" t="n">
        <v>0.76</v>
      </c>
      <c r="W1063" t="n">
        <v>0.21</v>
      </c>
      <c r="X1063" t="n">
        <v>0.73</v>
      </c>
      <c r="Y1063" t="n">
        <v>1</v>
      </c>
      <c r="Z1063" t="n">
        <v>10</v>
      </c>
    </row>
    <row r="1064">
      <c r="A1064" t="n">
        <v>24</v>
      </c>
      <c r="B1064" t="n">
        <v>105</v>
      </c>
      <c r="C1064" t="inlineStr">
        <is>
          <t xml:space="preserve">CONCLUIDO	</t>
        </is>
      </c>
      <c r="D1064" t="n">
        <v>4.6426</v>
      </c>
      <c r="E1064" t="n">
        <v>21.54</v>
      </c>
      <c r="F1064" t="n">
        <v>17.88</v>
      </c>
      <c r="G1064" t="n">
        <v>39.73</v>
      </c>
      <c r="H1064" t="n">
        <v>0.58</v>
      </c>
      <c r="I1064" t="n">
        <v>27</v>
      </c>
      <c r="J1064" t="n">
        <v>213.61</v>
      </c>
      <c r="K1064" t="n">
        <v>55.27</v>
      </c>
      <c r="L1064" t="n">
        <v>7</v>
      </c>
      <c r="M1064" t="n">
        <v>25</v>
      </c>
      <c r="N1064" t="n">
        <v>46.34</v>
      </c>
      <c r="O1064" t="n">
        <v>26579.47</v>
      </c>
      <c r="P1064" t="n">
        <v>248.44</v>
      </c>
      <c r="Q1064" t="n">
        <v>444.55</v>
      </c>
      <c r="R1064" t="n">
        <v>79.98</v>
      </c>
      <c r="S1064" t="n">
        <v>48.21</v>
      </c>
      <c r="T1064" t="n">
        <v>9862.139999999999</v>
      </c>
      <c r="U1064" t="n">
        <v>0.6</v>
      </c>
      <c r="V1064" t="n">
        <v>0.76</v>
      </c>
      <c r="W1064" t="n">
        <v>0.2</v>
      </c>
      <c r="X1064" t="n">
        <v>0.6</v>
      </c>
      <c r="Y1064" t="n">
        <v>1</v>
      </c>
      <c r="Z1064" t="n">
        <v>10</v>
      </c>
    </row>
    <row r="1065">
      <c r="A1065" t="n">
        <v>25</v>
      </c>
      <c r="B1065" t="n">
        <v>105</v>
      </c>
      <c r="C1065" t="inlineStr">
        <is>
          <t xml:space="preserve">CONCLUIDO	</t>
        </is>
      </c>
      <c r="D1065" t="n">
        <v>4.6026</v>
      </c>
      <c r="E1065" t="n">
        <v>21.73</v>
      </c>
      <c r="F1065" t="n">
        <v>18.11</v>
      </c>
      <c r="G1065" t="n">
        <v>41.79</v>
      </c>
      <c r="H1065" t="n">
        <v>0.6</v>
      </c>
      <c r="I1065" t="n">
        <v>26</v>
      </c>
      <c r="J1065" t="n">
        <v>214.02</v>
      </c>
      <c r="K1065" t="n">
        <v>55.27</v>
      </c>
      <c r="L1065" t="n">
        <v>7.25</v>
      </c>
      <c r="M1065" t="n">
        <v>24</v>
      </c>
      <c r="N1065" t="n">
        <v>46.49</v>
      </c>
      <c r="O1065" t="n">
        <v>26629.54</v>
      </c>
      <c r="P1065" t="n">
        <v>251.37</v>
      </c>
      <c r="Q1065" t="n">
        <v>444.57</v>
      </c>
      <c r="R1065" t="n">
        <v>88.62</v>
      </c>
      <c r="S1065" t="n">
        <v>48.21</v>
      </c>
      <c r="T1065" t="n">
        <v>14187.13</v>
      </c>
      <c r="U1065" t="n">
        <v>0.54</v>
      </c>
      <c r="V1065" t="n">
        <v>0.75</v>
      </c>
      <c r="W1065" t="n">
        <v>0.19</v>
      </c>
      <c r="X1065" t="n">
        <v>0.83</v>
      </c>
      <c r="Y1065" t="n">
        <v>1</v>
      </c>
      <c r="Z1065" t="n">
        <v>10</v>
      </c>
    </row>
    <row r="1066">
      <c r="A1066" t="n">
        <v>26</v>
      </c>
      <c r="B1066" t="n">
        <v>105</v>
      </c>
      <c r="C1066" t="inlineStr">
        <is>
          <t xml:space="preserve">CONCLUIDO	</t>
        </is>
      </c>
      <c r="D1066" t="n">
        <v>4.6383</v>
      </c>
      <c r="E1066" t="n">
        <v>21.56</v>
      </c>
      <c r="F1066" t="n">
        <v>17.98</v>
      </c>
      <c r="G1066" t="n">
        <v>43.15</v>
      </c>
      <c r="H1066" t="n">
        <v>0.62</v>
      </c>
      <c r="I1066" t="n">
        <v>25</v>
      </c>
      <c r="J1066" t="n">
        <v>214.42</v>
      </c>
      <c r="K1066" t="n">
        <v>55.27</v>
      </c>
      <c r="L1066" t="n">
        <v>7.5</v>
      </c>
      <c r="M1066" t="n">
        <v>23</v>
      </c>
      <c r="N1066" t="n">
        <v>46.65</v>
      </c>
      <c r="O1066" t="n">
        <v>26679.66</v>
      </c>
      <c r="P1066" t="n">
        <v>249.34</v>
      </c>
      <c r="Q1066" t="n">
        <v>444.56</v>
      </c>
      <c r="R1066" t="n">
        <v>83.7</v>
      </c>
      <c r="S1066" t="n">
        <v>48.21</v>
      </c>
      <c r="T1066" t="n">
        <v>11732.44</v>
      </c>
      <c r="U1066" t="n">
        <v>0.58</v>
      </c>
      <c r="V1066" t="n">
        <v>0.76</v>
      </c>
      <c r="W1066" t="n">
        <v>0.2</v>
      </c>
      <c r="X1066" t="n">
        <v>0.7</v>
      </c>
      <c r="Y1066" t="n">
        <v>1</v>
      </c>
      <c r="Z1066" t="n">
        <v>10</v>
      </c>
    </row>
    <row r="1067">
      <c r="A1067" t="n">
        <v>27</v>
      </c>
      <c r="B1067" t="n">
        <v>105</v>
      </c>
      <c r="C1067" t="inlineStr">
        <is>
          <t xml:space="preserve">CONCLUIDO	</t>
        </is>
      </c>
      <c r="D1067" t="n">
        <v>4.6558</v>
      </c>
      <c r="E1067" t="n">
        <v>21.48</v>
      </c>
      <c r="F1067" t="n">
        <v>17.94</v>
      </c>
      <c r="G1067" t="n">
        <v>44.85</v>
      </c>
      <c r="H1067" t="n">
        <v>0.64</v>
      </c>
      <c r="I1067" t="n">
        <v>24</v>
      </c>
      <c r="J1067" t="n">
        <v>214.83</v>
      </c>
      <c r="K1067" t="n">
        <v>55.27</v>
      </c>
      <c r="L1067" t="n">
        <v>7.75</v>
      </c>
      <c r="M1067" t="n">
        <v>22</v>
      </c>
      <c r="N1067" t="n">
        <v>46.81</v>
      </c>
      <c r="O1067" t="n">
        <v>26729.83</v>
      </c>
      <c r="P1067" t="n">
        <v>248.32</v>
      </c>
      <c r="Q1067" t="n">
        <v>444.6</v>
      </c>
      <c r="R1067" t="n">
        <v>82.26000000000001</v>
      </c>
      <c r="S1067" t="n">
        <v>48.21</v>
      </c>
      <c r="T1067" t="n">
        <v>11013.13</v>
      </c>
      <c r="U1067" t="n">
        <v>0.59</v>
      </c>
      <c r="V1067" t="n">
        <v>0.76</v>
      </c>
      <c r="W1067" t="n">
        <v>0.2</v>
      </c>
      <c r="X1067" t="n">
        <v>0.66</v>
      </c>
      <c r="Y1067" t="n">
        <v>1</v>
      </c>
      <c r="Z1067" t="n">
        <v>10</v>
      </c>
    </row>
    <row r="1068">
      <c r="A1068" t="n">
        <v>28</v>
      </c>
      <c r="B1068" t="n">
        <v>105</v>
      </c>
      <c r="C1068" t="inlineStr">
        <is>
          <t xml:space="preserve">CONCLUIDO	</t>
        </is>
      </c>
      <c r="D1068" t="n">
        <v>4.6527</v>
      </c>
      <c r="E1068" t="n">
        <v>21.49</v>
      </c>
      <c r="F1068" t="n">
        <v>17.95</v>
      </c>
      <c r="G1068" t="n">
        <v>44.89</v>
      </c>
      <c r="H1068" t="n">
        <v>0.66</v>
      </c>
      <c r="I1068" t="n">
        <v>24</v>
      </c>
      <c r="J1068" t="n">
        <v>215.24</v>
      </c>
      <c r="K1068" t="n">
        <v>55.27</v>
      </c>
      <c r="L1068" t="n">
        <v>8</v>
      </c>
      <c r="M1068" t="n">
        <v>22</v>
      </c>
      <c r="N1068" t="n">
        <v>46.97</v>
      </c>
      <c r="O1068" t="n">
        <v>26780.06</v>
      </c>
      <c r="P1068" t="n">
        <v>248.34</v>
      </c>
      <c r="Q1068" t="n">
        <v>444.57</v>
      </c>
      <c r="R1068" t="n">
        <v>82.76000000000001</v>
      </c>
      <c r="S1068" t="n">
        <v>48.21</v>
      </c>
      <c r="T1068" t="n">
        <v>11264.21</v>
      </c>
      <c r="U1068" t="n">
        <v>0.58</v>
      </c>
      <c r="V1068" t="n">
        <v>0.76</v>
      </c>
      <c r="W1068" t="n">
        <v>0.2</v>
      </c>
      <c r="X1068" t="n">
        <v>0.68</v>
      </c>
      <c r="Y1068" t="n">
        <v>1</v>
      </c>
      <c r="Z1068" t="n">
        <v>10</v>
      </c>
    </row>
    <row r="1069">
      <c r="A1069" t="n">
        <v>29</v>
      </c>
      <c r="B1069" t="n">
        <v>105</v>
      </c>
      <c r="C1069" t="inlineStr">
        <is>
          <t xml:space="preserve">CONCLUIDO	</t>
        </is>
      </c>
      <c r="D1069" t="n">
        <v>4.669</v>
      </c>
      <c r="E1069" t="n">
        <v>21.42</v>
      </c>
      <c r="F1069" t="n">
        <v>17.92</v>
      </c>
      <c r="G1069" t="n">
        <v>46.75</v>
      </c>
      <c r="H1069" t="n">
        <v>0.68</v>
      </c>
      <c r="I1069" t="n">
        <v>23</v>
      </c>
      <c r="J1069" t="n">
        <v>215.65</v>
      </c>
      <c r="K1069" t="n">
        <v>55.27</v>
      </c>
      <c r="L1069" t="n">
        <v>8.25</v>
      </c>
      <c r="M1069" t="n">
        <v>21</v>
      </c>
      <c r="N1069" t="n">
        <v>47.12</v>
      </c>
      <c r="O1069" t="n">
        <v>26830.34</v>
      </c>
      <c r="P1069" t="n">
        <v>247.65</v>
      </c>
      <c r="Q1069" t="n">
        <v>444.55</v>
      </c>
      <c r="R1069" t="n">
        <v>81.62</v>
      </c>
      <c r="S1069" t="n">
        <v>48.21</v>
      </c>
      <c r="T1069" t="n">
        <v>10701.81</v>
      </c>
      <c r="U1069" t="n">
        <v>0.59</v>
      </c>
      <c r="V1069" t="n">
        <v>0.76</v>
      </c>
      <c r="W1069" t="n">
        <v>0.2</v>
      </c>
      <c r="X1069" t="n">
        <v>0.64</v>
      </c>
      <c r="Y1069" t="n">
        <v>1</v>
      </c>
      <c r="Z1069" t="n">
        <v>10</v>
      </c>
    </row>
    <row r="1070">
      <c r="A1070" t="n">
        <v>30</v>
      </c>
      <c r="B1070" t="n">
        <v>105</v>
      </c>
      <c r="C1070" t="inlineStr">
        <is>
          <t xml:space="preserve">CONCLUIDO	</t>
        </is>
      </c>
      <c r="D1070" t="n">
        <v>4.6879</v>
      </c>
      <c r="E1070" t="n">
        <v>21.33</v>
      </c>
      <c r="F1070" t="n">
        <v>17.87</v>
      </c>
      <c r="G1070" t="n">
        <v>48.75</v>
      </c>
      <c r="H1070" t="n">
        <v>0.7</v>
      </c>
      <c r="I1070" t="n">
        <v>22</v>
      </c>
      <c r="J1070" t="n">
        <v>216.05</v>
      </c>
      <c r="K1070" t="n">
        <v>55.27</v>
      </c>
      <c r="L1070" t="n">
        <v>8.5</v>
      </c>
      <c r="M1070" t="n">
        <v>20</v>
      </c>
      <c r="N1070" t="n">
        <v>47.28</v>
      </c>
      <c r="O1070" t="n">
        <v>26880.68</v>
      </c>
      <c r="P1070" t="n">
        <v>246.78</v>
      </c>
      <c r="Q1070" t="n">
        <v>444.59</v>
      </c>
      <c r="R1070" t="n">
        <v>80.25</v>
      </c>
      <c r="S1070" t="n">
        <v>48.21</v>
      </c>
      <c r="T1070" t="n">
        <v>10022.25</v>
      </c>
      <c r="U1070" t="n">
        <v>0.6</v>
      </c>
      <c r="V1070" t="n">
        <v>0.76</v>
      </c>
      <c r="W1070" t="n">
        <v>0.2</v>
      </c>
      <c r="X1070" t="n">
        <v>0.6</v>
      </c>
      <c r="Y1070" t="n">
        <v>1</v>
      </c>
      <c r="Z1070" t="n">
        <v>10</v>
      </c>
    </row>
    <row r="1071">
      <c r="A1071" t="n">
        <v>31</v>
      </c>
      <c r="B1071" t="n">
        <v>105</v>
      </c>
      <c r="C1071" t="inlineStr">
        <is>
          <t xml:space="preserve">CONCLUIDO	</t>
        </is>
      </c>
      <c r="D1071" t="n">
        <v>4.6836</v>
      </c>
      <c r="E1071" t="n">
        <v>21.35</v>
      </c>
      <c r="F1071" t="n">
        <v>17.89</v>
      </c>
      <c r="G1071" t="n">
        <v>48.8</v>
      </c>
      <c r="H1071" t="n">
        <v>0.72</v>
      </c>
      <c r="I1071" t="n">
        <v>22</v>
      </c>
      <c r="J1071" t="n">
        <v>216.46</v>
      </c>
      <c r="K1071" t="n">
        <v>55.27</v>
      </c>
      <c r="L1071" t="n">
        <v>8.75</v>
      </c>
      <c r="M1071" t="n">
        <v>20</v>
      </c>
      <c r="N1071" t="n">
        <v>47.44</v>
      </c>
      <c r="O1071" t="n">
        <v>26931.07</v>
      </c>
      <c r="P1071" t="n">
        <v>246.36</v>
      </c>
      <c r="Q1071" t="n">
        <v>444.57</v>
      </c>
      <c r="R1071" t="n">
        <v>80.79000000000001</v>
      </c>
      <c r="S1071" t="n">
        <v>48.21</v>
      </c>
      <c r="T1071" t="n">
        <v>10290.72</v>
      </c>
      <c r="U1071" t="n">
        <v>0.6</v>
      </c>
      <c r="V1071" t="n">
        <v>0.76</v>
      </c>
      <c r="W1071" t="n">
        <v>0.2</v>
      </c>
      <c r="X1071" t="n">
        <v>0.62</v>
      </c>
      <c r="Y1071" t="n">
        <v>1</v>
      </c>
      <c r="Z1071" t="n">
        <v>10</v>
      </c>
    </row>
    <row r="1072">
      <c r="A1072" t="n">
        <v>32</v>
      </c>
      <c r="B1072" t="n">
        <v>105</v>
      </c>
      <c r="C1072" t="inlineStr">
        <is>
          <t xml:space="preserve">CONCLUIDO	</t>
        </is>
      </c>
      <c r="D1072" t="n">
        <v>4.7037</v>
      </c>
      <c r="E1072" t="n">
        <v>21.26</v>
      </c>
      <c r="F1072" t="n">
        <v>17.84</v>
      </c>
      <c r="G1072" t="n">
        <v>50.98</v>
      </c>
      <c r="H1072" t="n">
        <v>0.74</v>
      </c>
      <c r="I1072" t="n">
        <v>21</v>
      </c>
      <c r="J1072" t="n">
        <v>216.87</v>
      </c>
      <c r="K1072" t="n">
        <v>55.27</v>
      </c>
      <c r="L1072" t="n">
        <v>9</v>
      </c>
      <c r="M1072" t="n">
        <v>19</v>
      </c>
      <c r="N1072" t="n">
        <v>47.6</v>
      </c>
      <c r="O1072" t="n">
        <v>26981.51</v>
      </c>
      <c r="P1072" t="n">
        <v>245.51</v>
      </c>
      <c r="Q1072" t="n">
        <v>444.55</v>
      </c>
      <c r="R1072" t="n">
        <v>79.11</v>
      </c>
      <c r="S1072" t="n">
        <v>48.21</v>
      </c>
      <c r="T1072" t="n">
        <v>9452.940000000001</v>
      </c>
      <c r="U1072" t="n">
        <v>0.61</v>
      </c>
      <c r="V1072" t="n">
        <v>0.76</v>
      </c>
      <c r="W1072" t="n">
        <v>0.2</v>
      </c>
      <c r="X1072" t="n">
        <v>0.57</v>
      </c>
      <c r="Y1072" t="n">
        <v>1</v>
      </c>
      <c r="Z1072" t="n">
        <v>10</v>
      </c>
    </row>
    <row r="1073">
      <c r="A1073" t="n">
        <v>33</v>
      </c>
      <c r="B1073" t="n">
        <v>105</v>
      </c>
      <c r="C1073" t="inlineStr">
        <is>
          <t xml:space="preserve">CONCLUIDO	</t>
        </is>
      </c>
      <c r="D1073" t="n">
        <v>4.7196</v>
      </c>
      <c r="E1073" t="n">
        <v>21.19</v>
      </c>
      <c r="F1073" t="n">
        <v>17.81</v>
      </c>
      <c r="G1073" t="n">
        <v>53.44</v>
      </c>
      <c r="H1073" t="n">
        <v>0.76</v>
      </c>
      <c r="I1073" t="n">
        <v>20</v>
      </c>
      <c r="J1073" t="n">
        <v>217.28</v>
      </c>
      <c r="K1073" t="n">
        <v>55.27</v>
      </c>
      <c r="L1073" t="n">
        <v>9.25</v>
      </c>
      <c r="M1073" t="n">
        <v>18</v>
      </c>
      <c r="N1073" t="n">
        <v>47.76</v>
      </c>
      <c r="O1073" t="n">
        <v>27032.02</v>
      </c>
      <c r="P1073" t="n">
        <v>244.97</v>
      </c>
      <c r="Q1073" t="n">
        <v>444.57</v>
      </c>
      <c r="R1073" t="n">
        <v>78.04000000000001</v>
      </c>
      <c r="S1073" t="n">
        <v>48.21</v>
      </c>
      <c r="T1073" t="n">
        <v>8925.09</v>
      </c>
      <c r="U1073" t="n">
        <v>0.62</v>
      </c>
      <c r="V1073" t="n">
        <v>0.77</v>
      </c>
      <c r="W1073" t="n">
        <v>0.2</v>
      </c>
      <c r="X1073" t="n">
        <v>0.54</v>
      </c>
      <c r="Y1073" t="n">
        <v>1</v>
      </c>
      <c r="Z1073" t="n">
        <v>10</v>
      </c>
    </row>
    <row r="1074">
      <c r="A1074" t="n">
        <v>34</v>
      </c>
      <c r="B1074" t="n">
        <v>105</v>
      </c>
      <c r="C1074" t="inlineStr">
        <is>
          <t xml:space="preserve">CONCLUIDO	</t>
        </is>
      </c>
      <c r="D1074" t="n">
        <v>4.7196</v>
      </c>
      <c r="E1074" t="n">
        <v>21.19</v>
      </c>
      <c r="F1074" t="n">
        <v>17.81</v>
      </c>
      <c r="G1074" t="n">
        <v>53.44</v>
      </c>
      <c r="H1074" t="n">
        <v>0.78</v>
      </c>
      <c r="I1074" t="n">
        <v>20</v>
      </c>
      <c r="J1074" t="n">
        <v>217.69</v>
      </c>
      <c r="K1074" t="n">
        <v>55.27</v>
      </c>
      <c r="L1074" t="n">
        <v>9.5</v>
      </c>
      <c r="M1074" t="n">
        <v>18</v>
      </c>
      <c r="N1074" t="n">
        <v>47.92</v>
      </c>
      <c r="O1074" t="n">
        <v>27082.57</v>
      </c>
      <c r="P1074" t="n">
        <v>244.89</v>
      </c>
      <c r="Q1074" t="n">
        <v>444.55</v>
      </c>
      <c r="R1074" t="n">
        <v>78.01000000000001</v>
      </c>
      <c r="S1074" t="n">
        <v>48.21</v>
      </c>
      <c r="T1074" t="n">
        <v>8910.389999999999</v>
      </c>
      <c r="U1074" t="n">
        <v>0.62</v>
      </c>
      <c r="V1074" t="n">
        <v>0.77</v>
      </c>
      <c r="W1074" t="n">
        <v>0.2</v>
      </c>
      <c r="X1074" t="n">
        <v>0.54</v>
      </c>
      <c r="Y1074" t="n">
        <v>1</v>
      </c>
      <c r="Z1074" t="n">
        <v>10</v>
      </c>
    </row>
    <row r="1075">
      <c r="A1075" t="n">
        <v>35</v>
      </c>
      <c r="B1075" t="n">
        <v>105</v>
      </c>
      <c r="C1075" t="inlineStr">
        <is>
          <t xml:space="preserve">CONCLUIDO	</t>
        </is>
      </c>
      <c r="D1075" t="n">
        <v>4.7367</v>
      </c>
      <c r="E1075" t="n">
        <v>21.11</v>
      </c>
      <c r="F1075" t="n">
        <v>17.78</v>
      </c>
      <c r="G1075" t="n">
        <v>56.14</v>
      </c>
      <c r="H1075" t="n">
        <v>0.79</v>
      </c>
      <c r="I1075" t="n">
        <v>19</v>
      </c>
      <c r="J1075" t="n">
        <v>218.1</v>
      </c>
      <c r="K1075" t="n">
        <v>55.27</v>
      </c>
      <c r="L1075" t="n">
        <v>9.75</v>
      </c>
      <c r="M1075" t="n">
        <v>17</v>
      </c>
      <c r="N1075" t="n">
        <v>48.08</v>
      </c>
      <c r="O1075" t="n">
        <v>27133.18</v>
      </c>
      <c r="P1075" t="n">
        <v>244</v>
      </c>
      <c r="Q1075" t="n">
        <v>444.55</v>
      </c>
      <c r="R1075" t="n">
        <v>76.84999999999999</v>
      </c>
      <c r="S1075" t="n">
        <v>48.21</v>
      </c>
      <c r="T1075" t="n">
        <v>8335.16</v>
      </c>
      <c r="U1075" t="n">
        <v>0.63</v>
      </c>
      <c r="V1075" t="n">
        <v>0.77</v>
      </c>
      <c r="W1075" t="n">
        <v>0.2</v>
      </c>
      <c r="X1075" t="n">
        <v>0.5</v>
      </c>
      <c r="Y1075" t="n">
        <v>1</v>
      </c>
      <c r="Z1075" t="n">
        <v>10</v>
      </c>
    </row>
    <row r="1076">
      <c r="A1076" t="n">
        <v>36</v>
      </c>
      <c r="B1076" t="n">
        <v>105</v>
      </c>
      <c r="C1076" t="inlineStr">
        <is>
          <t xml:space="preserve">CONCLUIDO	</t>
        </is>
      </c>
      <c r="D1076" t="n">
        <v>4.7403</v>
      </c>
      <c r="E1076" t="n">
        <v>21.1</v>
      </c>
      <c r="F1076" t="n">
        <v>17.76</v>
      </c>
      <c r="G1076" t="n">
        <v>56.09</v>
      </c>
      <c r="H1076" t="n">
        <v>0.8100000000000001</v>
      </c>
      <c r="I1076" t="n">
        <v>19</v>
      </c>
      <c r="J1076" t="n">
        <v>218.51</v>
      </c>
      <c r="K1076" t="n">
        <v>55.27</v>
      </c>
      <c r="L1076" t="n">
        <v>10</v>
      </c>
      <c r="M1076" t="n">
        <v>17</v>
      </c>
      <c r="N1076" t="n">
        <v>48.24</v>
      </c>
      <c r="O1076" t="n">
        <v>27183.85</v>
      </c>
      <c r="P1076" t="n">
        <v>243.71</v>
      </c>
      <c r="Q1076" t="n">
        <v>444.6</v>
      </c>
      <c r="R1076" t="n">
        <v>76.26000000000001</v>
      </c>
      <c r="S1076" t="n">
        <v>48.21</v>
      </c>
      <c r="T1076" t="n">
        <v>8040.71</v>
      </c>
      <c r="U1076" t="n">
        <v>0.63</v>
      </c>
      <c r="V1076" t="n">
        <v>0.77</v>
      </c>
      <c r="W1076" t="n">
        <v>0.19</v>
      </c>
      <c r="X1076" t="n">
        <v>0.48</v>
      </c>
      <c r="Y1076" t="n">
        <v>1</v>
      </c>
      <c r="Z1076" t="n">
        <v>10</v>
      </c>
    </row>
    <row r="1077">
      <c r="A1077" t="n">
        <v>37</v>
      </c>
      <c r="B1077" t="n">
        <v>105</v>
      </c>
      <c r="C1077" t="inlineStr">
        <is>
          <t xml:space="preserve">CONCLUIDO	</t>
        </is>
      </c>
      <c r="D1077" t="n">
        <v>4.774</v>
      </c>
      <c r="E1077" t="n">
        <v>20.95</v>
      </c>
      <c r="F1077" t="n">
        <v>17.65</v>
      </c>
      <c r="G1077" t="n">
        <v>58.84</v>
      </c>
      <c r="H1077" t="n">
        <v>0.83</v>
      </c>
      <c r="I1077" t="n">
        <v>18</v>
      </c>
      <c r="J1077" t="n">
        <v>218.92</v>
      </c>
      <c r="K1077" t="n">
        <v>55.27</v>
      </c>
      <c r="L1077" t="n">
        <v>10.25</v>
      </c>
      <c r="M1077" t="n">
        <v>16</v>
      </c>
      <c r="N1077" t="n">
        <v>48.4</v>
      </c>
      <c r="O1077" t="n">
        <v>27234.57</v>
      </c>
      <c r="P1077" t="n">
        <v>241.43</v>
      </c>
      <c r="Q1077" t="n">
        <v>444.57</v>
      </c>
      <c r="R1077" t="n">
        <v>72.39</v>
      </c>
      <c r="S1077" t="n">
        <v>48.21</v>
      </c>
      <c r="T1077" t="n">
        <v>6111.79</v>
      </c>
      <c r="U1077" t="n">
        <v>0.67</v>
      </c>
      <c r="V1077" t="n">
        <v>0.77</v>
      </c>
      <c r="W1077" t="n">
        <v>0.19</v>
      </c>
      <c r="X1077" t="n">
        <v>0.37</v>
      </c>
      <c r="Y1077" t="n">
        <v>1</v>
      </c>
      <c r="Z1077" t="n">
        <v>10</v>
      </c>
    </row>
    <row r="1078">
      <c r="A1078" t="n">
        <v>38</v>
      </c>
      <c r="B1078" t="n">
        <v>105</v>
      </c>
      <c r="C1078" t="inlineStr">
        <is>
          <t xml:space="preserve">CONCLUIDO	</t>
        </is>
      </c>
      <c r="D1078" t="n">
        <v>4.7391</v>
      </c>
      <c r="E1078" t="n">
        <v>21.1</v>
      </c>
      <c r="F1078" t="n">
        <v>17.81</v>
      </c>
      <c r="G1078" t="n">
        <v>59.35</v>
      </c>
      <c r="H1078" t="n">
        <v>0.85</v>
      </c>
      <c r="I1078" t="n">
        <v>18</v>
      </c>
      <c r="J1078" t="n">
        <v>219.33</v>
      </c>
      <c r="K1078" t="n">
        <v>55.27</v>
      </c>
      <c r="L1078" t="n">
        <v>10.5</v>
      </c>
      <c r="M1078" t="n">
        <v>16</v>
      </c>
      <c r="N1078" t="n">
        <v>48.56</v>
      </c>
      <c r="O1078" t="n">
        <v>27285.35</v>
      </c>
      <c r="P1078" t="n">
        <v>243.28</v>
      </c>
      <c r="Q1078" t="n">
        <v>444.55</v>
      </c>
      <c r="R1078" t="n">
        <v>78.38</v>
      </c>
      <c r="S1078" t="n">
        <v>48.21</v>
      </c>
      <c r="T1078" t="n">
        <v>9104.43</v>
      </c>
      <c r="U1078" t="n">
        <v>0.62</v>
      </c>
      <c r="V1078" t="n">
        <v>0.77</v>
      </c>
      <c r="W1078" t="n">
        <v>0.18</v>
      </c>
      <c r="X1078" t="n">
        <v>0.53</v>
      </c>
      <c r="Y1078" t="n">
        <v>1</v>
      </c>
      <c r="Z1078" t="n">
        <v>10</v>
      </c>
    </row>
    <row r="1079">
      <c r="A1079" t="n">
        <v>39</v>
      </c>
      <c r="B1079" t="n">
        <v>105</v>
      </c>
      <c r="C1079" t="inlineStr">
        <is>
          <t xml:space="preserve">CONCLUIDO	</t>
        </is>
      </c>
      <c r="D1079" t="n">
        <v>4.7393</v>
      </c>
      <c r="E1079" t="n">
        <v>21.1</v>
      </c>
      <c r="F1079" t="n">
        <v>17.81</v>
      </c>
      <c r="G1079" t="n">
        <v>59.35</v>
      </c>
      <c r="H1079" t="n">
        <v>0.87</v>
      </c>
      <c r="I1079" t="n">
        <v>18</v>
      </c>
      <c r="J1079" t="n">
        <v>219.75</v>
      </c>
      <c r="K1079" t="n">
        <v>55.27</v>
      </c>
      <c r="L1079" t="n">
        <v>10.75</v>
      </c>
      <c r="M1079" t="n">
        <v>16</v>
      </c>
      <c r="N1079" t="n">
        <v>48.72</v>
      </c>
      <c r="O1079" t="n">
        <v>27336.19</v>
      </c>
      <c r="P1079" t="n">
        <v>243.08</v>
      </c>
      <c r="Q1079" t="n">
        <v>444.59</v>
      </c>
      <c r="R1079" t="n">
        <v>77.97</v>
      </c>
      <c r="S1079" t="n">
        <v>48.21</v>
      </c>
      <c r="T1079" t="n">
        <v>8901.01</v>
      </c>
      <c r="U1079" t="n">
        <v>0.62</v>
      </c>
      <c r="V1079" t="n">
        <v>0.77</v>
      </c>
      <c r="W1079" t="n">
        <v>0.19</v>
      </c>
      <c r="X1079" t="n">
        <v>0.53</v>
      </c>
      <c r="Y1079" t="n">
        <v>1</v>
      </c>
      <c r="Z1079" t="n">
        <v>10</v>
      </c>
    </row>
    <row r="1080">
      <c r="A1080" t="n">
        <v>40</v>
      </c>
      <c r="B1080" t="n">
        <v>105</v>
      </c>
      <c r="C1080" t="inlineStr">
        <is>
          <t xml:space="preserve">CONCLUIDO	</t>
        </is>
      </c>
      <c r="D1080" t="n">
        <v>4.761</v>
      </c>
      <c r="E1080" t="n">
        <v>21</v>
      </c>
      <c r="F1080" t="n">
        <v>17.75</v>
      </c>
      <c r="G1080" t="n">
        <v>62.65</v>
      </c>
      <c r="H1080" t="n">
        <v>0.89</v>
      </c>
      <c r="I1080" t="n">
        <v>17</v>
      </c>
      <c r="J1080" t="n">
        <v>220.16</v>
      </c>
      <c r="K1080" t="n">
        <v>55.27</v>
      </c>
      <c r="L1080" t="n">
        <v>11</v>
      </c>
      <c r="M1080" t="n">
        <v>15</v>
      </c>
      <c r="N1080" t="n">
        <v>48.89</v>
      </c>
      <c r="O1080" t="n">
        <v>27387.08</v>
      </c>
      <c r="P1080" t="n">
        <v>242.05</v>
      </c>
      <c r="Q1080" t="n">
        <v>444.56</v>
      </c>
      <c r="R1080" t="n">
        <v>76.06999999999999</v>
      </c>
      <c r="S1080" t="n">
        <v>48.21</v>
      </c>
      <c r="T1080" t="n">
        <v>7952.8</v>
      </c>
      <c r="U1080" t="n">
        <v>0.63</v>
      </c>
      <c r="V1080" t="n">
        <v>0.77</v>
      </c>
      <c r="W1080" t="n">
        <v>0.19</v>
      </c>
      <c r="X1080" t="n">
        <v>0.47</v>
      </c>
      <c r="Y1080" t="n">
        <v>1</v>
      </c>
      <c r="Z1080" t="n">
        <v>10</v>
      </c>
    </row>
    <row r="1081">
      <c r="A1081" t="n">
        <v>41</v>
      </c>
      <c r="B1081" t="n">
        <v>105</v>
      </c>
      <c r="C1081" t="inlineStr">
        <is>
          <t xml:space="preserve">CONCLUIDO	</t>
        </is>
      </c>
      <c r="D1081" t="n">
        <v>4.762</v>
      </c>
      <c r="E1081" t="n">
        <v>21</v>
      </c>
      <c r="F1081" t="n">
        <v>17.75</v>
      </c>
      <c r="G1081" t="n">
        <v>62.63</v>
      </c>
      <c r="H1081" t="n">
        <v>0.91</v>
      </c>
      <c r="I1081" t="n">
        <v>17</v>
      </c>
      <c r="J1081" t="n">
        <v>220.57</v>
      </c>
      <c r="K1081" t="n">
        <v>55.27</v>
      </c>
      <c r="L1081" t="n">
        <v>11.25</v>
      </c>
      <c r="M1081" t="n">
        <v>15</v>
      </c>
      <c r="N1081" t="n">
        <v>49.05</v>
      </c>
      <c r="O1081" t="n">
        <v>27438.03</v>
      </c>
      <c r="P1081" t="n">
        <v>241.8</v>
      </c>
      <c r="Q1081" t="n">
        <v>444.55</v>
      </c>
      <c r="R1081" t="n">
        <v>75.86</v>
      </c>
      <c r="S1081" t="n">
        <v>48.21</v>
      </c>
      <c r="T1081" t="n">
        <v>7851.65</v>
      </c>
      <c r="U1081" t="n">
        <v>0.64</v>
      </c>
      <c r="V1081" t="n">
        <v>0.77</v>
      </c>
      <c r="W1081" t="n">
        <v>0.19</v>
      </c>
      <c r="X1081" t="n">
        <v>0.47</v>
      </c>
      <c r="Y1081" t="n">
        <v>1</v>
      </c>
      <c r="Z1081" t="n">
        <v>10</v>
      </c>
    </row>
    <row r="1082">
      <c r="A1082" t="n">
        <v>42</v>
      </c>
      <c r="B1082" t="n">
        <v>105</v>
      </c>
      <c r="C1082" t="inlineStr">
        <is>
          <t xml:space="preserve">CONCLUIDO	</t>
        </is>
      </c>
      <c r="D1082" t="n">
        <v>4.778</v>
      </c>
      <c r="E1082" t="n">
        <v>20.93</v>
      </c>
      <c r="F1082" t="n">
        <v>17.72</v>
      </c>
      <c r="G1082" t="n">
        <v>66.43000000000001</v>
      </c>
      <c r="H1082" t="n">
        <v>0.92</v>
      </c>
      <c r="I1082" t="n">
        <v>16</v>
      </c>
      <c r="J1082" t="n">
        <v>220.99</v>
      </c>
      <c r="K1082" t="n">
        <v>55.27</v>
      </c>
      <c r="L1082" t="n">
        <v>11.5</v>
      </c>
      <c r="M1082" t="n">
        <v>14</v>
      </c>
      <c r="N1082" t="n">
        <v>49.21</v>
      </c>
      <c r="O1082" t="n">
        <v>27489.03</v>
      </c>
      <c r="P1082" t="n">
        <v>240.9</v>
      </c>
      <c r="Q1082" t="n">
        <v>444.55</v>
      </c>
      <c r="R1082" t="n">
        <v>74.92</v>
      </c>
      <c r="S1082" t="n">
        <v>48.21</v>
      </c>
      <c r="T1082" t="n">
        <v>7386.32</v>
      </c>
      <c r="U1082" t="n">
        <v>0.64</v>
      </c>
      <c r="V1082" t="n">
        <v>0.77</v>
      </c>
      <c r="W1082" t="n">
        <v>0.19</v>
      </c>
      <c r="X1082" t="n">
        <v>0.44</v>
      </c>
      <c r="Y1082" t="n">
        <v>1</v>
      </c>
      <c r="Z1082" t="n">
        <v>10</v>
      </c>
    </row>
    <row r="1083">
      <c r="A1083" t="n">
        <v>43</v>
      </c>
      <c r="B1083" t="n">
        <v>105</v>
      </c>
      <c r="C1083" t="inlineStr">
        <is>
          <t xml:space="preserve">CONCLUIDO	</t>
        </is>
      </c>
      <c r="D1083" t="n">
        <v>4.7799</v>
      </c>
      <c r="E1083" t="n">
        <v>20.92</v>
      </c>
      <c r="F1083" t="n">
        <v>17.71</v>
      </c>
      <c r="G1083" t="n">
        <v>66.40000000000001</v>
      </c>
      <c r="H1083" t="n">
        <v>0.9399999999999999</v>
      </c>
      <c r="I1083" t="n">
        <v>16</v>
      </c>
      <c r="J1083" t="n">
        <v>221.4</v>
      </c>
      <c r="K1083" t="n">
        <v>55.27</v>
      </c>
      <c r="L1083" t="n">
        <v>11.75</v>
      </c>
      <c r="M1083" t="n">
        <v>14</v>
      </c>
      <c r="N1083" t="n">
        <v>49.38</v>
      </c>
      <c r="O1083" t="n">
        <v>27540.09</v>
      </c>
      <c r="P1083" t="n">
        <v>240.59</v>
      </c>
      <c r="Q1083" t="n">
        <v>444.55</v>
      </c>
      <c r="R1083" t="n">
        <v>74.56</v>
      </c>
      <c r="S1083" t="n">
        <v>48.21</v>
      </c>
      <c r="T1083" t="n">
        <v>7205.3</v>
      </c>
      <c r="U1083" t="n">
        <v>0.65</v>
      </c>
      <c r="V1083" t="n">
        <v>0.77</v>
      </c>
      <c r="W1083" t="n">
        <v>0.19</v>
      </c>
      <c r="X1083" t="n">
        <v>0.43</v>
      </c>
      <c r="Y1083" t="n">
        <v>1</v>
      </c>
      <c r="Z1083" t="n">
        <v>10</v>
      </c>
    </row>
    <row r="1084">
      <c r="A1084" t="n">
        <v>44</v>
      </c>
      <c r="B1084" t="n">
        <v>105</v>
      </c>
      <c r="C1084" t="inlineStr">
        <is>
          <t xml:space="preserve">CONCLUIDO	</t>
        </is>
      </c>
      <c r="D1084" t="n">
        <v>4.7785</v>
      </c>
      <c r="E1084" t="n">
        <v>20.93</v>
      </c>
      <c r="F1084" t="n">
        <v>17.71</v>
      </c>
      <c r="G1084" t="n">
        <v>66.42</v>
      </c>
      <c r="H1084" t="n">
        <v>0.96</v>
      </c>
      <c r="I1084" t="n">
        <v>16</v>
      </c>
      <c r="J1084" t="n">
        <v>221.81</v>
      </c>
      <c r="K1084" t="n">
        <v>55.27</v>
      </c>
      <c r="L1084" t="n">
        <v>12</v>
      </c>
      <c r="M1084" t="n">
        <v>14</v>
      </c>
      <c r="N1084" t="n">
        <v>49.54</v>
      </c>
      <c r="O1084" t="n">
        <v>27591.21</v>
      </c>
      <c r="P1084" t="n">
        <v>240.63</v>
      </c>
      <c r="Q1084" t="n">
        <v>444.57</v>
      </c>
      <c r="R1084" t="n">
        <v>74.89</v>
      </c>
      <c r="S1084" t="n">
        <v>48.21</v>
      </c>
      <c r="T1084" t="n">
        <v>7371.29</v>
      </c>
      <c r="U1084" t="n">
        <v>0.64</v>
      </c>
      <c r="V1084" t="n">
        <v>0.77</v>
      </c>
      <c r="W1084" t="n">
        <v>0.19</v>
      </c>
      <c r="X1084" t="n">
        <v>0.44</v>
      </c>
      <c r="Y1084" t="n">
        <v>1</v>
      </c>
      <c r="Z1084" t="n">
        <v>10</v>
      </c>
    </row>
    <row r="1085">
      <c r="A1085" t="n">
        <v>45</v>
      </c>
      <c r="B1085" t="n">
        <v>105</v>
      </c>
      <c r="C1085" t="inlineStr">
        <is>
          <t xml:space="preserve">CONCLUIDO	</t>
        </is>
      </c>
      <c r="D1085" t="n">
        <v>4.798</v>
      </c>
      <c r="E1085" t="n">
        <v>20.84</v>
      </c>
      <c r="F1085" t="n">
        <v>17.67</v>
      </c>
      <c r="G1085" t="n">
        <v>70.68000000000001</v>
      </c>
      <c r="H1085" t="n">
        <v>0.98</v>
      </c>
      <c r="I1085" t="n">
        <v>15</v>
      </c>
      <c r="J1085" t="n">
        <v>222.23</v>
      </c>
      <c r="K1085" t="n">
        <v>55.27</v>
      </c>
      <c r="L1085" t="n">
        <v>12.25</v>
      </c>
      <c r="M1085" t="n">
        <v>13</v>
      </c>
      <c r="N1085" t="n">
        <v>49.71</v>
      </c>
      <c r="O1085" t="n">
        <v>27642.51</v>
      </c>
      <c r="P1085" t="n">
        <v>239.39</v>
      </c>
      <c r="Q1085" t="n">
        <v>444.57</v>
      </c>
      <c r="R1085" t="n">
        <v>73.38</v>
      </c>
      <c r="S1085" t="n">
        <v>48.21</v>
      </c>
      <c r="T1085" t="n">
        <v>6617.83</v>
      </c>
      <c r="U1085" t="n">
        <v>0.66</v>
      </c>
      <c r="V1085" t="n">
        <v>0.77</v>
      </c>
      <c r="W1085" t="n">
        <v>0.19</v>
      </c>
      <c r="X1085" t="n">
        <v>0.39</v>
      </c>
      <c r="Y1085" t="n">
        <v>1</v>
      </c>
      <c r="Z1085" t="n">
        <v>10</v>
      </c>
    </row>
    <row r="1086">
      <c r="A1086" t="n">
        <v>46</v>
      </c>
      <c r="B1086" t="n">
        <v>105</v>
      </c>
      <c r="C1086" t="inlineStr">
        <is>
          <t xml:space="preserve">CONCLUIDO	</t>
        </is>
      </c>
      <c r="D1086" t="n">
        <v>4.7968</v>
      </c>
      <c r="E1086" t="n">
        <v>20.85</v>
      </c>
      <c r="F1086" t="n">
        <v>17.67</v>
      </c>
      <c r="G1086" t="n">
        <v>70.7</v>
      </c>
      <c r="H1086" t="n">
        <v>1</v>
      </c>
      <c r="I1086" t="n">
        <v>15</v>
      </c>
      <c r="J1086" t="n">
        <v>222.65</v>
      </c>
      <c r="K1086" t="n">
        <v>55.27</v>
      </c>
      <c r="L1086" t="n">
        <v>12.5</v>
      </c>
      <c r="M1086" t="n">
        <v>13</v>
      </c>
      <c r="N1086" t="n">
        <v>49.87</v>
      </c>
      <c r="O1086" t="n">
        <v>27693.75</v>
      </c>
      <c r="P1086" t="n">
        <v>239.34</v>
      </c>
      <c r="Q1086" t="n">
        <v>444.55</v>
      </c>
      <c r="R1086" t="n">
        <v>73.53</v>
      </c>
      <c r="S1086" t="n">
        <v>48.21</v>
      </c>
      <c r="T1086" t="n">
        <v>6693.09</v>
      </c>
      <c r="U1086" t="n">
        <v>0.66</v>
      </c>
      <c r="V1086" t="n">
        <v>0.77</v>
      </c>
      <c r="W1086" t="n">
        <v>0.19</v>
      </c>
      <c r="X1086" t="n">
        <v>0.4</v>
      </c>
      <c r="Y1086" t="n">
        <v>1</v>
      </c>
      <c r="Z1086" t="n">
        <v>10</v>
      </c>
    </row>
    <row r="1087">
      <c r="A1087" t="n">
        <v>47</v>
      </c>
      <c r="B1087" t="n">
        <v>105</v>
      </c>
      <c r="C1087" t="inlineStr">
        <is>
          <t xml:space="preserve">CONCLUIDO	</t>
        </is>
      </c>
      <c r="D1087" t="n">
        <v>4.7977</v>
      </c>
      <c r="E1087" t="n">
        <v>20.84</v>
      </c>
      <c r="F1087" t="n">
        <v>17.67</v>
      </c>
      <c r="G1087" t="n">
        <v>70.68000000000001</v>
      </c>
      <c r="H1087" t="n">
        <v>1.02</v>
      </c>
      <c r="I1087" t="n">
        <v>15</v>
      </c>
      <c r="J1087" t="n">
        <v>223.06</v>
      </c>
      <c r="K1087" t="n">
        <v>55.27</v>
      </c>
      <c r="L1087" t="n">
        <v>12.75</v>
      </c>
      <c r="M1087" t="n">
        <v>13</v>
      </c>
      <c r="N1087" t="n">
        <v>50.04</v>
      </c>
      <c r="O1087" t="n">
        <v>27745.04</v>
      </c>
      <c r="P1087" t="n">
        <v>239.13</v>
      </c>
      <c r="Q1087" t="n">
        <v>444.58</v>
      </c>
      <c r="R1087" t="n">
        <v>73.40000000000001</v>
      </c>
      <c r="S1087" t="n">
        <v>48.21</v>
      </c>
      <c r="T1087" t="n">
        <v>6631.4</v>
      </c>
      <c r="U1087" t="n">
        <v>0.66</v>
      </c>
      <c r="V1087" t="n">
        <v>0.77</v>
      </c>
      <c r="W1087" t="n">
        <v>0.19</v>
      </c>
      <c r="X1087" t="n">
        <v>0.39</v>
      </c>
      <c r="Y1087" t="n">
        <v>1</v>
      </c>
      <c r="Z1087" t="n">
        <v>10</v>
      </c>
    </row>
    <row r="1088">
      <c r="A1088" t="n">
        <v>48</v>
      </c>
      <c r="B1088" t="n">
        <v>105</v>
      </c>
      <c r="C1088" t="inlineStr">
        <is>
          <t xml:space="preserve">CONCLUIDO	</t>
        </is>
      </c>
      <c r="D1088" t="n">
        <v>4.7971</v>
      </c>
      <c r="E1088" t="n">
        <v>20.85</v>
      </c>
      <c r="F1088" t="n">
        <v>17.67</v>
      </c>
      <c r="G1088" t="n">
        <v>70.69</v>
      </c>
      <c r="H1088" t="n">
        <v>1.03</v>
      </c>
      <c r="I1088" t="n">
        <v>15</v>
      </c>
      <c r="J1088" t="n">
        <v>223.48</v>
      </c>
      <c r="K1088" t="n">
        <v>55.27</v>
      </c>
      <c r="L1088" t="n">
        <v>13</v>
      </c>
      <c r="M1088" t="n">
        <v>13</v>
      </c>
      <c r="N1088" t="n">
        <v>50.21</v>
      </c>
      <c r="O1088" t="n">
        <v>27796.39</v>
      </c>
      <c r="P1088" t="n">
        <v>238.86</v>
      </c>
      <c r="Q1088" t="n">
        <v>444.58</v>
      </c>
      <c r="R1088" t="n">
        <v>73.51000000000001</v>
      </c>
      <c r="S1088" t="n">
        <v>48.21</v>
      </c>
      <c r="T1088" t="n">
        <v>6686.83</v>
      </c>
      <c r="U1088" t="n">
        <v>0.66</v>
      </c>
      <c r="V1088" t="n">
        <v>0.77</v>
      </c>
      <c r="W1088" t="n">
        <v>0.19</v>
      </c>
      <c r="X1088" t="n">
        <v>0.4</v>
      </c>
      <c r="Y1088" t="n">
        <v>1</v>
      </c>
      <c r="Z1088" t="n">
        <v>10</v>
      </c>
    </row>
    <row r="1089">
      <c r="A1089" t="n">
        <v>49</v>
      </c>
      <c r="B1089" t="n">
        <v>105</v>
      </c>
      <c r="C1089" t="inlineStr">
        <is>
          <t xml:space="preserve">CONCLUIDO	</t>
        </is>
      </c>
      <c r="D1089" t="n">
        <v>4.8237</v>
      </c>
      <c r="E1089" t="n">
        <v>20.73</v>
      </c>
      <c r="F1089" t="n">
        <v>17.6</v>
      </c>
      <c r="G1089" t="n">
        <v>75.42</v>
      </c>
      <c r="H1089" t="n">
        <v>1.05</v>
      </c>
      <c r="I1089" t="n">
        <v>14</v>
      </c>
      <c r="J1089" t="n">
        <v>223.89</v>
      </c>
      <c r="K1089" t="n">
        <v>55.27</v>
      </c>
      <c r="L1089" t="n">
        <v>13.25</v>
      </c>
      <c r="M1089" t="n">
        <v>12</v>
      </c>
      <c r="N1089" t="n">
        <v>50.37</v>
      </c>
      <c r="O1089" t="n">
        <v>27847.8</v>
      </c>
      <c r="P1089" t="n">
        <v>237.64</v>
      </c>
      <c r="Q1089" t="n">
        <v>444.55</v>
      </c>
      <c r="R1089" t="n">
        <v>70.87</v>
      </c>
      <c r="S1089" t="n">
        <v>48.21</v>
      </c>
      <c r="T1089" t="n">
        <v>5368.28</v>
      </c>
      <c r="U1089" t="n">
        <v>0.68</v>
      </c>
      <c r="V1089" t="n">
        <v>0.78</v>
      </c>
      <c r="W1089" t="n">
        <v>0.19</v>
      </c>
      <c r="X1089" t="n">
        <v>0.32</v>
      </c>
      <c r="Y1089" t="n">
        <v>1</v>
      </c>
      <c r="Z1089" t="n">
        <v>10</v>
      </c>
    </row>
    <row r="1090">
      <c r="A1090" t="n">
        <v>50</v>
      </c>
      <c r="B1090" t="n">
        <v>105</v>
      </c>
      <c r="C1090" t="inlineStr">
        <is>
          <t xml:space="preserve">CONCLUIDO	</t>
        </is>
      </c>
      <c r="D1090" t="n">
        <v>4.8334</v>
      </c>
      <c r="E1090" t="n">
        <v>20.69</v>
      </c>
      <c r="F1090" t="n">
        <v>17.56</v>
      </c>
      <c r="G1090" t="n">
        <v>75.23999999999999</v>
      </c>
      <c r="H1090" t="n">
        <v>1.07</v>
      </c>
      <c r="I1090" t="n">
        <v>14</v>
      </c>
      <c r="J1090" t="n">
        <v>224.31</v>
      </c>
      <c r="K1090" t="n">
        <v>55.27</v>
      </c>
      <c r="L1090" t="n">
        <v>13.5</v>
      </c>
      <c r="M1090" t="n">
        <v>12</v>
      </c>
      <c r="N1090" t="n">
        <v>50.54</v>
      </c>
      <c r="O1090" t="n">
        <v>27899.27</v>
      </c>
      <c r="P1090" t="n">
        <v>236.77</v>
      </c>
      <c r="Q1090" t="n">
        <v>444.55</v>
      </c>
      <c r="R1090" t="n">
        <v>69.68000000000001</v>
      </c>
      <c r="S1090" t="n">
        <v>48.21</v>
      </c>
      <c r="T1090" t="n">
        <v>4772.74</v>
      </c>
      <c r="U1090" t="n">
        <v>0.6899999999999999</v>
      </c>
      <c r="V1090" t="n">
        <v>0.78</v>
      </c>
      <c r="W1090" t="n">
        <v>0.18</v>
      </c>
      <c r="X1090" t="n">
        <v>0.28</v>
      </c>
      <c r="Y1090" t="n">
        <v>1</v>
      </c>
      <c r="Z1090" t="n">
        <v>10</v>
      </c>
    </row>
    <row r="1091">
      <c r="A1091" t="n">
        <v>51</v>
      </c>
      <c r="B1091" t="n">
        <v>105</v>
      </c>
      <c r="C1091" t="inlineStr">
        <is>
          <t xml:space="preserve">CONCLUIDO	</t>
        </is>
      </c>
      <c r="D1091" t="n">
        <v>4.7978</v>
      </c>
      <c r="E1091" t="n">
        <v>20.84</v>
      </c>
      <c r="F1091" t="n">
        <v>17.71</v>
      </c>
      <c r="G1091" t="n">
        <v>75.90000000000001</v>
      </c>
      <c r="H1091" t="n">
        <v>1.09</v>
      </c>
      <c r="I1091" t="n">
        <v>14</v>
      </c>
      <c r="J1091" t="n">
        <v>224.73</v>
      </c>
      <c r="K1091" t="n">
        <v>55.27</v>
      </c>
      <c r="L1091" t="n">
        <v>13.75</v>
      </c>
      <c r="M1091" t="n">
        <v>12</v>
      </c>
      <c r="N1091" t="n">
        <v>50.71</v>
      </c>
      <c r="O1091" t="n">
        <v>27950.8</v>
      </c>
      <c r="P1091" t="n">
        <v>238.91</v>
      </c>
      <c r="Q1091" t="n">
        <v>444.55</v>
      </c>
      <c r="R1091" t="n">
        <v>75.23</v>
      </c>
      <c r="S1091" t="n">
        <v>48.21</v>
      </c>
      <c r="T1091" t="n">
        <v>7549.22</v>
      </c>
      <c r="U1091" t="n">
        <v>0.64</v>
      </c>
      <c r="V1091" t="n">
        <v>0.77</v>
      </c>
      <c r="W1091" t="n">
        <v>0.18</v>
      </c>
      <c r="X1091" t="n">
        <v>0.43</v>
      </c>
      <c r="Y1091" t="n">
        <v>1</v>
      </c>
      <c r="Z1091" t="n">
        <v>10</v>
      </c>
    </row>
    <row r="1092">
      <c r="A1092" t="n">
        <v>52</v>
      </c>
      <c r="B1092" t="n">
        <v>105</v>
      </c>
      <c r="C1092" t="inlineStr">
        <is>
          <t xml:space="preserve">CONCLUIDO	</t>
        </is>
      </c>
      <c r="D1092" t="n">
        <v>4.8072</v>
      </c>
      <c r="E1092" t="n">
        <v>20.8</v>
      </c>
      <c r="F1092" t="n">
        <v>17.67</v>
      </c>
      <c r="G1092" t="n">
        <v>75.73</v>
      </c>
      <c r="H1092" t="n">
        <v>1.11</v>
      </c>
      <c r="I1092" t="n">
        <v>14</v>
      </c>
      <c r="J1092" t="n">
        <v>225.15</v>
      </c>
      <c r="K1092" t="n">
        <v>55.27</v>
      </c>
      <c r="L1092" t="n">
        <v>14</v>
      </c>
      <c r="M1092" t="n">
        <v>12</v>
      </c>
      <c r="N1092" t="n">
        <v>50.88</v>
      </c>
      <c r="O1092" t="n">
        <v>28002.38</v>
      </c>
      <c r="P1092" t="n">
        <v>237.01</v>
      </c>
      <c r="Q1092" t="n">
        <v>444.55</v>
      </c>
      <c r="R1092" t="n">
        <v>73.45</v>
      </c>
      <c r="S1092" t="n">
        <v>48.21</v>
      </c>
      <c r="T1092" t="n">
        <v>6658.93</v>
      </c>
      <c r="U1092" t="n">
        <v>0.66</v>
      </c>
      <c r="V1092" t="n">
        <v>0.77</v>
      </c>
      <c r="W1092" t="n">
        <v>0.19</v>
      </c>
      <c r="X1092" t="n">
        <v>0.39</v>
      </c>
      <c r="Y1092" t="n">
        <v>1</v>
      </c>
      <c r="Z1092" t="n">
        <v>10</v>
      </c>
    </row>
    <row r="1093">
      <c r="A1093" t="n">
        <v>53</v>
      </c>
      <c r="B1093" t="n">
        <v>105</v>
      </c>
      <c r="C1093" t="inlineStr">
        <is>
          <t xml:space="preserve">CONCLUIDO	</t>
        </is>
      </c>
      <c r="D1093" t="n">
        <v>4.8272</v>
      </c>
      <c r="E1093" t="n">
        <v>20.72</v>
      </c>
      <c r="F1093" t="n">
        <v>17.62</v>
      </c>
      <c r="G1093" t="n">
        <v>81.34</v>
      </c>
      <c r="H1093" t="n">
        <v>1.12</v>
      </c>
      <c r="I1093" t="n">
        <v>13</v>
      </c>
      <c r="J1093" t="n">
        <v>225.57</v>
      </c>
      <c r="K1093" t="n">
        <v>55.27</v>
      </c>
      <c r="L1093" t="n">
        <v>14.25</v>
      </c>
      <c r="M1093" t="n">
        <v>11</v>
      </c>
      <c r="N1093" t="n">
        <v>51.04</v>
      </c>
      <c r="O1093" t="n">
        <v>28054.03</v>
      </c>
      <c r="P1093" t="n">
        <v>236.38</v>
      </c>
      <c r="Q1093" t="n">
        <v>444.55</v>
      </c>
      <c r="R1093" t="n">
        <v>72.04000000000001</v>
      </c>
      <c r="S1093" t="n">
        <v>48.21</v>
      </c>
      <c r="T1093" t="n">
        <v>5958.92</v>
      </c>
      <c r="U1093" t="n">
        <v>0.67</v>
      </c>
      <c r="V1093" t="n">
        <v>0.77</v>
      </c>
      <c r="W1093" t="n">
        <v>0.18</v>
      </c>
      <c r="X1093" t="n">
        <v>0.35</v>
      </c>
      <c r="Y1093" t="n">
        <v>1</v>
      </c>
      <c r="Z1093" t="n">
        <v>10</v>
      </c>
    </row>
    <row r="1094">
      <c r="A1094" t="n">
        <v>54</v>
      </c>
      <c r="B1094" t="n">
        <v>105</v>
      </c>
      <c r="C1094" t="inlineStr">
        <is>
          <t xml:space="preserve">CONCLUIDO	</t>
        </is>
      </c>
      <c r="D1094" t="n">
        <v>4.8288</v>
      </c>
      <c r="E1094" t="n">
        <v>20.71</v>
      </c>
      <c r="F1094" t="n">
        <v>17.62</v>
      </c>
      <c r="G1094" t="n">
        <v>81.31</v>
      </c>
      <c r="H1094" t="n">
        <v>1.14</v>
      </c>
      <c r="I1094" t="n">
        <v>13</v>
      </c>
      <c r="J1094" t="n">
        <v>225.99</v>
      </c>
      <c r="K1094" t="n">
        <v>55.27</v>
      </c>
      <c r="L1094" t="n">
        <v>14.5</v>
      </c>
      <c r="M1094" t="n">
        <v>11</v>
      </c>
      <c r="N1094" t="n">
        <v>51.21</v>
      </c>
      <c r="O1094" t="n">
        <v>28105.73</v>
      </c>
      <c r="P1094" t="n">
        <v>236.36</v>
      </c>
      <c r="Q1094" t="n">
        <v>444.55</v>
      </c>
      <c r="R1094" t="n">
        <v>71.70999999999999</v>
      </c>
      <c r="S1094" t="n">
        <v>48.21</v>
      </c>
      <c r="T1094" t="n">
        <v>5795.66</v>
      </c>
      <c r="U1094" t="n">
        <v>0.67</v>
      </c>
      <c r="V1094" t="n">
        <v>0.77</v>
      </c>
      <c r="W1094" t="n">
        <v>0.18</v>
      </c>
      <c r="X1094" t="n">
        <v>0.34</v>
      </c>
      <c r="Y1094" t="n">
        <v>1</v>
      </c>
      <c r="Z1094" t="n">
        <v>10</v>
      </c>
    </row>
    <row r="1095">
      <c r="A1095" t="n">
        <v>55</v>
      </c>
      <c r="B1095" t="n">
        <v>105</v>
      </c>
      <c r="C1095" t="inlineStr">
        <is>
          <t xml:space="preserve">CONCLUIDO	</t>
        </is>
      </c>
      <c r="D1095" t="n">
        <v>4.8279</v>
      </c>
      <c r="E1095" t="n">
        <v>20.71</v>
      </c>
      <c r="F1095" t="n">
        <v>17.62</v>
      </c>
      <c r="G1095" t="n">
        <v>81.33</v>
      </c>
      <c r="H1095" t="n">
        <v>1.16</v>
      </c>
      <c r="I1095" t="n">
        <v>13</v>
      </c>
      <c r="J1095" t="n">
        <v>226.41</v>
      </c>
      <c r="K1095" t="n">
        <v>55.27</v>
      </c>
      <c r="L1095" t="n">
        <v>14.75</v>
      </c>
      <c r="M1095" t="n">
        <v>11</v>
      </c>
      <c r="N1095" t="n">
        <v>51.38</v>
      </c>
      <c r="O1095" t="n">
        <v>28157.49</v>
      </c>
      <c r="P1095" t="n">
        <v>236.19</v>
      </c>
      <c r="Q1095" t="n">
        <v>444.57</v>
      </c>
      <c r="R1095" t="n">
        <v>71.90000000000001</v>
      </c>
      <c r="S1095" t="n">
        <v>48.21</v>
      </c>
      <c r="T1095" t="n">
        <v>5890.06</v>
      </c>
      <c r="U1095" t="n">
        <v>0.67</v>
      </c>
      <c r="V1095" t="n">
        <v>0.77</v>
      </c>
      <c r="W1095" t="n">
        <v>0.18</v>
      </c>
      <c r="X1095" t="n">
        <v>0.34</v>
      </c>
      <c r="Y1095" t="n">
        <v>1</v>
      </c>
      <c r="Z1095" t="n">
        <v>10</v>
      </c>
    </row>
    <row r="1096">
      <c r="A1096" t="n">
        <v>56</v>
      </c>
      <c r="B1096" t="n">
        <v>105</v>
      </c>
      <c r="C1096" t="inlineStr">
        <is>
          <t xml:space="preserve">CONCLUIDO	</t>
        </is>
      </c>
      <c r="D1096" t="n">
        <v>4.8259</v>
      </c>
      <c r="E1096" t="n">
        <v>20.72</v>
      </c>
      <c r="F1096" t="n">
        <v>17.63</v>
      </c>
      <c r="G1096" t="n">
        <v>81.37</v>
      </c>
      <c r="H1096" t="n">
        <v>1.18</v>
      </c>
      <c r="I1096" t="n">
        <v>13</v>
      </c>
      <c r="J1096" t="n">
        <v>226.83</v>
      </c>
      <c r="K1096" t="n">
        <v>55.27</v>
      </c>
      <c r="L1096" t="n">
        <v>15</v>
      </c>
      <c r="M1096" t="n">
        <v>11</v>
      </c>
      <c r="N1096" t="n">
        <v>51.55</v>
      </c>
      <c r="O1096" t="n">
        <v>28209.31</v>
      </c>
      <c r="P1096" t="n">
        <v>236.16</v>
      </c>
      <c r="Q1096" t="n">
        <v>444.59</v>
      </c>
      <c r="R1096" t="n">
        <v>72.11</v>
      </c>
      <c r="S1096" t="n">
        <v>48.21</v>
      </c>
      <c r="T1096" t="n">
        <v>5997.3</v>
      </c>
      <c r="U1096" t="n">
        <v>0.67</v>
      </c>
      <c r="V1096" t="n">
        <v>0.77</v>
      </c>
      <c r="W1096" t="n">
        <v>0.19</v>
      </c>
      <c r="X1096" t="n">
        <v>0.35</v>
      </c>
      <c r="Y1096" t="n">
        <v>1</v>
      </c>
      <c r="Z1096" t="n">
        <v>10</v>
      </c>
    </row>
    <row r="1097">
      <c r="A1097" t="n">
        <v>57</v>
      </c>
      <c r="B1097" t="n">
        <v>105</v>
      </c>
      <c r="C1097" t="inlineStr">
        <is>
          <t xml:space="preserve">CONCLUIDO	</t>
        </is>
      </c>
      <c r="D1097" t="n">
        <v>4.8463</v>
      </c>
      <c r="E1097" t="n">
        <v>20.63</v>
      </c>
      <c r="F1097" t="n">
        <v>17.58</v>
      </c>
      <c r="G1097" t="n">
        <v>87.91</v>
      </c>
      <c r="H1097" t="n">
        <v>1.19</v>
      </c>
      <c r="I1097" t="n">
        <v>12</v>
      </c>
      <c r="J1097" t="n">
        <v>227.25</v>
      </c>
      <c r="K1097" t="n">
        <v>55.27</v>
      </c>
      <c r="L1097" t="n">
        <v>15.25</v>
      </c>
      <c r="M1097" t="n">
        <v>10</v>
      </c>
      <c r="N1097" t="n">
        <v>51.72</v>
      </c>
      <c r="O1097" t="n">
        <v>28261.2</v>
      </c>
      <c r="P1097" t="n">
        <v>234.01</v>
      </c>
      <c r="Q1097" t="n">
        <v>444.55</v>
      </c>
      <c r="R1097" t="n">
        <v>70.56</v>
      </c>
      <c r="S1097" t="n">
        <v>48.21</v>
      </c>
      <c r="T1097" t="n">
        <v>5225.87</v>
      </c>
      <c r="U1097" t="n">
        <v>0.68</v>
      </c>
      <c r="V1097" t="n">
        <v>0.78</v>
      </c>
      <c r="W1097" t="n">
        <v>0.18</v>
      </c>
      <c r="X1097" t="n">
        <v>0.31</v>
      </c>
      <c r="Y1097" t="n">
        <v>1</v>
      </c>
      <c r="Z1097" t="n">
        <v>10</v>
      </c>
    </row>
    <row r="1098">
      <c r="A1098" t="n">
        <v>58</v>
      </c>
      <c r="B1098" t="n">
        <v>105</v>
      </c>
      <c r="C1098" t="inlineStr">
        <is>
          <t xml:space="preserve">CONCLUIDO	</t>
        </is>
      </c>
      <c r="D1098" t="n">
        <v>4.8458</v>
      </c>
      <c r="E1098" t="n">
        <v>20.64</v>
      </c>
      <c r="F1098" t="n">
        <v>17.59</v>
      </c>
      <c r="G1098" t="n">
        <v>87.92</v>
      </c>
      <c r="H1098" t="n">
        <v>1.21</v>
      </c>
      <c r="I1098" t="n">
        <v>12</v>
      </c>
      <c r="J1098" t="n">
        <v>227.67</v>
      </c>
      <c r="K1098" t="n">
        <v>55.27</v>
      </c>
      <c r="L1098" t="n">
        <v>15.5</v>
      </c>
      <c r="M1098" t="n">
        <v>10</v>
      </c>
      <c r="N1098" t="n">
        <v>51.9</v>
      </c>
      <c r="O1098" t="n">
        <v>28313.14</v>
      </c>
      <c r="P1098" t="n">
        <v>234.47</v>
      </c>
      <c r="Q1098" t="n">
        <v>444.55</v>
      </c>
      <c r="R1098" t="n">
        <v>70.75</v>
      </c>
      <c r="S1098" t="n">
        <v>48.21</v>
      </c>
      <c r="T1098" t="n">
        <v>5321.93</v>
      </c>
      <c r="U1098" t="n">
        <v>0.68</v>
      </c>
      <c r="V1098" t="n">
        <v>0.78</v>
      </c>
      <c r="W1098" t="n">
        <v>0.18</v>
      </c>
      <c r="X1098" t="n">
        <v>0.31</v>
      </c>
      <c r="Y1098" t="n">
        <v>1</v>
      </c>
      <c r="Z1098" t="n">
        <v>10</v>
      </c>
    </row>
    <row r="1099">
      <c r="A1099" t="n">
        <v>59</v>
      </c>
      <c r="B1099" t="n">
        <v>105</v>
      </c>
      <c r="C1099" t="inlineStr">
        <is>
          <t xml:space="preserve">CONCLUIDO	</t>
        </is>
      </c>
      <c r="D1099" t="n">
        <v>4.8449</v>
      </c>
      <c r="E1099" t="n">
        <v>20.64</v>
      </c>
      <c r="F1099" t="n">
        <v>17.59</v>
      </c>
      <c r="G1099" t="n">
        <v>87.94</v>
      </c>
      <c r="H1099" t="n">
        <v>1.23</v>
      </c>
      <c r="I1099" t="n">
        <v>12</v>
      </c>
      <c r="J1099" t="n">
        <v>228.09</v>
      </c>
      <c r="K1099" t="n">
        <v>55.27</v>
      </c>
      <c r="L1099" t="n">
        <v>15.75</v>
      </c>
      <c r="M1099" t="n">
        <v>10</v>
      </c>
      <c r="N1099" t="n">
        <v>52.07</v>
      </c>
      <c r="O1099" t="n">
        <v>28365.14</v>
      </c>
      <c r="P1099" t="n">
        <v>234.42</v>
      </c>
      <c r="Q1099" t="n">
        <v>444.56</v>
      </c>
      <c r="R1099" t="n">
        <v>70.81999999999999</v>
      </c>
      <c r="S1099" t="n">
        <v>48.21</v>
      </c>
      <c r="T1099" t="n">
        <v>5354.61</v>
      </c>
      <c r="U1099" t="n">
        <v>0.68</v>
      </c>
      <c r="V1099" t="n">
        <v>0.78</v>
      </c>
      <c r="W1099" t="n">
        <v>0.18</v>
      </c>
      <c r="X1099" t="n">
        <v>0.31</v>
      </c>
      <c r="Y1099" t="n">
        <v>1</v>
      </c>
      <c r="Z1099" t="n">
        <v>10</v>
      </c>
    </row>
    <row r="1100">
      <c r="A1100" t="n">
        <v>60</v>
      </c>
      <c r="B1100" t="n">
        <v>105</v>
      </c>
      <c r="C1100" t="inlineStr">
        <is>
          <t xml:space="preserve">CONCLUIDO	</t>
        </is>
      </c>
      <c r="D1100" t="n">
        <v>4.8462</v>
      </c>
      <c r="E1100" t="n">
        <v>20.63</v>
      </c>
      <c r="F1100" t="n">
        <v>17.58</v>
      </c>
      <c r="G1100" t="n">
        <v>87.92</v>
      </c>
      <c r="H1100" t="n">
        <v>1.24</v>
      </c>
      <c r="I1100" t="n">
        <v>12</v>
      </c>
      <c r="J1100" t="n">
        <v>228.51</v>
      </c>
      <c r="K1100" t="n">
        <v>55.27</v>
      </c>
      <c r="L1100" t="n">
        <v>16</v>
      </c>
      <c r="M1100" t="n">
        <v>10</v>
      </c>
      <c r="N1100" t="n">
        <v>52.24</v>
      </c>
      <c r="O1100" t="n">
        <v>28417.2</v>
      </c>
      <c r="P1100" t="n">
        <v>234.86</v>
      </c>
      <c r="Q1100" t="n">
        <v>444.55</v>
      </c>
      <c r="R1100" t="n">
        <v>70.52</v>
      </c>
      <c r="S1100" t="n">
        <v>48.21</v>
      </c>
      <c r="T1100" t="n">
        <v>5205.55</v>
      </c>
      <c r="U1100" t="n">
        <v>0.68</v>
      </c>
      <c r="V1100" t="n">
        <v>0.78</v>
      </c>
      <c r="W1100" t="n">
        <v>0.18</v>
      </c>
      <c r="X1100" t="n">
        <v>0.31</v>
      </c>
      <c r="Y1100" t="n">
        <v>1</v>
      </c>
      <c r="Z1100" t="n">
        <v>10</v>
      </c>
    </row>
    <row r="1101">
      <c r="A1101" t="n">
        <v>61</v>
      </c>
      <c r="B1101" t="n">
        <v>105</v>
      </c>
      <c r="C1101" t="inlineStr">
        <is>
          <t xml:space="preserve">CONCLUIDO	</t>
        </is>
      </c>
      <c r="D1101" t="n">
        <v>4.8523</v>
      </c>
      <c r="E1101" t="n">
        <v>20.61</v>
      </c>
      <c r="F1101" t="n">
        <v>17.56</v>
      </c>
      <c r="G1101" t="n">
        <v>87.79000000000001</v>
      </c>
      <c r="H1101" t="n">
        <v>1.26</v>
      </c>
      <c r="I1101" t="n">
        <v>12</v>
      </c>
      <c r="J1101" t="n">
        <v>228.93</v>
      </c>
      <c r="K1101" t="n">
        <v>55.27</v>
      </c>
      <c r="L1101" t="n">
        <v>16.25</v>
      </c>
      <c r="M1101" t="n">
        <v>10</v>
      </c>
      <c r="N1101" t="n">
        <v>52.41</v>
      </c>
      <c r="O1101" t="n">
        <v>28469.32</v>
      </c>
      <c r="P1101" t="n">
        <v>234.06</v>
      </c>
      <c r="Q1101" t="n">
        <v>444.55</v>
      </c>
      <c r="R1101" t="n">
        <v>69.54000000000001</v>
      </c>
      <c r="S1101" t="n">
        <v>48.21</v>
      </c>
      <c r="T1101" t="n">
        <v>4715.99</v>
      </c>
      <c r="U1101" t="n">
        <v>0.6899999999999999</v>
      </c>
      <c r="V1101" t="n">
        <v>0.78</v>
      </c>
      <c r="W1101" t="n">
        <v>0.19</v>
      </c>
      <c r="X1101" t="n">
        <v>0.28</v>
      </c>
      <c r="Y1101" t="n">
        <v>1</v>
      </c>
      <c r="Z1101" t="n">
        <v>10</v>
      </c>
    </row>
    <row r="1102">
      <c r="A1102" t="n">
        <v>62</v>
      </c>
      <c r="B1102" t="n">
        <v>105</v>
      </c>
      <c r="C1102" t="inlineStr">
        <is>
          <t xml:space="preserve">CONCLUIDO	</t>
        </is>
      </c>
      <c r="D1102" t="n">
        <v>4.8614</v>
      </c>
      <c r="E1102" t="n">
        <v>20.57</v>
      </c>
      <c r="F1102" t="n">
        <v>17.52</v>
      </c>
      <c r="G1102" t="n">
        <v>87.59</v>
      </c>
      <c r="H1102" t="n">
        <v>1.28</v>
      </c>
      <c r="I1102" t="n">
        <v>12</v>
      </c>
      <c r="J1102" t="n">
        <v>229.36</v>
      </c>
      <c r="K1102" t="n">
        <v>55.27</v>
      </c>
      <c r="L1102" t="n">
        <v>16.5</v>
      </c>
      <c r="M1102" t="n">
        <v>10</v>
      </c>
      <c r="N1102" t="n">
        <v>52.58</v>
      </c>
      <c r="O1102" t="n">
        <v>28521.51</v>
      </c>
      <c r="P1102" t="n">
        <v>232.22</v>
      </c>
      <c r="Q1102" t="n">
        <v>444.55</v>
      </c>
      <c r="R1102" t="n">
        <v>68.34999999999999</v>
      </c>
      <c r="S1102" t="n">
        <v>48.21</v>
      </c>
      <c r="T1102" t="n">
        <v>4121.78</v>
      </c>
      <c r="U1102" t="n">
        <v>0.71</v>
      </c>
      <c r="V1102" t="n">
        <v>0.78</v>
      </c>
      <c r="W1102" t="n">
        <v>0.18</v>
      </c>
      <c r="X1102" t="n">
        <v>0.24</v>
      </c>
      <c r="Y1102" t="n">
        <v>1</v>
      </c>
      <c r="Z1102" t="n">
        <v>10</v>
      </c>
    </row>
    <row r="1103">
      <c r="A1103" t="n">
        <v>63</v>
      </c>
      <c r="B1103" t="n">
        <v>105</v>
      </c>
      <c r="C1103" t="inlineStr">
        <is>
          <t xml:space="preserve">CONCLUIDO	</t>
        </is>
      </c>
      <c r="D1103" t="n">
        <v>4.8591</v>
      </c>
      <c r="E1103" t="n">
        <v>20.58</v>
      </c>
      <c r="F1103" t="n">
        <v>17.57</v>
      </c>
      <c r="G1103" t="n">
        <v>95.83</v>
      </c>
      <c r="H1103" t="n">
        <v>1.3</v>
      </c>
      <c r="I1103" t="n">
        <v>11</v>
      </c>
      <c r="J1103" t="n">
        <v>229.78</v>
      </c>
      <c r="K1103" t="n">
        <v>55.27</v>
      </c>
      <c r="L1103" t="n">
        <v>16.75</v>
      </c>
      <c r="M1103" t="n">
        <v>9</v>
      </c>
      <c r="N1103" t="n">
        <v>52.76</v>
      </c>
      <c r="O1103" t="n">
        <v>28573.75</v>
      </c>
      <c r="P1103" t="n">
        <v>232.62</v>
      </c>
      <c r="Q1103" t="n">
        <v>444.55</v>
      </c>
      <c r="R1103" t="n">
        <v>70.36</v>
      </c>
      <c r="S1103" t="n">
        <v>48.21</v>
      </c>
      <c r="T1103" t="n">
        <v>5129.9</v>
      </c>
      <c r="U1103" t="n">
        <v>0.6899999999999999</v>
      </c>
      <c r="V1103" t="n">
        <v>0.78</v>
      </c>
      <c r="W1103" t="n">
        <v>0.18</v>
      </c>
      <c r="X1103" t="n">
        <v>0.29</v>
      </c>
      <c r="Y1103" t="n">
        <v>1</v>
      </c>
      <c r="Z1103" t="n">
        <v>10</v>
      </c>
    </row>
    <row r="1104">
      <c r="A1104" t="n">
        <v>64</v>
      </c>
      <c r="B1104" t="n">
        <v>105</v>
      </c>
      <c r="C1104" t="inlineStr">
        <is>
          <t xml:space="preserve">CONCLUIDO	</t>
        </is>
      </c>
      <c r="D1104" t="n">
        <v>4.8611</v>
      </c>
      <c r="E1104" t="n">
        <v>20.57</v>
      </c>
      <c r="F1104" t="n">
        <v>17.56</v>
      </c>
      <c r="G1104" t="n">
        <v>95.79000000000001</v>
      </c>
      <c r="H1104" t="n">
        <v>1.31</v>
      </c>
      <c r="I1104" t="n">
        <v>11</v>
      </c>
      <c r="J1104" t="n">
        <v>230.2</v>
      </c>
      <c r="K1104" t="n">
        <v>55.27</v>
      </c>
      <c r="L1104" t="n">
        <v>17</v>
      </c>
      <c r="M1104" t="n">
        <v>9</v>
      </c>
      <c r="N1104" t="n">
        <v>52.93</v>
      </c>
      <c r="O1104" t="n">
        <v>28626.06</v>
      </c>
      <c r="P1104" t="n">
        <v>232.27</v>
      </c>
      <c r="Q1104" t="n">
        <v>444.55</v>
      </c>
      <c r="R1104" t="n">
        <v>69.84</v>
      </c>
      <c r="S1104" t="n">
        <v>48.21</v>
      </c>
      <c r="T1104" t="n">
        <v>4869.44</v>
      </c>
      <c r="U1104" t="n">
        <v>0.6899999999999999</v>
      </c>
      <c r="V1104" t="n">
        <v>0.78</v>
      </c>
      <c r="W1104" t="n">
        <v>0.18</v>
      </c>
      <c r="X1104" t="n">
        <v>0.28</v>
      </c>
      <c r="Y1104" t="n">
        <v>1</v>
      </c>
      <c r="Z1104" t="n">
        <v>10</v>
      </c>
    </row>
    <row r="1105">
      <c r="A1105" t="n">
        <v>65</v>
      </c>
      <c r="B1105" t="n">
        <v>105</v>
      </c>
      <c r="C1105" t="inlineStr">
        <is>
          <t xml:space="preserve">CONCLUIDO	</t>
        </is>
      </c>
      <c r="D1105" t="n">
        <v>4.8586</v>
      </c>
      <c r="E1105" t="n">
        <v>20.58</v>
      </c>
      <c r="F1105" t="n">
        <v>17.57</v>
      </c>
      <c r="G1105" t="n">
        <v>95.84</v>
      </c>
      <c r="H1105" t="n">
        <v>1.33</v>
      </c>
      <c r="I1105" t="n">
        <v>11</v>
      </c>
      <c r="J1105" t="n">
        <v>230.63</v>
      </c>
      <c r="K1105" t="n">
        <v>55.27</v>
      </c>
      <c r="L1105" t="n">
        <v>17.25</v>
      </c>
      <c r="M1105" t="n">
        <v>9</v>
      </c>
      <c r="N1105" t="n">
        <v>53.11</v>
      </c>
      <c r="O1105" t="n">
        <v>28678.42</v>
      </c>
      <c r="P1105" t="n">
        <v>232.47</v>
      </c>
      <c r="Q1105" t="n">
        <v>444.62</v>
      </c>
      <c r="R1105" t="n">
        <v>70.25</v>
      </c>
      <c r="S1105" t="n">
        <v>48.21</v>
      </c>
      <c r="T1105" t="n">
        <v>5075.26</v>
      </c>
      <c r="U1105" t="n">
        <v>0.6899999999999999</v>
      </c>
      <c r="V1105" t="n">
        <v>0.78</v>
      </c>
      <c r="W1105" t="n">
        <v>0.18</v>
      </c>
      <c r="X1105" t="n">
        <v>0.29</v>
      </c>
      <c r="Y1105" t="n">
        <v>1</v>
      </c>
      <c r="Z1105" t="n">
        <v>10</v>
      </c>
    </row>
    <row r="1106">
      <c r="A1106" t="n">
        <v>66</v>
      </c>
      <c r="B1106" t="n">
        <v>105</v>
      </c>
      <c r="C1106" t="inlineStr">
        <is>
          <t xml:space="preserve">CONCLUIDO	</t>
        </is>
      </c>
      <c r="D1106" t="n">
        <v>4.8592</v>
      </c>
      <c r="E1106" t="n">
        <v>20.58</v>
      </c>
      <c r="F1106" t="n">
        <v>17.57</v>
      </c>
      <c r="G1106" t="n">
        <v>95.83</v>
      </c>
      <c r="H1106" t="n">
        <v>1.35</v>
      </c>
      <c r="I1106" t="n">
        <v>11</v>
      </c>
      <c r="J1106" t="n">
        <v>231.05</v>
      </c>
      <c r="K1106" t="n">
        <v>55.27</v>
      </c>
      <c r="L1106" t="n">
        <v>17.5</v>
      </c>
      <c r="M1106" t="n">
        <v>9</v>
      </c>
      <c r="N1106" t="n">
        <v>53.28</v>
      </c>
      <c r="O1106" t="n">
        <v>28730.85</v>
      </c>
      <c r="P1106" t="n">
        <v>232.5</v>
      </c>
      <c r="Q1106" t="n">
        <v>444.55</v>
      </c>
      <c r="R1106" t="n">
        <v>70.17</v>
      </c>
      <c r="S1106" t="n">
        <v>48.21</v>
      </c>
      <c r="T1106" t="n">
        <v>5032.55</v>
      </c>
      <c r="U1106" t="n">
        <v>0.6899999999999999</v>
      </c>
      <c r="V1106" t="n">
        <v>0.78</v>
      </c>
      <c r="W1106" t="n">
        <v>0.18</v>
      </c>
      <c r="X1106" t="n">
        <v>0.29</v>
      </c>
      <c r="Y1106" t="n">
        <v>1</v>
      </c>
      <c r="Z1106" t="n">
        <v>10</v>
      </c>
    </row>
    <row r="1107">
      <c r="A1107" t="n">
        <v>67</v>
      </c>
      <c r="B1107" t="n">
        <v>105</v>
      </c>
      <c r="C1107" t="inlineStr">
        <is>
          <t xml:space="preserve">CONCLUIDO	</t>
        </is>
      </c>
      <c r="D1107" t="n">
        <v>4.8599</v>
      </c>
      <c r="E1107" t="n">
        <v>20.58</v>
      </c>
      <c r="F1107" t="n">
        <v>17.57</v>
      </c>
      <c r="G1107" t="n">
        <v>95.81</v>
      </c>
      <c r="H1107" t="n">
        <v>1.36</v>
      </c>
      <c r="I1107" t="n">
        <v>11</v>
      </c>
      <c r="J1107" t="n">
        <v>231.48</v>
      </c>
      <c r="K1107" t="n">
        <v>55.27</v>
      </c>
      <c r="L1107" t="n">
        <v>17.75</v>
      </c>
      <c r="M1107" t="n">
        <v>9</v>
      </c>
      <c r="N1107" t="n">
        <v>53.46</v>
      </c>
      <c r="O1107" t="n">
        <v>28783.34</v>
      </c>
      <c r="P1107" t="n">
        <v>232.29</v>
      </c>
      <c r="Q1107" t="n">
        <v>444.57</v>
      </c>
      <c r="R1107" t="n">
        <v>70.06999999999999</v>
      </c>
      <c r="S1107" t="n">
        <v>48.21</v>
      </c>
      <c r="T1107" t="n">
        <v>4982.58</v>
      </c>
      <c r="U1107" t="n">
        <v>0.6899999999999999</v>
      </c>
      <c r="V1107" t="n">
        <v>0.78</v>
      </c>
      <c r="W1107" t="n">
        <v>0.18</v>
      </c>
      <c r="X1107" t="n">
        <v>0.29</v>
      </c>
      <c r="Y1107" t="n">
        <v>1</v>
      </c>
      <c r="Z1107" t="n">
        <v>10</v>
      </c>
    </row>
    <row r="1108">
      <c r="A1108" t="n">
        <v>68</v>
      </c>
      <c r="B1108" t="n">
        <v>105</v>
      </c>
      <c r="C1108" t="inlineStr">
        <is>
          <t xml:space="preserve">CONCLUIDO	</t>
        </is>
      </c>
      <c r="D1108" t="n">
        <v>4.8613</v>
      </c>
      <c r="E1108" t="n">
        <v>20.57</v>
      </c>
      <c r="F1108" t="n">
        <v>17.56</v>
      </c>
      <c r="G1108" t="n">
        <v>95.78</v>
      </c>
      <c r="H1108" t="n">
        <v>1.38</v>
      </c>
      <c r="I1108" t="n">
        <v>11</v>
      </c>
      <c r="J1108" t="n">
        <v>231.91</v>
      </c>
      <c r="K1108" t="n">
        <v>55.27</v>
      </c>
      <c r="L1108" t="n">
        <v>18</v>
      </c>
      <c r="M1108" t="n">
        <v>9</v>
      </c>
      <c r="N1108" t="n">
        <v>53.63</v>
      </c>
      <c r="O1108" t="n">
        <v>28835.89</v>
      </c>
      <c r="P1108" t="n">
        <v>231.51</v>
      </c>
      <c r="Q1108" t="n">
        <v>444.56</v>
      </c>
      <c r="R1108" t="n">
        <v>69.84</v>
      </c>
      <c r="S1108" t="n">
        <v>48.21</v>
      </c>
      <c r="T1108" t="n">
        <v>4871.34</v>
      </c>
      <c r="U1108" t="n">
        <v>0.6899999999999999</v>
      </c>
      <c r="V1108" t="n">
        <v>0.78</v>
      </c>
      <c r="W1108" t="n">
        <v>0.18</v>
      </c>
      <c r="X1108" t="n">
        <v>0.28</v>
      </c>
      <c r="Y1108" t="n">
        <v>1</v>
      </c>
      <c r="Z1108" t="n">
        <v>10</v>
      </c>
    </row>
    <row r="1109">
      <c r="A1109" t="n">
        <v>69</v>
      </c>
      <c r="B1109" t="n">
        <v>105</v>
      </c>
      <c r="C1109" t="inlineStr">
        <is>
          <t xml:space="preserve">CONCLUIDO	</t>
        </is>
      </c>
      <c r="D1109" t="n">
        <v>4.8594</v>
      </c>
      <c r="E1109" t="n">
        <v>20.58</v>
      </c>
      <c r="F1109" t="n">
        <v>17.57</v>
      </c>
      <c r="G1109" t="n">
        <v>95.81999999999999</v>
      </c>
      <c r="H1109" t="n">
        <v>1.4</v>
      </c>
      <c r="I1109" t="n">
        <v>11</v>
      </c>
      <c r="J1109" t="n">
        <v>232.33</v>
      </c>
      <c r="K1109" t="n">
        <v>55.27</v>
      </c>
      <c r="L1109" t="n">
        <v>18.25</v>
      </c>
      <c r="M1109" t="n">
        <v>9</v>
      </c>
      <c r="N1109" t="n">
        <v>53.81</v>
      </c>
      <c r="O1109" t="n">
        <v>28888.51</v>
      </c>
      <c r="P1109" t="n">
        <v>231.16</v>
      </c>
      <c r="Q1109" t="n">
        <v>444.55</v>
      </c>
      <c r="R1109" t="n">
        <v>70.15000000000001</v>
      </c>
      <c r="S1109" t="n">
        <v>48.21</v>
      </c>
      <c r="T1109" t="n">
        <v>5024.97</v>
      </c>
      <c r="U1109" t="n">
        <v>0.6899999999999999</v>
      </c>
      <c r="V1109" t="n">
        <v>0.78</v>
      </c>
      <c r="W1109" t="n">
        <v>0.18</v>
      </c>
      <c r="X1109" t="n">
        <v>0.29</v>
      </c>
      <c r="Y1109" t="n">
        <v>1</v>
      </c>
      <c r="Z1109" t="n">
        <v>10</v>
      </c>
    </row>
    <row r="1110">
      <c r="A1110" t="n">
        <v>70</v>
      </c>
      <c r="B1110" t="n">
        <v>105</v>
      </c>
      <c r="C1110" t="inlineStr">
        <is>
          <t xml:space="preserve">CONCLUIDO	</t>
        </is>
      </c>
      <c r="D1110" t="n">
        <v>4.8818</v>
      </c>
      <c r="E1110" t="n">
        <v>20.48</v>
      </c>
      <c r="F1110" t="n">
        <v>17.51</v>
      </c>
      <c r="G1110" t="n">
        <v>105.09</v>
      </c>
      <c r="H1110" t="n">
        <v>1.41</v>
      </c>
      <c r="I1110" t="n">
        <v>10</v>
      </c>
      <c r="J1110" t="n">
        <v>232.76</v>
      </c>
      <c r="K1110" t="n">
        <v>55.27</v>
      </c>
      <c r="L1110" t="n">
        <v>18.5</v>
      </c>
      <c r="M1110" t="n">
        <v>8</v>
      </c>
      <c r="N1110" t="n">
        <v>53.99</v>
      </c>
      <c r="O1110" t="n">
        <v>28941.18</v>
      </c>
      <c r="P1110" t="n">
        <v>230.44</v>
      </c>
      <c r="Q1110" t="n">
        <v>444.55</v>
      </c>
      <c r="R1110" t="n">
        <v>68.27</v>
      </c>
      <c r="S1110" t="n">
        <v>48.21</v>
      </c>
      <c r="T1110" t="n">
        <v>4091.48</v>
      </c>
      <c r="U1110" t="n">
        <v>0.71</v>
      </c>
      <c r="V1110" t="n">
        <v>0.78</v>
      </c>
      <c r="W1110" t="n">
        <v>0.18</v>
      </c>
      <c r="X1110" t="n">
        <v>0.24</v>
      </c>
      <c r="Y1110" t="n">
        <v>1</v>
      </c>
      <c r="Z1110" t="n">
        <v>10</v>
      </c>
    </row>
    <row r="1111">
      <c r="A1111" t="n">
        <v>71</v>
      </c>
      <c r="B1111" t="n">
        <v>105</v>
      </c>
      <c r="C1111" t="inlineStr">
        <is>
          <t xml:space="preserve">CONCLUIDO	</t>
        </is>
      </c>
      <c r="D1111" t="n">
        <v>4.8779</v>
      </c>
      <c r="E1111" t="n">
        <v>20.5</v>
      </c>
      <c r="F1111" t="n">
        <v>17.53</v>
      </c>
      <c r="G1111" t="n">
        <v>105.18</v>
      </c>
      <c r="H1111" t="n">
        <v>1.43</v>
      </c>
      <c r="I1111" t="n">
        <v>10</v>
      </c>
      <c r="J1111" t="n">
        <v>233.19</v>
      </c>
      <c r="K1111" t="n">
        <v>55.27</v>
      </c>
      <c r="L1111" t="n">
        <v>18.75</v>
      </c>
      <c r="M1111" t="n">
        <v>8</v>
      </c>
      <c r="N1111" t="n">
        <v>54.17</v>
      </c>
      <c r="O1111" t="n">
        <v>28993.92</v>
      </c>
      <c r="P1111" t="n">
        <v>230.67</v>
      </c>
      <c r="Q1111" t="n">
        <v>444.55</v>
      </c>
      <c r="R1111" t="n">
        <v>68.79000000000001</v>
      </c>
      <c r="S1111" t="n">
        <v>48.21</v>
      </c>
      <c r="T1111" t="n">
        <v>4352.12</v>
      </c>
      <c r="U1111" t="n">
        <v>0.7</v>
      </c>
      <c r="V1111" t="n">
        <v>0.78</v>
      </c>
      <c r="W1111" t="n">
        <v>0.18</v>
      </c>
      <c r="X1111" t="n">
        <v>0.25</v>
      </c>
      <c r="Y1111" t="n">
        <v>1</v>
      </c>
      <c r="Z1111" t="n">
        <v>10</v>
      </c>
    </row>
    <row r="1112">
      <c r="A1112" t="n">
        <v>72</v>
      </c>
      <c r="B1112" t="n">
        <v>105</v>
      </c>
      <c r="C1112" t="inlineStr">
        <is>
          <t xml:space="preserve">CONCLUIDO	</t>
        </is>
      </c>
      <c r="D1112" t="n">
        <v>4.8777</v>
      </c>
      <c r="E1112" t="n">
        <v>20.5</v>
      </c>
      <c r="F1112" t="n">
        <v>17.53</v>
      </c>
      <c r="G1112" t="n">
        <v>105.19</v>
      </c>
      <c r="H1112" t="n">
        <v>1.45</v>
      </c>
      <c r="I1112" t="n">
        <v>10</v>
      </c>
      <c r="J1112" t="n">
        <v>233.62</v>
      </c>
      <c r="K1112" t="n">
        <v>55.27</v>
      </c>
      <c r="L1112" t="n">
        <v>19</v>
      </c>
      <c r="M1112" t="n">
        <v>8</v>
      </c>
      <c r="N1112" t="n">
        <v>54.34</v>
      </c>
      <c r="O1112" t="n">
        <v>29046.73</v>
      </c>
      <c r="P1112" t="n">
        <v>230.91</v>
      </c>
      <c r="Q1112" t="n">
        <v>444.55</v>
      </c>
      <c r="R1112" t="n">
        <v>68.95</v>
      </c>
      <c r="S1112" t="n">
        <v>48.21</v>
      </c>
      <c r="T1112" t="n">
        <v>4431.41</v>
      </c>
      <c r="U1112" t="n">
        <v>0.7</v>
      </c>
      <c r="V1112" t="n">
        <v>0.78</v>
      </c>
      <c r="W1112" t="n">
        <v>0.18</v>
      </c>
      <c r="X1112" t="n">
        <v>0.25</v>
      </c>
      <c r="Y1112" t="n">
        <v>1</v>
      </c>
      <c r="Z1112" t="n">
        <v>10</v>
      </c>
    </row>
    <row r="1113">
      <c r="A1113" t="n">
        <v>73</v>
      </c>
      <c r="B1113" t="n">
        <v>105</v>
      </c>
      <c r="C1113" t="inlineStr">
        <is>
          <t xml:space="preserve">CONCLUIDO	</t>
        </is>
      </c>
      <c r="D1113" t="n">
        <v>4.8846</v>
      </c>
      <c r="E1113" t="n">
        <v>20.47</v>
      </c>
      <c r="F1113" t="n">
        <v>17.5</v>
      </c>
      <c r="G1113" t="n">
        <v>105.01</v>
      </c>
      <c r="H1113" t="n">
        <v>1.46</v>
      </c>
      <c r="I1113" t="n">
        <v>10</v>
      </c>
      <c r="J1113" t="n">
        <v>234.04</v>
      </c>
      <c r="K1113" t="n">
        <v>55.27</v>
      </c>
      <c r="L1113" t="n">
        <v>19.25</v>
      </c>
      <c r="M1113" t="n">
        <v>8</v>
      </c>
      <c r="N1113" t="n">
        <v>54.52</v>
      </c>
      <c r="O1113" t="n">
        <v>29099.59</v>
      </c>
      <c r="P1113" t="n">
        <v>229.82</v>
      </c>
      <c r="Q1113" t="n">
        <v>444.56</v>
      </c>
      <c r="R1113" t="n">
        <v>67.81999999999999</v>
      </c>
      <c r="S1113" t="n">
        <v>48.21</v>
      </c>
      <c r="T1113" t="n">
        <v>3863.6</v>
      </c>
      <c r="U1113" t="n">
        <v>0.71</v>
      </c>
      <c r="V1113" t="n">
        <v>0.78</v>
      </c>
      <c r="W1113" t="n">
        <v>0.18</v>
      </c>
      <c r="X1113" t="n">
        <v>0.23</v>
      </c>
      <c r="Y1113" t="n">
        <v>1</v>
      </c>
      <c r="Z1113" t="n">
        <v>10</v>
      </c>
    </row>
    <row r="1114">
      <c r="A1114" t="n">
        <v>74</v>
      </c>
      <c r="B1114" t="n">
        <v>105</v>
      </c>
      <c r="C1114" t="inlineStr">
        <is>
          <t xml:space="preserve">CONCLUIDO	</t>
        </is>
      </c>
      <c r="D1114" t="n">
        <v>4.8914</v>
      </c>
      <c r="E1114" t="n">
        <v>20.44</v>
      </c>
      <c r="F1114" t="n">
        <v>17.47</v>
      </c>
      <c r="G1114" t="n">
        <v>104.84</v>
      </c>
      <c r="H1114" t="n">
        <v>1.48</v>
      </c>
      <c r="I1114" t="n">
        <v>10</v>
      </c>
      <c r="J1114" t="n">
        <v>234.47</v>
      </c>
      <c r="K1114" t="n">
        <v>55.27</v>
      </c>
      <c r="L1114" t="n">
        <v>19.5</v>
      </c>
      <c r="M1114" t="n">
        <v>8</v>
      </c>
      <c r="N1114" t="n">
        <v>54.7</v>
      </c>
      <c r="O1114" t="n">
        <v>29152.52</v>
      </c>
      <c r="P1114" t="n">
        <v>228.93</v>
      </c>
      <c r="Q1114" t="n">
        <v>444.55</v>
      </c>
      <c r="R1114" t="n">
        <v>66.97</v>
      </c>
      <c r="S1114" t="n">
        <v>48.21</v>
      </c>
      <c r="T1114" t="n">
        <v>3442.44</v>
      </c>
      <c r="U1114" t="n">
        <v>0.72</v>
      </c>
      <c r="V1114" t="n">
        <v>0.78</v>
      </c>
      <c r="W1114" t="n">
        <v>0.18</v>
      </c>
      <c r="X1114" t="n">
        <v>0.2</v>
      </c>
      <c r="Y1114" t="n">
        <v>1</v>
      </c>
      <c r="Z1114" t="n">
        <v>10</v>
      </c>
    </row>
    <row r="1115">
      <c r="A1115" t="n">
        <v>75</v>
      </c>
      <c r="B1115" t="n">
        <v>105</v>
      </c>
      <c r="C1115" t="inlineStr">
        <is>
          <t xml:space="preserve">CONCLUIDO	</t>
        </is>
      </c>
      <c r="D1115" t="n">
        <v>4.8726</v>
      </c>
      <c r="E1115" t="n">
        <v>20.52</v>
      </c>
      <c r="F1115" t="n">
        <v>17.55</v>
      </c>
      <c r="G1115" t="n">
        <v>105.31</v>
      </c>
      <c r="H1115" t="n">
        <v>1.49</v>
      </c>
      <c r="I1115" t="n">
        <v>10</v>
      </c>
      <c r="J1115" t="n">
        <v>234.9</v>
      </c>
      <c r="K1115" t="n">
        <v>55.27</v>
      </c>
      <c r="L1115" t="n">
        <v>19.75</v>
      </c>
      <c r="M1115" t="n">
        <v>8</v>
      </c>
      <c r="N1115" t="n">
        <v>54.88</v>
      </c>
      <c r="O1115" t="n">
        <v>29205.51</v>
      </c>
      <c r="P1115" t="n">
        <v>229.52</v>
      </c>
      <c r="Q1115" t="n">
        <v>444.55</v>
      </c>
      <c r="R1115" t="n">
        <v>69.88</v>
      </c>
      <c r="S1115" t="n">
        <v>48.21</v>
      </c>
      <c r="T1115" t="n">
        <v>4894.66</v>
      </c>
      <c r="U1115" t="n">
        <v>0.6899999999999999</v>
      </c>
      <c r="V1115" t="n">
        <v>0.78</v>
      </c>
      <c r="W1115" t="n">
        <v>0.18</v>
      </c>
      <c r="X1115" t="n">
        <v>0.28</v>
      </c>
      <c r="Y1115" t="n">
        <v>1</v>
      </c>
      <c r="Z1115" t="n">
        <v>10</v>
      </c>
    </row>
    <row r="1116">
      <c r="A1116" t="n">
        <v>76</v>
      </c>
      <c r="B1116" t="n">
        <v>105</v>
      </c>
      <c r="C1116" t="inlineStr">
        <is>
          <t xml:space="preserve">CONCLUIDO	</t>
        </is>
      </c>
      <c r="D1116" t="n">
        <v>4.8752</v>
      </c>
      <c r="E1116" t="n">
        <v>20.51</v>
      </c>
      <c r="F1116" t="n">
        <v>17.54</v>
      </c>
      <c r="G1116" t="n">
        <v>105.25</v>
      </c>
      <c r="H1116" t="n">
        <v>1.51</v>
      </c>
      <c r="I1116" t="n">
        <v>10</v>
      </c>
      <c r="J1116" t="n">
        <v>235.33</v>
      </c>
      <c r="K1116" t="n">
        <v>55.27</v>
      </c>
      <c r="L1116" t="n">
        <v>20</v>
      </c>
      <c r="M1116" t="n">
        <v>8</v>
      </c>
      <c r="N1116" t="n">
        <v>55.06</v>
      </c>
      <c r="O1116" t="n">
        <v>29258.57</v>
      </c>
      <c r="P1116" t="n">
        <v>228.64</v>
      </c>
      <c r="Q1116" t="n">
        <v>444.55</v>
      </c>
      <c r="R1116" t="n">
        <v>69.31999999999999</v>
      </c>
      <c r="S1116" t="n">
        <v>48.21</v>
      </c>
      <c r="T1116" t="n">
        <v>4617.22</v>
      </c>
      <c r="U1116" t="n">
        <v>0.7</v>
      </c>
      <c r="V1116" t="n">
        <v>0.78</v>
      </c>
      <c r="W1116" t="n">
        <v>0.18</v>
      </c>
      <c r="X1116" t="n">
        <v>0.27</v>
      </c>
      <c r="Y1116" t="n">
        <v>1</v>
      </c>
      <c r="Z1116" t="n">
        <v>10</v>
      </c>
    </row>
    <row r="1117">
      <c r="A1117" t="n">
        <v>77</v>
      </c>
      <c r="B1117" t="n">
        <v>105</v>
      </c>
      <c r="C1117" t="inlineStr">
        <is>
          <t xml:space="preserve">CONCLUIDO	</t>
        </is>
      </c>
      <c r="D1117" t="n">
        <v>4.8751</v>
      </c>
      <c r="E1117" t="n">
        <v>20.51</v>
      </c>
      <c r="F1117" t="n">
        <v>17.54</v>
      </c>
      <c r="G1117" t="n">
        <v>105.25</v>
      </c>
      <c r="H1117" t="n">
        <v>1.53</v>
      </c>
      <c r="I1117" t="n">
        <v>10</v>
      </c>
      <c r="J1117" t="n">
        <v>235.76</v>
      </c>
      <c r="K1117" t="n">
        <v>55.27</v>
      </c>
      <c r="L1117" t="n">
        <v>20.25</v>
      </c>
      <c r="M1117" t="n">
        <v>8</v>
      </c>
      <c r="N1117" t="n">
        <v>55.24</v>
      </c>
      <c r="O1117" t="n">
        <v>29311.69</v>
      </c>
      <c r="P1117" t="n">
        <v>227.78</v>
      </c>
      <c r="Q1117" t="n">
        <v>444.55</v>
      </c>
      <c r="R1117" t="n">
        <v>69.31999999999999</v>
      </c>
      <c r="S1117" t="n">
        <v>48.21</v>
      </c>
      <c r="T1117" t="n">
        <v>4614.16</v>
      </c>
      <c r="U1117" t="n">
        <v>0.7</v>
      </c>
      <c r="V1117" t="n">
        <v>0.78</v>
      </c>
      <c r="W1117" t="n">
        <v>0.18</v>
      </c>
      <c r="X1117" t="n">
        <v>0.27</v>
      </c>
      <c r="Y1117" t="n">
        <v>1</v>
      </c>
      <c r="Z1117" t="n">
        <v>10</v>
      </c>
    </row>
    <row r="1118">
      <c r="A1118" t="n">
        <v>78</v>
      </c>
      <c r="B1118" t="n">
        <v>105</v>
      </c>
      <c r="C1118" t="inlineStr">
        <is>
          <t xml:space="preserve">CONCLUIDO	</t>
        </is>
      </c>
      <c r="D1118" t="n">
        <v>4.8948</v>
      </c>
      <c r="E1118" t="n">
        <v>20.43</v>
      </c>
      <c r="F1118" t="n">
        <v>17.5</v>
      </c>
      <c r="G1118" t="n">
        <v>116.67</v>
      </c>
      <c r="H1118" t="n">
        <v>1.54</v>
      </c>
      <c r="I1118" t="n">
        <v>9</v>
      </c>
      <c r="J1118" t="n">
        <v>236.2</v>
      </c>
      <c r="K1118" t="n">
        <v>55.27</v>
      </c>
      <c r="L1118" t="n">
        <v>20.5</v>
      </c>
      <c r="M1118" t="n">
        <v>7</v>
      </c>
      <c r="N1118" t="n">
        <v>55.42</v>
      </c>
      <c r="O1118" t="n">
        <v>29364.87</v>
      </c>
      <c r="P1118" t="n">
        <v>226.86</v>
      </c>
      <c r="Q1118" t="n">
        <v>444.55</v>
      </c>
      <c r="R1118" t="n">
        <v>67.93000000000001</v>
      </c>
      <c r="S1118" t="n">
        <v>48.21</v>
      </c>
      <c r="T1118" t="n">
        <v>3923.24</v>
      </c>
      <c r="U1118" t="n">
        <v>0.71</v>
      </c>
      <c r="V1118" t="n">
        <v>0.78</v>
      </c>
      <c r="W1118" t="n">
        <v>0.18</v>
      </c>
      <c r="X1118" t="n">
        <v>0.22</v>
      </c>
      <c r="Y1118" t="n">
        <v>1</v>
      </c>
      <c r="Z1118" t="n">
        <v>10</v>
      </c>
    </row>
    <row r="1119">
      <c r="A1119" t="n">
        <v>79</v>
      </c>
      <c r="B1119" t="n">
        <v>105</v>
      </c>
      <c r="C1119" t="inlineStr">
        <is>
          <t xml:space="preserve">CONCLUIDO	</t>
        </is>
      </c>
      <c r="D1119" t="n">
        <v>4.8936</v>
      </c>
      <c r="E1119" t="n">
        <v>20.43</v>
      </c>
      <c r="F1119" t="n">
        <v>17.5</v>
      </c>
      <c r="G1119" t="n">
        <v>116.7</v>
      </c>
      <c r="H1119" t="n">
        <v>1.56</v>
      </c>
      <c r="I1119" t="n">
        <v>9</v>
      </c>
      <c r="J1119" t="n">
        <v>236.63</v>
      </c>
      <c r="K1119" t="n">
        <v>55.27</v>
      </c>
      <c r="L1119" t="n">
        <v>20.75</v>
      </c>
      <c r="M1119" t="n">
        <v>7</v>
      </c>
      <c r="N1119" t="n">
        <v>55.6</v>
      </c>
      <c r="O1119" t="n">
        <v>29418.12</v>
      </c>
      <c r="P1119" t="n">
        <v>227.04</v>
      </c>
      <c r="Q1119" t="n">
        <v>444.55</v>
      </c>
      <c r="R1119" t="n">
        <v>68.12</v>
      </c>
      <c r="S1119" t="n">
        <v>48.21</v>
      </c>
      <c r="T1119" t="n">
        <v>4021.86</v>
      </c>
      <c r="U1119" t="n">
        <v>0.71</v>
      </c>
      <c r="V1119" t="n">
        <v>0.78</v>
      </c>
      <c r="W1119" t="n">
        <v>0.18</v>
      </c>
      <c r="X1119" t="n">
        <v>0.23</v>
      </c>
      <c r="Y1119" t="n">
        <v>1</v>
      </c>
      <c r="Z1119" t="n">
        <v>10</v>
      </c>
    </row>
    <row r="1120">
      <c r="A1120" t="n">
        <v>80</v>
      </c>
      <c r="B1120" t="n">
        <v>105</v>
      </c>
      <c r="C1120" t="inlineStr">
        <is>
          <t xml:space="preserve">CONCLUIDO	</t>
        </is>
      </c>
      <c r="D1120" t="n">
        <v>4.8904</v>
      </c>
      <c r="E1120" t="n">
        <v>20.45</v>
      </c>
      <c r="F1120" t="n">
        <v>17.52</v>
      </c>
      <c r="G1120" t="n">
        <v>116.79</v>
      </c>
      <c r="H1120" t="n">
        <v>1.58</v>
      </c>
      <c r="I1120" t="n">
        <v>9</v>
      </c>
      <c r="J1120" t="n">
        <v>237.06</v>
      </c>
      <c r="K1120" t="n">
        <v>55.27</v>
      </c>
      <c r="L1120" t="n">
        <v>21</v>
      </c>
      <c r="M1120" t="n">
        <v>7</v>
      </c>
      <c r="N1120" t="n">
        <v>55.79</v>
      </c>
      <c r="O1120" t="n">
        <v>29471.44</v>
      </c>
      <c r="P1120" t="n">
        <v>227.5</v>
      </c>
      <c r="Q1120" t="n">
        <v>444.55</v>
      </c>
      <c r="R1120" t="n">
        <v>68.45999999999999</v>
      </c>
      <c r="S1120" t="n">
        <v>48.21</v>
      </c>
      <c r="T1120" t="n">
        <v>4188.02</v>
      </c>
      <c r="U1120" t="n">
        <v>0.7</v>
      </c>
      <c r="V1120" t="n">
        <v>0.78</v>
      </c>
      <c r="W1120" t="n">
        <v>0.18</v>
      </c>
      <c r="X1120" t="n">
        <v>0.24</v>
      </c>
      <c r="Y1120" t="n">
        <v>1</v>
      </c>
      <c r="Z1120" t="n">
        <v>10</v>
      </c>
    </row>
    <row r="1121">
      <c r="A1121" t="n">
        <v>81</v>
      </c>
      <c r="B1121" t="n">
        <v>105</v>
      </c>
      <c r="C1121" t="inlineStr">
        <is>
          <t xml:space="preserve">CONCLUIDO	</t>
        </is>
      </c>
      <c r="D1121" t="n">
        <v>4.8947</v>
      </c>
      <c r="E1121" t="n">
        <v>20.43</v>
      </c>
      <c r="F1121" t="n">
        <v>17.5</v>
      </c>
      <c r="G1121" t="n">
        <v>116.67</v>
      </c>
      <c r="H1121" t="n">
        <v>1.59</v>
      </c>
      <c r="I1121" t="n">
        <v>9</v>
      </c>
      <c r="J1121" t="n">
        <v>237.49</v>
      </c>
      <c r="K1121" t="n">
        <v>55.27</v>
      </c>
      <c r="L1121" t="n">
        <v>21.25</v>
      </c>
      <c r="M1121" t="n">
        <v>7</v>
      </c>
      <c r="N1121" t="n">
        <v>55.97</v>
      </c>
      <c r="O1121" t="n">
        <v>29524.81</v>
      </c>
      <c r="P1121" t="n">
        <v>227.2</v>
      </c>
      <c r="Q1121" t="n">
        <v>444.55</v>
      </c>
      <c r="R1121" t="n">
        <v>67.94</v>
      </c>
      <c r="S1121" t="n">
        <v>48.21</v>
      </c>
      <c r="T1121" t="n">
        <v>3928.7</v>
      </c>
      <c r="U1121" t="n">
        <v>0.71</v>
      </c>
      <c r="V1121" t="n">
        <v>0.78</v>
      </c>
      <c r="W1121" t="n">
        <v>0.18</v>
      </c>
      <c r="X1121" t="n">
        <v>0.22</v>
      </c>
      <c r="Y1121" t="n">
        <v>1</v>
      </c>
      <c r="Z1121" t="n">
        <v>10</v>
      </c>
    </row>
    <row r="1122">
      <c r="A1122" t="n">
        <v>82</v>
      </c>
      <c r="B1122" t="n">
        <v>105</v>
      </c>
      <c r="C1122" t="inlineStr">
        <is>
          <t xml:space="preserve">CONCLUIDO	</t>
        </is>
      </c>
      <c r="D1122" t="n">
        <v>4.8934</v>
      </c>
      <c r="E1122" t="n">
        <v>20.44</v>
      </c>
      <c r="F1122" t="n">
        <v>17.51</v>
      </c>
      <c r="G1122" t="n">
        <v>116.71</v>
      </c>
      <c r="H1122" t="n">
        <v>1.61</v>
      </c>
      <c r="I1122" t="n">
        <v>9</v>
      </c>
      <c r="J1122" t="n">
        <v>237.93</v>
      </c>
      <c r="K1122" t="n">
        <v>55.27</v>
      </c>
      <c r="L1122" t="n">
        <v>21.5</v>
      </c>
      <c r="M1122" t="n">
        <v>7</v>
      </c>
      <c r="N1122" t="n">
        <v>56.15</v>
      </c>
      <c r="O1122" t="n">
        <v>29578.26</v>
      </c>
      <c r="P1122" t="n">
        <v>227.44</v>
      </c>
      <c r="Q1122" t="n">
        <v>444.55</v>
      </c>
      <c r="R1122" t="n">
        <v>68.06999999999999</v>
      </c>
      <c r="S1122" t="n">
        <v>48.21</v>
      </c>
      <c r="T1122" t="n">
        <v>3995.72</v>
      </c>
      <c r="U1122" t="n">
        <v>0.71</v>
      </c>
      <c r="V1122" t="n">
        <v>0.78</v>
      </c>
      <c r="W1122" t="n">
        <v>0.18</v>
      </c>
      <c r="X1122" t="n">
        <v>0.23</v>
      </c>
      <c r="Y1122" t="n">
        <v>1</v>
      </c>
      <c r="Z1122" t="n">
        <v>10</v>
      </c>
    </row>
    <row r="1123">
      <c r="A1123" t="n">
        <v>83</v>
      </c>
      <c r="B1123" t="n">
        <v>105</v>
      </c>
      <c r="C1123" t="inlineStr">
        <is>
          <t xml:space="preserve">CONCLUIDO	</t>
        </is>
      </c>
      <c r="D1123" t="n">
        <v>4.8954</v>
      </c>
      <c r="E1123" t="n">
        <v>20.43</v>
      </c>
      <c r="F1123" t="n">
        <v>17.5</v>
      </c>
      <c r="G1123" t="n">
        <v>116.65</v>
      </c>
      <c r="H1123" t="n">
        <v>1.62</v>
      </c>
      <c r="I1123" t="n">
        <v>9</v>
      </c>
      <c r="J1123" t="n">
        <v>238.36</v>
      </c>
      <c r="K1123" t="n">
        <v>55.27</v>
      </c>
      <c r="L1123" t="n">
        <v>21.75</v>
      </c>
      <c r="M1123" t="n">
        <v>7</v>
      </c>
      <c r="N1123" t="n">
        <v>56.34</v>
      </c>
      <c r="O1123" t="n">
        <v>29631.77</v>
      </c>
      <c r="P1123" t="n">
        <v>227.28</v>
      </c>
      <c r="Q1123" t="n">
        <v>444.55</v>
      </c>
      <c r="R1123" t="n">
        <v>67.83</v>
      </c>
      <c r="S1123" t="n">
        <v>48.21</v>
      </c>
      <c r="T1123" t="n">
        <v>3874.92</v>
      </c>
      <c r="U1123" t="n">
        <v>0.71</v>
      </c>
      <c r="V1123" t="n">
        <v>0.78</v>
      </c>
      <c r="W1123" t="n">
        <v>0.18</v>
      </c>
      <c r="X1123" t="n">
        <v>0.22</v>
      </c>
      <c r="Y1123" t="n">
        <v>1</v>
      </c>
      <c r="Z1123" t="n">
        <v>10</v>
      </c>
    </row>
    <row r="1124">
      <c r="A1124" t="n">
        <v>84</v>
      </c>
      <c r="B1124" t="n">
        <v>105</v>
      </c>
      <c r="C1124" t="inlineStr">
        <is>
          <t xml:space="preserve">CONCLUIDO	</t>
        </is>
      </c>
      <c r="D1124" t="n">
        <v>4.8984</v>
      </c>
      <c r="E1124" t="n">
        <v>20.41</v>
      </c>
      <c r="F1124" t="n">
        <v>17.48</v>
      </c>
      <c r="G1124" t="n">
        <v>116.57</v>
      </c>
      <c r="H1124" t="n">
        <v>1.64</v>
      </c>
      <c r="I1124" t="n">
        <v>9</v>
      </c>
      <c r="J1124" t="n">
        <v>238.79</v>
      </c>
      <c r="K1124" t="n">
        <v>55.27</v>
      </c>
      <c r="L1124" t="n">
        <v>22</v>
      </c>
      <c r="M1124" t="n">
        <v>7</v>
      </c>
      <c r="N1124" t="n">
        <v>56.52</v>
      </c>
      <c r="O1124" t="n">
        <v>29685.34</v>
      </c>
      <c r="P1124" t="n">
        <v>226.26</v>
      </c>
      <c r="Q1124" t="n">
        <v>444.56</v>
      </c>
      <c r="R1124" t="n">
        <v>67.31</v>
      </c>
      <c r="S1124" t="n">
        <v>48.21</v>
      </c>
      <c r="T1124" t="n">
        <v>3616.72</v>
      </c>
      <c r="U1124" t="n">
        <v>0.72</v>
      </c>
      <c r="V1124" t="n">
        <v>0.78</v>
      </c>
      <c r="W1124" t="n">
        <v>0.18</v>
      </c>
      <c r="X1124" t="n">
        <v>0.21</v>
      </c>
      <c r="Y1124" t="n">
        <v>1</v>
      </c>
      <c r="Z1124" t="n">
        <v>10</v>
      </c>
    </row>
    <row r="1125">
      <c r="A1125" t="n">
        <v>85</v>
      </c>
      <c r="B1125" t="n">
        <v>105</v>
      </c>
      <c r="C1125" t="inlineStr">
        <is>
          <t xml:space="preserve">CONCLUIDO	</t>
        </is>
      </c>
      <c r="D1125" t="n">
        <v>4.9013</v>
      </c>
      <c r="E1125" t="n">
        <v>20.4</v>
      </c>
      <c r="F1125" t="n">
        <v>17.47</v>
      </c>
      <c r="G1125" t="n">
        <v>116.49</v>
      </c>
      <c r="H1125" t="n">
        <v>1.65</v>
      </c>
      <c r="I1125" t="n">
        <v>9</v>
      </c>
      <c r="J1125" t="n">
        <v>239.23</v>
      </c>
      <c r="K1125" t="n">
        <v>55.27</v>
      </c>
      <c r="L1125" t="n">
        <v>22.25</v>
      </c>
      <c r="M1125" t="n">
        <v>7</v>
      </c>
      <c r="N1125" t="n">
        <v>56.71</v>
      </c>
      <c r="O1125" t="n">
        <v>29738.98</v>
      </c>
      <c r="P1125" t="n">
        <v>225.89</v>
      </c>
      <c r="Q1125" t="n">
        <v>444.55</v>
      </c>
      <c r="R1125" t="n">
        <v>66.92</v>
      </c>
      <c r="S1125" t="n">
        <v>48.21</v>
      </c>
      <c r="T1125" t="n">
        <v>3419.39</v>
      </c>
      <c r="U1125" t="n">
        <v>0.72</v>
      </c>
      <c r="V1125" t="n">
        <v>0.78</v>
      </c>
      <c r="W1125" t="n">
        <v>0.18</v>
      </c>
      <c r="X1125" t="n">
        <v>0.2</v>
      </c>
      <c r="Y1125" t="n">
        <v>1</v>
      </c>
      <c r="Z1125" t="n">
        <v>10</v>
      </c>
    </row>
    <row r="1126">
      <c r="A1126" t="n">
        <v>86</v>
      </c>
      <c r="B1126" t="n">
        <v>105</v>
      </c>
      <c r="C1126" t="inlineStr">
        <is>
          <t xml:space="preserve">CONCLUIDO	</t>
        </is>
      </c>
      <c r="D1126" t="n">
        <v>4.9018</v>
      </c>
      <c r="E1126" t="n">
        <v>20.4</v>
      </c>
      <c r="F1126" t="n">
        <v>17.47</v>
      </c>
      <c r="G1126" t="n">
        <v>116.47</v>
      </c>
      <c r="H1126" t="n">
        <v>1.67</v>
      </c>
      <c r="I1126" t="n">
        <v>9</v>
      </c>
      <c r="J1126" t="n">
        <v>239.66</v>
      </c>
      <c r="K1126" t="n">
        <v>55.27</v>
      </c>
      <c r="L1126" t="n">
        <v>22.5</v>
      </c>
      <c r="M1126" t="n">
        <v>7</v>
      </c>
      <c r="N1126" t="n">
        <v>56.89</v>
      </c>
      <c r="O1126" t="n">
        <v>29792.69</v>
      </c>
      <c r="P1126" t="n">
        <v>225.56</v>
      </c>
      <c r="Q1126" t="n">
        <v>444.55</v>
      </c>
      <c r="R1126" t="n">
        <v>67.02</v>
      </c>
      <c r="S1126" t="n">
        <v>48.21</v>
      </c>
      <c r="T1126" t="n">
        <v>3469.16</v>
      </c>
      <c r="U1126" t="n">
        <v>0.72</v>
      </c>
      <c r="V1126" t="n">
        <v>0.78</v>
      </c>
      <c r="W1126" t="n">
        <v>0.17</v>
      </c>
      <c r="X1126" t="n">
        <v>0.19</v>
      </c>
      <c r="Y1126" t="n">
        <v>1</v>
      </c>
      <c r="Z1126" t="n">
        <v>10</v>
      </c>
    </row>
    <row r="1127">
      <c r="A1127" t="n">
        <v>87</v>
      </c>
      <c r="B1127" t="n">
        <v>105</v>
      </c>
      <c r="C1127" t="inlineStr">
        <is>
          <t xml:space="preserve">CONCLUIDO	</t>
        </is>
      </c>
      <c r="D1127" t="n">
        <v>4.8833</v>
      </c>
      <c r="E1127" t="n">
        <v>20.48</v>
      </c>
      <c r="F1127" t="n">
        <v>17.55</v>
      </c>
      <c r="G1127" t="n">
        <v>116.99</v>
      </c>
      <c r="H1127" t="n">
        <v>1.69</v>
      </c>
      <c r="I1127" t="n">
        <v>9</v>
      </c>
      <c r="J1127" t="n">
        <v>240.1</v>
      </c>
      <c r="K1127" t="n">
        <v>55.27</v>
      </c>
      <c r="L1127" t="n">
        <v>22.75</v>
      </c>
      <c r="M1127" t="n">
        <v>7</v>
      </c>
      <c r="N1127" t="n">
        <v>57.08</v>
      </c>
      <c r="O1127" t="n">
        <v>29846.46</v>
      </c>
      <c r="P1127" t="n">
        <v>226.01</v>
      </c>
      <c r="Q1127" t="n">
        <v>444.55</v>
      </c>
      <c r="R1127" t="n">
        <v>69.81999999999999</v>
      </c>
      <c r="S1127" t="n">
        <v>48.21</v>
      </c>
      <c r="T1127" t="n">
        <v>4871.34</v>
      </c>
      <c r="U1127" t="n">
        <v>0.6899999999999999</v>
      </c>
      <c r="V1127" t="n">
        <v>0.78</v>
      </c>
      <c r="W1127" t="n">
        <v>0.17</v>
      </c>
      <c r="X1127" t="n">
        <v>0.27</v>
      </c>
      <c r="Y1127" t="n">
        <v>1</v>
      </c>
      <c r="Z1127" t="n">
        <v>10</v>
      </c>
    </row>
    <row r="1128">
      <c r="A1128" t="n">
        <v>88</v>
      </c>
      <c r="B1128" t="n">
        <v>105</v>
      </c>
      <c r="C1128" t="inlineStr">
        <is>
          <t xml:space="preserve">CONCLUIDO	</t>
        </is>
      </c>
      <c r="D1128" t="n">
        <v>4.912</v>
      </c>
      <c r="E1128" t="n">
        <v>20.36</v>
      </c>
      <c r="F1128" t="n">
        <v>17.47</v>
      </c>
      <c r="G1128" t="n">
        <v>131.02</v>
      </c>
      <c r="H1128" t="n">
        <v>1.7</v>
      </c>
      <c r="I1128" t="n">
        <v>8</v>
      </c>
      <c r="J1128" t="n">
        <v>240.54</v>
      </c>
      <c r="K1128" t="n">
        <v>55.27</v>
      </c>
      <c r="L1128" t="n">
        <v>23</v>
      </c>
      <c r="M1128" t="n">
        <v>6</v>
      </c>
      <c r="N1128" t="n">
        <v>57.26</v>
      </c>
      <c r="O1128" t="n">
        <v>29900.43</v>
      </c>
      <c r="P1128" t="n">
        <v>224.47</v>
      </c>
      <c r="Q1128" t="n">
        <v>444.55</v>
      </c>
      <c r="R1128" t="n">
        <v>66.81</v>
      </c>
      <c r="S1128" t="n">
        <v>48.21</v>
      </c>
      <c r="T1128" t="n">
        <v>3370.03</v>
      </c>
      <c r="U1128" t="n">
        <v>0.72</v>
      </c>
      <c r="V1128" t="n">
        <v>0.78</v>
      </c>
      <c r="W1128" t="n">
        <v>0.18</v>
      </c>
      <c r="X1128" t="n">
        <v>0.19</v>
      </c>
      <c r="Y1128" t="n">
        <v>1</v>
      </c>
      <c r="Z1128" t="n">
        <v>10</v>
      </c>
    </row>
    <row r="1129">
      <c r="A1129" t="n">
        <v>89</v>
      </c>
      <c r="B1129" t="n">
        <v>105</v>
      </c>
      <c r="C1129" t="inlineStr">
        <is>
          <t xml:space="preserve">CONCLUIDO	</t>
        </is>
      </c>
      <c r="D1129" t="n">
        <v>4.9124</v>
      </c>
      <c r="E1129" t="n">
        <v>20.36</v>
      </c>
      <c r="F1129" t="n">
        <v>17.47</v>
      </c>
      <c r="G1129" t="n">
        <v>131.01</v>
      </c>
      <c r="H1129" t="n">
        <v>1.72</v>
      </c>
      <c r="I1129" t="n">
        <v>8</v>
      </c>
      <c r="J1129" t="n">
        <v>240.97</v>
      </c>
      <c r="K1129" t="n">
        <v>55.27</v>
      </c>
      <c r="L1129" t="n">
        <v>23.25</v>
      </c>
      <c r="M1129" t="n">
        <v>6</v>
      </c>
      <c r="N1129" t="n">
        <v>57.45</v>
      </c>
      <c r="O1129" t="n">
        <v>29954.34</v>
      </c>
      <c r="P1129" t="n">
        <v>224.64</v>
      </c>
      <c r="Q1129" t="n">
        <v>444.55</v>
      </c>
      <c r="R1129" t="n">
        <v>66.90000000000001</v>
      </c>
      <c r="S1129" t="n">
        <v>48.21</v>
      </c>
      <c r="T1129" t="n">
        <v>3417.43</v>
      </c>
      <c r="U1129" t="n">
        <v>0.72</v>
      </c>
      <c r="V1129" t="n">
        <v>0.78</v>
      </c>
      <c r="W1129" t="n">
        <v>0.17</v>
      </c>
      <c r="X1129" t="n">
        <v>0.19</v>
      </c>
      <c r="Y1129" t="n">
        <v>1</v>
      </c>
      <c r="Z1129" t="n">
        <v>10</v>
      </c>
    </row>
    <row r="1130">
      <c r="A1130" t="n">
        <v>90</v>
      </c>
      <c r="B1130" t="n">
        <v>105</v>
      </c>
      <c r="C1130" t="inlineStr">
        <is>
          <t xml:space="preserve">CONCLUIDO	</t>
        </is>
      </c>
      <c r="D1130" t="n">
        <v>4.9094</v>
      </c>
      <c r="E1130" t="n">
        <v>20.37</v>
      </c>
      <c r="F1130" t="n">
        <v>17.48</v>
      </c>
      <c r="G1130" t="n">
        <v>131.1</v>
      </c>
      <c r="H1130" t="n">
        <v>1.73</v>
      </c>
      <c r="I1130" t="n">
        <v>8</v>
      </c>
      <c r="J1130" t="n">
        <v>241.41</v>
      </c>
      <c r="K1130" t="n">
        <v>55.27</v>
      </c>
      <c r="L1130" t="n">
        <v>23.5</v>
      </c>
      <c r="M1130" t="n">
        <v>6</v>
      </c>
      <c r="N1130" t="n">
        <v>57.64</v>
      </c>
      <c r="O1130" t="n">
        <v>30008.32</v>
      </c>
      <c r="P1130" t="n">
        <v>224.66</v>
      </c>
      <c r="Q1130" t="n">
        <v>444.56</v>
      </c>
      <c r="R1130" t="n">
        <v>67.26000000000001</v>
      </c>
      <c r="S1130" t="n">
        <v>48.21</v>
      </c>
      <c r="T1130" t="n">
        <v>3592.57</v>
      </c>
      <c r="U1130" t="n">
        <v>0.72</v>
      </c>
      <c r="V1130" t="n">
        <v>0.78</v>
      </c>
      <c r="W1130" t="n">
        <v>0.18</v>
      </c>
      <c r="X1130" t="n">
        <v>0.2</v>
      </c>
      <c r="Y1130" t="n">
        <v>1</v>
      </c>
      <c r="Z1130" t="n">
        <v>10</v>
      </c>
    </row>
    <row r="1131">
      <c r="A1131" t="n">
        <v>91</v>
      </c>
      <c r="B1131" t="n">
        <v>105</v>
      </c>
      <c r="C1131" t="inlineStr">
        <is>
          <t xml:space="preserve">CONCLUIDO	</t>
        </is>
      </c>
      <c r="D1131" t="n">
        <v>4.9104</v>
      </c>
      <c r="E1131" t="n">
        <v>20.36</v>
      </c>
      <c r="F1131" t="n">
        <v>17.48</v>
      </c>
      <c r="G1131" t="n">
        <v>131.07</v>
      </c>
      <c r="H1131" t="n">
        <v>1.75</v>
      </c>
      <c r="I1131" t="n">
        <v>8</v>
      </c>
      <c r="J1131" t="n">
        <v>241.85</v>
      </c>
      <c r="K1131" t="n">
        <v>55.27</v>
      </c>
      <c r="L1131" t="n">
        <v>23.75</v>
      </c>
      <c r="M1131" t="n">
        <v>6</v>
      </c>
      <c r="N1131" t="n">
        <v>57.83</v>
      </c>
      <c r="O1131" t="n">
        <v>30062.36</v>
      </c>
      <c r="P1131" t="n">
        <v>224.1</v>
      </c>
      <c r="Q1131" t="n">
        <v>444.55</v>
      </c>
      <c r="R1131" t="n">
        <v>67.09</v>
      </c>
      <c r="S1131" t="n">
        <v>48.21</v>
      </c>
      <c r="T1131" t="n">
        <v>3512.46</v>
      </c>
      <c r="U1131" t="n">
        <v>0.72</v>
      </c>
      <c r="V1131" t="n">
        <v>0.78</v>
      </c>
      <c r="W1131" t="n">
        <v>0.18</v>
      </c>
      <c r="X1131" t="n">
        <v>0.2</v>
      </c>
      <c r="Y1131" t="n">
        <v>1</v>
      </c>
      <c r="Z1131" t="n">
        <v>10</v>
      </c>
    </row>
    <row r="1132">
      <c r="A1132" t="n">
        <v>92</v>
      </c>
      <c r="B1132" t="n">
        <v>105</v>
      </c>
      <c r="C1132" t="inlineStr">
        <is>
          <t xml:space="preserve">CONCLUIDO	</t>
        </is>
      </c>
      <c r="D1132" t="n">
        <v>4.91</v>
      </c>
      <c r="E1132" t="n">
        <v>20.37</v>
      </c>
      <c r="F1132" t="n">
        <v>17.48</v>
      </c>
      <c r="G1132" t="n">
        <v>131.08</v>
      </c>
      <c r="H1132" t="n">
        <v>1.76</v>
      </c>
      <c r="I1132" t="n">
        <v>8</v>
      </c>
      <c r="J1132" t="n">
        <v>242.29</v>
      </c>
      <c r="K1132" t="n">
        <v>55.27</v>
      </c>
      <c r="L1132" t="n">
        <v>24</v>
      </c>
      <c r="M1132" t="n">
        <v>6</v>
      </c>
      <c r="N1132" t="n">
        <v>58.02</v>
      </c>
      <c r="O1132" t="n">
        <v>30116.47</v>
      </c>
      <c r="P1132" t="n">
        <v>223.95</v>
      </c>
      <c r="Q1132" t="n">
        <v>444.55</v>
      </c>
      <c r="R1132" t="n">
        <v>67.16</v>
      </c>
      <c r="S1132" t="n">
        <v>48.21</v>
      </c>
      <c r="T1132" t="n">
        <v>3546.87</v>
      </c>
      <c r="U1132" t="n">
        <v>0.72</v>
      </c>
      <c r="V1132" t="n">
        <v>0.78</v>
      </c>
      <c r="W1132" t="n">
        <v>0.18</v>
      </c>
      <c r="X1132" t="n">
        <v>0.2</v>
      </c>
      <c r="Y1132" t="n">
        <v>1</v>
      </c>
      <c r="Z1132" t="n">
        <v>10</v>
      </c>
    </row>
    <row r="1133">
      <c r="A1133" t="n">
        <v>93</v>
      </c>
      <c r="B1133" t="n">
        <v>105</v>
      </c>
      <c r="C1133" t="inlineStr">
        <is>
          <t xml:space="preserve">CONCLUIDO	</t>
        </is>
      </c>
      <c r="D1133" t="n">
        <v>4.9103</v>
      </c>
      <c r="E1133" t="n">
        <v>20.37</v>
      </c>
      <c r="F1133" t="n">
        <v>17.48</v>
      </c>
      <c r="G1133" t="n">
        <v>131.07</v>
      </c>
      <c r="H1133" t="n">
        <v>1.78</v>
      </c>
      <c r="I1133" t="n">
        <v>8</v>
      </c>
      <c r="J1133" t="n">
        <v>242.73</v>
      </c>
      <c r="K1133" t="n">
        <v>55.27</v>
      </c>
      <c r="L1133" t="n">
        <v>24.25</v>
      </c>
      <c r="M1133" t="n">
        <v>6</v>
      </c>
      <c r="N1133" t="n">
        <v>58.21</v>
      </c>
      <c r="O1133" t="n">
        <v>30170.65</v>
      </c>
      <c r="P1133" t="n">
        <v>223.36</v>
      </c>
      <c r="Q1133" t="n">
        <v>444.55</v>
      </c>
      <c r="R1133" t="n">
        <v>67.16</v>
      </c>
      <c r="S1133" t="n">
        <v>48.21</v>
      </c>
      <c r="T1133" t="n">
        <v>3545.44</v>
      </c>
      <c r="U1133" t="n">
        <v>0.72</v>
      </c>
      <c r="V1133" t="n">
        <v>0.78</v>
      </c>
      <c r="W1133" t="n">
        <v>0.18</v>
      </c>
      <c r="X1133" t="n">
        <v>0.2</v>
      </c>
      <c r="Y1133" t="n">
        <v>1</v>
      </c>
      <c r="Z1133" t="n">
        <v>10</v>
      </c>
    </row>
    <row r="1134">
      <c r="A1134" t="n">
        <v>94</v>
      </c>
      <c r="B1134" t="n">
        <v>105</v>
      </c>
      <c r="C1134" t="inlineStr">
        <is>
          <t xml:space="preserve">CONCLUIDO	</t>
        </is>
      </c>
      <c r="D1134" t="n">
        <v>4.9098</v>
      </c>
      <c r="E1134" t="n">
        <v>20.37</v>
      </c>
      <c r="F1134" t="n">
        <v>17.48</v>
      </c>
      <c r="G1134" t="n">
        <v>131.09</v>
      </c>
      <c r="H1134" t="n">
        <v>1.79</v>
      </c>
      <c r="I1134" t="n">
        <v>8</v>
      </c>
      <c r="J1134" t="n">
        <v>243.17</v>
      </c>
      <c r="K1134" t="n">
        <v>55.27</v>
      </c>
      <c r="L1134" t="n">
        <v>24.5</v>
      </c>
      <c r="M1134" t="n">
        <v>6</v>
      </c>
      <c r="N1134" t="n">
        <v>58.4</v>
      </c>
      <c r="O1134" t="n">
        <v>30224.9</v>
      </c>
      <c r="P1134" t="n">
        <v>223.22</v>
      </c>
      <c r="Q1134" t="n">
        <v>444.55</v>
      </c>
      <c r="R1134" t="n">
        <v>67.16</v>
      </c>
      <c r="S1134" t="n">
        <v>48.21</v>
      </c>
      <c r="T1134" t="n">
        <v>3545.94</v>
      </c>
      <c r="U1134" t="n">
        <v>0.72</v>
      </c>
      <c r="V1134" t="n">
        <v>0.78</v>
      </c>
      <c r="W1134" t="n">
        <v>0.18</v>
      </c>
      <c r="X1134" t="n">
        <v>0.2</v>
      </c>
      <c r="Y1134" t="n">
        <v>1</v>
      </c>
      <c r="Z1134" t="n">
        <v>10</v>
      </c>
    </row>
    <row r="1135">
      <c r="A1135" t="n">
        <v>95</v>
      </c>
      <c r="B1135" t="n">
        <v>105</v>
      </c>
      <c r="C1135" t="inlineStr">
        <is>
          <t xml:space="preserve">CONCLUIDO	</t>
        </is>
      </c>
      <c r="D1135" t="n">
        <v>4.9151</v>
      </c>
      <c r="E1135" t="n">
        <v>20.35</v>
      </c>
      <c r="F1135" t="n">
        <v>17.46</v>
      </c>
      <c r="G1135" t="n">
        <v>130.92</v>
      </c>
      <c r="H1135" t="n">
        <v>1.81</v>
      </c>
      <c r="I1135" t="n">
        <v>8</v>
      </c>
      <c r="J1135" t="n">
        <v>243.61</v>
      </c>
      <c r="K1135" t="n">
        <v>55.27</v>
      </c>
      <c r="L1135" t="n">
        <v>24.75</v>
      </c>
      <c r="M1135" t="n">
        <v>6</v>
      </c>
      <c r="N1135" t="n">
        <v>58.59</v>
      </c>
      <c r="O1135" t="n">
        <v>30279.22</v>
      </c>
      <c r="P1135" t="n">
        <v>222.53</v>
      </c>
      <c r="Q1135" t="n">
        <v>444.55</v>
      </c>
      <c r="R1135" t="n">
        <v>66.37</v>
      </c>
      <c r="S1135" t="n">
        <v>48.21</v>
      </c>
      <c r="T1135" t="n">
        <v>3148.25</v>
      </c>
      <c r="U1135" t="n">
        <v>0.73</v>
      </c>
      <c r="V1135" t="n">
        <v>0.78</v>
      </c>
      <c r="W1135" t="n">
        <v>0.18</v>
      </c>
      <c r="X1135" t="n">
        <v>0.18</v>
      </c>
      <c r="Y1135" t="n">
        <v>1</v>
      </c>
      <c r="Z1135" t="n">
        <v>10</v>
      </c>
    </row>
    <row r="1136">
      <c r="A1136" t="n">
        <v>96</v>
      </c>
      <c r="B1136" t="n">
        <v>105</v>
      </c>
      <c r="C1136" t="inlineStr">
        <is>
          <t xml:space="preserve">CONCLUIDO	</t>
        </is>
      </c>
      <c r="D1136" t="n">
        <v>4.9209</v>
      </c>
      <c r="E1136" t="n">
        <v>20.32</v>
      </c>
      <c r="F1136" t="n">
        <v>17.43</v>
      </c>
      <c r="G1136" t="n">
        <v>130.74</v>
      </c>
      <c r="H1136" t="n">
        <v>1.82</v>
      </c>
      <c r="I1136" t="n">
        <v>8</v>
      </c>
      <c r="J1136" t="n">
        <v>244.05</v>
      </c>
      <c r="K1136" t="n">
        <v>55.27</v>
      </c>
      <c r="L1136" t="n">
        <v>25</v>
      </c>
      <c r="M1136" t="n">
        <v>6</v>
      </c>
      <c r="N1136" t="n">
        <v>58.78</v>
      </c>
      <c r="O1136" t="n">
        <v>30333.61</v>
      </c>
      <c r="P1136" t="n">
        <v>221.45</v>
      </c>
      <c r="Q1136" t="n">
        <v>444.55</v>
      </c>
      <c r="R1136" t="n">
        <v>65.55</v>
      </c>
      <c r="S1136" t="n">
        <v>48.21</v>
      </c>
      <c r="T1136" t="n">
        <v>2737.57</v>
      </c>
      <c r="U1136" t="n">
        <v>0.74</v>
      </c>
      <c r="V1136" t="n">
        <v>0.78</v>
      </c>
      <c r="W1136" t="n">
        <v>0.18</v>
      </c>
      <c r="X1136" t="n">
        <v>0.16</v>
      </c>
      <c r="Y1136" t="n">
        <v>1</v>
      </c>
      <c r="Z1136" t="n">
        <v>10</v>
      </c>
    </row>
    <row r="1137">
      <c r="A1137" t="n">
        <v>97</v>
      </c>
      <c r="B1137" t="n">
        <v>105</v>
      </c>
      <c r="C1137" t="inlineStr">
        <is>
          <t xml:space="preserve">CONCLUIDO	</t>
        </is>
      </c>
      <c r="D1137" t="n">
        <v>4.9167</v>
      </c>
      <c r="E1137" t="n">
        <v>20.34</v>
      </c>
      <c r="F1137" t="n">
        <v>17.45</v>
      </c>
      <c r="G1137" t="n">
        <v>130.87</v>
      </c>
      <c r="H1137" t="n">
        <v>1.84</v>
      </c>
      <c r="I1137" t="n">
        <v>8</v>
      </c>
      <c r="J1137" t="n">
        <v>244.49</v>
      </c>
      <c r="K1137" t="n">
        <v>55.27</v>
      </c>
      <c r="L1137" t="n">
        <v>25.25</v>
      </c>
      <c r="M1137" t="n">
        <v>6</v>
      </c>
      <c r="N1137" t="n">
        <v>58.97</v>
      </c>
      <c r="O1137" t="n">
        <v>30388.06</v>
      </c>
      <c r="P1137" t="n">
        <v>221.82</v>
      </c>
      <c r="Q1137" t="n">
        <v>444.55</v>
      </c>
      <c r="R1137" t="n">
        <v>66.31999999999999</v>
      </c>
      <c r="S1137" t="n">
        <v>48.21</v>
      </c>
      <c r="T1137" t="n">
        <v>3122.63</v>
      </c>
      <c r="U1137" t="n">
        <v>0.73</v>
      </c>
      <c r="V1137" t="n">
        <v>0.78</v>
      </c>
      <c r="W1137" t="n">
        <v>0.17</v>
      </c>
      <c r="X1137" t="n">
        <v>0.17</v>
      </c>
      <c r="Y1137" t="n">
        <v>1</v>
      </c>
      <c r="Z1137" t="n">
        <v>10</v>
      </c>
    </row>
    <row r="1138">
      <c r="A1138" t="n">
        <v>98</v>
      </c>
      <c r="B1138" t="n">
        <v>105</v>
      </c>
      <c r="C1138" t="inlineStr">
        <is>
          <t xml:space="preserve">CONCLUIDO	</t>
        </is>
      </c>
      <c r="D1138" t="n">
        <v>4.9023</v>
      </c>
      <c r="E1138" t="n">
        <v>20.4</v>
      </c>
      <c r="F1138" t="n">
        <v>17.51</v>
      </c>
      <c r="G1138" t="n">
        <v>131.32</v>
      </c>
      <c r="H1138" t="n">
        <v>1.85</v>
      </c>
      <c r="I1138" t="n">
        <v>8</v>
      </c>
      <c r="J1138" t="n">
        <v>244.93</v>
      </c>
      <c r="K1138" t="n">
        <v>55.27</v>
      </c>
      <c r="L1138" t="n">
        <v>25.5</v>
      </c>
      <c r="M1138" t="n">
        <v>6</v>
      </c>
      <c r="N1138" t="n">
        <v>59.16</v>
      </c>
      <c r="O1138" t="n">
        <v>30442.58</v>
      </c>
      <c r="P1138" t="n">
        <v>222.05</v>
      </c>
      <c r="Q1138" t="n">
        <v>444.55</v>
      </c>
      <c r="R1138" t="n">
        <v>68.39</v>
      </c>
      <c r="S1138" t="n">
        <v>48.21</v>
      </c>
      <c r="T1138" t="n">
        <v>4161.74</v>
      </c>
      <c r="U1138" t="n">
        <v>0.7</v>
      </c>
      <c r="V1138" t="n">
        <v>0.78</v>
      </c>
      <c r="W1138" t="n">
        <v>0.17</v>
      </c>
      <c r="X1138" t="n">
        <v>0.23</v>
      </c>
      <c r="Y1138" t="n">
        <v>1</v>
      </c>
      <c r="Z1138" t="n">
        <v>10</v>
      </c>
    </row>
    <row r="1139">
      <c r="A1139" t="n">
        <v>99</v>
      </c>
      <c r="B1139" t="n">
        <v>105</v>
      </c>
      <c r="C1139" t="inlineStr">
        <is>
          <t xml:space="preserve">CONCLUIDO	</t>
        </is>
      </c>
      <c r="D1139" t="n">
        <v>4.9088</v>
      </c>
      <c r="E1139" t="n">
        <v>20.37</v>
      </c>
      <c r="F1139" t="n">
        <v>17.48</v>
      </c>
      <c r="G1139" t="n">
        <v>131.12</v>
      </c>
      <c r="H1139" t="n">
        <v>1.87</v>
      </c>
      <c r="I1139" t="n">
        <v>8</v>
      </c>
      <c r="J1139" t="n">
        <v>245.38</v>
      </c>
      <c r="K1139" t="n">
        <v>55.27</v>
      </c>
      <c r="L1139" t="n">
        <v>25.75</v>
      </c>
      <c r="M1139" t="n">
        <v>6</v>
      </c>
      <c r="N1139" t="n">
        <v>59.35</v>
      </c>
      <c r="O1139" t="n">
        <v>30497.18</v>
      </c>
      <c r="P1139" t="n">
        <v>220.17</v>
      </c>
      <c r="Q1139" t="n">
        <v>444.55</v>
      </c>
      <c r="R1139" t="n">
        <v>67.39</v>
      </c>
      <c r="S1139" t="n">
        <v>48.21</v>
      </c>
      <c r="T1139" t="n">
        <v>3658.36</v>
      </c>
      <c r="U1139" t="n">
        <v>0.72</v>
      </c>
      <c r="V1139" t="n">
        <v>0.78</v>
      </c>
      <c r="W1139" t="n">
        <v>0.18</v>
      </c>
      <c r="X1139" t="n">
        <v>0.21</v>
      </c>
      <c r="Y1139" t="n">
        <v>1</v>
      </c>
      <c r="Z1139" t="n">
        <v>10</v>
      </c>
    </row>
    <row r="1140">
      <c r="A1140" t="n">
        <v>100</v>
      </c>
      <c r="B1140" t="n">
        <v>105</v>
      </c>
      <c r="C1140" t="inlineStr">
        <is>
          <t xml:space="preserve">CONCLUIDO	</t>
        </is>
      </c>
      <c r="D1140" t="n">
        <v>4.907</v>
      </c>
      <c r="E1140" t="n">
        <v>20.38</v>
      </c>
      <c r="F1140" t="n">
        <v>17.49</v>
      </c>
      <c r="G1140" t="n">
        <v>131.18</v>
      </c>
      <c r="H1140" t="n">
        <v>1.88</v>
      </c>
      <c r="I1140" t="n">
        <v>8</v>
      </c>
      <c r="J1140" t="n">
        <v>245.82</v>
      </c>
      <c r="K1140" t="n">
        <v>55.27</v>
      </c>
      <c r="L1140" t="n">
        <v>26</v>
      </c>
      <c r="M1140" t="n">
        <v>6</v>
      </c>
      <c r="N1140" t="n">
        <v>59.55</v>
      </c>
      <c r="O1140" t="n">
        <v>30551.84</v>
      </c>
      <c r="P1140" t="n">
        <v>219.52</v>
      </c>
      <c r="Q1140" t="n">
        <v>444.6</v>
      </c>
      <c r="R1140" t="n">
        <v>67.59999999999999</v>
      </c>
      <c r="S1140" t="n">
        <v>48.21</v>
      </c>
      <c r="T1140" t="n">
        <v>3763.59</v>
      </c>
      <c r="U1140" t="n">
        <v>0.71</v>
      </c>
      <c r="V1140" t="n">
        <v>0.78</v>
      </c>
      <c r="W1140" t="n">
        <v>0.18</v>
      </c>
      <c r="X1140" t="n">
        <v>0.21</v>
      </c>
      <c r="Y1140" t="n">
        <v>1</v>
      </c>
      <c r="Z1140" t="n">
        <v>10</v>
      </c>
    </row>
    <row r="1141">
      <c r="A1141" t="n">
        <v>101</v>
      </c>
      <c r="B1141" t="n">
        <v>105</v>
      </c>
      <c r="C1141" t="inlineStr">
        <is>
          <t xml:space="preserve">CONCLUIDO	</t>
        </is>
      </c>
      <c r="D1141" t="n">
        <v>4.9289</v>
      </c>
      <c r="E1141" t="n">
        <v>20.29</v>
      </c>
      <c r="F1141" t="n">
        <v>17.44</v>
      </c>
      <c r="G1141" t="n">
        <v>149.48</v>
      </c>
      <c r="H1141" t="n">
        <v>1.9</v>
      </c>
      <c r="I1141" t="n">
        <v>7</v>
      </c>
      <c r="J1141" t="n">
        <v>246.26</v>
      </c>
      <c r="K1141" t="n">
        <v>55.27</v>
      </c>
      <c r="L1141" t="n">
        <v>26.25</v>
      </c>
      <c r="M1141" t="n">
        <v>5</v>
      </c>
      <c r="N1141" t="n">
        <v>59.74</v>
      </c>
      <c r="O1141" t="n">
        <v>30606.57</v>
      </c>
      <c r="P1141" t="n">
        <v>219.3</v>
      </c>
      <c r="Q1141" t="n">
        <v>444.56</v>
      </c>
      <c r="R1141" t="n">
        <v>65.87</v>
      </c>
      <c r="S1141" t="n">
        <v>48.21</v>
      </c>
      <c r="T1141" t="n">
        <v>2904.41</v>
      </c>
      <c r="U1141" t="n">
        <v>0.73</v>
      </c>
      <c r="V1141" t="n">
        <v>0.78</v>
      </c>
      <c r="W1141" t="n">
        <v>0.18</v>
      </c>
      <c r="X1141" t="n">
        <v>0.16</v>
      </c>
      <c r="Y1141" t="n">
        <v>1</v>
      </c>
      <c r="Z1141" t="n">
        <v>10</v>
      </c>
    </row>
    <row r="1142">
      <c r="A1142" t="n">
        <v>102</v>
      </c>
      <c r="B1142" t="n">
        <v>105</v>
      </c>
      <c r="C1142" t="inlineStr">
        <is>
          <t xml:space="preserve">CONCLUIDO	</t>
        </is>
      </c>
      <c r="D1142" t="n">
        <v>4.9262</v>
      </c>
      <c r="E1142" t="n">
        <v>20.3</v>
      </c>
      <c r="F1142" t="n">
        <v>17.45</v>
      </c>
      <c r="G1142" t="n">
        <v>149.58</v>
      </c>
      <c r="H1142" t="n">
        <v>1.91</v>
      </c>
      <c r="I1142" t="n">
        <v>7</v>
      </c>
      <c r="J1142" t="n">
        <v>246.71</v>
      </c>
      <c r="K1142" t="n">
        <v>55.27</v>
      </c>
      <c r="L1142" t="n">
        <v>26.5</v>
      </c>
      <c r="M1142" t="n">
        <v>5</v>
      </c>
      <c r="N1142" t="n">
        <v>59.93</v>
      </c>
      <c r="O1142" t="n">
        <v>30661.38</v>
      </c>
      <c r="P1142" t="n">
        <v>219.36</v>
      </c>
      <c r="Q1142" t="n">
        <v>444.55</v>
      </c>
      <c r="R1142" t="n">
        <v>66.34</v>
      </c>
      <c r="S1142" t="n">
        <v>48.21</v>
      </c>
      <c r="T1142" t="n">
        <v>3137.7</v>
      </c>
      <c r="U1142" t="n">
        <v>0.73</v>
      </c>
      <c r="V1142" t="n">
        <v>0.78</v>
      </c>
      <c r="W1142" t="n">
        <v>0.17</v>
      </c>
      <c r="X1142" t="n">
        <v>0.17</v>
      </c>
      <c r="Y1142" t="n">
        <v>1</v>
      </c>
      <c r="Z1142" t="n">
        <v>10</v>
      </c>
    </row>
    <row r="1143">
      <c r="A1143" t="n">
        <v>103</v>
      </c>
      <c r="B1143" t="n">
        <v>105</v>
      </c>
      <c r="C1143" t="inlineStr">
        <is>
          <t xml:space="preserve">CONCLUIDO	</t>
        </is>
      </c>
      <c r="D1143" t="n">
        <v>4.9281</v>
      </c>
      <c r="E1143" t="n">
        <v>20.29</v>
      </c>
      <c r="F1143" t="n">
        <v>17.44</v>
      </c>
      <c r="G1143" t="n">
        <v>149.51</v>
      </c>
      <c r="H1143" t="n">
        <v>1.93</v>
      </c>
      <c r="I1143" t="n">
        <v>7</v>
      </c>
      <c r="J1143" t="n">
        <v>247.15</v>
      </c>
      <c r="K1143" t="n">
        <v>55.27</v>
      </c>
      <c r="L1143" t="n">
        <v>26.75</v>
      </c>
      <c r="M1143" t="n">
        <v>5</v>
      </c>
      <c r="N1143" t="n">
        <v>60.13</v>
      </c>
      <c r="O1143" t="n">
        <v>30716.25</v>
      </c>
      <c r="P1143" t="n">
        <v>219.63</v>
      </c>
      <c r="Q1143" t="n">
        <v>444.55</v>
      </c>
      <c r="R1143" t="n">
        <v>65.97</v>
      </c>
      <c r="S1143" t="n">
        <v>48.21</v>
      </c>
      <c r="T1143" t="n">
        <v>2955.78</v>
      </c>
      <c r="U1143" t="n">
        <v>0.73</v>
      </c>
      <c r="V1143" t="n">
        <v>0.78</v>
      </c>
      <c r="W1143" t="n">
        <v>0.18</v>
      </c>
      <c r="X1143" t="n">
        <v>0.17</v>
      </c>
      <c r="Y1143" t="n">
        <v>1</v>
      </c>
      <c r="Z1143" t="n">
        <v>10</v>
      </c>
    </row>
    <row r="1144">
      <c r="A1144" t="n">
        <v>104</v>
      </c>
      <c r="B1144" t="n">
        <v>105</v>
      </c>
      <c r="C1144" t="inlineStr">
        <is>
          <t xml:space="preserve">CONCLUIDO	</t>
        </is>
      </c>
      <c r="D1144" t="n">
        <v>4.9277</v>
      </c>
      <c r="E1144" t="n">
        <v>20.29</v>
      </c>
      <c r="F1144" t="n">
        <v>17.45</v>
      </c>
      <c r="G1144" t="n">
        <v>149.53</v>
      </c>
      <c r="H1144" t="n">
        <v>1.94</v>
      </c>
      <c r="I1144" t="n">
        <v>7</v>
      </c>
      <c r="J1144" t="n">
        <v>247.6</v>
      </c>
      <c r="K1144" t="n">
        <v>55.27</v>
      </c>
      <c r="L1144" t="n">
        <v>27</v>
      </c>
      <c r="M1144" t="n">
        <v>5</v>
      </c>
      <c r="N1144" t="n">
        <v>60.33</v>
      </c>
      <c r="O1144" t="n">
        <v>30771.2</v>
      </c>
      <c r="P1144" t="n">
        <v>219.74</v>
      </c>
      <c r="Q1144" t="n">
        <v>444.55</v>
      </c>
      <c r="R1144" t="n">
        <v>66.12</v>
      </c>
      <c r="S1144" t="n">
        <v>48.21</v>
      </c>
      <c r="T1144" t="n">
        <v>3032.31</v>
      </c>
      <c r="U1144" t="n">
        <v>0.73</v>
      </c>
      <c r="V1144" t="n">
        <v>0.78</v>
      </c>
      <c r="W1144" t="n">
        <v>0.17</v>
      </c>
      <c r="X1144" t="n">
        <v>0.17</v>
      </c>
      <c r="Y1144" t="n">
        <v>1</v>
      </c>
      <c r="Z1144" t="n">
        <v>10</v>
      </c>
    </row>
    <row r="1145">
      <c r="A1145" t="n">
        <v>105</v>
      </c>
      <c r="B1145" t="n">
        <v>105</v>
      </c>
      <c r="C1145" t="inlineStr">
        <is>
          <t xml:space="preserve">CONCLUIDO	</t>
        </is>
      </c>
      <c r="D1145" t="n">
        <v>4.9285</v>
      </c>
      <c r="E1145" t="n">
        <v>20.29</v>
      </c>
      <c r="F1145" t="n">
        <v>17.44</v>
      </c>
      <c r="G1145" t="n">
        <v>149.5</v>
      </c>
      <c r="H1145" t="n">
        <v>1.95</v>
      </c>
      <c r="I1145" t="n">
        <v>7</v>
      </c>
      <c r="J1145" t="n">
        <v>248.04</v>
      </c>
      <c r="K1145" t="n">
        <v>55.27</v>
      </c>
      <c r="L1145" t="n">
        <v>27.25</v>
      </c>
      <c r="M1145" t="n">
        <v>5</v>
      </c>
      <c r="N1145" t="n">
        <v>60.52</v>
      </c>
      <c r="O1145" t="n">
        <v>30826.21</v>
      </c>
      <c r="P1145" t="n">
        <v>219.5</v>
      </c>
      <c r="Q1145" t="n">
        <v>444.55</v>
      </c>
      <c r="R1145" t="n">
        <v>65.97</v>
      </c>
      <c r="S1145" t="n">
        <v>48.21</v>
      </c>
      <c r="T1145" t="n">
        <v>2956.8</v>
      </c>
      <c r="U1145" t="n">
        <v>0.73</v>
      </c>
      <c r="V1145" t="n">
        <v>0.78</v>
      </c>
      <c r="W1145" t="n">
        <v>0.18</v>
      </c>
      <c r="X1145" t="n">
        <v>0.17</v>
      </c>
      <c r="Y1145" t="n">
        <v>1</v>
      </c>
      <c r="Z1145" t="n">
        <v>10</v>
      </c>
    </row>
    <row r="1146">
      <c r="A1146" t="n">
        <v>106</v>
      </c>
      <c r="B1146" t="n">
        <v>105</v>
      </c>
      <c r="C1146" t="inlineStr">
        <is>
          <t xml:space="preserve">CONCLUIDO	</t>
        </is>
      </c>
      <c r="D1146" t="n">
        <v>4.9319</v>
      </c>
      <c r="E1146" t="n">
        <v>20.28</v>
      </c>
      <c r="F1146" t="n">
        <v>17.43</v>
      </c>
      <c r="G1146" t="n">
        <v>149.38</v>
      </c>
      <c r="H1146" t="n">
        <v>1.97</v>
      </c>
      <c r="I1146" t="n">
        <v>7</v>
      </c>
      <c r="J1146" t="n">
        <v>248.49</v>
      </c>
      <c r="K1146" t="n">
        <v>55.27</v>
      </c>
      <c r="L1146" t="n">
        <v>27.5</v>
      </c>
      <c r="M1146" t="n">
        <v>5</v>
      </c>
      <c r="N1146" t="n">
        <v>60.72</v>
      </c>
      <c r="O1146" t="n">
        <v>30881.3</v>
      </c>
      <c r="P1146" t="n">
        <v>219.38</v>
      </c>
      <c r="Q1146" t="n">
        <v>444.55</v>
      </c>
      <c r="R1146" t="n">
        <v>65.31</v>
      </c>
      <c r="S1146" t="n">
        <v>48.21</v>
      </c>
      <c r="T1146" t="n">
        <v>2625.12</v>
      </c>
      <c r="U1146" t="n">
        <v>0.74</v>
      </c>
      <c r="V1146" t="n">
        <v>0.78</v>
      </c>
      <c r="W1146" t="n">
        <v>0.18</v>
      </c>
      <c r="X1146" t="n">
        <v>0.15</v>
      </c>
      <c r="Y1146" t="n">
        <v>1</v>
      </c>
      <c r="Z1146" t="n">
        <v>10</v>
      </c>
    </row>
    <row r="1147">
      <c r="A1147" t="n">
        <v>107</v>
      </c>
      <c r="B1147" t="n">
        <v>105</v>
      </c>
      <c r="C1147" t="inlineStr">
        <is>
          <t xml:space="preserve">CONCLUIDO	</t>
        </is>
      </c>
      <c r="D1147" t="n">
        <v>4.9377</v>
      </c>
      <c r="E1147" t="n">
        <v>20.25</v>
      </c>
      <c r="F1147" t="n">
        <v>17.4</v>
      </c>
      <c r="G1147" t="n">
        <v>149.18</v>
      </c>
      <c r="H1147" t="n">
        <v>1.98</v>
      </c>
      <c r="I1147" t="n">
        <v>7</v>
      </c>
      <c r="J1147" t="n">
        <v>248.94</v>
      </c>
      <c r="K1147" t="n">
        <v>55.27</v>
      </c>
      <c r="L1147" t="n">
        <v>27.75</v>
      </c>
      <c r="M1147" t="n">
        <v>5</v>
      </c>
      <c r="N1147" t="n">
        <v>60.92</v>
      </c>
      <c r="O1147" t="n">
        <v>30936.46</v>
      </c>
      <c r="P1147" t="n">
        <v>218.43</v>
      </c>
      <c r="Q1147" t="n">
        <v>444.55</v>
      </c>
      <c r="R1147" t="n">
        <v>64.77</v>
      </c>
      <c r="S1147" t="n">
        <v>48.21</v>
      </c>
      <c r="T1147" t="n">
        <v>2355.9</v>
      </c>
      <c r="U1147" t="n">
        <v>0.74</v>
      </c>
      <c r="V1147" t="n">
        <v>0.78</v>
      </c>
      <c r="W1147" t="n">
        <v>0.17</v>
      </c>
      <c r="X1147" t="n">
        <v>0.13</v>
      </c>
      <c r="Y1147" t="n">
        <v>1</v>
      </c>
      <c r="Z1147" t="n">
        <v>10</v>
      </c>
    </row>
    <row r="1148">
      <c r="A1148" t="n">
        <v>108</v>
      </c>
      <c r="B1148" t="n">
        <v>105</v>
      </c>
      <c r="C1148" t="inlineStr">
        <is>
          <t xml:space="preserve">CONCLUIDO	</t>
        </is>
      </c>
      <c r="D1148" t="n">
        <v>4.9249</v>
      </c>
      <c r="E1148" t="n">
        <v>20.3</v>
      </c>
      <c r="F1148" t="n">
        <v>17.46</v>
      </c>
      <c r="G1148" t="n">
        <v>149.63</v>
      </c>
      <c r="H1148" t="n">
        <v>2</v>
      </c>
      <c r="I1148" t="n">
        <v>7</v>
      </c>
      <c r="J1148" t="n">
        <v>249.39</v>
      </c>
      <c r="K1148" t="n">
        <v>55.27</v>
      </c>
      <c r="L1148" t="n">
        <v>28</v>
      </c>
      <c r="M1148" t="n">
        <v>5</v>
      </c>
      <c r="N1148" t="n">
        <v>61.11</v>
      </c>
      <c r="O1148" t="n">
        <v>30991.69</v>
      </c>
      <c r="P1148" t="n">
        <v>218.49</v>
      </c>
      <c r="Q1148" t="n">
        <v>444.55</v>
      </c>
      <c r="R1148" t="n">
        <v>66.55</v>
      </c>
      <c r="S1148" t="n">
        <v>48.21</v>
      </c>
      <c r="T1148" t="n">
        <v>3242.88</v>
      </c>
      <c r="U1148" t="n">
        <v>0.72</v>
      </c>
      <c r="V1148" t="n">
        <v>0.78</v>
      </c>
      <c r="W1148" t="n">
        <v>0.17</v>
      </c>
      <c r="X1148" t="n">
        <v>0.18</v>
      </c>
      <c r="Y1148" t="n">
        <v>1</v>
      </c>
      <c r="Z1148" t="n">
        <v>10</v>
      </c>
    </row>
    <row r="1149">
      <c r="A1149" t="n">
        <v>109</v>
      </c>
      <c r="B1149" t="n">
        <v>105</v>
      </c>
      <c r="C1149" t="inlineStr">
        <is>
          <t xml:space="preserve">CONCLUIDO	</t>
        </is>
      </c>
      <c r="D1149" t="n">
        <v>4.925</v>
      </c>
      <c r="E1149" t="n">
        <v>20.3</v>
      </c>
      <c r="F1149" t="n">
        <v>17.46</v>
      </c>
      <c r="G1149" t="n">
        <v>149.62</v>
      </c>
      <c r="H1149" t="n">
        <v>2.01</v>
      </c>
      <c r="I1149" t="n">
        <v>7</v>
      </c>
      <c r="J1149" t="n">
        <v>249.83</v>
      </c>
      <c r="K1149" t="n">
        <v>55.27</v>
      </c>
      <c r="L1149" t="n">
        <v>28.25</v>
      </c>
      <c r="M1149" t="n">
        <v>5</v>
      </c>
      <c r="N1149" t="n">
        <v>61.31</v>
      </c>
      <c r="O1149" t="n">
        <v>31047</v>
      </c>
      <c r="P1149" t="n">
        <v>217.81</v>
      </c>
      <c r="Q1149" t="n">
        <v>444.55</v>
      </c>
      <c r="R1149" t="n">
        <v>66.53</v>
      </c>
      <c r="S1149" t="n">
        <v>48.21</v>
      </c>
      <c r="T1149" t="n">
        <v>3235.82</v>
      </c>
      <c r="U1149" t="n">
        <v>0.72</v>
      </c>
      <c r="V1149" t="n">
        <v>0.78</v>
      </c>
      <c r="W1149" t="n">
        <v>0.17</v>
      </c>
      <c r="X1149" t="n">
        <v>0.18</v>
      </c>
      <c r="Y1149" t="n">
        <v>1</v>
      </c>
      <c r="Z1149" t="n">
        <v>10</v>
      </c>
    </row>
    <row r="1150">
      <c r="A1150" t="n">
        <v>110</v>
      </c>
      <c r="B1150" t="n">
        <v>105</v>
      </c>
      <c r="C1150" t="inlineStr">
        <is>
          <t xml:space="preserve">CONCLUIDO	</t>
        </is>
      </c>
      <c r="D1150" t="n">
        <v>4.9275</v>
      </c>
      <c r="E1150" t="n">
        <v>20.29</v>
      </c>
      <c r="F1150" t="n">
        <v>17.45</v>
      </c>
      <c r="G1150" t="n">
        <v>149.53</v>
      </c>
      <c r="H1150" t="n">
        <v>2.03</v>
      </c>
      <c r="I1150" t="n">
        <v>7</v>
      </c>
      <c r="J1150" t="n">
        <v>250.28</v>
      </c>
      <c r="K1150" t="n">
        <v>55.27</v>
      </c>
      <c r="L1150" t="n">
        <v>28.5</v>
      </c>
      <c r="M1150" t="n">
        <v>5</v>
      </c>
      <c r="N1150" t="n">
        <v>61.51</v>
      </c>
      <c r="O1150" t="n">
        <v>31102.37</v>
      </c>
      <c r="P1150" t="n">
        <v>217.51</v>
      </c>
      <c r="Q1150" t="n">
        <v>444.55</v>
      </c>
      <c r="R1150" t="n">
        <v>66.12</v>
      </c>
      <c r="S1150" t="n">
        <v>48.21</v>
      </c>
      <c r="T1150" t="n">
        <v>3032.35</v>
      </c>
      <c r="U1150" t="n">
        <v>0.73</v>
      </c>
      <c r="V1150" t="n">
        <v>0.78</v>
      </c>
      <c r="W1150" t="n">
        <v>0.18</v>
      </c>
      <c r="X1150" t="n">
        <v>0.17</v>
      </c>
      <c r="Y1150" t="n">
        <v>1</v>
      </c>
      <c r="Z1150" t="n">
        <v>10</v>
      </c>
    </row>
    <row r="1151">
      <c r="A1151" t="n">
        <v>111</v>
      </c>
      <c r="B1151" t="n">
        <v>105</v>
      </c>
      <c r="C1151" t="inlineStr">
        <is>
          <t xml:space="preserve">CONCLUIDO	</t>
        </is>
      </c>
      <c r="D1151" t="n">
        <v>4.9271</v>
      </c>
      <c r="E1151" t="n">
        <v>20.3</v>
      </c>
      <c r="F1151" t="n">
        <v>17.45</v>
      </c>
      <c r="G1151" t="n">
        <v>149.55</v>
      </c>
      <c r="H1151" t="n">
        <v>2.04</v>
      </c>
      <c r="I1151" t="n">
        <v>7</v>
      </c>
      <c r="J1151" t="n">
        <v>250.73</v>
      </c>
      <c r="K1151" t="n">
        <v>55.27</v>
      </c>
      <c r="L1151" t="n">
        <v>28.75</v>
      </c>
      <c r="M1151" t="n">
        <v>5</v>
      </c>
      <c r="N1151" t="n">
        <v>61.71</v>
      </c>
      <c r="O1151" t="n">
        <v>31157.82</v>
      </c>
      <c r="P1151" t="n">
        <v>216.94</v>
      </c>
      <c r="Q1151" t="n">
        <v>444.56</v>
      </c>
      <c r="R1151" t="n">
        <v>66.23999999999999</v>
      </c>
      <c r="S1151" t="n">
        <v>48.21</v>
      </c>
      <c r="T1151" t="n">
        <v>3090.92</v>
      </c>
      <c r="U1151" t="n">
        <v>0.73</v>
      </c>
      <c r="V1151" t="n">
        <v>0.78</v>
      </c>
      <c r="W1151" t="n">
        <v>0.17</v>
      </c>
      <c r="X1151" t="n">
        <v>0.17</v>
      </c>
      <c r="Y1151" t="n">
        <v>1</v>
      </c>
      <c r="Z1151" t="n">
        <v>10</v>
      </c>
    </row>
    <row r="1152">
      <c r="A1152" t="n">
        <v>112</v>
      </c>
      <c r="B1152" t="n">
        <v>105</v>
      </c>
      <c r="C1152" t="inlineStr">
        <is>
          <t xml:space="preserve">CONCLUIDO	</t>
        </is>
      </c>
      <c r="D1152" t="n">
        <v>4.9242</v>
      </c>
      <c r="E1152" t="n">
        <v>20.31</v>
      </c>
      <c r="F1152" t="n">
        <v>17.46</v>
      </c>
      <c r="G1152" t="n">
        <v>149.65</v>
      </c>
      <c r="H1152" t="n">
        <v>2.05</v>
      </c>
      <c r="I1152" t="n">
        <v>7</v>
      </c>
      <c r="J1152" t="n">
        <v>251.18</v>
      </c>
      <c r="K1152" t="n">
        <v>55.27</v>
      </c>
      <c r="L1152" t="n">
        <v>29</v>
      </c>
      <c r="M1152" t="n">
        <v>5</v>
      </c>
      <c r="N1152" t="n">
        <v>61.91</v>
      </c>
      <c r="O1152" t="n">
        <v>31213.35</v>
      </c>
      <c r="P1152" t="n">
        <v>217.27</v>
      </c>
      <c r="Q1152" t="n">
        <v>444.56</v>
      </c>
      <c r="R1152" t="n">
        <v>66.62</v>
      </c>
      <c r="S1152" t="n">
        <v>48.21</v>
      </c>
      <c r="T1152" t="n">
        <v>3281.75</v>
      </c>
      <c r="U1152" t="n">
        <v>0.72</v>
      </c>
      <c r="V1152" t="n">
        <v>0.78</v>
      </c>
      <c r="W1152" t="n">
        <v>0.17</v>
      </c>
      <c r="X1152" t="n">
        <v>0.18</v>
      </c>
      <c r="Y1152" t="n">
        <v>1</v>
      </c>
      <c r="Z1152" t="n">
        <v>10</v>
      </c>
    </row>
    <row r="1153">
      <c r="A1153" t="n">
        <v>113</v>
      </c>
      <c r="B1153" t="n">
        <v>105</v>
      </c>
      <c r="C1153" t="inlineStr">
        <is>
          <t xml:space="preserve">CONCLUIDO	</t>
        </is>
      </c>
      <c r="D1153" t="n">
        <v>4.9263</v>
      </c>
      <c r="E1153" t="n">
        <v>20.3</v>
      </c>
      <c r="F1153" t="n">
        <v>17.45</v>
      </c>
      <c r="G1153" t="n">
        <v>149.58</v>
      </c>
      <c r="H1153" t="n">
        <v>2.07</v>
      </c>
      <c r="I1153" t="n">
        <v>7</v>
      </c>
      <c r="J1153" t="n">
        <v>251.63</v>
      </c>
      <c r="K1153" t="n">
        <v>55.27</v>
      </c>
      <c r="L1153" t="n">
        <v>29.25</v>
      </c>
      <c r="M1153" t="n">
        <v>5</v>
      </c>
      <c r="N1153" t="n">
        <v>62.11</v>
      </c>
      <c r="O1153" t="n">
        <v>31268.94</v>
      </c>
      <c r="P1153" t="n">
        <v>216.88</v>
      </c>
      <c r="Q1153" t="n">
        <v>444.55</v>
      </c>
      <c r="R1153" t="n">
        <v>66.31</v>
      </c>
      <c r="S1153" t="n">
        <v>48.21</v>
      </c>
      <c r="T1153" t="n">
        <v>3122.52</v>
      </c>
      <c r="U1153" t="n">
        <v>0.73</v>
      </c>
      <c r="V1153" t="n">
        <v>0.78</v>
      </c>
      <c r="W1153" t="n">
        <v>0.18</v>
      </c>
      <c r="X1153" t="n">
        <v>0.17</v>
      </c>
      <c r="Y1153" t="n">
        <v>1</v>
      </c>
      <c r="Z1153" t="n">
        <v>10</v>
      </c>
    </row>
    <row r="1154">
      <c r="A1154" t="n">
        <v>114</v>
      </c>
      <c r="B1154" t="n">
        <v>105</v>
      </c>
      <c r="C1154" t="inlineStr">
        <is>
          <t xml:space="preserve">CONCLUIDO	</t>
        </is>
      </c>
      <c r="D1154" t="n">
        <v>4.9262</v>
      </c>
      <c r="E1154" t="n">
        <v>20.3</v>
      </c>
      <c r="F1154" t="n">
        <v>17.45</v>
      </c>
      <c r="G1154" t="n">
        <v>149.58</v>
      </c>
      <c r="H1154" t="n">
        <v>2.08</v>
      </c>
      <c r="I1154" t="n">
        <v>7</v>
      </c>
      <c r="J1154" t="n">
        <v>252.08</v>
      </c>
      <c r="K1154" t="n">
        <v>55.27</v>
      </c>
      <c r="L1154" t="n">
        <v>29.5</v>
      </c>
      <c r="M1154" t="n">
        <v>5</v>
      </c>
      <c r="N1154" t="n">
        <v>62.31</v>
      </c>
      <c r="O1154" t="n">
        <v>31324.61</v>
      </c>
      <c r="P1154" t="n">
        <v>216.92</v>
      </c>
      <c r="Q1154" t="n">
        <v>444.57</v>
      </c>
      <c r="R1154" t="n">
        <v>66.33</v>
      </c>
      <c r="S1154" t="n">
        <v>48.21</v>
      </c>
      <c r="T1154" t="n">
        <v>3136.07</v>
      </c>
      <c r="U1154" t="n">
        <v>0.73</v>
      </c>
      <c r="V1154" t="n">
        <v>0.78</v>
      </c>
      <c r="W1154" t="n">
        <v>0.17</v>
      </c>
      <c r="X1154" t="n">
        <v>0.17</v>
      </c>
      <c r="Y1154" t="n">
        <v>1</v>
      </c>
      <c r="Z1154" t="n">
        <v>10</v>
      </c>
    </row>
    <row r="1155">
      <c r="A1155" t="n">
        <v>115</v>
      </c>
      <c r="B1155" t="n">
        <v>105</v>
      </c>
      <c r="C1155" t="inlineStr">
        <is>
          <t xml:space="preserve">CONCLUIDO	</t>
        </is>
      </c>
      <c r="D1155" t="n">
        <v>4.9264</v>
      </c>
      <c r="E1155" t="n">
        <v>20.3</v>
      </c>
      <c r="F1155" t="n">
        <v>17.45</v>
      </c>
      <c r="G1155" t="n">
        <v>149.57</v>
      </c>
      <c r="H1155" t="n">
        <v>2.1</v>
      </c>
      <c r="I1155" t="n">
        <v>7</v>
      </c>
      <c r="J1155" t="n">
        <v>252.54</v>
      </c>
      <c r="K1155" t="n">
        <v>55.27</v>
      </c>
      <c r="L1155" t="n">
        <v>29.75</v>
      </c>
      <c r="M1155" t="n">
        <v>5</v>
      </c>
      <c r="N1155" t="n">
        <v>62.51</v>
      </c>
      <c r="O1155" t="n">
        <v>31380.35</v>
      </c>
      <c r="P1155" t="n">
        <v>216.55</v>
      </c>
      <c r="Q1155" t="n">
        <v>444.55</v>
      </c>
      <c r="R1155" t="n">
        <v>66.20999999999999</v>
      </c>
      <c r="S1155" t="n">
        <v>48.21</v>
      </c>
      <c r="T1155" t="n">
        <v>3072.76</v>
      </c>
      <c r="U1155" t="n">
        <v>0.73</v>
      </c>
      <c r="V1155" t="n">
        <v>0.78</v>
      </c>
      <c r="W1155" t="n">
        <v>0.18</v>
      </c>
      <c r="X1155" t="n">
        <v>0.17</v>
      </c>
      <c r="Y1155" t="n">
        <v>1</v>
      </c>
      <c r="Z1155" t="n">
        <v>10</v>
      </c>
    </row>
    <row r="1156">
      <c r="A1156" t="n">
        <v>116</v>
      </c>
      <c r="B1156" t="n">
        <v>105</v>
      </c>
      <c r="C1156" t="inlineStr">
        <is>
          <t xml:space="preserve">CONCLUIDO	</t>
        </is>
      </c>
      <c r="D1156" t="n">
        <v>4.9309</v>
      </c>
      <c r="E1156" t="n">
        <v>20.28</v>
      </c>
      <c r="F1156" t="n">
        <v>17.43</v>
      </c>
      <c r="G1156" t="n">
        <v>149.41</v>
      </c>
      <c r="H1156" t="n">
        <v>2.11</v>
      </c>
      <c r="I1156" t="n">
        <v>7</v>
      </c>
      <c r="J1156" t="n">
        <v>252.99</v>
      </c>
      <c r="K1156" t="n">
        <v>55.27</v>
      </c>
      <c r="L1156" t="n">
        <v>30</v>
      </c>
      <c r="M1156" t="n">
        <v>5</v>
      </c>
      <c r="N1156" t="n">
        <v>62.72</v>
      </c>
      <c r="O1156" t="n">
        <v>31436.17</v>
      </c>
      <c r="P1156" t="n">
        <v>215.03</v>
      </c>
      <c r="Q1156" t="n">
        <v>444.55</v>
      </c>
      <c r="R1156" t="n">
        <v>65.61</v>
      </c>
      <c r="S1156" t="n">
        <v>48.21</v>
      </c>
      <c r="T1156" t="n">
        <v>2776.28</v>
      </c>
      <c r="U1156" t="n">
        <v>0.73</v>
      </c>
      <c r="V1156" t="n">
        <v>0.78</v>
      </c>
      <c r="W1156" t="n">
        <v>0.18</v>
      </c>
      <c r="X1156" t="n">
        <v>0.15</v>
      </c>
      <c r="Y1156" t="n">
        <v>1</v>
      </c>
      <c r="Z1156" t="n">
        <v>10</v>
      </c>
    </row>
    <row r="1157">
      <c r="A1157" t="n">
        <v>117</v>
      </c>
      <c r="B1157" t="n">
        <v>105</v>
      </c>
      <c r="C1157" t="inlineStr">
        <is>
          <t xml:space="preserve">CONCLUIDO	</t>
        </is>
      </c>
      <c r="D1157" t="n">
        <v>4.9321</v>
      </c>
      <c r="E1157" t="n">
        <v>20.28</v>
      </c>
      <c r="F1157" t="n">
        <v>17.43</v>
      </c>
      <c r="G1157" t="n">
        <v>149.37</v>
      </c>
      <c r="H1157" t="n">
        <v>2.12</v>
      </c>
      <c r="I1157" t="n">
        <v>7</v>
      </c>
      <c r="J1157" t="n">
        <v>253.44</v>
      </c>
      <c r="K1157" t="n">
        <v>55.27</v>
      </c>
      <c r="L1157" t="n">
        <v>30.25</v>
      </c>
      <c r="M1157" t="n">
        <v>5</v>
      </c>
      <c r="N1157" t="n">
        <v>62.92</v>
      </c>
      <c r="O1157" t="n">
        <v>31492.06</v>
      </c>
      <c r="P1157" t="n">
        <v>213.39</v>
      </c>
      <c r="Q1157" t="n">
        <v>444.55</v>
      </c>
      <c r="R1157" t="n">
        <v>65.45</v>
      </c>
      <c r="S1157" t="n">
        <v>48.21</v>
      </c>
      <c r="T1157" t="n">
        <v>2693.95</v>
      </c>
      <c r="U1157" t="n">
        <v>0.74</v>
      </c>
      <c r="V1157" t="n">
        <v>0.78</v>
      </c>
      <c r="W1157" t="n">
        <v>0.18</v>
      </c>
      <c r="X1157" t="n">
        <v>0.15</v>
      </c>
      <c r="Y1157" t="n">
        <v>1</v>
      </c>
      <c r="Z1157" t="n">
        <v>10</v>
      </c>
    </row>
    <row r="1158">
      <c r="A1158" t="n">
        <v>118</v>
      </c>
      <c r="B1158" t="n">
        <v>105</v>
      </c>
      <c r="C1158" t="inlineStr">
        <is>
          <t xml:space="preserve">CONCLUIDO	</t>
        </is>
      </c>
      <c r="D1158" t="n">
        <v>4.9511</v>
      </c>
      <c r="E1158" t="n">
        <v>20.2</v>
      </c>
      <c r="F1158" t="n">
        <v>17.39</v>
      </c>
      <c r="G1158" t="n">
        <v>173.89</v>
      </c>
      <c r="H1158" t="n">
        <v>2.14</v>
      </c>
      <c r="I1158" t="n">
        <v>6</v>
      </c>
      <c r="J1158" t="n">
        <v>253.9</v>
      </c>
      <c r="K1158" t="n">
        <v>55.27</v>
      </c>
      <c r="L1158" t="n">
        <v>30.5</v>
      </c>
      <c r="M1158" t="n">
        <v>4</v>
      </c>
      <c r="N1158" t="n">
        <v>63.12</v>
      </c>
      <c r="O1158" t="n">
        <v>31548.03</v>
      </c>
      <c r="P1158" t="n">
        <v>212.71</v>
      </c>
      <c r="Q1158" t="n">
        <v>444.55</v>
      </c>
      <c r="R1158" t="n">
        <v>64.25</v>
      </c>
      <c r="S1158" t="n">
        <v>48.21</v>
      </c>
      <c r="T1158" t="n">
        <v>2097.86</v>
      </c>
      <c r="U1158" t="n">
        <v>0.75</v>
      </c>
      <c r="V1158" t="n">
        <v>0.78</v>
      </c>
      <c r="W1158" t="n">
        <v>0.17</v>
      </c>
      <c r="X1158" t="n">
        <v>0.11</v>
      </c>
      <c r="Y1158" t="n">
        <v>1</v>
      </c>
      <c r="Z1158" t="n">
        <v>10</v>
      </c>
    </row>
    <row r="1159">
      <c r="A1159" t="n">
        <v>119</v>
      </c>
      <c r="B1159" t="n">
        <v>105</v>
      </c>
      <c r="C1159" t="inlineStr">
        <is>
          <t xml:space="preserve">CONCLUIDO	</t>
        </is>
      </c>
      <c r="D1159" t="n">
        <v>4.9434</v>
      </c>
      <c r="E1159" t="n">
        <v>20.23</v>
      </c>
      <c r="F1159" t="n">
        <v>17.42</v>
      </c>
      <c r="G1159" t="n">
        <v>174.21</v>
      </c>
      <c r="H1159" t="n">
        <v>2.15</v>
      </c>
      <c r="I1159" t="n">
        <v>6</v>
      </c>
      <c r="J1159" t="n">
        <v>254.35</v>
      </c>
      <c r="K1159" t="n">
        <v>55.27</v>
      </c>
      <c r="L1159" t="n">
        <v>30.75</v>
      </c>
      <c r="M1159" t="n">
        <v>4</v>
      </c>
      <c r="N1159" t="n">
        <v>63.33</v>
      </c>
      <c r="O1159" t="n">
        <v>31604.07</v>
      </c>
      <c r="P1159" t="n">
        <v>213.45</v>
      </c>
      <c r="Q1159" t="n">
        <v>444.55</v>
      </c>
      <c r="R1159" t="n">
        <v>65.41</v>
      </c>
      <c r="S1159" t="n">
        <v>48.21</v>
      </c>
      <c r="T1159" t="n">
        <v>2678.78</v>
      </c>
      <c r="U1159" t="n">
        <v>0.74</v>
      </c>
      <c r="V1159" t="n">
        <v>0.78</v>
      </c>
      <c r="W1159" t="n">
        <v>0.17</v>
      </c>
      <c r="X1159" t="n">
        <v>0.14</v>
      </c>
      <c r="Y1159" t="n">
        <v>1</v>
      </c>
      <c r="Z1159" t="n">
        <v>10</v>
      </c>
    </row>
    <row r="1160">
      <c r="A1160" t="n">
        <v>120</v>
      </c>
      <c r="B1160" t="n">
        <v>105</v>
      </c>
      <c r="C1160" t="inlineStr">
        <is>
          <t xml:space="preserve">CONCLUIDO	</t>
        </is>
      </c>
      <c r="D1160" t="n">
        <v>4.9427</v>
      </c>
      <c r="E1160" t="n">
        <v>20.23</v>
      </c>
      <c r="F1160" t="n">
        <v>17.42</v>
      </c>
      <c r="G1160" t="n">
        <v>174.24</v>
      </c>
      <c r="H1160" t="n">
        <v>2.16</v>
      </c>
      <c r="I1160" t="n">
        <v>6</v>
      </c>
      <c r="J1160" t="n">
        <v>254.81</v>
      </c>
      <c r="K1160" t="n">
        <v>55.27</v>
      </c>
      <c r="L1160" t="n">
        <v>31</v>
      </c>
      <c r="M1160" t="n">
        <v>4</v>
      </c>
      <c r="N1160" t="n">
        <v>63.53</v>
      </c>
      <c r="O1160" t="n">
        <v>31660.19</v>
      </c>
      <c r="P1160" t="n">
        <v>213.63</v>
      </c>
      <c r="Q1160" t="n">
        <v>444.55</v>
      </c>
      <c r="R1160" t="n">
        <v>65.42</v>
      </c>
      <c r="S1160" t="n">
        <v>48.21</v>
      </c>
      <c r="T1160" t="n">
        <v>2686.4</v>
      </c>
      <c r="U1160" t="n">
        <v>0.74</v>
      </c>
      <c r="V1160" t="n">
        <v>0.78</v>
      </c>
      <c r="W1160" t="n">
        <v>0.17</v>
      </c>
      <c r="X1160" t="n">
        <v>0.15</v>
      </c>
      <c r="Y1160" t="n">
        <v>1</v>
      </c>
      <c r="Z1160" t="n">
        <v>10</v>
      </c>
    </row>
    <row r="1161">
      <c r="A1161" t="n">
        <v>121</v>
      </c>
      <c r="B1161" t="n">
        <v>105</v>
      </c>
      <c r="C1161" t="inlineStr">
        <is>
          <t xml:space="preserve">CONCLUIDO	</t>
        </is>
      </c>
      <c r="D1161" t="n">
        <v>4.9474</v>
      </c>
      <c r="E1161" t="n">
        <v>20.21</v>
      </c>
      <c r="F1161" t="n">
        <v>17.4</v>
      </c>
      <c r="G1161" t="n">
        <v>174.05</v>
      </c>
      <c r="H1161" t="n">
        <v>2.18</v>
      </c>
      <c r="I1161" t="n">
        <v>6</v>
      </c>
      <c r="J1161" t="n">
        <v>255.26</v>
      </c>
      <c r="K1161" t="n">
        <v>55.27</v>
      </c>
      <c r="L1161" t="n">
        <v>31.25</v>
      </c>
      <c r="M1161" t="n">
        <v>4</v>
      </c>
      <c r="N1161" t="n">
        <v>63.74</v>
      </c>
      <c r="O1161" t="n">
        <v>31716.38</v>
      </c>
      <c r="P1161" t="n">
        <v>213.7</v>
      </c>
      <c r="Q1161" t="n">
        <v>444.55</v>
      </c>
      <c r="R1161" t="n">
        <v>64.73</v>
      </c>
      <c r="S1161" t="n">
        <v>48.21</v>
      </c>
      <c r="T1161" t="n">
        <v>2341.1</v>
      </c>
      <c r="U1161" t="n">
        <v>0.74</v>
      </c>
      <c r="V1161" t="n">
        <v>0.78</v>
      </c>
      <c r="W1161" t="n">
        <v>0.17</v>
      </c>
      <c r="X1161" t="n">
        <v>0.13</v>
      </c>
      <c r="Y1161" t="n">
        <v>1</v>
      </c>
      <c r="Z1161" t="n">
        <v>10</v>
      </c>
    </row>
    <row r="1162">
      <c r="A1162" t="n">
        <v>122</v>
      </c>
      <c r="B1162" t="n">
        <v>105</v>
      </c>
      <c r="C1162" t="inlineStr">
        <is>
          <t xml:space="preserve">CONCLUIDO	</t>
        </is>
      </c>
      <c r="D1162" t="n">
        <v>4.9444</v>
      </c>
      <c r="E1162" t="n">
        <v>20.23</v>
      </c>
      <c r="F1162" t="n">
        <v>17.42</v>
      </c>
      <c r="G1162" t="n">
        <v>174.17</v>
      </c>
      <c r="H1162" t="n">
        <v>2.19</v>
      </c>
      <c r="I1162" t="n">
        <v>6</v>
      </c>
      <c r="J1162" t="n">
        <v>255.72</v>
      </c>
      <c r="K1162" t="n">
        <v>55.27</v>
      </c>
      <c r="L1162" t="n">
        <v>31.5</v>
      </c>
      <c r="M1162" t="n">
        <v>4</v>
      </c>
      <c r="N1162" t="n">
        <v>63.95</v>
      </c>
      <c r="O1162" t="n">
        <v>31772.65</v>
      </c>
      <c r="P1162" t="n">
        <v>214.54</v>
      </c>
      <c r="Q1162" t="n">
        <v>444.56</v>
      </c>
      <c r="R1162" t="n">
        <v>65.23999999999999</v>
      </c>
      <c r="S1162" t="n">
        <v>48.21</v>
      </c>
      <c r="T1162" t="n">
        <v>2597.13</v>
      </c>
      <c r="U1162" t="n">
        <v>0.74</v>
      </c>
      <c r="V1162" t="n">
        <v>0.78</v>
      </c>
      <c r="W1162" t="n">
        <v>0.17</v>
      </c>
      <c r="X1162" t="n">
        <v>0.14</v>
      </c>
      <c r="Y1162" t="n">
        <v>1</v>
      </c>
      <c r="Z1162" t="n">
        <v>10</v>
      </c>
    </row>
    <row r="1163">
      <c r="A1163" t="n">
        <v>123</v>
      </c>
      <c r="B1163" t="n">
        <v>105</v>
      </c>
      <c r="C1163" t="inlineStr">
        <is>
          <t xml:space="preserve">CONCLUIDO	</t>
        </is>
      </c>
      <c r="D1163" t="n">
        <v>4.9449</v>
      </c>
      <c r="E1163" t="n">
        <v>20.22</v>
      </c>
      <c r="F1163" t="n">
        <v>17.41</v>
      </c>
      <c r="G1163" t="n">
        <v>174.15</v>
      </c>
      <c r="H1163" t="n">
        <v>2.21</v>
      </c>
      <c r="I1163" t="n">
        <v>6</v>
      </c>
      <c r="J1163" t="n">
        <v>256.17</v>
      </c>
      <c r="K1163" t="n">
        <v>55.27</v>
      </c>
      <c r="L1163" t="n">
        <v>31.75</v>
      </c>
      <c r="M1163" t="n">
        <v>4</v>
      </c>
      <c r="N1163" t="n">
        <v>64.15000000000001</v>
      </c>
      <c r="O1163" t="n">
        <v>31829</v>
      </c>
      <c r="P1163" t="n">
        <v>215.15</v>
      </c>
      <c r="Q1163" t="n">
        <v>444.55</v>
      </c>
      <c r="R1163" t="n">
        <v>65.12</v>
      </c>
      <c r="S1163" t="n">
        <v>48.21</v>
      </c>
      <c r="T1163" t="n">
        <v>2534.59</v>
      </c>
      <c r="U1163" t="n">
        <v>0.74</v>
      </c>
      <c r="V1163" t="n">
        <v>0.78</v>
      </c>
      <c r="W1163" t="n">
        <v>0.17</v>
      </c>
      <c r="X1163" t="n">
        <v>0.14</v>
      </c>
      <c r="Y1163" t="n">
        <v>1</v>
      </c>
      <c r="Z1163" t="n">
        <v>10</v>
      </c>
    </row>
    <row r="1164">
      <c r="A1164" t="n">
        <v>124</v>
      </c>
      <c r="B1164" t="n">
        <v>105</v>
      </c>
      <c r="C1164" t="inlineStr">
        <is>
          <t xml:space="preserve">CONCLUIDO	</t>
        </is>
      </c>
      <c r="D1164" t="n">
        <v>4.9457</v>
      </c>
      <c r="E1164" t="n">
        <v>20.22</v>
      </c>
      <c r="F1164" t="n">
        <v>17.41</v>
      </c>
      <c r="G1164" t="n">
        <v>174.11</v>
      </c>
      <c r="H1164" t="n">
        <v>2.22</v>
      </c>
      <c r="I1164" t="n">
        <v>6</v>
      </c>
      <c r="J1164" t="n">
        <v>256.63</v>
      </c>
      <c r="K1164" t="n">
        <v>55.27</v>
      </c>
      <c r="L1164" t="n">
        <v>32</v>
      </c>
      <c r="M1164" t="n">
        <v>4</v>
      </c>
      <c r="N1164" t="n">
        <v>64.36</v>
      </c>
      <c r="O1164" t="n">
        <v>31885.42</v>
      </c>
      <c r="P1164" t="n">
        <v>215.53</v>
      </c>
      <c r="Q1164" t="n">
        <v>444.55</v>
      </c>
      <c r="R1164" t="n">
        <v>65.02</v>
      </c>
      <c r="S1164" t="n">
        <v>48.21</v>
      </c>
      <c r="T1164" t="n">
        <v>2482.59</v>
      </c>
      <c r="U1164" t="n">
        <v>0.74</v>
      </c>
      <c r="V1164" t="n">
        <v>0.78</v>
      </c>
      <c r="W1164" t="n">
        <v>0.17</v>
      </c>
      <c r="X1164" t="n">
        <v>0.13</v>
      </c>
      <c r="Y1164" t="n">
        <v>1</v>
      </c>
      <c r="Z1164" t="n">
        <v>10</v>
      </c>
    </row>
    <row r="1165">
      <c r="A1165" t="n">
        <v>125</v>
      </c>
      <c r="B1165" t="n">
        <v>105</v>
      </c>
      <c r="C1165" t="inlineStr">
        <is>
          <t xml:space="preserve">CONCLUIDO	</t>
        </is>
      </c>
      <c r="D1165" t="n">
        <v>4.9442</v>
      </c>
      <c r="E1165" t="n">
        <v>20.23</v>
      </c>
      <c r="F1165" t="n">
        <v>17.42</v>
      </c>
      <c r="G1165" t="n">
        <v>174.18</v>
      </c>
      <c r="H1165" t="n">
        <v>2.23</v>
      </c>
      <c r="I1165" t="n">
        <v>6</v>
      </c>
      <c r="J1165" t="n">
        <v>257.09</v>
      </c>
      <c r="K1165" t="n">
        <v>55.27</v>
      </c>
      <c r="L1165" t="n">
        <v>32.25</v>
      </c>
      <c r="M1165" t="n">
        <v>4</v>
      </c>
      <c r="N1165" t="n">
        <v>64.56999999999999</v>
      </c>
      <c r="O1165" t="n">
        <v>31942.05</v>
      </c>
      <c r="P1165" t="n">
        <v>215.07</v>
      </c>
      <c r="Q1165" t="n">
        <v>444.55</v>
      </c>
      <c r="R1165" t="n">
        <v>65.16</v>
      </c>
      <c r="S1165" t="n">
        <v>48.21</v>
      </c>
      <c r="T1165" t="n">
        <v>2554.32</v>
      </c>
      <c r="U1165" t="n">
        <v>0.74</v>
      </c>
      <c r="V1165" t="n">
        <v>0.78</v>
      </c>
      <c r="W1165" t="n">
        <v>0.17</v>
      </c>
      <c r="X1165" t="n">
        <v>0.14</v>
      </c>
      <c r="Y1165" t="n">
        <v>1</v>
      </c>
      <c r="Z1165" t="n">
        <v>10</v>
      </c>
    </row>
    <row r="1166">
      <c r="A1166" t="n">
        <v>126</v>
      </c>
      <c r="B1166" t="n">
        <v>105</v>
      </c>
      <c r="C1166" t="inlineStr">
        <is>
          <t xml:space="preserve">CONCLUIDO	</t>
        </is>
      </c>
      <c r="D1166" t="n">
        <v>4.9491</v>
      </c>
      <c r="E1166" t="n">
        <v>20.21</v>
      </c>
      <c r="F1166" t="n">
        <v>17.4</v>
      </c>
      <c r="G1166" t="n">
        <v>173.98</v>
      </c>
      <c r="H1166" t="n">
        <v>2.25</v>
      </c>
      <c r="I1166" t="n">
        <v>6</v>
      </c>
      <c r="J1166" t="n">
        <v>257.55</v>
      </c>
      <c r="K1166" t="n">
        <v>55.27</v>
      </c>
      <c r="L1166" t="n">
        <v>32.5</v>
      </c>
      <c r="M1166" t="n">
        <v>4</v>
      </c>
      <c r="N1166" t="n">
        <v>64.78</v>
      </c>
      <c r="O1166" t="n">
        <v>31998.63</v>
      </c>
      <c r="P1166" t="n">
        <v>214.99</v>
      </c>
      <c r="Q1166" t="n">
        <v>444.55</v>
      </c>
      <c r="R1166" t="n">
        <v>64.5</v>
      </c>
      <c r="S1166" t="n">
        <v>48.21</v>
      </c>
      <c r="T1166" t="n">
        <v>2223.28</v>
      </c>
      <c r="U1166" t="n">
        <v>0.75</v>
      </c>
      <c r="V1166" t="n">
        <v>0.78</v>
      </c>
      <c r="W1166" t="n">
        <v>0.17</v>
      </c>
      <c r="X1166" t="n">
        <v>0.12</v>
      </c>
      <c r="Y1166" t="n">
        <v>1</v>
      </c>
      <c r="Z1166" t="n">
        <v>10</v>
      </c>
    </row>
    <row r="1167">
      <c r="A1167" t="n">
        <v>127</v>
      </c>
      <c r="B1167" t="n">
        <v>105</v>
      </c>
      <c r="C1167" t="inlineStr">
        <is>
          <t xml:space="preserve">CONCLUIDO	</t>
        </is>
      </c>
      <c r="D1167" t="n">
        <v>4.9481</v>
      </c>
      <c r="E1167" t="n">
        <v>20.21</v>
      </c>
      <c r="F1167" t="n">
        <v>17.4</v>
      </c>
      <c r="G1167" t="n">
        <v>174.02</v>
      </c>
      <c r="H1167" t="n">
        <v>2.26</v>
      </c>
      <c r="I1167" t="n">
        <v>6</v>
      </c>
      <c r="J1167" t="n">
        <v>258.01</v>
      </c>
      <c r="K1167" t="n">
        <v>55.27</v>
      </c>
      <c r="L1167" t="n">
        <v>32.75</v>
      </c>
      <c r="M1167" t="n">
        <v>4</v>
      </c>
      <c r="N1167" t="n">
        <v>64.98999999999999</v>
      </c>
      <c r="O1167" t="n">
        <v>32055.29</v>
      </c>
      <c r="P1167" t="n">
        <v>215.4</v>
      </c>
      <c r="Q1167" t="n">
        <v>444.55</v>
      </c>
      <c r="R1167" t="n">
        <v>64.66</v>
      </c>
      <c r="S1167" t="n">
        <v>48.21</v>
      </c>
      <c r="T1167" t="n">
        <v>2302.96</v>
      </c>
      <c r="U1167" t="n">
        <v>0.75</v>
      </c>
      <c r="V1167" t="n">
        <v>0.78</v>
      </c>
      <c r="W1167" t="n">
        <v>0.17</v>
      </c>
      <c r="X1167" t="n">
        <v>0.12</v>
      </c>
      <c r="Y1167" t="n">
        <v>1</v>
      </c>
      <c r="Z1167" t="n">
        <v>10</v>
      </c>
    </row>
    <row r="1168">
      <c r="A1168" t="n">
        <v>128</v>
      </c>
      <c r="B1168" t="n">
        <v>105</v>
      </c>
      <c r="C1168" t="inlineStr">
        <is>
          <t xml:space="preserve">CONCLUIDO	</t>
        </is>
      </c>
      <c r="D1168" t="n">
        <v>4.9507</v>
      </c>
      <c r="E1168" t="n">
        <v>20.2</v>
      </c>
      <c r="F1168" t="n">
        <v>17.39</v>
      </c>
      <c r="G1168" t="n">
        <v>173.91</v>
      </c>
      <c r="H1168" t="n">
        <v>2.27</v>
      </c>
      <c r="I1168" t="n">
        <v>6</v>
      </c>
      <c r="J1168" t="n">
        <v>258.47</v>
      </c>
      <c r="K1168" t="n">
        <v>55.27</v>
      </c>
      <c r="L1168" t="n">
        <v>33</v>
      </c>
      <c r="M1168" t="n">
        <v>4</v>
      </c>
      <c r="N1168" t="n">
        <v>65.2</v>
      </c>
      <c r="O1168" t="n">
        <v>32112.02</v>
      </c>
      <c r="P1168" t="n">
        <v>214.73</v>
      </c>
      <c r="Q1168" t="n">
        <v>444.55</v>
      </c>
      <c r="R1168" t="n">
        <v>64.26000000000001</v>
      </c>
      <c r="S1168" t="n">
        <v>48.21</v>
      </c>
      <c r="T1168" t="n">
        <v>2103.13</v>
      </c>
      <c r="U1168" t="n">
        <v>0.75</v>
      </c>
      <c r="V1168" t="n">
        <v>0.78</v>
      </c>
      <c r="W1168" t="n">
        <v>0.17</v>
      </c>
      <c r="X1168" t="n">
        <v>0.11</v>
      </c>
      <c r="Y1168" t="n">
        <v>1</v>
      </c>
      <c r="Z1168" t="n">
        <v>10</v>
      </c>
    </row>
    <row r="1169">
      <c r="A1169" t="n">
        <v>129</v>
      </c>
      <c r="B1169" t="n">
        <v>105</v>
      </c>
      <c r="C1169" t="inlineStr">
        <is>
          <t xml:space="preserve">CONCLUIDO	</t>
        </is>
      </c>
      <c r="D1169" t="n">
        <v>4.9444</v>
      </c>
      <c r="E1169" t="n">
        <v>20.22</v>
      </c>
      <c r="F1169" t="n">
        <v>17.42</v>
      </c>
      <c r="G1169" t="n">
        <v>174.17</v>
      </c>
      <c r="H1169" t="n">
        <v>2.28</v>
      </c>
      <c r="I1169" t="n">
        <v>6</v>
      </c>
      <c r="J1169" t="n">
        <v>258.93</v>
      </c>
      <c r="K1169" t="n">
        <v>55.27</v>
      </c>
      <c r="L1169" t="n">
        <v>33.25</v>
      </c>
      <c r="M1169" t="n">
        <v>4</v>
      </c>
      <c r="N1169" t="n">
        <v>65.41</v>
      </c>
      <c r="O1169" t="n">
        <v>32168.84</v>
      </c>
      <c r="P1169" t="n">
        <v>214.65</v>
      </c>
      <c r="Q1169" t="n">
        <v>444.55</v>
      </c>
      <c r="R1169" t="n">
        <v>65.29000000000001</v>
      </c>
      <c r="S1169" t="n">
        <v>48.21</v>
      </c>
      <c r="T1169" t="n">
        <v>2618.22</v>
      </c>
      <c r="U1169" t="n">
        <v>0.74</v>
      </c>
      <c r="V1169" t="n">
        <v>0.78</v>
      </c>
      <c r="W1169" t="n">
        <v>0.17</v>
      </c>
      <c r="X1169" t="n">
        <v>0.14</v>
      </c>
      <c r="Y1169" t="n">
        <v>1</v>
      </c>
      <c r="Z1169" t="n">
        <v>10</v>
      </c>
    </row>
    <row r="1170">
      <c r="A1170" t="n">
        <v>130</v>
      </c>
      <c r="B1170" t="n">
        <v>105</v>
      </c>
      <c r="C1170" t="inlineStr">
        <is>
          <t xml:space="preserve">CONCLUIDO	</t>
        </is>
      </c>
      <c r="D1170" t="n">
        <v>4.9375</v>
      </c>
      <c r="E1170" t="n">
        <v>20.25</v>
      </c>
      <c r="F1170" t="n">
        <v>17.45</v>
      </c>
      <c r="G1170" t="n">
        <v>174.45</v>
      </c>
      <c r="H1170" t="n">
        <v>2.3</v>
      </c>
      <c r="I1170" t="n">
        <v>6</v>
      </c>
      <c r="J1170" t="n">
        <v>259.39</v>
      </c>
      <c r="K1170" t="n">
        <v>55.27</v>
      </c>
      <c r="L1170" t="n">
        <v>33.5</v>
      </c>
      <c r="M1170" t="n">
        <v>4</v>
      </c>
      <c r="N1170" t="n">
        <v>65.62</v>
      </c>
      <c r="O1170" t="n">
        <v>32225.73</v>
      </c>
      <c r="P1170" t="n">
        <v>215.12</v>
      </c>
      <c r="Q1170" t="n">
        <v>444.55</v>
      </c>
      <c r="R1170" t="n">
        <v>66.23999999999999</v>
      </c>
      <c r="S1170" t="n">
        <v>48.21</v>
      </c>
      <c r="T1170" t="n">
        <v>3096.74</v>
      </c>
      <c r="U1170" t="n">
        <v>0.73</v>
      </c>
      <c r="V1170" t="n">
        <v>0.78</v>
      </c>
      <c r="W1170" t="n">
        <v>0.17</v>
      </c>
      <c r="X1170" t="n">
        <v>0.17</v>
      </c>
      <c r="Y1170" t="n">
        <v>1</v>
      </c>
      <c r="Z1170" t="n">
        <v>10</v>
      </c>
    </row>
    <row r="1171">
      <c r="A1171" t="n">
        <v>131</v>
      </c>
      <c r="B1171" t="n">
        <v>105</v>
      </c>
      <c r="C1171" t="inlineStr">
        <is>
          <t xml:space="preserve">CONCLUIDO	</t>
        </is>
      </c>
      <c r="D1171" t="n">
        <v>4.9439</v>
      </c>
      <c r="E1171" t="n">
        <v>20.23</v>
      </c>
      <c r="F1171" t="n">
        <v>17.42</v>
      </c>
      <c r="G1171" t="n">
        <v>174.19</v>
      </c>
      <c r="H1171" t="n">
        <v>2.31</v>
      </c>
      <c r="I1171" t="n">
        <v>6</v>
      </c>
      <c r="J1171" t="n">
        <v>259.85</v>
      </c>
      <c r="K1171" t="n">
        <v>55.27</v>
      </c>
      <c r="L1171" t="n">
        <v>33.75</v>
      </c>
      <c r="M1171" t="n">
        <v>4</v>
      </c>
      <c r="N1171" t="n">
        <v>65.83</v>
      </c>
      <c r="O1171" t="n">
        <v>32282.7</v>
      </c>
      <c r="P1171" t="n">
        <v>214.97</v>
      </c>
      <c r="Q1171" t="n">
        <v>444.55</v>
      </c>
      <c r="R1171" t="n">
        <v>65.22</v>
      </c>
      <c r="S1171" t="n">
        <v>48.21</v>
      </c>
      <c r="T1171" t="n">
        <v>2583.16</v>
      </c>
      <c r="U1171" t="n">
        <v>0.74</v>
      </c>
      <c r="V1171" t="n">
        <v>0.78</v>
      </c>
      <c r="W1171" t="n">
        <v>0.18</v>
      </c>
      <c r="X1171" t="n">
        <v>0.14</v>
      </c>
      <c r="Y1171" t="n">
        <v>1</v>
      </c>
      <c r="Z1171" t="n">
        <v>10</v>
      </c>
    </row>
    <row r="1172">
      <c r="A1172" t="n">
        <v>132</v>
      </c>
      <c r="B1172" t="n">
        <v>105</v>
      </c>
      <c r="C1172" t="inlineStr">
        <is>
          <t xml:space="preserve">CONCLUIDO	</t>
        </is>
      </c>
      <c r="D1172" t="n">
        <v>4.9429</v>
      </c>
      <c r="E1172" t="n">
        <v>20.23</v>
      </c>
      <c r="F1172" t="n">
        <v>17.42</v>
      </c>
      <c r="G1172" t="n">
        <v>174.23</v>
      </c>
      <c r="H1172" t="n">
        <v>2.32</v>
      </c>
      <c r="I1172" t="n">
        <v>6</v>
      </c>
      <c r="J1172" t="n">
        <v>260.32</v>
      </c>
      <c r="K1172" t="n">
        <v>55.27</v>
      </c>
      <c r="L1172" t="n">
        <v>34</v>
      </c>
      <c r="M1172" t="n">
        <v>4</v>
      </c>
      <c r="N1172" t="n">
        <v>66.04000000000001</v>
      </c>
      <c r="O1172" t="n">
        <v>32339.75</v>
      </c>
      <c r="P1172" t="n">
        <v>214.01</v>
      </c>
      <c r="Q1172" t="n">
        <v>444.55</v>
      </c>
      <c r="R1172" t="n">
        <v>65.41</v>
      </c>
      <c r="S1172" t="n">
        <v>48.21</v>
      </c>
      <c r="T1172" t="n">
        <v>2679</v>
      </c>
      <c r="U1172" t="n">
        <v>0.74</v>
      </c>
      <c r="V1172" t="n">
        <v>0.78</v>
      </c>
      <c r="W1172" t="n">
        <v>0.17</v>
      </c>
      <c r="X1172" t="n">
        <v>0.15</v>
      </c>
      <c r="Y1172" t="n">
        <v>1</v>
      </c>
      <c r="Z1172" t="n">
        <v>10</v>
      </c>
    </row>
    <row r="1173">
      <c r="A1173" t="n">
        <v>133</v>
      </c>
      <c r="B1173" t="n">
        <v>105</v>
      </c>
      <c r="C1173" t="inlineStr">
        <is>
          <t xml:space="preserve">CONCLUIDO	</t>
        </is>
      </c>
      <c r="D1173" t="n">
        <v>4.9415</v>
      </c>
      <c r="E1173" t="n">
        <v>20.24</v>
      </c>
      <c r="F1173" t="n">
        <v>17.43</v>
      </c>
      <c r="G1173" t="n">
        <v>174.29</v>
      </c>
      <c r="H1173" t="n">
        <v>2.34</v>
      </c>
      <c r="I1173" t="n">
        <v>6</v>
      </c>
      <c r="J1173" t="n">
        <v>260.78</v>
      </c>
      <c r="K1173" t="n">
        <v>55.27</v>
      </c>
      <c r="L1173" t="n">
        <v>34.25</v>
      </c>
      <c r="M1173" t="n">
        <v>3</v>
      </c>
      <c r="N1173" t="n">
        <v>66.26000000000001</v>
      </c>
      <c r="O1173" t="n">
        <v>32396.88</v>
      </c>
      <c r="P1173" t="n">
        <v>214.16</v>
      </c>
      <c r="Q1173" t="n">
        <v>444.55</v>
      </c>
      <c r="R1173" t="n">
        <v>65.52</v>
      </c>
      <c r="S1173" t="n">
        <v>48.21</v>
      </c>
      <c r="T1173" t="n">
        <v>2737.37</v>
      </c>
      <c r="U1173" t="n">
        <v>0.74</v>
      </c>
      <c r="V1173" t="n">
        <v>0.78</v>
      </c>
      <c r="W1173" t="n">
        <v>0.18</v>
      </c>
      <c r="X1173" t="n">
        <v>0.15</v>
      </c>
      <c r="Y1173" t="n">
        <v>1</v>
      </c>
      <c r="Z1173" t="n">
        <v>10</v>
      </c>
    </row>
    <row r="1174">
      <c r="A1174" t="n">
        <v>134</v>
      </c>
      <c r="B1174" t="n">
        <v>105</v>
      </c>
      <c r="C1174" t="inlineStr">
        <is>
          <t xml:space="preserve">CONCLUIDO	</t>
        </is>
      </c>
      <c r="D1174" t="n">
        <v>4.942</v>
      </c>
      <c r="E1174" t="n">
        <v>20.23</v>
      </c>
      <c r="F1174" t="n">
        <v>17.43</v>
      </c>
      <c r="G1174" t="n">
        <v>174.27</v>
      </c>
      <c r="H1174" t="n">
        <v>2.35</v>
      </c>
      <c r="I1174" t="n">
        <v>6</v>
      </c>
      <c r="J1174" t="n">
        <v>261.24</v>
      </c>
      <c r="K1174" t="n">
        <v>55.27</v>
      </c>
      <c r="L1174" t="n">
        <v>34.5</v>
      </c>
      <c r="M1174" t="n">
        <v>3</v>
      </c>
      <c r="N1174" t="n">
        <v>66.47</v>
      </c>
      <c r="O1174" t="n">
        <v>32454.09</v>
      </c>
      <c r="P1174" t="n">
        <v>213.41</v>
      </c>
      <c r="Q1174" t="n">
        <v>444.55</v>
      </c>
      <c r="R1174" t="n">
        <v>65.47</v>
      </c>
      <c r="S1174" t="n">
        <v>48.21</v>
      </c>
      <c r="T1174" t="n">
        <v>2711.32</v>
      </c>
      <c r="U1174" t="n">
        <v>0.74</v>
      </c>
      <c r="V1174" t="n">
        <v>0.78</v>
      </c>
      <c r="W1174" t="n">
        <v>0.18</v>
      </c>
      <c r="X1174" t="n">
        <v>0.15</v>
      </c>
      <c r="Y1174" t="n">
        <v>1</v>
      </c>
      <c r="Z1174" t="n">
        <v>10</v>
      </c>
    </row>
    <row r="1175">
      <c r="A1175" t="n">
        <v>135</v>
      </c>
      <c r="B1175" t="n">
        <v>105</v>
      </c>
      <c r="C1175" t="inlineStr">
        <is>
          <t xml:space="preserve">CONCLUIDO	</t>
        </is>
      </c>
      <c r="D1175" t="n">
        <v>4.9402</v>
      </c>
      <c r="E1175" t="n">
        <v>20.24</v>
      </c>
      <c r="F1175" t="n">
        <v>17.43</v>
      </c>
      <c r="G1175" t="n">
        <v>174.34</v>
      </c>
      <c r="H1175" t="n">
        <v>2.36</v>
      </c>
      <c r="I1175" t="n">
        <v>6</v>
      </c>
      <c r="J1175" t="n">
        <v>261.71</v>
      </c>
      <c r="K1175" t="n">
        <v>55.27</v>
      </c>
      <c r="L1175" t="n">
        <v>34.75</v>
      </c>
      <c r="M1175" t="n">
        <v>3</v>
      </c>
      <c r="N1175" t="n">
        <v>66.68000000000001</v>
      </c>
      <c r="O1175" t="n">
        <v>32511.38</v>
      </c>
      <c r="P1175" t="n">
        <v>213.01</v>
      </c>
      <c r="Q1175" t="n">
        <v>444.55</v>
      </c>
      <c r="R1175" t="n">
        <v>65.73</v>
      </c>
      <c r="S1175" t="n">
        <v>48.21</v>
      </c>
      <c r="T1175" t="n">
        <v>2837.55</v>
      </c>
      <c r="U1175" t="n">
        <v>0.73</v>
      </c>
      <c r="V1175" t="n">
        <v>0.78</v>
      </c>
      <c r="W1175" t="n">
        <v>0.18</v>
      </c>
      <c r="X1175" t="n">
        <v>0.16</v>
      </c>
      <c r="Y1175" t="n">
        <v>1</v>
      </c>
      <c r="Z1175" t="n">
        <v>10</v>
      </c>
    </row>
    <row r="1176">
      <c r="A1176" t="n">
        <v>136</v>
      </c>
      <c r="B1176" t="n">
        <v>105</v>
      </c>
      <c r="C1176" t="inlineStr">
        <is>
          <t xml:space="preserve">CONCLUIDO	</t>
        </is>
      </c>
      <c r="D1176" t="n">
        <v>4.9411</v>
      </c>
      <c r="E1176" t="n">
        <v>20.24</v>
      </c>
      <c r="F1176" t="n">
        <v>17.43</v>
      </c>
      <c r="G1176" t="n">
        <v>174.31</v>
      </c>
      <c r="H1176" t="n">
        <v>2.38</v>
      </c>
      <c r="I1176" t="n">
        <v>6</v>
      </c>
      <c r="J1176" t="n">
        <v>262.17</v>
      </c>
      <c r="K1176" t="n">
        <v>55.27</v>
      </c>
      <c r="L1176" t="n">
        <v>35</v>
      </c>
      <c r="M1176" t="n">
        <v>2</v>
      </c>
      <c r="N1176" t="n">
        <v>66.90000000000001</v>
      </c>
      <c r="O1176" t="n">
        <v>32568.76</v>
      </c>
      <c r="P1176" t="n">
        <v>212.67</v>
      </c>
      <c r="Q1176" t="n">
        <v>444.55</v>
      </c>
      <c r="R1176" t="n">
        <v>65.53</v>
      </c>
      <c r="S1176" t="n">
        <v>48.21</v>
      </c>
      <c r="T1176" t="n">
        <v>2740.85</v>
      </c>
      <c r="U1176" t="n">
        <v>0.74</v>
      </c>
      <c r="V1176" t="n">
        <v>0.78</v>
      </c>
      <c r="W1176" t="n">
        <v>0.18</v>
      </c>
      <c r="X1176" t="n">
        <v>0.15</v>
      </c>
      <c r="Y1176" t="n">
        <v>1</v>
      </c>
      <c r="Z1176" t="n">
        <v>10</v>
      </c>
    </row>
    <row r="1177">
      <c r="A1177" t="n">
        <v>137</v>
      </c>
      <c r="B1177" t="n">
        <v>105</v>
      </c>
      <c r="C1177" t="inlineStr">
        <is>
          <t xml:space="preserve">CONCLUIDO	</t>
        </is>
      </c>
      <c r="D1177" t="n">
        <v>4.9415</v>
      </c>
      <c r="E1177" t="n">
        <v>20.24</v>
      </c>
      <c r="F1177" t="n">
        <v>17.43</v>
      </c>
      <c r="G1177" t="n">
        <v>174.29</v>
      </c>
      <c r="H1177" t="n">
        <v>2.39</v>
      </c>
      <c r="I1177" t="n">
        <v>6</v>
      </c>
      <c r="J1177" t="n">
        <v>262.64</v>
      </c>
      <c r="K1177" t="n">
        <v>55.27</v>
      </c>
      <c r="L1177" t="n">
        <v>35.25</v>
      </c>
      <c r="M1177" t="n">
        <v>1</v>
      </c>
      <c r="N1177" t="n">
        <v>67.12</v>
      </c>
      <c r="O1177" t="n">
        <v>32626.21</v>
      </c>
      <c r="P1177" t="n">
        <v>212.71</v>
      </c>
      <c r="Q1177" t="n">
        <v>444.55</v>
      </c>
      <c r="R1177" t="n">
        <v>65.45999999999999</v>
      </c>
      <c r="S1177" t="n">
        <v>48.21</v>
      </c>
      <c r="T1177" t="n">
        <v>2704.47</v>
      </c>
      <c r="U1177" t="n">
        <v>0.74</v>
      </c>
      <c r="V1177" t="n">
        <v>0.78</v>
      </c>
      <c r="W1177" t="n">
        <v>0.18</v>
      </c>
      <c r="X1177" t="n">
        <v>0.15</v>
      </c>
      <c r="Y1177" t="n">
        <v>1</v>
      </c>
      <c r="Z1177" t="n">
        <v>10</v>
      </c>
    </row>
    <row r="1178">
      <c r="A1178" t="n">
        <v>138</v>
      </c>
      <c r="B1178" t="n">
        <v>105</v>
      </c>
      <c r="C1178" t="inlineStr">
        <is>
          <t xml:space="preserve">CONCLUIDO	</t>
        </is>
      </c>
      <c r="D1178" t="n">
        <v>4.9416</v>
      </c>
      <c r="E1178" t="n">
        <v>20.24</v>
      </c>
      <c r="F1178" t="n">
        <v>17.43</v>
      </c>
      <c r="G1178" t="n">
        <v>174.28</v>
      </c>
      <c r="H1178" t="n">
        <v>2.4</v>
      </c>
      <c r="I1178" t="n">
        <v>6</v>
      </c>
      <c r="J1178" t="n">
        <v>263.1</v>
      </c>
      <c r="K1178" t="n">
        <v>55.27</v>
      </c>
      <c r="L1178" t="n">
        <v>35.5</v>
      </c>
      <c r="M1178" t="n">
        <v>1</v>
      </c>
      <c r="N1178" t="n">
        <v>67.33</v>
      </c>
      <c r="O1178" t="n">
        <v>32683.74</v>
      </c>
      <c r="P1178" t="n">
        <v>212.8</v>
      </c>
      <c r="Q1178" t="n">
        <v>444.55</v>
      </c>
      <c r="R1178" t="n">
        <v>65.47</v>
      </c>
      <c r="S1178" t="n">
        <v>48.21</v>
      </c>
      <c r="T1178" t="n">
        <v>2710.03</v>
      </c>
      <c r="U1178" t="n">
        <v>0.74</v>
      </c>
      <c r="V1178" t="n">
        <v>0.78</v>
      </c>
      <c r="W1178" t="n">
        <v>0.18</v>
      </c>
      <c r="X1178" t="n">
        <v>0.15</v>
      </c>
      <c r="Y1178" t="n">
        <v>1</v>
      </c>
      <c r="Z1178" t="n">
        <v>10</v>
      </c>
    </row>
    <row r="1179">
      <c r="A1179" t="n">
        <v>139</v>
      </c>
      <c r="B1179" t="n">
        <v>105</v>
      </c>
      <c r="C1179" t="inlineStr">
        <is>
          <t xml:space="preserve">CONCLUIDO	</t>
        </is>
      </c>
      <c r="D1179" t="n">
        <v>4.9408</v>
      </c>
      <c r="E1179" t="n">
        <v>20.24</v>
      </c>
      <c r="F1179" t="n">
        <v>17.43</v>
      </c>
      <c r="G1179" t="n">
        <v>174.32</v>
      </c>
      <c r="H1179" t="n">
        <v>2.41</v>
      </c>
      <c r="I1179" t="n">
        <v>6</v>
      </c>
      <c r="J1179" t="n">
        <v>263.57</v>
      </c>
      <c r="K1179" t="n">
        <v>55.27</v>
      </c>
      <c r="L1179" t="n">
        <v>35.75</v>
      </c>
      <c r="M1179" t="n">
        <v>1</v>
      </c>
      <c r="N1179" t="n">
        <v>67.55</v>
      </c>
      <c r="O1179" t="n">
        <v>32741.36</v>
      </c>
      <c r="P1179" t="n">
        <v>212.94</v>
      </c>
      <c r="Q1179" t="n">
        <v>444.55</v>
      </c>
      <c r="R1179" t="n">
        <v>65.56</v>
      </c>
      <c r="S1179" t="n">
        <v>48.21</v>
      </c>
      <c r="T1179" t="n">
        <v>2756.33</v>
      </c>
      <c r="U1179" t="n">
        <v>0.74</v>
      </c>
      <c r="V1179" t="n">
        <v>0.78</v>
      </c>
      <c r="W1179" t="n">
        <v>0.18</v>
      </c>
      <c r="X1179" t="n">
        <v>0.15</v>
      </c>
      <c r="Y1179" t="n">
        <v>1</v>
      </c>
      <c r="Z1179" t="n">
        <v>10</v>
      </c>
    </row>
    <row r="1180">
      <c r="A1180" t="n">
        <v>140</v>
      </c>
      <c r="B1180" t="n">
        <v>105</v>
      </c>
      <c r="C1180" t="inlineStr">
        <is>
          <t xml:space="preserve">CONCLUIDO	</t>
        </is>
      </c>
      <c r="D1180" t="n">
        <v>4.9394</v>
      </c>
      <c r="E1180" t="n">
        <v>20.25</v>
      </c>
      <c r="F1180" t="n">
        <v>17.44</v>
      </c>
      <c r="G1180" t="n">
        <v>174.38</v>
      </c>
      <c r="H1180" t="n">
        <v>2.43</v>
      </c>
      <c r="I1180" t="n">
        <v>6</v>
      </c>
      <c r="J1180" t="n">
        <v>264.04</v>
      </c>
      <c r="K1180" t="n">
        <v>55.27</v>
      </c>
      <c r="L1180" t="n">
        <v>36</v>
      </c>
      <c r="M1180" t="n">
        <v>1</v>
      </c>
      <c r="N1180" t="n">
        <v>67.77</v>
      </c>
      <c r="O1180" t="n">
        <v>32799.06</v>
      </c>
      <c r="P1180" t="n">
        <v>213</v>
      </c>
      <c r="Q1180" t="n">
        <v>444.57</v>
      </c>
      <c r="R1180" t="n">
        <v>65.8</v>
      </c>
      <c r="S1180" t="n">
        <v>48.21</v>
      </c>
      <c r="T1180" t="n">
        <v>2874.19</v>
      </c>
      <c r="U1180" t="n">
        <v>0.73</v>
      </c>
      <c r="V1180" t="n">
        <v>0.78</v>
      </c>
      <c r="W1180" t="n">
        <v>0.18</v>
      </c>
      <c r="X1180" t="n">
        <v>0.16</v>
      </c>
      <c r="Y1180" t="n">
        <v>1</v>
      </c>
      <c r="Z1180" t="n">
        <v>10</v>
      </c>
    </row>
    <row r="1181">
      <c r="A1181" t="n">
        <v>141</v>
      </c>
      <c r="B1181" t="n">
        <v>105</v>
      </c>
      <c r="C1181" t="inlineStr">
        <is>
          <t xml:space="preserve">CONCLUIDO	</t>
        </is>
      </c>
      <c r="D1181" t="n">
        <v>4.9382</v>
      </c>
      <c r="E1181" t="n">
        <v>20.25</v>
      </c>
      <c r="F1181" t="n">
        <v>17.44</v>
      </c>
      <c r="G1181" t="n">
        <v>174.42</v>
      </c>
      <c r="H1181" t="n">
        <v>2.44</v>
      </c>
      <c r="I1181" t="n">
        <v>6</v>
      </c>
      <c r="J1181" t="n">
        <v>264.51</v>
      </c>
      <c r="K1181" t="n">
        <v>55.27</v>
      </c>
      <c r="L1181" t="n">
        <v>36.25</v>
      </c>
      <c r="M1181" t="n">
        <v>0</v>
      </c>
      <c r="N1181" t="n">
        <v>67.98999999999999</v>
      </c>
      <c r="O1181" t="n">
        <v>32856.84</v>
      </c>
      <c r="P1181" t="n">
        <v>213.31</v>
      </c>
      <c r="Q1181" t="n">
        <v>444.55</v>
      </c>
      <c r="R1181" t="n">
        <v>65.94</v>
      </c>
      <c r="S1181" t="n">
        <v>48.21</v>
      </c>
      <c r="T1181" t="n">
        <v>2943.56</v>
      </c>
      <c r="U1181" t="n">
        <v>0.73</v>
      </c>
      <c r="V1181" t="n">
        <v>0.78</v>
      </c>
      <c r="W1181" t="n">
        <v>0.18</v>
      </c>
      <c r="X1181" t="n">
        <v>0.17</v>
      </c>
      <c r="Y1181" t="n">
        <v>1</v>
      </c>
      <c r="Z1181" t="n">
        <v>10</v>
      </c>
    </row>
    <row r="1182">
      <c r="A1182" t="n">
        <v>0</v>
      </c>
      <c r="B1182" t="n">
        <v>60</v>
      </c>
      <c r="C1182" t="inlineStr">
        <is>
          <t xml:space="preserve">CONCLUIDO	</t>
        </is>
      </c>
      <c r="D1182" t="n">
        <v>3.5139</v>
      </c>
      <c r="E1182" t="n">
        <v>28.46</v>
      </c>
      <c r="F1182" t="n">
        <v>22.08</v>
      </c>
      <c r="G1182" t="n">
        <v>7.98</v>
      </c>
      <c r="H1182" t="n">
        <v>0.14</v>
      </c>
      <c r="I1182" t="n">
        <v>166</v>
      </c>
      <c r="J1182" t="n">
        <v>124.63</v>
      </c>
      <c r="K1182" t="n">
        <v>45</v>
      </c>
      <c r="L1182" t="n">
        <v>1</v>
      </c>
      <c r="M1182" t="n">
        <v>164</v>
      </c>
      <c r="N1182" t="n">
        <v>18.64</v>
      </c>
      <c r="O1182" t="n">
        <v>15605.44</v>
      </c>
      <c r="P1182" t="n">
        <v>228.56</v>
      </c>
      <c r="Q1182" t="n">
        <v>444.65</v>
      </c>
      <c r="R1182" t="n">
        <v>217.29</v>
      </c>
      <c r="S1182" t="n">
        <v>48.21</v>
      </c>
      <c r="T1182" t="n">
        <v>77821.88</v>
      </c>
      <c r="U1182" t="n">
        <v>0.22</v>
      </c>
      <c r="V1182" t="n">
        <v>0.62</v>
      </c>
      <c r="W1182" t="n">
        <v>0.43</v>
      </c>
      <c r="X1182" t="n">
        <v>4.8</v>
      </c>
      <c r="Y1182" t="n">
        <v>1</v>
      </c>
      <c r="Z1182" t="n">
        <v>10</v>
      </c>
    </row>
    <row r="1183">
      <c r="A1183" t="n">
        <v>1</v>
      </c>
      <c r="B1183" t="n">
        <v>60</v>
      </c>
      <c r="C1183" t="inlineStr">
        <is>
          <t xml:space="preserve">CONCLUIDO	</t>
        </is>
      </c>
      <c r="D1183" t="n">
        <v>3.8169</v>
      </c>
      <c r="E1183" t="n">
        <v>26.2</v>
      </c>
      <c r="F1183" t="n">
        <v>20.87</v>
      </c>
      <c r="G1183" t="n">
        <v>10.02</v>
      </c>
      <c r="H1183" t="n">
        <v>0.18</v>
      </c>
      <c r="I1183" t="n">
        <v>125</v>
      </c>
      <c r="J1183" t="n">
        <v>124.96</v>
      </c>
      <c r="K1183" t="n">
        <v>45</v>
      </c>
      <c r="L1183" t="n">
        <v>1.25</v>
      </c>
      <c r="M1183" t="n">
        <v>123</v>
      </c>
      <c r="N1183" t="n">
        <v>18.71</v>
      </c>
      <c r="O1183" t="n">
        <v>15645.96</v>
      </c>
      <c r="P1183" t="n">
        <v>215.23</v>
      </c>
      <c r="Q1183" t="n">
        <v>444.64</v>
      </c>
      <c r="R1183" t="n">
        <v>177.84</v>
      </c>
      <c r="S1183" t="n">
        <v>48.21</v>
      </c>
      <c r="T1183" t="n">
        <v>58302.01</v>
      </c>
      <c r="U1183" t="n">
        <v>0.27</v>
      </c>
      <c r="V1183" t="n">
        <v>0.65</v>
      </c>
      <c r="W1183" t="n">
        <v>0.36</v>
      </c>
      <c r="X1183" t="n">
        <v>3.59</v>
      </c>
      <c r="Y1183" t="n">
        <v>1</v>
      </c>
      <c r="Z1183" t="n">
        <v>10</v>
      </c>
    </row>
    <row r="1184">
      <c r="A1184" t="n">
        <v>2</v>
      </c>
      <c r="B1184" t="n">
        <v>60</v>
      </c>
      <c r="C1184" t="inlineStr">
        <is>
          <t xml:space="preserve">CONCLUIDO	</t>
        </is>
      </c>
      <c r="D1184" t="n">
        <v>4.0187</v>
      </c>
      <c r="E1184" t="n">
        <v>24.88</v>
      </c>
      <c r="F1184" t="n">
        <v>20.17</v>
      </c>
      <c r="G1184" t="n">
        <v>11.98</v>
      </c>
      <c r="H1184" t="n">
        <v>0.21</v>
      </c>
      <c r="I1184" t="n">
        <v>101</v>
      </c>
      <c r="J1184" t="n">
        <v>125.29</v>
      </c>
      <c r="K1184" t="n">
        <v>45</v>
      </c>
      <c r="L1184" t="n">
        <v>1.5</v>
      </c>
      <c r="M1184" t="n">
        <v>99</v>
      </c>
      <c r="N1184" t="n">
        <v>18.79</v>
      </c>
      <c r="O1184" t="n">
        <v>15686.51</v>
      </c>
      <c r="P1184" t="n">
        <v>207.27</v>
      </c>
      <c r="Q1184" t="n">
        <v>444.63</v>
      </c>
      <c r="R1184" t="n">
        <v>154.89</v>
      </c>
      <c r="S1184" t="n">
        <v>48.21</v>
      </c>
      <c r="T1184" t="n">
        <v>46943.21</v>
      </c>
      <c r="U1184" t="n">
        <v>0.31</v>
      </c>
      <c r="V1184" t="n">
        <v>0.68</v>
      </c>
      <c r="W1184" t="n">
        <v>0.32</v>
      </c>
      <c r="X1184" t="n">
        <v>2.89</v>
      </c>
      <c r="Y1184" t="n">
        <v>1</v>
      </c>
      <c r="Z1184" t="n">
        <v>10</v>
      </c>
    </row>
    <row r="1185">
      <c r="A1185" t="n">
        <v>3</v>
      </c>
      <c r="B1185" t="n">
        <v>60</v>
      </c>
      <c r="C1185" t="inlineStr">
        <is>
          <t xml:space="preserve">CONCLUIDO	</t>
        </is>
      </c>
      <c r="D1185" t="n">
        <v>4.1797</v>
      </c>
      <c r="E1185" t="n">
        <v>23.93</v>
      </c>
      <c r="F1185" t="n">
        <v>19.65</v>
      </c>
      <c r="G1185" t="n">
        <v>14.03</v>
      </c>
      <c r="H1185" t="n">
        <v>0.25</v>
      </c>
      <c r="I1185" t="n">
        <v>84</v>
      </c>
      <c r="J1185" t="n">
        <v>125.62</v>
      </c>
      <c r="K1185" t="n">
        <v>45</v>
      </c>
      <c r="L1185" t="n">
        <v>1.75</v>
      </c>
      <c r="M1185" t="n">
        <v>82</v>
      </c>
      <c r="N1185" t="n">
        <v>18.87</v>
      </c>
      <c r="O1185" t="n">
        <v>15727.09</v>
      </c>
      <c r="P1185" t="n">
        <v>201.18</v>
      </c>
      <c r="Q1185" t="n">
        <v>444.67</v>
      </c>
      <c r="R1185" t="n">
        <v>137.97</v>
      </c>
      <c r="S1185" t="n">
        <v>48.21</v>
      </c>
      <c r="T1185" t="n">
        <v>38571.47</v>
      </c>
      <c r="U1185" t="n">
        <v>0.35</v>
      </c>
      <c r="V1185" t="n">
        <v>0.6899999999999999</v>
      </c>
      <c r="W1185" t="n">
        <v>0.29</v>
      </c>
      <c r="X1185" t="n">
        <v>2.37</v>
      </c>
      <c r="Y1185" t="n">
        <v>1</v>
      </c>
      <c r="Z1185" t="n">
        <v>10</v>
      </c>
    </row>
    <row r="1186">
      <c r="A1186" t="n">
        <v>4</v>
      </c>
      <c r="B1186" t="n">
        <v>60</v>
      </c>
      <c r="C1186" t="inlineStr">
        <is>
          <t xml:space="preserve">CONCLUIDO	</t>
        </is>
      </c>
      <c r="D1186" t="n">
        <v>4.2978</v>
      </c>
      <c r="E1186" t="n">
        <v>23.27</v>
      </c>
      <c r="F1186" t="n">
        <v>19.3</v>
      </c>
      <c r="G1186" t="n">
        <v>16.08</v>
      </c>
      <c r="H1186" t="n">
        <v>0.28</v>
      </c>
      <c r="I1186" t="n">
        <v>72</v>
      </c>
      <c r="J1186" t="n">
        <v>125.95</v>
      </c>
      <c r="K1186" t="n">
        <v>45</v>
      </c>
      <c r="L1186" t="n">
        <v>2</v>
      </c>
      <c r="M1186" t="n">
        <v>70</v>
      </c>
      <c r="N1186" t="n">
        <v>18.95</v>
      </c>
      <c r="O1186" t="n">
        <v>15767.7</v>
      </c>
      <c r="P1186" t="n">
        <v>196.87</v>
      </c>
      <c r="Q1186" t="n">
        <v>444.57</v>
      </c>
      <c r="R1186" t="n">
        <v>126.2</v>
      </c>
      <c r="S1186" t="n">
        <v>48.21</v>
      </c>
      <c r="T1186" t="n">
        <v>32747.38</v>
      </c>
      <c r="U1186" t="n">
        <v>0.38</v>
      </c>
      <c r="V1186" t="n">
        <v>0.71</v>
      </c>
      <c r="W1186" t="n">
        <v>0.28</v>
      </c>
      <c r="X1186" t="n">
        <v>2.02</v>
      </c>
      <c r="Y1186" t="n">
        <v>1</v>
      </c>
      <c r="Z1186" t="n">
        <v>10</v>
      </c>
    </row>
    <row r="1187">
      <c r="A1187" t="n">
        <v>5</v>
      </c>
      <c r="B1187" t="n">
        <v>60</v>
      </c>
      <c r="C1187" t="inlineStr">
        <is>
          <t xml:space="preserve">CONCLUIDO	</t>
        </is>
      </c>
      <c r="D1187" t="n">
        <v>4.3948</v>
      </c>
      <c r="E1187" t="n">
        <v>22.75</v>
      </c>
      <c r="F1187" t="n">
        <v>19.01</v>
      </c>
      <c r="G1187" t="n">
        <v>18.11</v>
      </c>
      <c r="H1187" t="n">
        <v>0.31</v>
      </c>
      <c r="I1187" t="n">
        <v>63</v>
      </c>
      <c r="J1187" t="n">
        <v>126.28</v>
      </c>
      <c r="K1187" t="n">
        <v>45</v>
      </c>
      <c r="L1187" t="n">
        <v>2.25</v>
      </c>
      <c r="M1187" t="n">
        <v>61</v>
      </c>
      <c r="N1187" t="n">
        <v>19.03</v>
      </c>
      <c r="O1187" t="n">
        <v>15808.34</v>
      </c>
      <c r="P1187" t="n">
        <v>193.33</v>
      </c>
      <c r="Q1187" t="n">
        <v>444.6</v>
      </c>
      <c r="R1187" t="n">
        <v>117</v>
      </c>
      <c r="S1187" t="n">
        <v>48.21</v>
      </c>
      <c r="T1187" t="n">
        <v>28191.89</v>
      </c>
      <c r="U1187" t="n">
        <v>0.41</v>
      </c>
      <c r="V1187" t="n">
        <v>0.72</v>
      </c>
      <c r="W1187" t="n">
        <v>0.27</v>
      </c>
      <c r="X1187" t="n">
        <v>1.73</v>
      </c>
      <c r="Y1187" t="n">
        <v>1</v>
      </c>
      <c r="Z1187" t="n">
        <v>10</v>
      </c>
    </row>
    <row r="1188">
      <c r="A1188" t="n">
        <v>6</v>
      </c>
      <c r="B1188" t="n">
        <v>60</v>
      </c>
      <c r="C1188" t="inlineStr">
        <is>
          <t xml:space="preserve">CONCLUIDO	</t>
        </is>
      </c>
      <c r="D1188" t="n">
        <v>4.4931</v>
      </c>
      <c r="E1188" t="n">
        <v>22.26</v>
      </c>
      <c r="F1188" t="n">
        <v>18.69</v>
      </c>
      <c r="G1188" t="n">
        <v>20.03</v>
      </c>
      <c r="H1188" t="n">
        <v>0.35</v>
      </c>
      <c r="I1188" t="n">
        <v>56</v>
      </c>
      <c r="J1188" t="n">
        <v>126.61</v>
      </c>
      <c r="K1188" t="n">
        <v>45</v>
      </c>
      <c r="L1188" t="n">
        <v>2.5</v>
      </c>
      <c r="M1188" t="n">
        <v>54</v>
      </c>
      <c r="N1188" t="n">
        <v>19.11</v>
      </c>
      <c r="O1188" t="n">
        <v>15849</v>
      </c>
      <c r="P1188" t="n">
        <v>189.33</v>
      </c>
      <c r="Q1188" t="n">
        <v>444.61</v>
      </c>
      <c r="R1188" t="n">
        <v>106.12</v>
      </c>
      <c r="S1188" t="n">
        <v>48.21</v>
      </c>
      <c r="T1188" t="n">
        <v>22786.72</v>
      </c>
      <c r="U1188" t="n">
        <v>0.45</v>
      </c>
      <c r="V1188" t="n">
        <v>0.73</v>
      </c>
      <c r="W1188" t="n">
        <v>0.26</v>
      </c>
      <c r="X1188" t="n">
        <v>1.41</v>
      </c>
      <c r="Y1188" t="n">
        <v>1</v>
      </c>
      <c r="Z1188" t="n">
        <v>10</v>
      </c>
    </row>
    <row r="1189">
      <c r="A1189" t="n">
        <v>7</v>
      </c>
      <c r="B1189" t="n">
        <v>60</v>
      </c>
      <c r="C1189" t="inlineStr">
        <is>
          <t xml:space="preserve">CONCLUIDO	</t>
        </is>
      </c>
      <c r="D1189" t="n">
        <v>4.4789</v>
      </c>
      <c r="E1189" t="n">
        <v>22.33</v>
      </c>
      <c r="F1189" t="n">
        <v>18.89</v>
      </c>
      <c r="G1189" t="n">
        <v>22.23</v>
      </c>
      <c r="H1189" t="n">
        <v>0.38</v>
      </c>
      <c r="I1189" t="n">
        <v>51</v>
      </c>
      <c r="J1189" t="n">
        <v>126.94</v>
      </c>
      <c r="K1189" t="n">
        <v>45</v>
      </c>
      <c r="L1189" t="n">
        <v>2.75</v>
      </c>
      <c r="M1189" t="n">
        <v>49</v>
      </c>
      <c r="N1189" t="n">
        <v>19.19</v>
      </c>
      <c r="O1189" t="n">
        <v>15889.69</v>
      </c>
      <c r="P1189" t="n">
        <v>190.87</v>
      </c>
      <c r="Q1189" t="n">
        <v>444.56</v>
      </c>
      <c r="R1189" t="n">
        <v>115.03</v>
      </c>
      <c r="S1189" t="n">
        <v>48.21</v>
      </c>
      <c r="T1189" t="n">
        <v>27265.65</v>
      </c>
      <c r="U1189" t="n">
        <v>0.42</v>
      </c>
      <c r="V1189" t="n">
        <v>0.72</v>
      </c>
      <c r="W1189" t="n">
        <v>0.21</v>
      </c>
      <c r="X1189" t="n">
        <v>1.61</v>
      </c>
      <c r="Y1189" t="n">
        <v>1</v>
      </c>
      <c r="Z1189" t="n">
        <v>10</v>
      </c>
    </row>
    <row r="1190">
      <c r="A1190" t="n">
        <v>8</v>
      </c>
      <c r="B1190" t="n">
        <v>60</v>
      </c>
      <c r="C1190" t="inlineStr">
        <is>
          <t xml:space="preserve">CONCLUIDO	</t>
        </is>
      </c>
      <c r="D1190" t="n">
        <v>4.5645</v>
      </c>
      <c r="E1190" t="n">
        <v>21.91</v>
      </c>
      <c r="F1190" t="n">
        <v>18.6</v>
      </c>
      <c r="G1190" t="n">
        <v>24.26</v>
      </c>
      <c r="H1190" t="n">
        <v>0.42</v>
      </c>
      <c r="I1190" t="n">
        <v>46</v>
      </c>
      <c r="J1190" t="n">
        <v>127.27</v>
      </c>
      <c r="K1190" t="n">
        <v>45</v>
      </c>
      <c r="L1190" t="n">
        <v>3</v>
      </c>
      <c r="M1190" t="n">
        <v>44</v>
      </c>
      <c r="N1190" t="n">
        <v>19.27</v>
      </c>
      <c r="O1190" t="n">
        <v>15930.42</v>
      </c>
      <c r="P1190" t="n">
        <v>187.2</v>
      </c>
      <c r="Q1190" t="n">
        <v>444.55</v>
      </c>
      <c r="R1190" t="n">
        <v>103.91</v>
      </c>
      <c r="S1190" t="n">
        <v>48.21</v>
      </c>
      <c r="T1190" t="n">
        <v>21732.11</v>
      </c>
      <c r="U1190" t="n">
        <v>0.46</v>
      </c>
      <c r="V1190" t="n">
        <v>0.73</v>
      </c>
      <c r="W1190" t="n">
        <v>0.24</v>
      </c>
      <c r="X1190" t="n">
        <v>1.32</v>
      </c>
      <c r="Y1190" t="n">
        <v>1</v>
      </c>
      <c r="Z1190" t="n">
        <v>10</v>
      </c>
    </row>
    <row r="1191">
      <c r="A1191" t="n">
        <v>9</v>
      </c>
      <c r="B1191" t="n">
        <v>60</v>
      </c>
      <c r="C1191" t="inlineStr">
        <is>
          <t xml:space="preserve">CONCLUIDO	</t>
        </is>
      </c>
      <c r="D1191" t="n">
        <v>4.6134</v>
      </c>
      <c r="E1191" t="n">
        <v>21.68</v>
      </c>
      <c r="F1191" t="n">
        <v>18.47</v>
      </c>
      <c r="G1191" t="n">
        <v>26.39</v>
      </c>
      <c r="H1191" t="n">
        <v>0.45</v>
      </c>
      <c r="I1191" t="n">
        <v>42</v>
      </c>
      <c r="J1191" t="n">
        <v>127.6</v>
      </c>
      <c r="K1191" t="n">
        <v>45</v>
      </c>
      <c r="L1191" t="n">
        <v>3.25</v>
      </c>
      <c r="M1191" t="n">
        <v>40</v>
      </c>
      <c r="N1191" t="n">
        <v>19.35</v>
      </c>
      <c r="O1191" t="n">
        <v>15971.17</v>
      </c>
      <c r="P1191" t="n">
        <v>185.4</v>
      </c>
      <c r="Q1191" t="n">
        <v>444.64</v>
      </c>
      <c r="R1191" t="n">
        <v>99.56999999999999</v>
      </c>
      <c r="S1191" t="n">
        <v>48.21</v>
      </c>
      <c r="T1191" t="n">
        <v>19582.14</v>
      </c>
      <c r="U1191" t="n">
        <v>0.48</v>
      </c>
      <c r="V1191" t="n">
        <v>0.74</v>
      </c>
      <c r="W1191" t="n">
        <v>0.23</v>
      </c>
      <c r="X1191" t="n">
        <v>1.19</v>
      </c>
      <c r="Y1191" t="n">
        <v>1</v>
      </c>
      <c r="Z1191" t="n">
        <v>10</v>
      </c>
    </row>
    <row r="1192">
      <c r="A1192" t="n">
        <v>10</v>
      </c>
      <c r="B1192" t="n">
        <v>60</v>
      </c>
      <c r="C1192" t="inlineStr">
        <is>
          <t xml:space="preserve">CONCLUIDO	</t>
        </is>
      </c>
      <c r="D1192" t="n">
        <v>4.6498</v>
      </c>
      <c r="E1192" t="n">
        <v>21.51</v>
      </c>
      <c r="F1192" t="n">
        <v>18.38</v>
      </c>
      <c r="G1192" t="n">
        <v>28.27</v>
      </c>
      <c r="H1192" t="n">
        <v>0.48</v>
      </c>
      <c r="I1192" t="n">
        <v>39</v>
      </c>
      <c r="J1192" t="n">
        <v>127.93</v>
      </c>
      <c r="K1192" t="n">
        <v>45</v>
      </c>
      <c r="L1192" t="n">
        <v>3.5</v>
      </c>
      <c r="M1192" t="n">
        <v>37</v>
      </c>
      <c r="N1192" t="n">
        <v>19.43</v>
      </c>
      <c r="O1192" t="n">
        <v>16011.95</v>
      </c>
      <c r="P1192" t="n">
        <v>183.79</v>
      </c>
      <c r="Q1192" t="n">
        <v>444.61</v>
      </c>
      <c r="R1192" t="n">
        <v>96.47</v>
      </c>
      <c r="S1192" t="n">
        <v>48.21</v>
      </c>
      <c r="T1192" t="n">
        <v>18044.43</v>
      </c>
      <c r="U1192" t="n">
        <v>0.5</v>
      </c>
      <c r="V1192" t="n">
        <v>0.74</v>
      </c>
      <c r="W1192" t="n">
        <v>0.23</v>
      </c>
      <c r="X1192" t="n">
        <v>1.1</v>
      </c>
      <c r="Y1192" t="n">
        <v>1</v>
      </c>
      <c r="Z1192" t="n">
        <v>10</v>
      </c>
    </row>
    <row r="1193">
      <c r="A1193" t="n">
        <v>11</v>
      </c>
      <c r="B1193" t="n">
        <v>60</v>
      </c>
      <c r="C1193" t="inlineStr">
        <is>
          <t xml:space="preserve">CONCLUIDO	</t>
        </is>
      </c>
      <c r="D1193" t="n">
        <v>4.6888</v>
      </c>
      <c r="E1193" t="n">
        <v>21.33</v>
      </c>
      <c r="F1193" t="n">
        <v>18.28</v>
      </c>
      <c r="G1193" t="n">
        <v>30.46</v>
      </c>
      <c r="H1193" t="n">
        <v>0.52</v>
      </c>
      <c r="I1193" t="n">
        <v>36</v>
      </c>
      <c r="J1193" t="n">
        <v>128.26</v>
      </c>
      <c r="K1193" t="n">
        <v>45</v>
      </c>
      <c r="L1193" t="n">
        <v>3.75</v>
      </c>
      <c r="M1193" t="n">
        <v>34</v>
      </c>
      <c r="N1193" t="n">
        <v>19.51</v>
      </c>
      <c r="O1193" t="n">
        <v>16052.76</v>
      </c>
      <c r="P1193" t="n">
        <v>182.06</v>
      </c>
      <c r="Q1193" t="n">
        <v>444.56</v>
      </c>
      <c r="R1193" t="n">
        <v>93.19</v>
      </c>
      <c r="S1193" t="n">
        <v>48.21</v>
      </c>
      <c r="T1193" t="n">
        <v>16420.79</v>
      </c>
      <c r="U1193" t="n">
        <v>0.52</v>
      </c>
      <c r="V1193" t="n">
        <v>0.75</v>
      </c>
      <c r="W1193" t="n">
        <v>0.22</v>
      </c>
      <c r="X1193" t="n">
        <v>1</v>
      </c>
      <c r="Y1193" t="n">
        <v>1</v>
      </c>
      <c r="Z1193" t="n">
        <v>10</v>
      </c>
    </row>
    <row r="1194">
      <c r="A1194" t="n">
        <v>12</v>
      </c>
      <c r="B1194" t="n">
        <v>60</v>
      </c>
      <c r="C1194" t="inlineStr">
        <is>
          <t xml:space="preserve">CONCLUIDO	</t>
        </is>
      </c>
      <c r="D1194" t="n">
        <v>4.7095</v>
      </c>
      <c r="E1194" t="n">
        <v>21.23</v>
      </c>
      <c r="F1194" t="n">
        <v>18.23</v>
      </c>
      <c r="G1194" t="n">
        <v>32.17</v>
      </c>
      <c r="H1194" t="n">
        <v>0.55</v>
      </c>
      <c r="I1194" t="n">
        <v>34</v>
      </c>
      <c r="J1194" t="n">
        <v>128.59</v>
      </c>
      <c r="K1194" t="n">
        <v>45</v>
      </c>
      <c r="L1194" t="n">
        <v>4</v>
      </c>
      <c r="M1194" t="n">
        <v>32</v>
      </c>
      <c r="N1194" t="n">
        <v>19.59</v>
      </c>
      <c r="O1194" t="n">
        <v>16093.6</v>
      </c>
      <c r="P1194" t="n">
        <v>180.98</v>
      </c>
      <c r="Q1194" t="n">
        <v>444.56</v>
      </c>
      <c r="R1194" t="n">
        <v>91.84</v>
      </c>
      <c r="S1194" t="n">
        <v>48.21</v>
      </c>
      <c r="T1194" t="n">
        <v>15752.85</v>
      </c>
      <c r="U1194" t="n">
        <v>0.52</v>
      </c>
      <c r="V1194" t="n">
        <v>0.75</v>
      </c>
      <c r="W1194" t="n">
        <v>0.22</v>
      </c>
      <c r="X1194" t="n">
        <v>0.96</v>
      </c>
      <c r="Y1194" t="n">
        <v>1</v>
      </c>
      <c r="Z1194" t="n">
        <v>10</v>
      </c>
    </row>
    <row r="1195">
      <c r="A1195" t="n">
        <v>13</v>
      </c>
      <c r="B1195" t="n">
        <v>60</v>
      </c>
      <c r="C1195" t="inlineStr">
        <is>
          <t xml:space="preserve">CONCLUIDO	</t>
        </is>
      </c>
      <c r="D1195" t="n">
        <v>4.737</v>
      </c>
      <c r="E1195" t="n">
        <v>21.11</v>
      </c>
      <c r="F1195" t="n">
        <v>18.16</v>
      </c>
      <c r="G1195" t="n">
        <v>34.05</v>
      </c>
      <c r="H1195" t="n">
        <v>0.58</v>
      </c>
      <c r="I1195" t="n">
        <v>32</v>
      </c>
      <c r="J1195" t="n">
        <v>128.92</v>
      </c>
      <c r="K1195" t="n">
        <v>45</v>
      </c>
      <c r="L1195" t="n">
        <v>4.25</v>
      </c>
      <c r="M1195" t="n">
        <v>30</v>
      </c>
      <c r="N1195" t="n">
        <v>19.68</v>
      </c>
      <c r="O1195" t="n">
        <v>16134.46</v>
      </c>
      <c r="P1195" t="n">
        <v>179.72</v>
      </c>
      <c r="Q1195" t="n">
        <v>444.57</v>
      </c>
      <c r="R1195" t="n">
        <v>89.53</v>
      </c>
      <c r="S1195" t="n">
        <v>48.21</v>
      </c>
      <c r="T1195" t="n">
        <v>14609.21</v>
      </c>
      <c r="U1195" t="n">
        <v>0.54</v>
      </c>
      <c r="V1195" t="n">
        <v>0.75</v>
      </c>
      <c r="W1195" t="n">
        <v>0.21</v>
      </c>
      <c r="X1195" t="n">
        <v>0.88</v>
      </c>
      <c r="Y1195" t="n">
        <v>1</v>
      </c>
      <c r="Z1195" t="n">
        <v>10</v>
      </c>
    </row>
    <row r="1196">
      <c r="A1196" t="n">
        <v>14</v>
      </c>
      <c r="B1196" t="n">
        <v>60</v>
      </c>
      <c r="C1196" t="inlineStr">
        <is>
          <t xml:space="preserve">CONCLUIDO	</t>
        </is>
      </c>
      <c r="D1196" t="n">
        <v>4.7621</v>
      </c>
      <c r="E1196" t="n">
        <v>21</v>
      </c>
      <c r="F1196" t="n">
        <v>18.1</v>
      </c>
      <c r="G1196" t="n">
        <v>36.2</v>
      </c>
      <c r="H1196" t="n">
        <v>0.62</v>
      </c>
      <c r="I1196" t="n">
        <v>30</v>
      </c>
      <c r="J1196" t="n">
        <v>129.25</v>
      </c>
      <c r="K1196" t="n">
        <v>45</v>
      </c>
      <c r="L1196" t="n">
        <v>4.5</v>
      </c>
      <c r="M1196" t="n">
        <v>28</v>
      </c>
      <c r="N1196" t="n">
        <v>19.76</v>
      </c>
      <c r="O1196" t="n">
        <v>16175.36</v>
      </c>
      <c r="P1196" t="n">
        <v>178.44</v>
      </c>
      <c r="Q1196" t="n">
        <v>444.56</v>
      </c>
      <c r="R1196" t="n">
        <v>87.44</v>
      </c>
      <c r="S1196" t="n">
        <v>48.21</v>
      </c>
      <c r="T1196" t="n">
        <v>13576.86</v>
      </c>
      <c r="U1196" t="n">
        <v>0.55</v>
      </c>
      <c r="V1196" t="n">
        <v>0.75</v>
      </c>
      <c r="W1196" t="n">
        <v>0.21</v>
      </c>
      <c r="X1196" t="n">
        <v>0.82</v>
      </c>
      <c r="Y1196" t="n">
        <v>1</v>
      </c>
      <c r="Z1196" t="n">
        <v>10</v>
      </c>
    </row>
    <row r="1197">
      <c r="A1197" t="n">
        <v>15</v>
      </c>
      <c r="B1197" t="n">
        <v>60</v>
      </c>
      <c r="C1197" t="inlineStr">
        <is>
          <t xml:space="preserve">CONCLUIDO	</t>
        </is>
      </c>
      <c r="D1197" t="n">
        <v>4.7933</v>
      </c>
      <c r="E1197" t="n">
        <v>20.86</v>
      </c>
      <c r="F1197" t="n">
        <v>18.01</v>
      </c>
      <c r="G1197" t="n">
        <v>38.6</v>
      </c>
      <c r="H1197" t="n">
        <v>0.65</v>
      </c>
      <c r="I1197" t="n">
        <v>28</v>
      </c>
      <c r="J1197" t="n">
        <v>129.59</v>
      </c>
      <c r="K1197" t="n">
        <v>45</v>
      </c>
      <c r="L1197" t="n">
        <v>4.75</v>
      </c>
      <c r="M1197" t="n">
        <v>26</v>
      </c>
      <c r="N1197" t="n">
        <v>19.84</v>
      </c>
      <c r="O1197" t="n">
        <v>16216.29</v>
      </c>
      <c r="P1197" t="n">
        <v>176.73</v>
      </c>
      <c r="Q1197" t="n">
        <v>444.57</v>
      </c>
      <c r="R1197" t="n">
        <v>84.43000000000001</v>
      </c>
      <c r="S1197" t="n">
        <v>48.21</v>
      </c>
      <c r="T1197" t="n">
        <v>12079.68</v>
      </c>
      <c r="U1197" t="n">
        <v>0.57</v>
      </c>
      <c r="V1197" t="n">
        <v>0.76</v>
      </c>
      <c r="W1197" t="n">
        <v>0.21</v>
      </c>
      <c r="X1197" t="n">
        <v>0.74</v>
      </c>
      <c r="Y1197" t="n">
        <v>1</v>
      </c>
      <c r="Z1197" t="n">
        <v>10</v>
      </c>
    </row>
    <row r="1198">
      <c r="A1198" t="n">
        <v>16</v>
      </c>
      <c r="B1198" t="n">
        <v>60</v>
      </c>
      <c r="C1198" t="inlineStr">
        <is>
          <t xml:space="preserve">CONCLUIDO	</t>
        </is>
      </c>
      <c r="D1198" t="n">
        <v>4.82</v>
      </c>
      <c r="E1198" t="n">
        <v>20.75</v>
      </c>
      <c r="F1198" t="n">
        <v>17.92</v>
      </c>
      <c r="G1198" t="n">
        <v>39.83</v>
      </c>
      <c r="H1198" t="n">
        <v>0.68</v>
      </c>
      <c r="I1198" t="n">
        <v>27</v>
      </c>
      <c r="J1198" t="n">
        <v>129.92</v>
      </c>
      <c r="K1198" t="n">
        <v>45</v>
      </c>
      <c r="L1198" t="n">
        <v>5</v>
      </c>
      <c r="M1198" t="n">
        <v>25</v>
      </c>
      <c r="N1198" t="n">
        <v>19.92</v>
      </c>
      <c r="O1198" t="n">
        <v>16257.24</v>
      </c>
      <c r="P1198" t="n">
        <v>175.07</v>
      </c>
      <c r="Q1198" t="n">
        <v>444.57</v>
      </c>
      <c r="R1198" t="n">
        <v>81.93000000000001</v>
      </c>
      <c r="S1198" t="n">
        <v>48.21</v>
      </c>
      <c r="T1198" t="n">
        <v>10834.28</v>
      </c>
      <c r="U1198" t="n">
        <v>0.59</v>
      </c>
      <c r="V1198" t="n">
        <v>0.76</v>
      </c>
      <c r="W1198" t="n">
        <v>0.19</v>
      </c>
      <c r="X1198" t="n">
        <v>0.65</v>
      </c>
      <c r="Y1198" t="n">
        <v>1</v>
      </c>
      <c r="Z1198" t="n">
        <v>10</v>
      </c>
    </row>
    <row r="1199">
      <c r="A1199" t="n">
        <v>17</v>
      </c>
      <c r="B1199" t="n">
        <v>60</v>
      </c>
      <c r="C1199" t="inlineStr">
        <is>
          <t xml:space="preserve">CONCLUIDO	</t>
        </is>
      </c>
      <c r="D1199" t="n">
        <v>4.8191</v>
      </c>
      <c r="E1199" t="n">
        <v>20.75</v>
      </c>
      <c r="F1199" t="n">
        <v>17.98</v>
      </c>
      <c r="G1199" t="n">
        <v>43.15</v>
      </c>
      <c r="H1199" t="n">
        <v>0.71</v>
      </c>
      <c r="I1199" t="n">
        <v>25</v>
      </c>
      <c r="J1199" t="n">
        <v>130.25</v>
      </c>
      <c r="K1199" t="n">
        <v>45</v>
      </c>
      <c r="L1199" t="n">
        <v>5.25</v>
      </c>
      <c r="M1199" t="n">
        <v>23</v>
      </c>
      <c r="N1199" t="n">
        <v>20</v>
      </c>
      <c r="O1199" t="n">
        <v>16298.23</v>
      </c>
      <c r="P1199" t="n">
        <v>175.03</v>
      </c>
      <c r="Q1199" t="n">
        <v>444.56</v>
      </c>
      <c r="R1199" t="n">
        <v>83.64</v>
      </c>
      <c r="S1199" t="n">
        <v>48.21</v>
      </c>
      <c r="T1199" t="n">
        <v>11702.23</v>
      </c>
      <c r="U1199" t="n">
        <v>0.58</v>
      </c>
      <c r="V1199" t="n">
        <v>0.76</v>
      </c>
      <c r="W1199" t="n">
        <v>0.2</v>
      </c>
      <c r="X1199" t="n">
        <v>0.7</v>
      </c>
      <c r="Y1199" t="n">
        <v>1</v>
      </c>
      <c r="Z1199" t="n">
        <v>10</v>
      </c>
    </row>
    <row r="1200">
      <c r="A1200" t="n">
        <v>18</v>
      </c>
      <c r="B1200" t="n">
        <v>60</v>
      </c>
      <c r="C1200" t="inlineStr">
        <is>
          <t xml:space="preserve">CONCLUIDO	</t>
        </is>
      </c>
      <c r="D1200" t="n">
        <v>4.8286</v>
      </c>
      <c r="E1200" t="n">
        <v>20.71</v>
      </c>
      <c r="F1200" t="n">
        <v>17.96</v>
      </c>
      <c r="G1200" t="n">
        <v>44.91</v>
      </c>
      <c r="H1200" t="n">
        <v>0.74</v>
      </c>
      <c r="I1200" t="n">
        <v>24</v>
      </c>
      <c r="J1200" t="n">
        <v>130.58</v>
      </c>
      <c r="K1200" t="n">
        <v>45</v>
      </c>
      <c r="L1200" t="n">
        <v>5.5</v>
      </c>
      <c r="M1200" t="n">
        <v>22</v>
      </c>
      <c r="N1200" t="n">
        <v>20.09</v>
      </c>
      <c r="O1200" t="n">
        <v>16339.24</v>
      </c>
      <c r="P1200" t="n">
        <v>174.53</v>
      </c>
      <c r="Q1200" t="n">
        <v>444.55</v>
      </c>
      <c r="R1200" t="n">
        <v>83.09999999999999</v>
      </c>
      <c r="S1200" t="n">
        <v>48.21</v>
      </c>
      <c r="T1200" t="n">
        <v>11437</v>
      </c>
      <c r="U1200" t="n">
        <v>0.58</v>
      </c>
      <c r="V1200" t="n">
        <v>0.76</v>
      </c>
      <c r="W1200" t="n">
        <v>0.2</v>
      </c>
      <c r="X1200" t="n">
        <v>0.6899999999999999</v>
      </c>
      <c r="Y1200" t="n">
        <v>1</v>
      </c>
      <c r="Z1200" t="n">
        <v>10</v>
      </c>
    </row>
    <row r="1201">
      <c r="A1201" t="n">
        <v>19</v>
      </c>
      <c r="B1201" t="n">
        <v>60</v>
      </c>
      <c r="C1201" t="inlineStr">
        <is>
          <t xml:space="preserve">CONCLUIDO	</t>
        </is>
      </c>
      <c r="D1201" t="n">
        <v>4.8461</v>
      </c>
      <c r="E1201" t="n">
        <v>20.64</v>
      </c>
      <c r="F1201" t="n">
        <v>17.91</v>
      </c>
      <c r="G1201" t="n">
        <v>46.73</v>
      </c>
      <c r="H1201" t="n">
        <v>0.78</v>
      </c>
      <c r="I1201" t="n">
        <v>23</v>
      </c>
      <c r="J1201" t="n">
        <v>130.92</v>
      </c>
      <c r="K1201" t="n">
        <v>45</v>
      </c>
      <c r="L1201" t="n">
        <v>5.75</v>
      </c>
      <c r="M1201" t="n">
        <v>21</v>
      </c>
      <c r="N1201" t="n">
        <v>20.17</v>
      </c>
      <c r="O1201" t="n">
        <v>16380.29</v>
      </c>
      <c r="P1201" t="n">
        <v>173.38</v>
      </c>
      <c r="Q1201" t="n">
        <v>444.58</v>
      </c>
      <c r="R1201" t="n">
        <v>81.45999999999999</v>
      </c>
      <c r="S1201" t="n">
        <v>48.21</v>
      </c>
      <c r="T1201" t="n">
        <v>10620.2</v>
      </c>
      <c r="U1201" t="n">
        <v>0.59</v>
      </c>
      <c r="V1201" t="n">
        <v>0.76</v>
      </c>
      <c r="W1201" t="n">
        <v>0.2</v>
      </c>
      <c r="X1201" t="n">
        <v>0.64</v>
      </c>
      <c r="Y1201" t="n">
        <v>1</v>
      </c>
      <c r="Z1201" t="n">
        <v>10</v>
      </c>
    </row>
    <row r="1202">
      <c r="A1202" t="n">
        <v>20</v>
      </c>
      <c r="B1202" t="n">
        <v>60</v>
      </c>
      <c r="C1202" t="inlineStr">
        <is>
          <t xml:space="preserve">CONCLUIDO	</t>
        </is>
      </c>
      <c r="D1202" t="n">
        <v>4.8593</v>
      </c>
      <c r="E1202" t="n">
        <v>20.58</v>
      </c>
      <c r="F1202" t="n">
        <v>17.88</v>
      </c>
      <c r="G1202" t="n">
        <v>48.78</v>
      </c>
      <c r="H1202" t="n">
        <v>0.8100000000000001</v>
      </c>
      <c r="I1202" t="n">
        <v>22</v>
      </c>
      <c r="J1202" t="n">
        <v>131.25</v>
      </c>
      <c r="K1202" t="n">
        <v>45</v>
      </c>
      <c r="L1202" t="n">
        <v>6</v>
      </c>
      <c r="M1202" t="n">
        <v>20</v>
      </c>
      <c r="N1202" t="n">
        <v>20.25</v>
      </c>
      <c r="O1202" t="n">
        <v>16421.36</v>
      </c>
      <c r="P1202" t="n">
        <v>172.32</v>
      </c>
      <c r="Q1202" t="n">
        <v>444.55</v>
      </c>
      <c r="R1202" t="n">
        <v>80.43000000000001</v>
      </c>
      <c r="S1202" t="n">
        <v>48.21</v>
      </c>
      <c r="T1202" t="n">
        <v>10108.82</v>
      </c>
      <c r="U1202" t="n">
        <v>0.6</v>
      </c>
      <c r="V1202" t="n">
        <v>0.76</v>
      </c>
      <c r="W1202" t="n">
        <v>0.2</v>
      </c>
      <c r="X1202" t="n">
        <v>0.61</v>
      </c>
      <c r="Y1202" t="n">
        <v>1</v>
      </c>
      <c r="Z1202" t="n">
        <v>10</v>
      </c>
    </row>
    <row r="1203">
      <c r="A1203" t="n">
        <v>21</v>
      </c>
      <c r="B1203" t="n">
        <v>60</v>
      </c>
      <c r="C1203" t="inlineStr">
        <is>
          <t xml:space="preserve">CONCLUIDO	</t>
        </is>
      </c>
      <c r="D1203" t="n">
        <v>4.8734</v>
      </c>
      <c r="E1203" t="n">
        <v>20.52</v>
      </c>
      <c r="F1203" t="n">
        <v>17.85</v>
      </c>
      <c r="G1203" t="n">
        <v>51</v>
      </c>
      <c r="H1203" t="n">
        <v>0.84</v>
      </c>
      <c r="I1203" t="n">
        <v>21</v>
      </c>
      <c r="J1203" t="n">
        <v>131.58</v>
      </c>
      <c r="K1203" t="n">
        <v>45</v>
      </c>
      <c r="L1203" t="n">
        <v>6.25</v>
      </c>
      <c r="M1203" t="n">
        <v>19</v>
      </c>
      <c r="N1203" t="n">
        <v>20.34</v>
      </c>
      <c r="O1203" t="n">
        <v>16462.46</v>
      </c>
      <c r="P1203" t="n">
        <v>171</v>
      </c>
      <c r="Q1203" t="n">
        <v>444.57</v>
      </c>
      <c r="R1203" t="n">
        <v>79.34</v>
      </c>
      <c r="S1203" t="n">
        <v>48.21</v>
      </c>
      <c r="T1203" t="n">
        <v>9569.07</v>
      </c>
      <c r="U1203" t="n">
        <v>0.61</v>
      </c>
      <c r="V1203" t="n">
        <v>0.76</v>
      </c>
      <c r="W1203" t="n">
        <v>0.2</v>
      </c>
      <c r="X1203" t="n">
        <v>0.57</v>
      </c>
      <c r="Y1203" t="n">
        <v>1</v>
      </c>
      <c r="Z1203" t="n">
        <v>10</v>
      </c>
    </row>
    <row r="1204">
      <c r="A1204" t="n">
        <v>22</v>
      </c>
      <c r="B1204" t="n">
        <v>60</v>
      </c>
      <c r="C1204" t="inlineStr">
        <is>
          <t xml:space="preserve">CONCLUIDO	</t>
        </is>
      </c>
      <c r="D1204" t="n">
        <v>4.888</v>
      </c>
      <c r="E1204" t="n">
        <v>20.46</v>
      </c>
      <c r="F1204" t="n">
        <v>17.82</v>
      </c>
      <c r="G1204" t="n">
        <v>53.45</v>
      </c>
      <c r="H1204" t="n">
        <v>0.87</v>
      </c>
      <c r="I1204" t="n">
        <v>20</v>
      </c>
      <c r="J1204" t="n">
        <v>131.92</v>
      </c>
      <c r="K1204" t="n">
        <v>45</v>
      </c>
      <c r="L1204" t="n">
        <v>6.5</v>
      </c>
      <c r="M1204" t="n">
        <v>18</v>
      </c>
      <c r="N1204" t="n">
        <v>20.42</v>
      </c>
      <c r="O1204" t="n">
        <v>16503.6</v>
      </c>
      <c r="P1204" t="n">
        <v>170.46</v>
      </c>
      <c r="Q1204" t="n">
        <v>444.56</v>
      </c>
      <c r="R1204" t="n">
        <v>78.18000000000001</v>
      </c>
      <c r="S1204" t="n">
        <v>48.21</v>
      </c>
      <c r="T1204" t="n">
        <v>8994.299999999999</v>
      </c>
      <c r="U1204" t="n">
        <v>0.62</v>
      </c>
      <c r="V1204" t="n">
        <v>0.77</v>
      </c>
      <c r="W1204" t="n">
        <v>0.2</v>
      </c>
      <c r="X1204" t="n">
        <v>0.54</v>
      </c>
      <c r="Y1204" t="n">
        <v>1</v>
      </c>
      <c r="Z1204" t="n">
        <v>10</v>
      </c>
    </row>
    <row r="1205">
      <c r="A1205" t="n">
        <v>23</v>
      </c>
      <c r="B1205" t="n">
        <v>60</v>
      </c>
      <c r="C1205" t="inlineStr">
        <is>
          <t xml:space="preserve">CONCLUIDO	</t>
        </is>
      </c>
      <c r="D1205" t="n">
        <v>4.9037</v>
      </c>
      <c r="E1205" t="n">
        <v>20.39</v>
      </c>
      <c r="F1205" t="n">
        <v>17.77</v>
      </c>
      <c r="G1205" t="n">
        <v>56.13</v>
      </c>
      <c r="H1205" t="n">
        <v>0.9</v>
      </c>
      <c r="I1205" t="n">
        <v>19</v>
      </c>
      <c r="J1205" t="n">
        <v>132.25</v>
      </c>
      <c r="K1205" t="n">
        <v>45</v>
      </c>
      <c r="L1205" t="n">
        <v>6.75</v>
      </c>
      <c r="M1205" t="n">
        <v>17</v>
      </c>
      <c r="N1205" t="n">
        <v>20.5</v>
      </c>
      <c r="O1205" t="n">
        <v>16544.76</v>
      </c>
      <c r="P1205" t="n">
        <v>169.21</v>
      </c>
      <c r="Q1205" t="n">
        <v>444.57</v>
      </c>
      <c r="R1205" t="n">
        <v>76.73</v>
      </c>
      <c r="S1205" t="n">
        <v>48.21</v>
      </c>
      <c r="T1205" t="n">
        <v>8277.1</v>
      </c>
      <c r="U1205" t="n">
        <v>0.63</v>
      </c>
      <c r="V1205" t="n">
        <v>0.77</v>
      </c>
      <c r="W1205" t="n">
        <v>0.2</v>
      </c>
      <c r="X1205" t="n">
        <v>0.5</v>
      </c>
      <c r="Y1205" t="n">
        <v>1</v>
      </c>
      <c r="Z1205" t="n">
        <v>10</v>
      </c>
    </row>
    <row r="1206">
      <c r="A1206" t="n">
        <v>24</v>
      </c>
      <c r="B1206" t="n">
        <v>60</v>
      </c>
      <c r="C1206" t="inlineStr">
        <is>
          <t xml:space="preserve">CONCLUIDO	</t>
        </is>
      </c>
      <c r="D1206" t="n">
        <v>4.9191</v>
      </c>
      <c r="E1206" t="n">
        <v>20.33</v>
      </c>
      <c r="F1206" t="n">
        <v>17.71</v>
      </c>
      <c r="G1206" t="n">
        <v>55.93</v>
      </c>
      <c r="H1206" t="n">
        <v>0.93</v>
      </c>
      <c r="I1206" t="n">
        <v>19</v>
      </c>
      <c r="J1206" t="n">
        <v>132.58</v>
      </c>
      <c r="K1206" t="n">
        <v>45</v>
      </c>
      <c r="L1206" t="n">
        <v>7</v>
      </c>
      <c r="M1206" t="n">
        <v>17</v>
      </c>
      <c r="N1206" t="n">
        <v>20.59</v>
      </c>
      <c r="O1206" t="n">
        <v>16585.95</v>
      </c>
      <c r="P1206" t="n">
        <v>167.51</v>
      </c>
      <c r="Q1206" t="n">
        <v>444.55</v>
      </c>
      <c r="R1206" t="n">
        <v>74.48999999999999</v>
      </c>
      <c r="S1206" t="n">
        <v>48.21</v>
      </c>
      <c r="T1206" t="n">
        <v>7156.2</v>
      </c>
      <c r="U1206" t="n">
        <v>0.65</v>
      </c>
      <c r="V1206" t="n">
        <v>0.77</v>
      </c>
      <c r="W1206" t="n">
        <v>0.2</v>
      </c>
      <c r="X1206" t="n">
        <v>0.43</v>
      </c>
      <c r="Y1206" t="n">
        <v>1</v>
      </c>
      <c r="Z1206" t="n">
        <v>10</v>
      </c>
    </row>
    <row r="1207">
      <c r="A1207" t="n">
        <v>25</v>
      </c>
      <c r="B1207" t="n">
        <v>60</v>
      </c>
      <c r="C1207" t="inlineStr">
        <is>
          <t xml:space="preserve">CONCLUIDO	</t>
        </is>
      </c>
      <c r="D1207" t="n">
        <v>4.8972</v>
      </c>
      <c r="E1207" t="n">
        <v>20.42</v>
      </c>
      <c r="F1207" t="n">
        <v>17.83</v>
      </c>
      <c r="G1207" t="n">
        <v>59.42</v>
      </c>
      <c r="H1207" t="n">
        <v>0.96</v>
      </c>
      <c r="I1207" t="n">
        <v>18</v>
      </c>
      <c r="J1207" t="n">
        <v>132.92</v>
      </c>
      <c r="K1207" t="n">
        <v>45</v>
      </c>
      <c r="L1207" t="n">
        <v>7.25</v>
      </c>
      <c r="M1207" t="n">
        <v>16</v>
      </c>
      <c r="N1207" t="n">
        <v>20.67</v>
      </c>
      <c r="O1207" t="n">
        <v>16627.17</v>
      </c>
      <c r="P1207" t="n">
        <v>168.07</v>
      </c>
      <c r="Q1207" t="n">
        <v>444.57</v>
      </c>
      <c r="R1207" t="n">
        <v>79.11</v>
      </c>
      <c r="S1207" t="n">
        <v>48.21</v>
      </c>
      <c r="T1207" t="n">
        <v>9472.030000000001</v>
      </c>
      <c r="U1207" t="n">
        <v>0.61</v>
      </c>
      <c r="V1207" t="n">
        <v>0.77</v>
      </c>
      <c r="W1207" t="n">
        <v>0.18</v>
      </c>
      <c r="X1207" t="n">
        <v>0.55</v>
      </c>
      <c r="Y1207" t="n">
        <v>1</v>
      </c>
      <c r="Z1207" t="n">
        <v>10</v>
      </c>
    </row>
    <row r="1208">
      <c r="A1208" t="n">
        <v>26</v>
      </c>
      <c r="B1208" t="n">
        <v>60</v>
      </c>
      <c r="C1208" t="inlineStr">
        <is>
          <t xml:space="preserve">CONCLUIDO	</t>
        </is>
      </c>
      <c r="D1208" t="n">
        <v>4.9246</v>
      </c>
      <c r="E1208" t="n">
        <v>20.31</v>
      </c>
      <c r="F1208" t="n">
        <v>17.74</v>
      </c>
      <c r="G1208" t="n">
        <v>62.61</v>
      </c>
      <c r="H1208" t="n">
        <v>0.99</v>
      </c>
      <c r="I1208" t="n">
        <v>17</v>
      </c>
      <c r="J1208" t="n">
        <v>133.25</v>
      </c>
      <c r="K1208" t="n">
        <v>45</v>
      </c>
      <c r="L1208" t="n">
        <v>7.5</v>
      </c>
      <c r="M1208" t="n">
        <v>15</v>
      </c>
      <c r="N1208" t="n">
        <v>20.76</v>
      </c>
      <c r="O1208" t="n">
        <v>16668.43</v>
      </c>
      <c r="P1208" t="n">
        <v>166.53</v>
      </c>
      <c r="Q1208" t="n">
        <v>444.56</v>
      </c>
      <c r="R1208" t="n">
        <v>75.70999999999999</v>
      </c>
      <c r="S1208" t="n">
        <v>48.21</v>
      </c>
      <c r="T1208" t="n">
        <v>7776.09</v>
      </c>
      <c r="U1208" t="n">
        <v>0.64</v>
      </c>
      <c r="V1208" t="n">
        <v>0.77</v>
      </c>
      <c r="W1208" t="n">
        <v>0.19</v>
      </c>
      <c r="X1208" t="n">
        <v>0.46</v>
      </c>
      <c r="Y1208" t="n">
        <v>1</v>
      </c>
      <c r="Z1208" t="n">
        <v>10</v>
      </c>
    </row>
    <row r="1209">
      <c r="A1209" t="n">
        <v>27</v>
      </c>
      <c r="B1209" t="n">
        <v>60</v>
      </c>
      <c r="C1209" t="inlineStr">
        <is>
          <t xml:space="preserve">CONCLUIDO	</t>
        </is>
      </c>
      <c r="D1209" t="n">
        <v>4.9257</v>
      </c>
      <c r="E1209" t="n">
        <v>20.3</v>
      </c>
      <c r="F1209" t="n">
        <v>17.73</v>
      </c>
      <c r="G1209" t="n">
        <v>62.59</v>
      </c>
      <c r="H1209" t="n">
        <v>1.03</v>
      </c>
      <c r="I1209" t="n">
        <v>17</v>
      </c>
      <c r="J1209" t="n">
        <v>133.59</v>
      </c>
      <c r="K1209" t="n">
        <v>45</v>
      </c>
      <c r="L1209" t="n">
        <v>7.75</v>
      </c>
      <c r="M1209" t="n">
        <v>15</v>
      </c>
      <c r="N1209" t="n">
        <v>20.84</v>
      </c>
      <c r="O1209" t="n">
        <v>16709.71</v>
      </c>
      <c r="P1209" t="n">
        <v>166.1</v>
      </c>
      <c r="Q1209" t="n">
        <v>444.56</v>
      </c>
      <c r="R1209" t="n">
        <v>75.51000000000001</v>
      </c>
      <c r="S1209" t="n">
        <v>48.21</v>
      </c>
      <c r="T1209" t="n">
        <v>7676.87</v>
      </c>
      <c r="U1209" t="n">
        <v>0.64</v>
      </c>
      <c r="V1209" t="n">
        <v>0.77</v>
      </c>
      <c r="W1209" t="n">
        <v>0.19</v>
      </c>
      <c r="X1209" t="n">
        <v>0.46</v>
      </c>
      <c r="Y1209" t="n">
        <v>1</v>
      </c>
      <c r="Z1209" t="n">
        <v>10</v>
      </c>
    </row>
    <row r="1210">
      <c r="A1210" t="n">
        <v>28</v>
      </c>
      <c r="B1210" t="n">
        <v>60</v>
      </c>
      <c r="C1210" t="inlineStr">
        <is>
          <t xml:space="preserve">CONCLUIDO	</t>
        </is>
      </c>
      <c r="D1210" t="n">
        <v>4.9396</v>
      </c>
      <c r="E1210" t="n">
        <v>20.24</v>
      </c>
      <c r="F1210" t="n">
        <v>17.7</v>
      </c>
      <c r="G1210" t="n">
        <v>66.39</v>
      </c>
      <c r="H1210" t="n">
        <v>1.06</v>
      </c>
      <c r="I1210" t="n">
        <v>16</v>
      </c>
      <c r="J1210" t="n">
        <v>133.92</v>
      </c>
      <c r="K1210" t="n">
        <v>45</v>
      </c>
      <c r="L1210" t="n">
        <v>8</v>
      </c>
      <c r="M1210" t="n">
        <v>14</v>
      </c>
      <c r="N1210" t="n">
        <v>20.93</v>
      </c>
      <c r="O1210" t="n">
        <v>16751.02</v>
      </c>
      <c r="P1210" t="n">
        <v>164.8</v>
      </c>
      <c r="Q1210" t="n">
        <v>444.55</v>
      </c>
      <c r="R1210" t="n">
        <v>74.55</v>
      </c>
      <c r="S1210" t="n">
        <v>48.21</v>
      </c>
      <c r="T1210" t="n">
        <v>7198.36</v>
      </c>
      <c r="U1210" t="n">
        <v>0.65</v>
      </c>
      <c r="V1210" t="n">
        <v>0.77</v>
      </c>
      <c r="W1210" t="n">
        <v>0.19</v>
      </c>
      <c r="X1210" t="n">
        <v>0.43</v>
      </c>
      <c r="Y1210" t="n">
        <v>1</v>
      </c>
      <c r="Z1210" t="n">
        <v>10</v>
      </c>
    </row>
    <row r="1211">
      <c r="A1211" t="n">
        <v>29</v>
      </c>
      <c r="B1211" t="n">
        <v>60</v>
      </c>
      <c r="C1211" t="inlineStr">
        <is>
          <t xml:space="preserve">CONCLUIDO	</t>
        </is>
      </c>
      <c r="D1211" t="n">
        <v>4.9386</v>
      </c>
      <c r="E1211" t="n">
        <v>20.25</v>
      </c>
      <c r="F1211" t="n">
        <v>17.71</v>
      </c>
      <c r="G1211" t="n">
        <v>66.40000000000001</v>
      </c>
      <c r="H1211" t="n">
        <v>1.09</v>
      </c>
      <c r="I1211" t="n">
        <v>16</v>
      </c>
      <c r="J1211" t="n">
        <v>134.26</v>
      </c>
      <c r="K1211" t="n">
        <v>45</v>
      </c>
      <c r="L1211" t="n">
        <v>8.25</v>
      </c>
      <c r="M1211" t="n">
        <v>14</v>
      </c>
      <c r="N1211" t="n">
        <v>21.01</v>
      </c>
      <c r="O1211" t="n">
        <v>16792.37</v>
      </c>
      <c r="P1211" t="n">
        <v>164.31</v>
      </c>
      <c r="Q1211" t="n">
        <v>444.55</v>
      </c>
      <c r="R1211" t="n">
        <v>74.62</v>
      </c>
      <c r="S1211" t="n">
        <v>48.21</v>
      </c>
      <c r="T1211" t="n">
        <v>7233.43</v>
      </c>
      <c r="U1211" t="n">
        <v>0.65</v>
      </c>
      <c r="V1211" t="n">
        <v>0.77</v>
      </c>
      <c r="W1211" t="n">
        <v>0.19</v>
      </c>
      <c r="X1211" t="n">
        <v>0.43</v>
      </c>
      <c r="Y1211" t="n">
        <v>1</v>
      </c>
      <c r="Z1211" t="n">
        <v>10</v>
      </c>
    </row>
    <row r="1212">
      <c r="A1212" t="n">
        <v>30</v>
      </c>
      <c r="B1212" t="n">
        <v>60</v>
      </c>
      <c r="C1212" t="inlineStr">
        <is>
          <t xml:space="preserve">CONCLUIDO	</t>
        </is>
      </c>
      <c r="D1212" t="n">
        <v>4.9532</v>
      </c>
      <c r="E1212" t="n">
        <v>20.19</v>
      </c>
      <c r="F1212" t="n">
        <v>17.67</v>
      </c>
      <c r="G1212" t="n">
        <v>70.69</v>
      </c>
      <c r="H1212" t="n">
        <v>1.12</v>
      </c>
      <c r="I1212" t="n">
        <v>15</v>
      </c>
      <c r="J1212" t="n">
        <v>134.59</v>
      </c>
      <c r="K1212" t="n">
        <v>45</v>
      </c>
      <c r="L1212" t="n">
        <v>8.5</v>
      </c>
      <c r="M1212" t="n">
        <v>13</v>
      </c>
      <c r="N1212" t="n">
        <v>21.1</v>
      </c>
      <c r="O1212" t="n">
        <v>16833.86</v>
      </c>
      <c r="P1212" t="n">
        <v>163.44</v>
      </c>
      <c r="Q1212" t="n">
        <v>444.55</v>
      </c>
      <c r="R1212" t="n">
        <v>73.58</v>
      </c>
      <c r="S1212" t="n">
        <v>48.21</v>
      </c>
      <c r="T1212" t="n">
        <v>6720.29</v>
      </c>
      <c r="U1212" t="n">
        <v>0.66</v>
      </c>
      <c r="V1212" t="n">
        <v>0.77</v>
      </c>
      <c r="W1212" t="n">
        <v>0.19</v>
      </c>
      <c r="X1212" t="n">
        <v>0.4</v>
      </c>
      <c r="Y1212" t="n">
        <v>1</v>
      </c>
      <c r="Z1212" t="n">
        <v>10</v>
      </c>
    </row>
    <row r="1213">
      <c r="A1213" t="n">
        <v>31</v>
      </c>
      <c r="B1213" t="n">
        <v>60</v>
      </c>
      <c r="C1213" t="inlineStr">
        <is>
          <t xml:space="preserve">CONCLUIDO	</t>
        </is>
      </c>
      <c r="D1213" t="n">
        <v>4.9514</v>
      </c>
      <c r="E1213" t="n">
        <v>20.2</v>
      </c>
      <c r="F1213" t="n">
        <v>17.68</v>
      </c>
      <c r="G1213" t="n">
        <v>70.72</v>
      </c>
      <c r="H1213" t="n">
        <v>1.15</v>
      </c>
      <c r="I1213" t="n">
        <v>15</v>
      </c>
      <c r="J1213" t="n">
        <v>134.93</v>
      </c>
      <c r="K1213" t="n">
        <v>45</v>
      </c>
      <c r="L1213" t="n">
        <v>8.75</v>
      </c>
      <c r="M1213" t="n">
        <v>13</v>
      </c>
      <c r="N1213" t="n">
        <v>21.18</v>
      </c>
      <c r="O1213" t="n">
        <v>16875.27</v>
      </c>
      <c r="P1213" t="n">
        <v>162.74</v>
      </c>
      <c r="Q1213" t="n">
        <v>444.55</v>
      </c>
      <c r="R1213" t="n">
        <v>73.84999999999999</v>
      </c>
      <c r="S1213" t="n">
        <v>48.21</v>
      </c>
      <c r="T1213" t="n">
        <v>6857.38</v>
      </c>
      <c r="U1213" t="n">
        <v>0.65</v>
      </c>
      <c r="V1213" t="n">
        <v>0.77</v>
      </c>
      <c r="W1213" t="n">
        <v>0.19</v>
      </c>
      <c r="X1213" t="n">
        <v>0.4</v>
      </c>
      <c r="Y1213" t="n">
        <v>1</v>
      </c>
      <c r="Z1213" t="n">
        <v>10</v>
      </c>
    </row>
    <row r="1214">
      <c r="A1214" t="n">
        <v>32</v>
      </c>
      <c r="B1214" t="n">
        <v>60</v>
      </c>
      <c r="C1214" t="inlineStr">
        <is>
          <t xml:space="preserve">CONCLUIDO	</t>
        </is>
      </c>
      <c r="D1214" t="n">
        <v>4.9792</v>
      </c>
      <c r="E1214" t="n">
        <v>20.08</v>
      </c>
      <c r="F1214" t="n">
        <v>17.59</v>
      </c>
      <c r="G1214" t="n">
        <v>75.40000000000001</v>
      </c>
      <c r="H1214" t="n">
        <v>1.18</v>
      </c>
      <c r="I1214" t="n">
        <v>14</v>
      </c>
      <c r="J1214" t="n">
        <v>135.27</v>
      </c>
      <c r="K1214" t="n">
        <v>45</v>
      </c>
      <c r="L1214" t="n">
        <v>9</v>
      </c>
      <c r="M1214" t="n">
        <v>12</v>
      </c>
      <c r="N1214" t="n">
        <v>21.27</v>
      </c>
      <c r="O1214" t="n">
        <v>16916.71</v>
      </c>
      <c r="P1214" t="n">
        <v>161.46</v>
      </c>
      <c r="Q1214" t="n">
        <v>444.55</v>
      </c>
      <c r="R1214" t="n">
        <v>70.7</v>
      </c>
      <c r="S1214" t="n">
        <v>48.21</v>
      </c>
      <c r="T1214" t="n">
        <v>5287.31</v>
      </c>
      <c r="U1214" t="n">
        <v>0.68</v>
      </c>
      <c r="V1214" t="n">
        <v>0.78</v>
      </c>
      <c r="W1214" t="n">
        <v>0.19</v>
      </c>
      <c r="X1214" t="n">
        <v>0.32</v>
      </c>
      <c r="Y1214" t="n">
        <v>1</v>
      </c>
      <c r="Z1214" t="n">
        <v>10</v>
      </c>
    </row>
    <row r="1215">
      <c r="A1215" t="n">
        <v>33</v>
      </c>
      <c r="B1215" t="n">
        <v>60</v>
      </c>
      <c r="C1215" t="inlineStr">
        <is>
          <t xml:space="preserve">CONCLUIDO	</t>
        </is>
      </c>
      <c r="D1215" t="n">
        <v>4.9621</v>
      </c>
      <c r="E1215" t="n">
        <v>20.15</v>
      </c>
      <c r="F1215" t="n">
        <v>17.66</v>
      </c>
      <c r="G1215" t="n">
        <v>75.7</v>
      </c>
      <c r="H1215" t="n">
        <v>1.21</v>
      </c>
      <c r="I1215" t="n">
        <v>14</v>
      </c>
      <c r="J1215" t="n">
        <v>135.6</v>
      </c>
      <c r="K1215" t="n">
        <v>45</v>
      </c>
      <c r="L1215" t="n">
        <v>9.25</v>
      </c>
      <c r="M1215" t="n">
        <v>12</v>
      </c>
      <c r="N1215" t="n">
        <v>21.35</v>
      </c>
      <c r="O1215" t="n">
        <v>16958.17</v>
      </c>
      <c r="P1215" t="n">
        <v>161.5</v>
      </c>
      <c r="Q1215" t="n">
        <v>444.58</v>
      </c>
      <c r="R1215" t="n">
        <v>73.5</v>
      </c>
      <c r="S1215" t="n">
        <v>48.21</v>
      </c>
      <c r="T1215" t="n">
        <v>6683.76</v>
      </c>
      <c r="U1215" t="n">
        <v>0.66</v>
      </c>
      <c r="V1215" t="n">
        <v>0.77</v>
      </c>
      <c r="W1215" t="n">
        <v>0.18</v>
      </c>
      <c r="X1215" t="n">
        <v>0.39</v>
      </c>
      <c r="Y1215" t="n">
        <v>1</v>
      </c>
      <c r="Z1215" t="n">
        <v>10</v>
      </c>
    </row>
    <row r="1216">
      <c r="A1216" t="n">
        <v>34</v>
      </c>
      <c r="B1216" t="n">
        <v>60</v>
      </c>
      <c r="C1216" t="inlineStr">
        <is>
          <t xml:space="preserve">CONCLUIDO	</t>
        </is>
      </c>
      <c r="D1216" t="n">
        <v>4.9775</v>
      </c>
      <c r="E1216" t="n">
        <v>20.09</v>
      </c>
      <c r="F1216" t="n">
        <v>17.63</v>
      </c>
      <c r="G1216" t="n">
        <v>81.34999999999999</v>
      </c>
      <c r="H1216" t="n">
        <v>1.24</v>
      </c>
      <c r="I1216" t="n">
        <v>13</v>
      </c>
      <c r="J1216" t="n">
        <v>135.94</v>
      </c>
      <c r="K1216" t="n">
        <v>45</v>
      </c>
      <c r="L1216" t="n">
        <v>9.5</v>
      </c>
      <c r="M1216" t="n">
        <v>11</v>
      </c>
      <c r="N1216" t="n">
        <v>21.44</v>
      </c>
      <c r="O1216" t="n">
        <v>16999.67</v>
      </c>
      <c r="P1216" t="n">
        <v>159.23</v>
      </c>
      <c r="Q1216" t="n">
        <v>444.55</v>
      </c>
      <c r="R1216" t="n">
        <v>72.11</v>
      </c>
      <c r="S1216" t="n">
        <v>48.21</v>
      </c>
      <c r="T1216" t="n">
        <v>5995.2</v>
      </c>
      <c r="U1216" t="n">
        <v>0.67</v>
      </c>
      <c r="V1216" t="n">
        <v>0.77</v>
      </c>
      <c r="W1216" t="n">
        <v>0.18</v>
      </c>
      <c r="X1216" t="n">
        <v>0.35</v>
      </c>
      <c r="Y1216" t="n">
        <v>1</v>
      </c>
      <c r="Z1216" t="n">
        <v>10</v>
      </c>
    </row>
    <row r="1217">
      <c r="A1217" t="n">
        <v>35</v>
      </c>
      <c r="B1217" t="n">
        <v>60</v>
      </c>
      <c r="C1217" t="inlineStr">
        <is>
          <t xml:space="preserve">CONCLUIDO	</t>
        </is>
      </c>
      <c r="D1217" t="n">
        <v>4.9802</v>
      </c>
      <c r="E1217" t="n">
        <v>20.08</v>
      </c>
      <c r="F1217" t="n">
        <v>17.61</v>
      </c>
      <c r="G1217" t="n">
        <v>81.3</v>
      </c>
      <c r="H1217" t="n">
        <v>1.26</v>
      </c>
      <c r="I1217" t="n">
        <v>13</v>
      </c>
      <c r="J1217" t="n">
        <v>136.27</v>
      </c>
      <c r="K1217" t="n">
        <v>45</v>
      </c>
      <c r="L1217" t="n">
        <v>9.75</v>
      </c>
      <c r="M1217" t="n">
        <v>11</v>
      </c>
      <c r="N1217" t="n">
        <v>21.53</v>
      </c>
      <c r="O1217" t="n">
        <v>17041.2</v>
      </c>
      <c r="P1217" t="n">
        <v>159.23</v>
      </c>
      <c r="Q1217" t="n">
        <v>444.55</v>
      </c>
      <c r="R1217" t="n">
        <v>71.63</v>
      </c>
      <c r="S1217" t="n">
        <v>48.21</v>
      </c>
      <c r="T1217" t="n">
        <v>5754.97</v>
      </c>
      <c r="U1217" t="n">
        <v>0.67</v>
      </c>
      <c r="V1217" t="n">
        <v>0.77</v>
      </c>
      <c r="W1217" t="n">
        <v>0.18</v>
      </c>
      <c r="X1217" t="n">
        <v>0.34</v>
      </c>
      <c r="Y1217" t="n">
        <v>1</v>
      </c>
      <c r="Z1217" t="n">
        <v>10</v>
      </c>
    </row>
    <row r="1218">
      <c r="A1218" t="n">
        <v>36</v>
      </c>
      <c r="B1218" t="n">
        <v>60</v>
      </c>
      <c r="C1218" t="inlineStr">
        <is>
          <t xml:space="preserve">CONCLUIDO	</t>
        </is>
      </c>
      <c r="D1218" t="n">
        <v>4.9733</v>
      </c>
      <c r="E1218" t="n">
        <v>20.11</v>
      </c>
      <c r="F1218" t="n">
        <v>17.64</v>
      </c>
      <c r="G1218" t="n">
        <v>81.43000000000001</v>
      </c>
      <c r="H1218" t="n">
        <v>1.29</v>
      </c>
      <c r="I1218" t="n">
        <v>13</v>
      </c>
      <c r="J1218" t="n">
        <v>136.61</v>
      </c>
      <c r="K1218" t="n">
        <v>45</v>
      </c>
      <c r="L1218" t="n">
        <v>10</v>
      </c>
      <c r="M1218" t="n">
        <v>11</v>
      </c>
      <c r="N1218" t="n">
        <v>21.61</v>
      </c>
      <c r="O1218" t="n">
        <v>17082.76</v>
      </c>
      <c r="P1218" t="n">
        <v>158.75</v>
      </c>
      <c r="Q1218" t="n">
        <v>444.55</v>
      </c>
      <c r="R1218" t="n">
        <v>72.56</v>
      </c>
      <c r="S1218" t="n">
        <v>48.21</v>
      </c>
      <c r="T1218" t="n">
        <v>6220.27</v>
      </c>
      <c r="U1218" t="n">
        <v>0.66</v>
      </c>
      <c r="V1218" t="n">
        <v>0.77</v>
      </c>
      <c r="W1218" t="n">
        <v>0.19</v>
      </c>
      <c r="X1218" t="n">
        <v>0.37</v>
      </c>
      <c r="Y1218" t="n">
        <v>1</v>
      </c>
      <c r="Z1218" t="n">
        <v>10</v>
      </c>
    </row>
    <row r="1219">
      <c r="A1219" t="n">
        <v>37</v>
      </c>
      <c r="B1219" t="n">
        <v>60</v>
      </c>
      <c r="C1219" t="inlineStr">
        <is>
          <t xml:space="preserve">CONCLUIDO	</t>
        </is>
      </c>
      <c r="D1219" t="n">
        <v>4.9942</v>
      </c>
      <c r="E1219" t="n">
        <v>20.02</v>
      </c>
      <c r="F1219" t="n">
        <v>17.58</v>
      </c>
      <c r="G1219" t="n">
        <v>87.92</v>
      </c>
      <c r="H1219" t="n">
        <v>1.32</v>
      </c>
      <c r="I1219" t="n">
        <v>12</v>
      </c>
      <c r="J1219" t="n">
        <v>136.95</v>
      </c>
      <c r="K1219" t="n">
        <v>45</v>
      </c>
      <c r="L1219" t="n">
        <v>10.25</v>
      </c>
      <c r="M1219" t="n">
        <v>10</v>
      </c>
      <c r="N1219" t="n">
        <v>21.7</v>
      </c>
      <c r="O1219" t="n">
        <v>17124.35</v>
      </c>
      <c r="P1219" t="n">
        <v>156.41</v>
      </c>
      <c r="Q1219" t="n">
        <v>444.58</v>
      </c>
      <c r="R1219" t="n">
        <v>70.63</v>
      </c>
      <c r="S1219" t="n">
        <v>48.21</v>
      </c>
      <c r="T1219" t="n">
        <v>5258.08</v>
      </c>
      <c r="U1219" t="n">
        <v>0.68</v>
      </c>
      <c r="V1219" t="n">
        <v>0.78</v>
      </c>
      <c r="W1219" t="n">
        <v>0.18</v>
      </c>
      <c r="X1219" t="n">
        <v>0.31</v>
      </c>
      <c r="Y1219" t="n">
        <v>1</v>
      </c>
      <c r="Z1219" t="n">
        <v>10</v>
      </c>
    </row>
    <row r="1220">
      <c r="A1220" t="n">
        <v>38</v>
      </c>
      <c r="B1220" t="n">
        <v>60</v>
      </c>
      <c r="C1220" t="inlineStr">
        <is>
          <t xml:space="preserve">CONCLUIDO	</t>
        </is>
      </c>
      <c r="D1220" t="n">
        <v>4.9926</v>
      </c>
      <c r="E1220" t="n">
        <v>20.03</v>
      </c>
      <c r="F1220" t="n">
        <v>17.59</v>
      </c>
      <c r="G1220" t="n">
        <v>87.95</v>
      </c>
      <c r="H1220" t="n">
        <v>1.35</v>
      </c>
      <c r="I1220" t="n">
        <v>12</v>
      </c>
      <c r="J1220" t="n">
        <v>137.29</v>
      </c>
      <c r="K1220" t="n">
        <v>45</v>
      </c>
      <c r="L1220" t="n">
        <v>10.5</v>
      </c>
      <c r="M1220" t="n">
        <v>10</v>
      </c>
      <c r="N1220" t="n">
        <v>21.79</v>
      </c>
      <c r="O1220" t="n">
        <v>17165.97</v>
      </c>
      <c r="P1220" t="n">
        <v>156.45</v>
      </c>
      <c r="Q1220" t="n">
        <v>444.55</v>
      </c>
      <c r="R1220" t="n">
        <v>70.88</v>
      </c>
      <c r="S1220" t="n">
        <v>48.21</v>
      </c>
      <c r="T1220" t="n">
        <v>5384.95</v>
      </c>
      <c r="U1220" t="n">
        <v>0.68</v>
      </c>
      <c r="V1220" t="n">
        <v>0.78</v>
      </c>
      <c r="W1220" t="n">
        <v>0.18</v>
      </c>
      <c r="X1220" t="n">
        <v>0.31</v>
      </c>
      <c r="Y1220" t="n">
        <v>1</v>
      </c>
      <c r="Z1220" t="n">
        <v>10</v>
      </c>
    </row>
    <row r="1221">
      <c r="A1221" t="n">
        <v>39</v>
      </c>
      <c r="B1221" t="n">
        <v>60</v>
      </c>
      <c r="C1221" t="inlineStr">
        <is>
          <t xml:space="preserve">CONCLUIDO	</t>
        </is>
      </c>
      <c r="D1221" t="n">
        <v>4.9978</v>
      </c>
      <c r="E1221" t="n">
        <v>20.01</v>
      </c>
      <c r="F1221" t="n">
        <v>17.57</v>
      </c>
      <c r="G1221" t="n">
        <v>87.84999999999999</v>
      </c>
      <c r="H1221" t="n">
        <v>1.38</v>
      </c>
      <c r="I1221" t="n">
        <v>12</v>
      </c>
      <c r="J1221" t="n">
        <v>137.62</v>
      </c>
      <c r="K1221" t="n">
        <v>45</v>
      </c>
      <c r="L1221" t="n">
        <v>10.75</v>
      </c>
      <c r="M1221" t="n">
        <v>10</v>
      </c>
      <c r="N1221" t="n">
        <v>21.88</v>
      </c>
      <c r="O1221" t="n">
        <v>17207.62</v>
      </c>
      <c r="P1221" t="n">
        <v>156.73</v>
      </c>
      <c r="Q1221" t="n">
        <v>444.55</v>
      </c>
      <c r="R1221" t="n">
        <v>70.06</v>
      </c>
      <c r="S1221" t="n">
        <v>48.21</v>
      </c>
      <c r="T1221" t="n">
        <v>4974.13</v>
      </c>
      <c r="U1221" t="n">
        <v>0.6899999999999999</v>
      </c>
      <c r="V1221" t="n">
        <v>0.78</v>
      </c>
      <c r="W1221" t="n">
        <v>0.18</v>
      </c>
      <c r="X1221" t="n">
        <v>0.29</v>
      </c>
      <c r="Y1221" t="n">
        <v>1</v>
      </c>
      <c r="Z1221" t="n">
        <v>10</v>
      </c>
    </row>
    <row r="1222">
      <c r="A1222" t="n">
        <v>40</v>
      </c>
      <c r="B1222" t="n">
        <v>60</v>
      </c>
      <c r="C1222" t="inlineStr">
        <is>
          <t xml:space="preserve">CONCLUIDO	</t>
        </is>
      </c>
      <c r="D1222" t="n">
        <v>5.0173</v>
      </c>
      <c r="E1222" t="n">
        <v>19.93</v>
      </c>
      <c r="F1222" t="n">
        <v>17.52</v>
      </c>
      <c r="G1222" t="n">
        <v>95.55</v>
      </c>
      <c r="H1222" t="n">
        <v>1.41</v>
      </c>
      <c r="I1222" t="n">
        <v>11</v>
      </c>
      <c r="J1222" t="n">
        <v>137.96</v>
      </c>
      <c r="K1222" t="n">
        <v>45</v>
      </c>
      <c r="L1222" t="n">
        <v>11</v>
      </c>
      <c r="M1222" t="n">
        <v>9</v>
      </c>
      <c r="N1222" t="n">
        <v>21.96</v>
      </c>
      <c r="O1222" t="n">
        <v>17249.3</v>
      </c>
      <c r="P1222" t="n">
        <v>153.5</v>
      </c>
      <c r="Q1222" t="n">
        <v>444.55</v>
      </c>
      <c r="R1222" t="n">
        <v>68.55</v>
      </c>
      <c r="S1222" t="n">
        <v>48.21</v>
      </c>
      <c r="T1222" t="n">
        <v>4224.9</v>
      </c>
      <c r="U1222" t="n">
        <v>0.7</v>
      </c>
      <c r="V1222" t="n">
        <v>0.78</v>
      </c>
      <c r="W1222" t="n">
        <v>0.17</v>
      </c>
      <c r="X1222" t="n">
        <v>0.24</v>
      </c>
      <c r="Y1222" t="n">
        <v>1</v>
      </c>
      <c r="Z1222" t="n">
        <v>10</v>
      </c>
    </row>
    <row r="1223">
      <c r="A1223" t="n">
        <v>41</v>
      </c>
      <c r="B1223" t="n">
        <v>60</v>
      </c>
      <c r="C1223" t="inlineStr">
        <is>
          <t xml:space="preserve">CONCLUIDO	</t>
        </is>
      </c>
      <c r="D1223" t="n">
        <v>5.0058</v>
      </c>
      <c r="E1223" t="n">
        <v>19.98</v>
      </c>
      <c r="F1223" t="n">
        <v>17.56</v>
      </c>
      <c r="G1223" t="n">
        <v>95.8</v>
      </c>
      <c r="H1223" t="n">
        <v>1.44</v>
      </c>
      <c r="I1223" t="n">
        <v>11</v>
      </c>
      <c r="J1223" t="n">
        <v>138.3</v>
      </c>
      <c r="K1223" t="n">
        <v>45</v>
      </c>
      <c r="L1223" t="n">
        <v>11.25</v>
      </c>
      <c r="M1223" t="n">
        <v>9</v>
      </c>
      <c r="N1223" t="n">
        <v>22.05</v>
      </c>
      <c r="O1223" t="n">
        <v>17291.02</v>
      </c>
      <c r="P1223" t="n">
        <v>153.42</v>
      </c>
      <c r="Q1223" t="n">
        <v>444.56</v>
      </c>
      <c r="R1223" t="n">
        <v>69.98999999999999</v>
      </c>
      <c r="S1223" t="n">
        <v>48.21</v>
      </c>
      <c r="T1223" t="n">
        <v>4944.75</v>
      </c>
      <c r="U1223" t="n">
        <v>0.6899999999999999</v>
      </c>
      <c r="V1223" t="n">
        <v>0.78</v>
      </c>
      <c r="W1223" t="n">
        <v>0.18</v>
      </c>
      <c r="X1223" t="n">
        <v>0.29</v>
      </c>
      <c r="Y1223" t="n">
        <v>1</v>
      </c>
      <c r="Z1223" t="n">
        <v>10</v>
      </c>
    </row>
    <row r="1224">
      <c r="A1224" t="n">
        <v>42</v>
      </c>
      <c r="B1224" t="n">
        <v>60</v>
      </c>
      <c r="C1224" t="inlineStr">
        <is>
          <t xml:space="preserve">CONCLUIDO	</t>
        </is>
      </c>
      <c r="D1224" t="n">
        <v>5.0054</v>
      </c>
      <c r="E1224" t="n">
        <v>19.98</v>
      </c>
      <c r="F1224" t="n">
        <v>17.57</v>
      </c>
      <c r="G1224" t="n">
        <v>95.81</v>
      </c>
      <c r="H1224" t="n">
        <v>1.47</v>
      </c>
      <c r="I1224" t="n">
        <v>11</v>
      </c>
      <c r="J1224" t="n">
        <v>138.64</v>
      </c>
      <c r="K1224" t="n">
        <v>45</v>
      </c>
      <c r="L1224" t="n">
        <v>11.5</v>
      </c>
      <c r="M1224" t="n">
        <v>9</v>
      </c>
      <c r="N1224" t="n">
        <v>22.14</v>
      </c>
      <c r="O1224" t="n">
        <v>17332.76</v>
      </c>
      <c r="P1224" t="n">
        <v>153.54</v>
      </c>
      <c r="Q1224" t="n">
        <v>444.55</v>
      </c>
      <c r="R1224" t="n">
        <v>70.05</v>
      </c>
      <c r="S1224" t="n">
        <v>48.21</v>
      </c>
      <c r="T1224" t="n">
        <v>4974.4</v>
      </c>
      <c r="U1224" t="n">
        <v>0.6899999999999999</v>
      </c>
      <c r="V1224" t="n">
        <v>0.78</v>
      </c>
      <c r="W1224" t="n">
        <v>0.18</v>
      </c>
      <c r="X1224" t="n">
        <v>0.29</v>
      </c>
      <c r="Y1224" t="n">
        <v>1</v>
      </c>
      <c r="Z1224" t="n">
        <v>10</v>
      </c>
    </row>
    <row r="1225">
      <c r="A1225" t="n">
        <v>43</v>
      </c>
      <c r="B1225" t="n">
        <v>60</v>
      </c>
      <c r="C1225" t="inlineStr">
        <is>
          <t xml:space="preserve">CONCLUIDO	</t>
        </is>
      </c>
      <c r="D1225" t="n">
        <v>5.0056</v>
      </c>
      <c r="E1225" t="n">
        <v>19.98</v>
      </c>
      <c r="F1225" t="n">
        <v>17.56</v>
      </c>
      <c r="G1225" t="n">
        <v>95.81</v>
      </c>
      <c r="H1225" t="n">
        <v>1.5</v>
      </c>
      <c r="I1225" t="n">
        <v>11</v>
      </c>
      <c r="J1225" t="n">
        <v>138.98</v>
      </c>
      <c r="K1225" t="n">
        <v>45</v>
      </c>
      <c r="L1225" t="n">
        <v>11.75</v>
      </c>
      <c r="M1225" t="n">
        <v>9</v>
      </c>
      <c r="N1225" t="n">
        <v>22.23</v>
      </c>
      <c r="O1225" t="n">
        <v>17374.54</v>
      </c>
      <c r="P1225" t="n">
        <v>152.72</v>
      </c>
      <c r="Q1225" t="n">
        <v>444.55</v>
      </c>
      <c r="R1225" t="n">
        <v>69.95999999999999</v>
      </c>
      <c r="S1225" t="n">
        <v>48.21</v>
      </c>
      <c r="T1225" t="n">
        <v>4929.32</v>
      </c>
      <c r="U1225" t="n">
        <v>0.6899999999999999</v>
      </c>
      <c r="V1225" t="n">
        <v>0.78</v>
      </c>
      <c r="W1225" t="n">
        <v>0.18</v>
      </c>
      <c r="X1225" t="n">
        <v>0.29</v>
      </c>
      <c r="Y1225" t="n">
        <v>1</v>
      </c>
      <c r="Z1225" t="n">
        <v>10</v>
      </c>
    </row>
    <row r="1226">
      <c r="A1226" t="n">
        <v>44</v>
      </c>
      <c r="B1226" t="n">
        <v>60</v>
      </c>
      <c r="C1226" t="inlineStr">
        <is>
          <t xml:space="preserve">CONCLUIDO	</t>
        </is>
      </c>
      <c r="D1226" t="n">
        <v>5.0193</v>
      </c>
      <c r="E1226" t="n">
        <v>19.92</v>
      </c>
      <c r="F1226" t="n">
        <v>17.54</v>
      </c>
      <c r="G1226" t="n">
        <v>105.21</v>
      </c>
      <c r="H1226" t="n">
        <v>1.52</v>
      </c>
      <c r="I1226" t="n">
        <v>10</v>
      </c>
      <c r="J1226" t="n">
        <v>139.32</v>
      </c>
      <c r="K1226" t="n">
        <v>45</v>
      </c>
      <c r="L1226" t="n">
        <v>12</v>
      </c>
      <c r="M1226" t="n">
        <v>8</v>
      </c>
      <c r="N1226" t="n">
        <v>22.32</v>
      </c>
      <c r="O1226" t="n">
        <v>17416.34</v>
      </c>
      <c r="P1226" t="n">
        <v>150.93</v>
      </c>
      <c r="Q1226" t="n">
        <v>444.55</v>
      </c>
      <c r="R1226" t="n">
        <v>69</v>
      </c>
      <c r="S1226" t="n">
        <v>48.21</v>
      </c>
      <c r="T1226" t="n">
        <v>4452.95</v>
      </c>
      <c r="U1226" t="n">
        <v>0.7</v>
      </c>
      <c r="V1226" t="n">
        <v>0.78</v>
      </c>
      <c r="W1226" t="n">
        <v>0.18</v>
      </c>
      <c r="X1226" t="n">
        <v>0.26</v>
      </c>
      <c r="Y1226" t="n">
        <v>1</v>
      </c>
      <c r="Z1226" t="n">
        <v>10</v>
      </c>
    </row>
    <row r="1227">
      <c r="A1227" t="n">
        <v>45</v>
      </c>
      <c r="B1227" t="n">
        <v>60</v>
      </c>
      <c r="C1227" t="inlineStr">
        <is>
          <t xml:space="preserve">CONCLUIDO	</t>
        </is>
      </c>
      <c r="D1227" t="n">
        <v>5.0223</v>
      </c>
      <c r="E1227" t="n">
        <v>19.91</v>
      </c>
      <c r="F1227" t="n">
        <v>17.52</v>
      </c>
      <c r="G1227" t="n">
        <v>105.14</v>
      </c>
      <c r="H1227" t="n">
        <v>1.55</v>
      </c>
      <c r="I1227" t="n">
        <v>10</v>
      </c>
      <c r="J1227" t="n">
        <v>139.66</v>
      </c>
      <c r="K1227" t="n">
        <v>45</v>
      </c>
      <c r="L1227" t="n">
        <v>12.25</v>
      </c>
      <c r="M1227" t="n">
        <v>8</v>
      </c>
      <c r="N1227" t="n">
        <v>22.41</v>
      </c>
      <c r="O1227" t="n">
        <v>17458.18</v>
      </c>
      <c r="P1227" t="n">
        <v>150.97</v>
      </c>
      <c r="Q1227" t="n">
        <v>444.55</v>
      </c>
      <c r="R1227" t="n">
        <v>68.63</v>
      </c>
      <c r="S1227" t="n">
        <v>48.21</v>
      </c>
      <c r="T1227" t="n">
        <v>4271.12</v>
      </c>
      <c r="U1227" t="n">
        <v>0.7</v>
      </c>
      <c r="V1227" t="n">
        <v>0.78</v>
      </c>
      <c r="W1227" t="n">
        <v>0.18</v>
      </c>
      <c r="X1227" t="n">
        <v>0.25</v>
      </c>
      <c r="Y1227" t="n">
        <v>1</v>
      </c>
      <c r="Z1227" t="n">
        <v>10</v>
      </c>
    </row>
    <row r="1228">
      <c r="A1228" t="n">
        <v>46</v>
      </c>
      <c r="B1228" t="n">
        <v>60</v>
      </c>
      <c r="C1228" t="inlineStr">
        <is>
          <t xml:space="preserve">CONCLUIDO	</t>
        </is>
      </c>
      <c r="D1228" t="n">
        <v>5.0297</v>
      </c>
      <c r="E1228" t="n">
        <v>19.88</v>
      </c>
      <c r="F1228" t="n">
        <v>17.49</v>
      </c>
      <c r="G1228" t="n">
        <v>104.96</v>
      </c>
      <c r="H1228" t="n">
        <v>1.58</v>
      </c>
      <c r="I1228" t="n">
        <v>10</v>
      </c>
      <c r="J1228" t="n">
        <v>140</v>
      </c>
      <c r="K1228" t="n">
        <v>45</v>
      </c>
      <c r="L1228" t="n">
        <v>12.5</v>
      </c>
      <c r="M1228" t="n">
        <v>8</v>
      </c>
      <c r="N1228" t="n">
        <v>22.5</v>
      </c>
      <c r="O1228" t="n">
        <v>17500.05</v>
      </c>
      <c r="P1228" t="n">
        <v>149.21</v>
      </c>
      <c r="Q1228" t="n">
        <v>444.55</v>
      </c>
      <c r="R1228" t="n">
        <v>67.61</v>
      </c>
      <c r="S1228" t="n">
        <v>48.21</v>
      </c>
      <c r="T1228" t="n">
        <v>3761.42</v>
      </c>
      <c r="U1228" t="n">
        <v>0.71</v>
      </c>
      <c r="V1228" t="n">
        <v>0.78</v>
      </c>
      <c r="W1228" t="n">
        <v>0.18</v>
      </c>
      <c r="X1228" t="n">
        <v>0.22</v>
      </c>
      <c r="Y1228" t="n">
        <v>1</v>
      </c>
      <c r="Z1228" t="n">
        <v>10</v>
      </c>
    </row>
    <row r="1229">
      <c r="A1229" t="n">
        <v>47</v>
      </c>
      <c r="B1229" t="n">
        <v>60</v>
      </c>
      <c r="C1229" t="inlineStr">
        <is>
          <t xml:space="preserve">CONCLUIDO	</t>
        </is>
      </c>
      <c r="D1229" t="n">
        <v>5.0173</v>
      </c>
      <c r="E1229" t="n">
        <v>19.93</v>
      </c>
      <c r="F1229" t="n">
        <v>17.54</v>
      </c>
      <c r="G1229" t="n">
        <v>105.26</v>
      </c>
      <c r="H1229" t="n">
        <v>1.61</v>
      </c>
      <c r="I1229" t="n">
        <v>10</v>
      </c>
      <c r="J1229" t="n">
        <v>140.33</v>
      </c>
      <c r="K1229" t="n">
        <v>45</v>
      </c>
      <c r="L1229" t="n">
        <v>12.75</v>
      </c>
      <c r="M1229" t="n">
        <v>8</v>
      </c>
      <c r="N1229" t="n">
        <v>22.59</v>
      </c>
      <c r="O1229" t="n">
        <v>17541.95</v>
      </c>
      <c r="P1229" t="n">
        <v>149.01</v>
      </c>
      <c r="Q1229" t="n">
        <v>444.57</v>
      </c>
      <c r="R1229" t="n">
        <v>69.47</v>
      </c>
      <c r="S1229" t="n">
        <v>48.21</v>
      </c>
      <c r="T1229" t="n">
        <v>4689.56</v>
      </c>
      <c r="U1229" t="n">
        <v>0.6899999999999999</v>
      </c>
      <c r="V1229" t="n">
        <v>0.78</v>
      </c>
      <c r="W1229" t="n">
        <v>0.17</v>
      </c>
      <c r="X1229" t="n">
        <v>0.27</v>
      </c>
      <c r="Y1229" t="n">
        <v>1</v>
      </c>
      <c r="Z1229" t="n">
        <v>10</v>
      </c>
    </row>
    <row r="1230">
      <c r="A1230" t="n">
        <v>48</v>
      </c>
      <c r="B1230" t="n">
        <v>60</v>
      </c>
      <c r="C1230" t="inlineStr">
        <is>
          <t xml:space="preserve">CONCLUIDO	</t>
        </is>
      </c>
      <c r="D1230" t="n">
        <v>5.0161</v>
      </c>
      <c r="E1230" t="n">
        <v>19.94</v>
      </c>
      <c r="F1230" t="n">
        <v>17.55</v>
      </c>
      <c r="G1230" t="n">
        <v>105.29</v>
      </c>
      <c r="H1230" t="n">
        <v>1.63</v>
      </c>
      <c r="I1230" t="n">
        <v>10</v>
      </c>
      <c r="J1230" t="n">
        <v>140.67</v>
      </c>
      <c r="K1230" t="n">
        <v>45</v>
      </c>
      <c r="L1230" t="n">
        <v>13</v>
      </c>
      <c r="M1230" t="n">
        <v>7</v>
      </c>
      <c r="N1230" t="n">
        <v>22.68</v>
      </c>
      <c r="O1230" t="n">
        <v>17583.88</v>
      </c>
      <c r="P1230" t="n">
        <v>147.43</v>
      </c>
      <c r="Q1230" t="n">
        <v>444.55</v>
      </c>
      <c r="R1230" t="n">
        <v>69.51000000000001</v>
      </c>
      <c r="S1230" t="n">
        <v>48.21</v>
      </c>
      <c r="T1230" t="n">
        <v>4709.03</v>
      </c>
      <c r="U1230" t="n">
        <v>0.6899999999999999</v>
      </c>
      <c r="V1230" t="n">
        <v>0.78</v>
      </c>
      <c r="W1230" t="n">
        <v>0.18</v>
      </c>
      <c r="X1230" t="n">
        <v>0.27</v>
      </c>
      <c r="Y1230" t="n">
        <v>1</v>
      </c>
      <c r="Z1230" t="n">
        <v>10</v>
      </c>
    </row>
    <row r="1231">
      <c r="A1231" t="n">
        <v>49</v>
      </c>
      <c r="B1231" t="n">
        <v>60</v>
      </c>
      <c r="C1231" t="inlineStr">
        <is>
          <t xml:space="preserve">CONCLUIDO	</t>
        </is>
      </c>
      <c r="D1231" t="n">
        <v>5.0304</v>
      </c>
      <c r="E1231" t="n">
        <v>19.88</v>
      </c>
      <c r="F1231" t="n">
        <v>17.52</v>
      </c>
      <c r="G1231" t="n">
        <v>116.78</v>
      </c>
      <c r="H1231" t="n">
        <v>1.66</v>
      </c>
      <c r="I1231" t="n">
        <v>9</v>
      </c>
      <c r="J1231" t="n">
        <v>141.02</v>
      </c>
      <c r="K1231" t="n">
        <v>45</v>
      </c>
      <c r="L1231" t="n">
        <v>13.25</v>
      </c>
      <c r="M1231" t="n">
        <v>6</v>
      </c>
      <c r="N1231" t="n">
        <v>22.77</v>
      </c>
      <c r="O1231" t="n">
        <v>17625.85</v>
      </c>
      <c r="P1231" t="n">
        <v>146.21</v>
      </c>
      <c r="Q1231" t="n">
        <v>444.56</v>
      </c>
      <c r="R1231" t="n">
        <v>68.45999999999999</v>
      </c>
      <c r="S1231" t="n">
        <v>48.21</v>
      </c>
      <c r="T1231" t="n">
        <v>4189.42</v>
      </c>
      <c r="U1231" t="n">
        <v>0.7</v>
      </c>
      <c r="V1231" t="n">
        <v>0.78</v>
      </c>
      <c r="W1231" t="n">
        <v>0.18</v>
      </c>
      <c r="X1231" t="n">
        <v>0.24</v>
      </c>
      <c r="Y1231" t="n">
        <v>1</v>
      </c>
      <c r="Z1231" t="n">
        <v>10</v>
      </c>
    </row>
    <row r="1232">
      <c r="A1232" t="n">
        <v>50</v>
      </c>
      <c r="B1232" t="n">
        <v>60</v>
      </c>
      <c r="C1232" t="inlineStr">
        <is>
          <t xml:space="preserve">CONCLUIDO	</t>
        </is>
      </c>
      <c r="D1232" t="n">
        <v>5.0347</v>
      </c>
      <c r="E1232" t="n">
        <v>19.86</v>
      </c>
      <c r="F1232" t="n">
        <v>17.5</v>
      </c>
      <c r="G1232" t="n">
        <v>116.67</v>
      </c>
      <c r="H1232" t="n">
        <v>1.69</v>
      </c>
      <c r="I1232" t="n">
        <v>9</v>
      </c>
      <c r="J1232" t="n">
        <v>141.36</v>
      </c>
      <c r="K1232" t="n">
        <v>45</v>
      </c>
      <c r="L1232" t="n">
        <v>13.5</v>
      </c>
      <c r="M1232" t="n">
        <v>4</v>
      </c>
      <c r="N1232" t="n">
        <v>22.86</v>
      </c>
      <c r="O1232" t="n">
        <v>17667.84</v>
      </c>
      <c r="P1232" t="n">
        <v>146.13</v>
      </c>
      <c r="Q1232" t="n">
        <v>444.55</v>
      </c>
      <c r="R1232" t="n">
        <v>67.73999999999999</v>
      </c>
      <c r="S1232" t="n">
        <v>48.21</v>
      </c>
      <c r="T1232" t="n">
        <v>3830.67</v>
      </c>
      <c r="U1232" t="n">
        <v>0.71</v>
      </c>
      <c r="V1232" t="n">
        <v>0.78</v>
      </c>
      <c r="W1232" t="n">
        <v>0.18</v>
      </c>
      <c r="X1232" t="n">
        <v>0.22</v>
      </c>
      <c r="Y1232" t="n">
        <v>1</v>
      </c>
      <c r="Z1232" t="n">
        <v>10</v>
      </c>
    </row>
    <row r="1233">
      <c r="A1233" t="n">
        <v>51</v>
      </c>
      <c r="B1233" t="n">
        <v>60</v>
      </c>
      <c r="C1233" t="inlineStr">
        <is>
          <t xml:space="preserve">CONCLUIDO	</t>
        </is>
      </c>
      <c r="D1233" t="n">
        <v>5.0338</v>
      </c>
      <c r="E1233" t="n">
        <v>19.87</v>
      </c>
      <c r="F1233" t="n">
        <v>17.5</v>
      </c>
      <c r="G1233" t="n">
        <v>116.69</v>
      </c>
      <c r="H1233" t="n">
        <v>1.72</v>
      </c>
      <c r="I1233" t="n">
        <v>9</v>
      </c>
      <c r="J1233" t="n">
        <v>141.7</v>
      </c>
      <c r="K1233" t="n">
        <v>45</v>
      </c>
      <c r="L1233" t="n">
        <v>13.75</v>
      </c>
      <c r="M1233" t="n">
        <v>2</v>
      </c>
      <c r="N1233" t="n">
        <v>22.95</v>
      </c>
      <c r="O1233" t="n">
        <v>17709.87</v>
      </c>
      <c r="P1233" t="n">
        <v>146.26</v>
      </c>
      <c r="Q1233" t="n">
        <v>444.58</v>
      </c>
      <c r="R1233" t="n">
        <v>67.73999999999999</v>
      </c>
      <c r="S1233" t="n">
        <v>48.21</v>
      </c>
      <c r="T1233" t="n">
        <v>3829.74</v>
      </c>
      <c r="U1233" t="n">
        <v>0.71</v>
      </c>
      <c r="V1233" t="n">
        <v>0.78</v>
      </c>
      <c r="W1233" t="n">
        <v>0.19</v>
      </c>
      <c r="X1233" t="n">
        <v>0.23</v>
      </c>
      <c r="Y1233" t="n">
        <v>1</v>
      </c>
      <c r="Z1233" t="n">
        <v>10</v>
      </c>
    </row>
    <row r="1234">
      <c r="A1234" t="n">
        <v>52</v>
      </c>
      <c r="B1234" t="n">
        <v>60</v>
      </c>
      <c r="C1234" t="inlineStr">
        <is>
          <t xml:space="preserve">CONCLUIDO	</t>
        </is>
      </c>
      <c r="D1234" t="n">
        <v>5.0357</v>
      </c>
      <c r="E1234" t="n">
        <v>19.86</v>
      </c>
      <c r="F1234" t="n">
        <v>17.5</v>
      </c>
      <c r="G1234" t="n">
        <v>116.64</v>
      </c>
      <c r="H1234" t="n">
        <v>1.74</v>
      </c>
      <c r="I1234" t="n">
        <v>9</v>
      </c>
      <c r="J1234" t="n">
        <v>142.04</v>
      </c>
      <c r="K1234" t="n">
        <v>45</v>
      </c>
      <c r="L1234" t="n">
        <v>14</v>
      </c>
      <c r="M1234" t="n">
        <v>2</v>
      </c>
      <c r="N1234" t="n">
        <v>23.04</v>
      </c>
      <c r="O1234" t="n">
        <v>17751.93</v>
      </c>
      <c r="P1234" t="n">
        <v>146.08</v>
      </c>
      <c r="Q1234" t="n">
        <v>444.58</v>
      </c>
      <c r="R1234" t="n">
        <v>67.51000000000001</v>
      </c>
      <c r="S1234" t="n">
        <v>48.21</v>
      </c>
      <c r="T1234" t="n">
        <v>3715.74</v>
      </c>
      <c r="U1234" t="n">
        <v>0.71</v>
      </c>
      <c r="V1234" t="n">
        <v>0.78</v>
      </c>
      <c r="W1234" t="n">
        <v>0.18</v>
      </c>
      <c r="X1234" t="n">
        <v>0.22</v>
      </c>
      <c r="Y1234" t="n">
        <v>1</v>
      </c>
      <c r="Z1234" t="n">
        <v>10</v>
      </c>
    </row>
    <row r="1235">
      <c r="A1235" t="n">
        <v>53</v>
      </c>
      <c r="B1235" t="n">
        <v>60</v>
      </c>
      <c r="C1235" t="inlineStr">
        <is>
          <t xml:space="preserve">CONCLUIDO	</t>
        </is>
      </c>
      <c r="D1235" t="n">
        <v>5.0298</v>
      </c>
      <c r="E1235" t="n">
        <v>19.88</v>
      </c>
      <c r="F1235" t="n">
        <v>17.52</v>
      </c>
      <c r="G1235" t="n">
        <v>116.79</v>
      </c>
      <c r="H1235" t="n">
        <v>1.77</v>
      </c>
      <c r="I1235" t="n">
        <v>9</v>
      </c>
      <c r="J1235" t="n">
        <v>142.38</v>
      </c>
      <c r="K1235" t="n">
        <v>45</v>
      </c>
      <c r="L1235" t="n">
        <v>14.25</v>
      </c>
      <c r="M1235" t="n">
        <v>1</v>
      </c>
      <c r="N1235" t="n">
        <v>23.13</v>
      </c>
      <c r="O1235" t="n">
        <v>17794.02</v>
      </c>
      <c r="P1235" t="n">
        <v>146.52</v>
      </c>
      <c r="Q1235" t="n">
        <v>444.58</v>
      </c>
      <c r="R1235" t="n">
        <v>68.29000000000001</v>
      </c>
      <c r="S1235" t="n">
        <v>48.21</v>
      </c>
      <c r="T1235" t="n">
        <v>4104.99</v>
      </c>
      <c r="U1235" t="n">
        <v>0.71</v>
      </c>
      <c r="V1235" t="n">
        <v>0.78</v>
      </c>
      <c r="W1235" t="n">
        <v>0.19</v>
      </c>
      <c r="X1235" t="n">
        <v>0.24</v>
      </c>
      <c r="Y1235" t="n">
        <v>1</v>
      </c>
      <c r="Z1235" t="n">
        <v>10</v>
      </c>
    </row>
    <row r="1236">
      <c r="A1236" t="n">
        <v>54</v>
      </c>
      <c r="B1236" t="n">
        <v>60</v>
      </c>
      <c r="C1236" t="inlineStr">
        <is>
          <t xml:space="preserve">CONCLUIDO	</t>
        </is>
      </c>
      <c r="D1236" t="n">
        <v>5.0318</v>
      </c>
      <c r="E1236" t="n">
        <v>19.87</v>
      </c>
      <c r="F1236" t="n">
        <v>17.51</v>
      </c>
      <c r="G1236" t="n">
        <v>116.74</v>
      </c>
      <c r="H1236" t="n">
        <v>1.8</v>
      </c>
      <c r="I1236" t="n">
        <v>9</v>
      </c>
      <c r="J1236" t="n">
        <v>142.72</v>
      </c>
      <c r="K1236" t="n">
        <v>45</v>
      </c>
      <c r="L1236" t="n">
        <v>14.5</v>
      </c>
      <c r="M1236" t="n">
        <v>1</v>
      </c>
      <c r="N1236" t="n">
        <v>23.22</v>
      </c>
      <c r="O1236" t="n">
        <v>17836.15</v>
      </c>
      <c r="P1236" t="n">
        <v>146.93</v>
      </c>
      <c r="Q1236" t="n">
        <v>444.58</v>
      </c>
      <c r="R1236" t="n">
        <v>67.97</v>
      </c>
      <c r="S1236" t="n">
        <v>48.21</v>
      </c>
      <c r="T1236" t="n">
        <v>3944.66</v>
      </c>
      <c r="U1236" t="n">
        <v>0.71</v>
      </c>
      <c r="V1236" t="n">
        <v>0.78</v>
      </c>
      <c r="W1236" t="n">
        <v>0.19</v>
      </c>
      <c r="X1236" t="n">
        <v>0.23</v>
      </c>
      <c r="Y1236" t="n">
        <v>1</v>
      </c>
      <c r="Z1236" t="n">
        <v>10</v>
      </c>
    </row>
    <row r="1237">
      <c r="A1237" t="n">
        <v>55</v>
      </c>
      <c r="B1237" t="n">
        <v>60</v>
      </c>
      <c r="C1237" t="inlineStr">
        <is>
          <t xml:space="preserve">CONCLUIDO	</t>
        </is>
      </c>
      <c r="D1237" t="n">
        <v>5.0311</v>
      </c>
      <c r="E1237" t="n">
        <v>19.88</v>
      </c>
      <c r="F1237" t="n">
        <v>17.51</v>
      </c>
      <c r="G1237" t="n">
        <v>116.76</v>
      </c>
      <c r="H1237" t="n">
        <v>1.82</v>
      </c>
      <c r="I1237" t="n">
        <v>9</v>
      </c>
      <c r="J1237" t="n">
        <v>143.06</v>
      </c>
      <c r="K1237" t="n">
        <v>45</v>
      </c>
      <c r="L1237" t="n">
        <v>14.75</v>
      </c>
      <c r="M1237" t="n">
        <v>1</v>
      </c>
      <c r="N1237" t="n">
        <v>23.31</v>
      </c>
      <c r="O1237" t="n">
        <v>17878.3</v>
      </c>
      <c r="P1237" t="n">
        <v>146.98</v>
      </c>
      <c r="Q1237" t="n">
        <v>444.58</v>
      </c>
      <c r="R1237" t="n">
        <v>68.06</v>
      </c>
      <c r="S1237" t="n">
        <v>48.21</v>
      </c>
      <c r="T1237" t="n">
        <v>3988.33</v>
      </c>
      <c r="U1237" t="n">
        <v>0.71</v>
      </c>
      <c r="V1237" t="n">
        <v>0.78</v>
      </c>
      <c r="W1237" t="n">
        <v>0.19</v>
      </c>
      <c r="X1237" t="n">
        <v>0.24</v>
      </c>
      <c r="Y1237" t="n">
        <v>1</v>
      </c>
      <c r="Z1237" t="n">
        <v>10</v>
      </c>
    </row>
    <row r="1238">
      <c r="A1238" t="n">
        <v>56</v>
      </c>
      <c r="B1238" t="n">
        <v>60</v>
      </c>
      <c r="C1238" t="inlineStr">
        <is>
          <t xml:space="preserve">CONCLUIDO	</t>
        </is>
      </c>
      <c r="D1238" t="n">
        <v>5.0312</v>
      </c>
      <c r="E1238" t="n">
        <v>19.88</v>
      </c>
      <c r="F1238" t="n">
        <v>17.51</v>
      </c>
      <c r="G1238" t="n">
        <v>116.76</v>
      </c>
      <c r="H1238" t="n">
        <v>1.85</v>
      </c>
      <c r="I1238" t="n">
        <v>9</v>
      </c>
      <c r="J1238" t="n">
        <v>143.4</v>
      </c>
      <c r="K1238" t="n">
        <v>45</v>
      </c>
      <c r="L1238" t="n">
        <v>15</v>
      </c>
      <c r="M1238" t="n">
        <v>1</v>
      </c>
      <c r="N1238" t="n">
        <v>23.41</v>
      </c>
      <c r="O1238" t="n">
        <v>17920.49</v>
      </c>
      <c r="P1238" t="n">
        <v>147.1</v>
      </c>
      <c r="Q1238" t="n">
        <v>444.58</v>
      </c>
      <c r="R1238" t="n">
        <v>68.03</v>
      </c>
      <c r="S1238" t="n">
        <v>48.21</v>
      </c>
      <c r="T1238" t="n">
        <v>3974.42</v>
      </c>
      <c r="U1238" t="n">
        <v>0.71</v>
      </c>
      <c r="V1238" t="n">
        <v>0.78</v>
      </c>
      <c r="W1238" t="n">
        <v>0.19</v>
      </c>
      <c r="X1238" t="n">
        <v>0.24</v>
      </c>
      <c r="Y1238" t="n">
        <v>1</v>
      </c>
      <c r="Z1238" t="n">
        <v>10</v>
      </c>
    </row>
    <row r="1239">
      <c r="A1239" t="n">
        <v>57</v>
      </c>
      <c r="B1239" t="n">
        <v>60</v>
      </c>
      <c r="C1239" t="inlineStr">
        <is>
          <t xml:space="preserve">CONCLUIDO	</t>
        </is>
      </c>
      <c r="D1239" t="n">
        <v>5.0326</v>
      </c>
      <c r="E1239" t="n">
        <v>19.87</v>
      </c>
      <c r="F1239" t="n">
        <v>17.51</v>
      </c>
      <c r="G1239" t="n">
        <v>116.72</v>
      </c>
      <c r="H1239" t="n">
        <v>1.88</v>
      </c>
      <c r="I1239" t="n">
        <v>9</v>
      </c>
      <c r="J1239" t="n">
        <v>143.75</v>
      </c>
      <c r="K1239" t="n">
        <v>45</v>
      </c>
      <c r="L1239" t="n">
        <v>15.25</v>
      </c>
      <c r="M1239" t="n">
        <v>0</v>
      </c>
      <c r="N1239" t="n">
        <v>23.5</v>
      </c>
      <c r="O1239" t="n">
        <v>17962.71</v>
      </c>
      <c r="P1239" t="n">
        <v>147.2</v>
      </c>
      <c r="Q1239" t="n">
        <v>444.58</v>
      </c>
      <c r="R1239" t="n">
        <v>67.81</v>
      </c>
      <c r="S1239" t="n">
        <v>48.21</v>
      </c>
      <c r="T1239" t="n">
        <v>3863.45</v>
      </c>
      <c r="U1239" t="n">
        <v>0.71</v>
      </c>
      <c r="V1239" t="n">
        <v>0.78</v>
      </c>
      <c r="W1239" t="n">
        <v>0.19</v>
      </c>
      <c r="X1239" t="n">
        <v>0.23</v>
      </c>
      <c r="Y1239" t="n">
        <v>1</v>
      </c>
      <c r="Z1239" t="n">
        <v>10</v>
      </c>
    </row>
    <row r="1240">
      <c r="A1240" t="n">
        <v>0</v>
      </c>
      <c r="B1240" t="n">
        <v>135</v>
      </c>
      <c r="C1240" t="inlineStr">
        <is>
          <t xml:space="preserve">CONCLUIDO	</t>
        </is>
      </c>
      <c r="D1240" t="n">
        <v>2.1113</v>
      </c>
      <c r="E1240" t="n">
        <v>47.36</v>
      </c>
      <c r="F1240" t="n">
        <v>27.47</v>
      </c>
      <c r="G1240" t="n">
        <v>4.89</v>
      </c>
      <c r="H1240" t="n">
        <v>0.07000000000000001</v>
      </c>
      <c r="I1240" t="n">
        <v>337</v>
      </c>
      <c r="J1240" t="n">
        <v>263.32</v>
      </c>
      <c r="K1240" t="n">
        <v>59.89</v>
      </c>
      <c r="L1240" t="n">
        <v>1</v>
      </c>
      <c r="M1240" t="n">
        <v>335</v>
      </c>
      <c r="N1240" t="n">
        <v>67.43000000000001</v>
      </c>
      <c r="O1240" t="n">
        <v>32710.1</v>
      </c>
      <c r="P1240" t="n">
        <v>462.79</v>
      </c>
      <c r="Q1240" t="n">
        <v>444.75</v>
      </c>
      <c r="R1240" t="n">
        <v>394.71</v>
      </c>
      <c r="S1240" t="n">
        <v>48.21</v>
      </c>
      <c r="T1240" t="n">
        <v>165672.71</v>
      </c>
      <c r="U1240" t="n">
        <v>0.12</v>
      </c>
      <c r="V1240" t="n">
        <v>0.5</v>
      </c>
      <c r="W1240" t="n">
        <v>0.7</v>
      </c>
      <c r="X1240" t="n">
        <v>10.19</v>
      </c>
      <c r="Y1240" t="n">
        <v>1</v>
      </c>
      <c r="Z1240" t="n">
        <v>10</v>
      </c>
    </row>
    <row r="1241">
      <c r="A1241" t="n">
        <v>1</v>
      </c>
      <c r="B1241" t="n">
        <v>135</v>
      </c>
      <c r="C1241" t="inlineStr">
        <is>
          <t xml:space="preserve">CONCLUIDO	</t>
        </is>
      </c>
      <c r="D1241" t="n">
        <v>2.5499</v>
      </c>
      <c r="E1241" t="n">
        <v>39.22</v>
      </c>
      <c r="F1241" t="n">
        <v>24.33</v>
      </c>
      <c r="G1241" t="n">
        <v>6.13</v>
      </c>
      <c r="H1241" t="n">
        <v>0.08</v>
      </c>
      <c r="I1241" t="n">
        <v>238</v>
      </c>
      <c r="J1241" t="n">
        <v>263.79</v>
      </c>
      <c r="K1241" t="n">
        <v>59.89</v>
      </c>
      <c r="L1241" t="n">
        <v>1.25</v>
      </c>
      <c r="M1241" t="n">
        <v>236</v>
      </c>
      <c r="N1241" t="n">
        <v>67.65000000000001</v>
      </c>
      <c r="O1241" t="n">
        <v>32767.75</v>
      </c>
      <c r="P1241" t="n">
        <v>409.41</v>
      </c>
      <c r="Q1241" t="n">
        <v>444.72</v>
      </c>
      <c r="R1241" t="n">
        <v>291.15</v>
      </c>
      <c r="S1241" t="n">
        <v>48.21</v>
      </c>
      <c r="T1241" t="n">
        <v>114391.72</v>
      </c>
      <c r="U1241" t="n">
        <v>0.17</v>
      </c>
      <c r="V1241" t="n">
        <v>0.5600000000000001</v>
      </c>
      <c r="W1241" t="n">
        <v>0.55</v>
      </c>
      <c r="X1241" t="n">
        <v>7.05</v>
      </c>
      <c r="Y1241" t="n">
        <v>1</v>
      </c>
      <c r="Z1241" t="n">
        <v>10</v>
      </c>
    </row>
    <row r="1242">
      <c r="A1242" t="n">
        <v>2</v>
      </c>
      <c r="B1242" t="n">
        <v>135</v>
      </c>
      <c r="C1242" t="inlineStr">
        <is>
          <t xml:space="preserve">CONCLUIDO	</t>
        </is>
      </c>
      <c r="D1242" t="n">
        <v>2.865</v>
      </c>
      <c r="E1242" t="n">
        <v>34.9</v>
      </c>
      <c r="F1242" t="n">
        <v>22.7</v>
      </c>
      <c r="G1242" t="n">
        <v>7.36</v>
      </c>
      <c r="H1242" t="n">
        <v>0.1</v>
      </c>
      <c r="I1242" t="n">
        <v>185</v>
      </c>
      <c r="J1242" t="n">
        <v>264.25</v>
      </c>
      <c r="K1242" t="n">
        <v>59.89</v>
      </c>
      <c r="L1242" t="n">
        <v>1.5</v>
      </c>
      <c r="M1242" t="n">
        <v>183</v>
      </c>
      <c r="N1242" t="n">
        <v>67.87</v>
      </c>
      <c r="O1242" t="n">
        <v>32825.49</v>
      </c>
      <c r="P1242" t="n">
        <v>381.58</v>
      </c>
      <c r="Q1242" t="n">
        <v>444.77</v>
      </c>
      <c r="R1242" t="n">
        <v>237.5</v>
      </c>
      <c r="S1242" t="n">
        <v>48.21</v>
      </c>
      <c r="T1242" t="n">
        <v>87827.50999999999</v>
      </c>
      <c r="U1242" t="n">
        <v>0.2</v>
      </c>
      <c r="V1242" t="n">
        <v>0.6</v>
      </c>
      <c r="W1242" t="n">
        <v>0.46</v>
      </c>
      <c r="X1242" t="n">
        <v>5.41</v>
      </c>
      <c r="Y1242" t="n">
        <v>1</v>
      </c>
      <c r="Z1242" t="n">
        <v>10</v>
      </c>
    </row>
    <row r="1243">
      <c r="A1243" t="n">
        <v>3</v>
      </c>
      <c r="B1243" t="n">
        <v>135</v>
      </c>
      <c r="C1243" t="inlineStr">
        <is>
          <t xml:space="preserve">CONCLUIDO	</t>
        </is>
      </c>
      <c r="D1243" t="n">
        <v>3.1121</v>
      </c>
      <c r="E1243" t="n">
        <v>32.13</v>
      </c>
      <c r="F1243" t="n">
        <v>21.65</v>
      </c>
      <c r="G1243" t="n">
        <v>8.6</v>
      </c>
      <c r="H1243" t="n">
        <v>0.12</v>
      </c>
      <c r="I1243" t="n">
        <v>151</v>
      </c>
      <c r="J1243" t="n">
        <v>264.72</v>
      </c>
      <c r="K1243" t="n">
        <v>59.89</v>
      </c>
      <c r="L1243" t="n">
        <v>1.75</v>
      </c>
      <c r="M1243" t="n">
        <v>149</v>
      </c>
      <c r="N1243" t="n">
        <v>68.09</v>
      </c>
      <c r="O1243" t="n">
        <v>32883.31</v>
      </c>
      <c r="P1243" t="n">
        <v>363.59</v>
      </c>
      <c r="Q1243" t="n">
        <v>444.65</v>
      </c>
      <c r="R1243" t="n">
        <v>203.53</v>
      </c>
      <c r="S1243" t="n">
        <v>48.21</v>
      </c>
      <c r="T1243" t="n">
        <v>71012.88</v>
      </c>
      <c r="U1243" t="n">
        <v>0.24</v>
      </c>
      <c r="V1243" t="n">
        <v>0.63</v>
      </c>
      <c r="W1243" t="n">
        <v>0.4</v>
      </c>
      <c r="X1243" t="n">
        <v>4.36</v>
      </c>
      <c r="Y1243" t="n">
        <v>1</v>
      </c>
      <c r="Z1243" t="n">
        <v>10</v>
      </c>
    </row>
    <row r="1244">
      <c r="A1244" t="n">
        <v>4</v>
      </c>
      <c r="B1244" t="n">
        <v>135</v>
      </c>
      <c r="C1244" t="inlineStr">
        <is>
          <t xml:space="preserve">CONCLUIDO	</t>
        </is>
      </c>
      <c r="D1244" t="n">
        <v>3.3019</v>
      </c>
      <c r="E1244" t="n">
        <v>30.29</v>
      </c>
      <c r="F1244" t="n">
        <v>20.96</v>
      </c>
      <c r="G1244" t="n">
        <v>9.83</v>
      </c>
      <c r="H1244" t="n">
        <v>0.13</v>
      </c>
      <c r="I1244" t="n">
        <v>128</v>
      </c>
      <c r="J1244" t="n">
        <v>265.19</v>
      </c>
      <c r="K1244" t="n">
        <v>59.89</v>
      </c>
      <c r="L1244" t="n">
        <v>2</v>
      </c>
      <c r="M1244" t="n">
        <v>126</v>
      </c>
      <c r="N1244" t="n">
        <v>68.31</v>
      </c>
      <c r="O1244" t="n">
        <v>32941.21</v>
      </c>
      <c r="P1244" t="n">
        <v>351.86</v>
      </c>
      <c r="Q1244" t="n">
        <v>444.61</v>
      </c>
      <c r="R1244" t="n">
        <v>180.88</v>
      </c>
      <c r="S1244" t="n">
        <v>48.21</v>
      </c>
      <c r="T1244" t="n">
        <v>59805.13</v>
      </c>
      <c r="U1244" t="n">
        <v>0.27</v>
      </c>
      <c r="V1244" t="n">
        <v>0.65</v>
      </c>
      <c r="W1244" t="n">
        <v>0.37</v>
      </c>
      <c r="X1244" t="n">
        <v>3.68</v>
      </c>
      <c r="Y1244" t="n">
        <v>1</v>
      </c>
      <c r="Z1244" t="n">
        <v>10</v>
      </c>
    </row>
    <row r="1245">
      <c r="A1245" t="n">
        <v>5</v>
      </c>
      <c r="B1245" t="n">
        <v>135</v>
      </c>
      <c r="C1245" t="inlineStr">
        <is>
          <t xml:space="preserve">CONCLUIDO	</t>
        </is>
      </c>
      <c r="D1245" t="n">
        <v>3.4586</v>
      </c>
      <c r="E1245" t="n">
        <v>28.91</v>
      </c>
      <c r="F1245" t="n">
        <v>20.45</v>
      </c>
      <c r="G1245" t="n">
        <v>11.05</v>
      </c>
      <c r="H1245" t="n">
        <v>0.15</v>
      </c>
      <c r="I1245" t="n">
        <v>111</v>
      </c>
      <c r="J1245" t="n">
        <v>265.66</v>
      </c>
      <c r="K1245" t="n">
        <v>59.89</v>
      </c>
      <c r="L1245" t="n">
        <v>2.25</v>
      </c>
      <c r="M1245" t="n">
        <v>109</v>
      </c>
      <c r="N1245" t="n">
        <v>68.53</v>
      </c>
      <c r="O1245" t="n">
        <v>32999.19</v>
      </c>
      <c r="P1245" t="n">
        <v>343.01</v>
      </c>
      <c r="Q1245" t="n">
        <v>444.6</v>
      </c>
      <c r="R1245" t="n">
        <v>163.96</v>
      </c>
      <c r="S1245" t="n">
        <v>48.21</v>
      </c>
      <c r="T1245" t="n">
        <v>51430.22</v>
      </c>
      <c r="U1245" t="n">
        <v>0.29</v>
      </c>
      <c r="V1245" t="n">
        <v>0.67</v>
      </c>
      <c r="W1245" t="n">
        <v>0.34</v>
      </c>
      <c r="X1245" t="n">
        <v>3.17</v>
      </c>
      <c r="Y1245" t="n">
        <v>1</v>
      </c>
      <c r="Z1245" t="n">
        <v>10</v>
      </c>
    </row>
    <row r="1246">
      <c r="A1246" t="n">
        <v>6</v>
      </c>
      <c r="B1246" t="n">
        <v>135</v>
      </c>
      <c r="C1246" t="inlineStr">
        <is>
          <t xml:space="preserve">CONCLUIDO	</t>
        </is>
      </c>
      <c r="D1246" t="n">
        <v>3.5868</v>
      </c>
      <c r="E1246" t="n">
        <v>27.88</v>
      </c>
      <c r="F1246" t="n">
        <v>20.07</v>
      </c>
      <c r="G1246" t="n">
        <v>12.29</v>
      </c>
      <c r="H1246" t="n">
        <v>0.17</v>
      </c>
      <c r="I1246" t="n">
        <v>98</v>
      </c>
      <c r="J1246" t="n">
        <v>266.13</v>
      </c>
      <c r="K1246" t="n">
        <v>59.89</v>
      </c>
      <c r="L1246" t="n">
        <v>2.5</v>
      </c>
      <c r="M1246" t="n">
        <v>96</v>
      </c>
      <c r="N1246" t="n">
        <v>68.75</v>
      </c>
      <c r="O1246" t="n">
        <v>33057.26</v>
      </c>
      <c r="P1246" t="n">
        <v>336.47</v>
      </c>
      <c r="Q1246" t="n">
        <v>444.61</v>
      </c>
      <c r="R1246" t="n">
        <v>151.7</v>
      </c>
      <c r="S1246" t="n">
        <v>48.21</v>
      </c>
      <c r="T1246" t="n">
        <v>45364.35</v>
      </c>
      <c r="U1246" t="n">
        <v>0.32</v>
      </c>
      <c r="V1246" t="n">
        <v>0.68</v>
      </c>
      <c r="W1246" t="n">
        <v>0.32</v>
      </c>
      <c r="X1246" t="n">
        <v>2.79</v>
      </c>
      <c r="Y1246" t="n">
        <v>1</v>
      </c>
      <c r="Z1246" t="n">
        <v>10</v>
      </c>
    </row>
    <row r="1247">
      <c r="A1247" t="n">
        <v>7</v>
      </c>
      <c r="B1247" t="n">
        <v>135</v>
      </c>
      <c r="C1247" t="inlineStr">
        <is>
          <t xml:space="preserve">CONCLUIDO	</t>
        </is>
      </c>
      <c r="D1247" t="n">
        <v>3.6931</v>
      </c>
      <c r="E1247" t="n">
        <v>27.08</v>
      </c>
      <c r="F1247" t="n">
        <v>19.78</v>
      </c>
      <c r="G1247" t="n">
        <v>13.48</v>
      </c>
      <c r="H1247" t="n">
        <v>0.18</v>
      </c>
      <c r="I1247" t="n">
        <v>88</v>
      </c>
      <c r="J1247" t="n">
        <v>266.6</v>
      </c>
      <c r="K1247" t="n">
        <v>59.89</v>
      </c>
      <c r="L1247" t="n">
        <v>2.75</v>
      </c>
      <c r="M1247" t="n">
        <v>86</v>
      </c>
      <c r="N1247" t="n">
        <v>68.97</v>
      </c>
      <c r="O1247" t="n">
        <v>33115.41</v>
      </c>
      <c r="P1247" t="n">
        <v>331.31</v>
      </c>
      <c r="Q1247" t="n">
        <v>444.61</v>
      </c>
      <c r="R1247" t="n">
        <v>142.07</v>
      </c>
      <c r="S1247" t="n">
        <v>48.21</v>
      </c>
      <c r="T1247" t="n">
        <v>40602.22</v>
      </c>
      <c r="U1247" t="n">
        <v>0.34</v>
      </c>
      <c r="V1247" t="n">
        <v>0.6899999999999999</v>
      </c>
      <c r="W1247" t="n">
        <v>0.31</v>
      </c>
      <c r="X1247" t="n">
        <v>2.5</v>
      </c>
      <c r="Y1247" t="n">
        <v>1</v>
      </c>
      <c r="Z1247" t="n">
        <v>10</v>
      </c>
    </row>
    <row r="1248">
      <c r="A1248" t="n">
        <v>8</v>
      </c>
      <c r="B1248" t="n">
        <v>135</v>
      </c>
      <c r="C1248" t="inlineStr">
        <is>
          <t xml:space="preserve">CONCLUIDO	</t>
        </is>
      </c>
      <c r="D1248" t="n">
        <v>3.7862</v>
      </c>
      <c r="E1248" t="n">
        <v>26.41</v>
      </c>
      <c r="F1248" t="n">
        <v>19.51</v>
      </c>
      <c r="G1248" t="n">
        <v>14.64</v>
      </c>
      <c r="H1248" t="n">
        <v>0.2</v>
      </c>
      <c r="I1248" t="n">
        <v>80</v>
      </c>
      <c r="J1248" t="n">
        <v>267.08</v>
      </c>
      <c r="K1248" t="n">
        <v>59.89</v>
      </c>
      <c r="L1248" t="n">
        <v>3</v>
      </c>
      <c r="M1248" t="n">
        <v>78</v>
      </c>
      <c r="N1248" t="n">
        <v>69.19</v>
      </c>
      <c r="O1248" t="n">
        <v>33173.65</v>
      </c>
      <c r="P1248" t="n">
        <v>326.69</v>
      </c>
      <c r="Q1248" t="n">
        <v>444.62</v>
      </c>
      <c r="R1248" t="n">
        <v>133.54</v>
      </c>
      <c r="S1248" t="n">
        <v>48.21</v>
      </c>
      <c r="T1248" t="n">
        <v>36374.73</v>
      </c>
      <c r="U1248" t="n">
        <v>0.36</v>
      </c>
      <c r="V1248" t="n">
        <v>0.7</v>
      </c>
      <c r="W1248" t="n">
        <v>0.29</v>
      </c>
      <c r="X1248" t="n">
        <v>2.24</v>
      </c>
      <c r="Y1248" t="n">
        <v>1</v>
      </c>
      <c r="Z1248" t="n">
        <v>10</v>
      </c>
    </row>
    <row r="1249">
      <c r="A1249" t="n">
        <v>9</v>
      </c>
      <c r="B1249" t="n">
        <v>135</v>
      </c>
      <c r="C1249" t="inlineStr">
        <is>
          <t xml:space="preserve">CONCLUIDO	</t>
        </is>
      </c>
      <c r="D1249" t="n">
        <v>3.866</v>
      </c>
      <c r="E1249" t="n">
        <v>25.87</v>
      </c>
      <c r="F1249" t="n">
        <v>19.32</v>
      </c>
      <c r="G1249" t="n">
        <v>15.88</v>
      </c>
      <c r="H1249" t="n">
        <v>0.22</v>
      </c>
      <c r="I1249" t="n">
        <v>73</v>
      </c>
      <c r="J1249" t="n">
        <v>267.55</v>
      </c>
      <c r="K1249" t="n">
        <v>59.89</v>
      </c>
      <c r="L1249" t="n">
        <v>3.25</v>
      </c>
      <c r="M1249" t="n">
        <v>71</v>
      </c>
      <c r="N1249" t="n">
        <v>69.41</v>
      </c>
      <c r="O1249" t="n">
        <v>33231.97</v>
      </c>
      <c r="P1249" t="n">
        <v>323.33</v>
      </c>
      <c r="Q1249" t="n">
        <v>444.6</v>
      </c>
      <c r="R1249" t="n">
        <v>127.39</v>
      </c>
      <c r="S1249" t="n">
        <v>48.21</v>
      </c>
      <c r="T1249" t="n">
        <v>33333.05</v>
      </c>
      <c r="U1249" t="n">
        <v>0.38</v>
      </c>
      <c r="V1249" t="n">
        <v>0.71</v>
      </c>
      <c r="W1249" t="n">
        <v>0.28</v>
      </c>
      <c r="X1249" t="n">
        <v>2.04</v>
      </c>
      <c r="Y1249" t="n">
        <v>1</v>
      </c>
      <c r="Z1249" t="n">
        <v>10</v>
      </c>
    </row>
    <row r="1250">
      <c r="A1250" t="n">
        <v>10</v>
      </c>
      <c r="B1250" t="n">
        <v>135</v>
      </c>
      <c r="C1250" t="inlineStr">
        <is>
          <t xml:space="preserve">CONCLUIDO	</t>
        </is>
      </c>
      <c r="D1250" t="n">
        <v>3.9402</v>
      </c>
      <c r="E1250" t="n">
        <v>25.38</v>
      </c>
      <c r="F1250" t="n">
        <v>19.14</v>
      </c>
      <c r="G1250" t="n">
        <v>17.14</v>
      </c>
      <c r="H1250" t="n">
        <v>0.23</v>
      </c>
      <c r="I1250" t="n">
        <v>67</v>
      </c>
      <c r="J1250" t="n">
        <v>268.02</v>
      </c>
      <c r="K1250" t="n">
        <v>59.89</v>
      </c>
      <c r="L1250" t="n">
        <v>3.5</v>
      </c>
      <c r="M1250" t="n">
        <v>65</v>
      </c>
      <c r="N1250" t="n">
        <v>69.64</v>
      </c>
      <c r="O1250" t="n">
        <v>33290.38</v>
      </c>
      <c r="P1250" t="n">
        <v>320.16</v>
      </c>
      <c r="Q1250" t="n">
        <v>444.62</v>
      </c>
      <c r="R1250" t="n">
        <v>121.1</v>
      </c>
      <c r="S1250" t="n">
        <v>48.21</v>
      </c>
      <c r="T1250" t="n">
        <v>30219.59</v>
      </c>
      <c r="U1250" t="n">
        <v>0.4</v>
      </c>
      <c r="V1250" t="n">
        <v>0.71</v>
      </c>
      <c r="W1250" t="n">
        <v>0.28</v>
      </c>
      <c r="X1250" t="n">
        <v>1.86</v>
      </c>
      <c r="Y1250" t="n">
        <v>1</v>
      </c>
      <c r="Z1250" t="n">
        <v>10</v>
      </c>
    </row>
    <row r="1251">
      <c r="A1251" t="n">
        <v>11</v>
      </c>
      <c r="B1251" t="n">
        <v>135</v>
      </c>
      <c r="C1251" t="inlineStr">
        <is>
          <t xml:space="preserve">CONCLUIDO	</t>
        </is>
      </c>
      <c r="D1251" t="n">
        <v>4.0046</v>
      </c>
      <c r="E1251" t="n">
        <v>24.97</v>
      </c>
      <c r="F1251" t="n">
        <v>18.98</v>
      </c>
      <c r="G1251" t="n">
        <v>18.37</v>
      </c>
      <c r="H1251" t="n">
        <v>0.25</v>
      </c>
      <c r="I1251" t="n">
        <v>62</v>
      </c>
      <c r="J1251" t="n">
        <v>268.5</v>
      </c>
      <c r="K1251" t="n">
        <v>59.89</v>
      </c>
      <c r="L1251" t="n">
        <v>3.75</v>
      </c>
      <c r="M1251" t="n">
        <v>60</v>
      </c>
      <c r="N1251" t="n">
        <v>69.86</v>
      </c>
      <c r="O1251" t="n">
        <v>33348.87</v>
      </c>
      <c r="P1251" t="n">
        <v>317.24</v>
      </c>
      <c r="Q1251" t="n">
        <v>444.57</v>
      </c>
      <c r="R1251" t="n">
        <v>116.02</v>
      </c>
      <c r="S1251" t="n">
        <v>48.21</v>
      </c>
      <c r="T1251" t="n">
        <v>27704.32</v>
      </c>
      <c r="U1251" t="n">
        <v>0.42</v>
      </c>
      <c r="V1251" t="n">
        <v>0.72</v>
      </c>
      <c r="W1251" t="n">
        <v>0.27</v>
      </c>
      <c r="X1251" t="n">
        <v>1.71</v>
      </c>
      <c r="Y1251" t="n">
        <v>1</v>
      </c>
      <c r="Z1251" t="n">
        <v>10</v>
      </c>
    </row>
    <row r="1252">
      <c r="A1252" t="n">
        <v>12</v>
      </c>
      <c r="B1252" t="n">
        <v>135</v>
      </c>
      <c r="C1252" t="inlineStr">
        <is>
          <t xml:space="preserve">CONCLUIDO	</t>
        </is>
      </c>
      <c r="D1252" t="n">
        <v>4.0623</v>
      </c>
      <c r="E1252" t="n">
        <v>24.62</v>
      </c>
      <c r="F1252" t="n">
        <v>18.83</v>
      </c>
      <c r="G1252" t="n">
        <v>19.48</v>
      </c>
      <c r="H1252" t="n">
        <v>0.26</v>
      </c>
      <c r="I1252" t="n">
        <v>58</v>
      </c>
      <c r="J1252" t="n">
        <v>268.97</v>
      </c>
      <c r="K1252" t="n">
        <v>59.89</v>
      </c>
      <c r="L1252" t="n">
        <v>4</v>
      </c>
      <c r="M1252" t="n">
        <v>56</v>
      </c>
      <c r="N1252" t="n">
        <v>70.09</v>
      </c>
      <c r="O1252" t="n">
        <v>33407.45</v>
      </c>
      <c r="P1252" t="n">
        <v>314.58</v>
      </c>
      <c r="Q1252" t="n">
        <v>444.6</v>
      </c>
      <c r="R1252" t="n">
        <v>110.92</v>
      </c>
      <c r="S1252" t="n">
        <v>48.21</v>
      </c>
      <c r="T1252" t="n">
        <v>25177.1</v>
      </c>
      <c r="U1252" t="n">
        <v>0.43</v>
      </c>
      <c r="V1252" t="n">
        <v>0.72</v>
      </c>
      <c r="W1252" t="n">
        <v>0.26</v>
      </c>
      <c r="X1252" t="n">
        <v>1.55</v>
      </c>
      <c r="Y1252" t="n">
        <v>1</v>
      </c>
      <c r="Z1252" t="n">
        <v>10</v>
      </c>
    </row>
    <row r="1253">
      <c r="A1253" t="n">
        <v>13</v>
      </c>
      <c r="B1253" t="n">
        <v>135</v>
      </c>
      <c r="C1253" t="inlineStr">
        <is>
          <t xml:space="preserve">CONCLUIDO	</t>
        </is>
      </c>
      <c r="D1253" t="n">
        <v>4.1466</v>
      </c>
      <c r="E1253" t="n">
        <v>24.12</v>
      </c>
      <c r="F1253" t="n">
        <v>18.53</v>
      </c>
      <c r="G1253" t="n">
        <v>20.59</v>
      </c>
      <c r="H1253" t="n">
        <v>0.28</v>
      </c>
      <c r="I1253" t="n">
        <v>54</v>
      </c>
      <c r="J1253" t="n">
        <v>269.45</v>
      </c>
      <c r="K1253" t="n">
        <v>59.89</v>
      </c>
      <c r="L1253" t="n">
        <v>4.25</v>
      </c>
      <c r="M1253" t="n">
        <v>52</v>
      </c>
      <c r="N1253" t="n">
        <v>70.31</v>
      </c>
      <c r="O1253" t="n">
        <v>33466.11</v>
      </c>
      <c r="P1253" t="n">
        <v>309.32</v>
      </c>
      <c r="Q1253" t="n">
        <v>444.63</v>
      </c>
      <c r="R1253" t="n">
        <v>100.97</v>
      </c>
      <c r="S1253" t="n">
        <v>48.21</v>
      </c>
      <c r="T1253" t="n">
        <v>20221.82</v>
      </c>
      <c r="U1253" t="n">
        <v>0.48</v>
      </c>
      <c r="V1253" t="n">
        <v>0.74</v>
      </c>
      <c r="W1253" t="n">
        <v>0.24</v>
      </c>
      <c r="X1253" t="n">
        <v>1.26</v>
      </c>
      <c r="Y1253" t="n">
        <v>1</v>
      </c>
      <c r="Z1253" t="n">
        <v>10</v>
      </c>
    </row>
    <row r="1254">
      <c r="A1254" t="n">
        <v>14</v>
      </c>
      <c r="B1254" t="n">
        <v>135</v>
      </c>
      <c r="C1254" t="inlineStr">
        <is>
          <t xml:space="preserve">CONCLUIDO	</t>
        </is>
      </c>
      <c r="D1254" t="n">
        <v>4.1342</v>
      </c>
      <c r="E1254" t="n">
        <v>24.19</v>
      </c>
      <c r="F1254" t="n">
        <v>18.76</v>
      </c>
      <c r="G1254" t="n">
        <v>22.07</v>
      </c>
      <c r="H1254" t="n">
        <v>0.3</v>
      </c>
      <c r="I1254" t="n">
        <v>51</v>
      </c>
      <c r="J1254" t="n">
        <v>269.92</v>
      </c>
      <c r="K1254" t="n">
        <v>59.89</v>
      </c>
      <c r="L1254" t="n">
        <v>4.5</v>
      </c>
      <c r="M1254" t="n">
        <v>49</v>
      </c>
      <c r="N1254" t="n">
        <v>70.54000000000001</v>
      </c>
      <c r="O1254" t="n">
        <v>33524.86</v>
      </c>
      <c r="P1254" t="n">
        <v>313</v>
      </c>
      <c r="Q1254" t="n">
        <v>444.66</v>
      </c>
      <c r="R1254" t="n">
        <v>110.14</v>
      </c>
      <c r="S1254" t="n">
        <v>48.21</v>
      </c>
      <c r="T1254" t="n">
        <v>24821.61</v>
      </c>
      <c r="U1254" t="n">
        <v>0.44</v>
      </c>
      <c r="V1254" t="n">
        <v>0.73</v>
      </c>
      <c r="W1254" t="n">
        <v>0.21</v>
      </c>
      <c r="X1254" t="n">
        <v>1.48</v>
      </c>
      <c r="Y1254" t="n">
        <v>1</v>
      </c>
      <c r="Z1254" t="n">
        <v>10</v>
      </c>
    </row>
    <row r="1255">
      <c r="A1255" t="n">
        <v>15</v>
      </c>
      <c r="B1255" t="n">
        <v>135</v>
      </c>
      <c r="C1255" t="inlineStr">
        <is>
          <t xml:space="preserve">CONCLUIDO	</t>
        </is>
      </c>
      <c r="D1255" t="n">
        <v>4.1383</v>
      </c>
      <c r="E1255" t="n">
        <v>24.16</v>
      </c>
      <c r="F1255" t="n">
        <v>18.83</v>
      </c>
      <c r="G1255" t="n">
        <v>23.06</v>
      </c>
      <c r="H1255" t="n">
        <v>0.31</v>
      </c>
      <c r="I1255" t="n">
        <v>49</v>
      </c>
      <c r="J1255" t="n">
        <v>270.4</v>
      </c>
      <c r="K1255" t="n">
        <v>59.89</v>
      </c>
      <c r="L1255" t="n">
        <v>4.75</v>
      </c>
      <c r="M1255" t="n">
        <v>47</v>
      </c>
      <c r="N1255" t="n">
        <v>70.76000000000001</v>
      </c>
      <c r="O1255" t="n">
        <v>33583.7</v>
      </c>
      <c r="P1255" t="n">
        <v>314.33</v>
      </c>
      <c r="Q1255" t="n">
        <v>444.59</v>
      </c>
      <c r="R1255" t="n">
        <v>111.94</v>
      </c>
      <c r="S1255" t="n">
        <v>48.21</v>
      </c>
      <c r="T1255" t="n">
        <v>25728.45</v>
      </c>
      <c r="U1255" t="n">
        <v>0.43</v>
      </c>
      <c r="V1255" t="n">
        <v>0.72</v>
      </c>
      <c r="W1255" t="n">
        <v>0.24</v>
      </c>
      <c r="X1255" t="n">
        <v>1.56</v>
      </c>
      <c r="Y1255" t="n">
        <v>1</v>
      </c>
      <c r="Z1255" t="n">
        <v>10</v>
      </c>
    </row>
    <row r="1256">
      <c r="A1256" t="n">
        <v>16</v>
      </c>
      <c r="B1256" t="n">
        <v>135</v>
      </c>
      <c r="C1256" t="inlineStr">
        <is>
          <t xml:space="preserve">CONCLUIDO	</t>
        </is>
      </c>
      <c r="D1256" t="n">
        <v>4.2012</v>
      </c>
      <c r="E1256" t="n">
        <v>23.8</v>
      </c>
      <c r="F1256" t="n">
        <v>18.62</v>
      </c>
      <c r="G1256" t="n">
        <v>24.29</v>
      </c>
      <c r="H1256" t="n">
        <v>0.33</v>
      </c>
      <c r="I1256" t="n">
        <v>46</v>
      </c>
      <c r="J1256" t="n">
        <v>270.88</v>
      </c>
      <c r="K1256" t="n">
        <v>59.89</v>
      </c>
      <c r="L1256" t="n">
        <v>5</v>
      </c>
      <c r="M1256" t="n">
        <v>44</v>
      </c>
      <c r="N1256" t="n">
        <v>70.98999999999999</v>
      </c>
      <c r="O1256" t="n">
        <v>33642.62</v>
      </c>
      <c r="P1256" t="n">
        <v>310.46</v>
      </c>
      <c r="Q1256" t="n">
        <v>444.57</v>
      </c>
      <c r="R1256" t="n">
        <v>104.71</v>
      </c>
      <c r="S1256" t="n">
        <v>48.21</v>
      </c>
      <c r="T1256" t="n">
        <v>22128.46</v>
      </c>
      <c r="U1256" t="n">
        <v>0.46</v>
      </c>
      <c r="V1256" t="n">
        <v>0.73</v>
      </c>
      <c r="W1256" t="n">
        <v>0.24</v>
      </c>
      <c r="X1256" t="n">
        <v>1.35</v>
      </c>
      <c r="Y1256" t="n">
        <v>1</v>
      </c>
      <c r="Z1256" t="n">
        <v>10</v>
      </c>
    </row>
    <row r="1257">
      <c r="A1257" t="n">
        <v>17</v>
      </c>
      <c r="B1257" t="n">
        <v>135</v>
      </c>
      <c r="C1257" t="inlineStr">
        <is>
          <t xml:space="preserve">CONCLUIDO	</t>
        </is>
      </c>
      <c r="D1257" t="n">
        <v>4.2329</v>
      </c>
      <c r="E1257" t="n">
        <v>23.62</v>
      </c>
      <c r="F1257" t="n">
        <v>18.55</v>
      </c>
      <c r="G1257" t="n">
        <v>25.29</v>
      </c>
      <c r="H1257" t="n">
        <v>0.34</v>
      </c>
      <c r="I1257" t="n">
        <v>44</v>
      </c>
      <c r="J1257" t="n">
        <v>271.36</v>
      </c>
      <c r="K1257" t="n">
        <v>59.89</v>
      </c>
      <c r="L1257" t="n">
        <v>5.25</v>
      </c>
      <c r="M1257" t="n">
        <v>42</v>
      </c>
      <c r="N1257" t="n">
        <v>71.22</v>
      </c>
      <c r="O1257" t="n">
        <v>33701.64</v>
      </c>
      <c r="P1257" t="n">
        <v>309.16</v>
      </c>
      <c r="Q1257" t="n">
        <v>444.56</v>
      </c>
      <c r="R1257" t="n">
        <v>102.17</v>
      </c>
      <c r="S1257" t="n">
        <v>48.21</v>
      </c>
      <c r="T1257" t="n">
        <v>20870.18</v>
      </c>
      <c r="U1257" t="n">
        <v>0.47</v>
      </c>
      <c r="V1257" t="n">
        <v>0.74</v>
      </c>
      <c r="W1257" t="n">
        <v>0.23</v>
      </c>
      <c r="X1257" t="n">
        <v>1.27</v>
      </c>
      <c r="Y1257" t="n">
        <v>1</v>
      </c>
      <c r="Z1257" t="n">
        <v>10</v>
      </c>
    </row>
    <row r="1258">
      <c r="A1258" t="n">
        <v>18</v>
      </c>
      <c r="B1258" t="n">
        <v>135</v>
      </c>
      <c r="C1258" t="inlineStr">
        <is>
          <t xml:space="preserve">CONCLUIDO	</t>
        </is>
      </c>
      <c r="D1258" t="n">
        <v>4.2646</v>
      </c>
      <c r="E1258" t="n">
        <v>23.45</v>
      </c>
      <c r="F1258" t="n">
        <v>18.47</v>
      </c>
      <c r="G1258" t="n">
        <v>26.39</v>
      </c>
      <c r="H1258" t="n">
        <v>0.36</v>
      </c>
      <c r="I1258" t="n">
        <v>42</v>
      </c>
      <c r="J1258" t="n">
        <v>271.84</v>
      </c>
      <c r="K1258" t="n">
        <v>59.89</v>
      </c>
      <c r="L1258" t="n">
        <v>5.5</v>
      </c>
      <c r="M1258" t="n">
        <v>40</v>
      </c>
      <c r="N1258" t="n">
        <v>71.45</v>
      </c>
      <c r="O1258" t="n">
        <v>33760.74</v>
      </c>
      <c r="P1258" t="n">
        <v>307.63</v>
      </c>
      <c r="Q1258" t="n">
        <v>444.57</v>
      </c>
      <c r="R1258" t="n">
        <v>99.66</v>
      </c>
      <c r="S1258" t="n">
        <v>48.21</v>
      </c>
      <c r="T1258" t="n">
        <v>19624.82</v>
      </c>
      <c r="U1258" t="n">
        <v>0.48</v>
      </c>
      <c r="V1258" t="n">
        <v>0.74</v>
      </c>
      <c r="W1258" t="n">
        <v>0.23</v>
      </c>
      <c r="X1258" t="n">
        <v>1.19</v>
      </c>
      <c r="Y1258" t="n">
        <v>1</v>
      </c>
      <c r="Z1258" t="n">
        <v>10</v>
      </c>
    </row>
    <row r="1259">
      <c r="A1259" t="n">
        <v>19</v>
      </c>
      <c r="B1259" t="n">
        <v>135</v>
      </c>
      <c r="C1259" t="inlineStr">
        <is>
          <t xml:space="preserve">CONCLUIDO	</t>
        </is>
      </c>
      <c r="D1259" t="n">
        <v>4.2968</v>
      </c>
      <c r="E1259" t="n">
        <v>23.27</v>
      </c>
      <c r="F1259" t="n">
        <v>18.4</v>
      </c>
      <c r="G1259" t="n">
        <v>27.6</v>
      </c>
      <c r="H1259" t="n">
        <v>0.38</v>
      </c>
      <c r="I1259" t="n">
        <v>40</v>
      </c>
      <c r="J1259" t="n">
        <v>272.32</v>
      </c>
      <c r="K1259" t="n">
        <v>59.89</v>
      </c>
      <c r="L1259" t="n">
        <v>5.75</v>
      </c>
      <c r="M1259" t="n">
        <v>38</v>
      </c>
      <c r="N1259" t="n">
        <v>71.68000000000001</v>
      </c>
      <c r="O1259" t="n">
        <v>33820.05</v>
      </c>
      <c r="P1259" t="n">
        <v>306.36</v>
      </c>
      <c r="Q1259" t="n">
        <v>444.55</v>
      </c>
      <c r="R1259" t="n">
        <v>97.28</v>
      </c>
      <c r="S1259" t="n">
        <v>48.21</v>
      </c>
      <c r="T1259" t="n">
        <v>18445.8</v>
      </c>
      <c r="U1259" t="n">
        <v>0.5</v>
      </c>
      <c r="V1259" t="n">
        <v>0.74</v>
      </c>
      <c r="W1259" t="n">
        <v>0.22</v>
      </c>
      <c r="X1259" t="n">
        <v>1.12</v>
      </c>
      <c r="Y1259" t="n">
        <v>1</v>
      </c>
      <c r="Z1259" t="n">
        <v>10</v>
      </c>
    </row>
    <row r="1260">
      <c r="A1260" t="n">
        <v>20</v>
      </c>
      <c r="B1260" t="n">
        <v>135</v>
      </c>
      <c r="C1260" t="inlineStr">
        <is>
          <t xml:space="preserve">CONCLUIDO	</t>
        </is>
      </c>
      <c r="D1260" t="n">
        <v>4.3251</v>
      </c>
      <c r="E1260" t="n">
        <v>23.12</v>
      </c>
      <c r="F1260" t="n">
        <v>18.35</v>
      </c>
      <c r="G1260" t="n">
        <v>28.97</v>
      </c>
      <c r="H1260" t="n">
        <v>0.39</v>
      </c>
      <c r="I1260" t="n">
        <v>38</v>
      </c>
      <c r="J1260" t="n">
        <v>272.8</v>
      </c>
      <c r="K1260" t="n">
        <v>59.89</v>
      </c>
      <c r="L1260" t="n">
        <v>6</v>
      </c>
      <c r="M1260" t="n">
        <v>36</v>
      </c>
      <c r="N1260" t="n">
        <v>71.91</v>
      </c>
      <c r="O1260" t="n">
        <v>33879.33</v>
      </c>
      <c r="P1260" t="n">
        <v>305.27</v>
      </c>
      <c r="Q1260" t="n">
        <v>444.56</v>
      </c>
      <c r="R1260" t="n">
        <v>95.5</v>
      </c>
      <c r="S1260" t="n">
        <v>48.21</v>
      </c>
      <c r="T1260" t="n">
        <v>17567.19</v>
      </c>
      <c r="U1260" t="n">
        <v>0.5</v>
      </c>
      <c r="V1260" t="n">
        <v>0.74</v>
      </c>
      <c r="W1260" t="n">
        <v>0.22</v>
      </c>
      <c r="X1260" t="n">
        <v>1.07</v>
      </c>
      <c r="Y1260" t="n">
        <v>1</v>
      </c>
      <c r="Z1260" t="n">
        <v>10</v>
      </c>
    </row>
    <row r="1261">
      <c r="A1261" t="n">
        <v>21</v>
      </c>
      <c r="B1261" t="n">
        <v>135</v>
      </c>
      <c r="C1261" t="inlineStr">
        <is>
          <t xml:space="preserve">CONCLUIDO	</t>
        </is>
      </c>
      <c r="D1261" t="n">
        <v>4.3577</v>
      </c>
      <c r="E1261" t="n">
        <v>22.95</v>
      </c>
      <c r="F1261" t="n">
        <v>18.27</v>
      </c>
      <c r="G1261" t="n">
        <v>30.46</v>
      </c>
      <c r="H1261" t="n">
        <v>0.41</v>
      </c>
      <c r="I1261" t="n">
        <v>36</v>
      </c>
      <c r="J1261" t="n">
        <v>273.28</v>
      </c>
      <c r="K1261" t="n">
        <v>59.89</v>
      </c>
      <c r="L1261" t="n">
        <v>6.25</v>
      </c>
      <c r="M1261" t="n">
        <v>34</v>
      </c>
      <c r="N1261" t="n">
        <v>72.14</v>
      </c>
      <c r="O1261" t="n">
        <v>33938.7</v>
      </c>
      <c r="P1261" t="n">
        <v>303.93</v>
      </c>
      <c r="Q1261" t="n">
        <v>444.55</v>
      </c>
      <c r="R1261" t="n">
        <v>93.19</v>
      </c>
      <c r="S1261" t="n">
        <v>48.21</v>
      </c>
      <c r="T1261" t="n">
        <v>16419.43</v>
      </c>
      <c r="U1261" t="n">
        <v>0.52</v>
      </c>
      <c r="V1261" t="n">
        <v>0.75</v>
      </c>
      <c r="W1261" t="n">
        <v>0.22</v>
      </c>
      <c r="X1261" t="n">
        <v>1</v>
      </c>
      <c r="Y1261" t="n">
        <v>1</v>
      </c>
      <c r="Z1261" t="n">
        <v>10</v>
      </c>
    </row>
    <row r="1262">
      <c r="A1262" t="n">
        <v>22</v>
      </c>
      <c r="B1262" t="n">
        <v>135</v>
      </c>
      <c r="C1262" t="inlineStr">
        <is>
          <t xml:space="preserve">CONCLUIDO	</t>
        </is>
      </c>
      <c r="D1262" t="n">
        <v>4.3739</v>
      </c>
      <c r="E1262" t="n">
        <v>22.86</v>
      </c>
      <c r="F1262" t="n">
        <v>18.24</v>
      </c>
      <c r="G1262" t="n">
        <v>31.27</v>
      </c>
      <c r="H1262" t="n">
        <v>0.42</v>
      </c>
      <c r="I1262" t="n">
        <v>35</v>
      </c>
      <c r="J1262" t="n">
        <v>273.76</v>
      </c>
      <c r="K1262" t="n">
        <v>59.89</v>
      </c>
      <c r="L1262" t="n">
        <v>6.5</v>
      </c>
      <c r="M1262" t="n">
        <v>33</v>
      </c>
      <c r="N1262" t="n">
        <v>72.37</v>
      </c>
      <c r="O1262" t="n">
        <v>33998.16</v>
      </c>
      <c r="P1262" t="n">
        <v>303.19</v>
      </c>
      <c r="Q1262" t="n">
        <v>444.59</v>
      </c>
      <c r="R1262" t="n">
        <v>91.89</v>
      </c>
      <c r="S1262" t="n">
        <v>48.21</v>
      </c>
      <c r="T1262" t="n">
        <v>15774.79</v>
      </c>
      <c r="U1262" t="n">
        <v>0.52</v>
      </c>
      <c r="V1262" t="n">
        <v>0.75</v>
      </c>
      <c r="W1262" t="n">
        <v>0.22</v>
      </c>
      <c r="X1262" t="n">
        <v>0.96</v>
      </c>
      <c r="Y1262" t="n">
        <v>1</v>
      </c>
      <c r="Z1262" t="n">
        <v>10</v>
      </c>
    </row>
    <row r="1263">
      <c r="A1263" t="n">
        <v>23</v>
      </c>
      <c r="B1263" t="n">
        <v>135</v>
      </c>
      <c r="C1263" t="inlineStr">
        <is>
          <t xml:space="preserve">CONCLUIDO	</t>
        </is>
      </c>
      <c r="D1263" t="n">
        <v>4.3877</v>
      </c>
      <c r="E1263" t="n">
        <v>22.79</v>
      </c>
      <c r="F1263" t="n">
        <v>18.22</v>
      </c>
      <c r="G1263" t="n">
        <v>32.15</v>
      </c>
      <c r="H1263" t="n">
        <v>0.44</v>
      </c>
      <c r="I1263" t="n">
        <v>34</v>
      </c>
      <c r="J1263" t="n">
        <v>274.24</v>
      </c>
      <c r="K1263" t="n">
        <v>59.89</v>
      </c>
      <c r="L1263" t="n">
        <v>6.75</v>
      </c>
      <c r="M1263" t="n">
        <v>32</v>
      </c>
      <c r="N1263" t="n">
        <v>72.61</v>
      </c>
      <c r="O1263" t="n">
        <v>34057.71</v>
      </c>
      <c r="P1263" t="n">
        <v>302.6</v>
      </c>
      <c r="Q1263" t="n">
        <v>444.58</v>
      </c>
      <c r="R1263" t="n">
        <v>91.34</v>
      </c>
      <c r="S1263" t="n">
        <v>48.21</v>
      </c>
      <c r="T1263" t="n">
        <v>15506.36</v>
      </c>
      <c r="U1263" t="n">
        <v>0.53</v>
      </c>
      <c r="V1263" t="n">
        <v>0.75</v>
      </c>
      <c r="W1263" t="n">
        <v>0.22</v>
      </c>
      <c r="X1263" t="n">
        <v>0.9399999999999999</v>
      </c>
      <c r="Y1263" t="n">
        <v>1</v>
      </c>
      <c r="Z1263" t="n">
        <v>10</v>
      </c>
    </row>
    <row r="1264">
      <c r="A1264" t="n">
        <v>24</v>
      </c>
      <c r="B1264" t="n">
        <v>135</v>
      </c>
      <c r="C1264" t="inlineStr">
        <is>
          <t xml:space="preserve">CONCLUIDO	</t>
        </is>
      </c>
      <c r="D1264" t="n">
        <v>4.4189</v>
      </c>
      <c r="E1264" t="n">
        <v>22.63</v>
      </c>
      <c r="F1264" t="n">
        <v>18.16</v>
      </c>
      <c r="G1264" t="n">
        <v>34.05</v>
      </c>
      <c r="H1264" t="n">
        <v>0.45</v>
      </c>
      <c r="I1264" t="n">
        <v>32</v>
      </c>
      <c r="J1264" t="n">
        <v>274.73</v>
      </c>
      <c r="K1264" t="n">
        <v>59.89</v>
      </c>
      <c r="L1264" t="n">
        <v>7</v>
      </c>
      <c r="M1264" t="n">
        <v>30</v>
      </c>
      <c r="N1264" t="n">
        <v>72.84</v>
      </c>
      <c r="O1264" t="n">
        <v>34117.35</v>
      </c>
      <c r="P1264" t="n">
        <v>301.56</v>
      </c>
      <c r="Q1264" t="n">
        <v>444.55</v>
      </c>
      <c r="R1264" t="n">
        <v>89.29000000000001</v>
      </c>
      <c r="S1264" t="n">
        <v>48.21</v>
      </c>
      <c r="T1264" t="n">
        <v>14492.29</v>
      </c>
      <c r="U1264" t="n">
        <v>0.54</v>
      </c>
      <c r="V1264" t="n">
        <v>0.75</v>
      </c>
      <c r="W1264" t="n">
        <v>0.22</v>
      </c>
      <c r="X1264" t="n">
        <v>0.88</v>
      </c>
      <c r="Y1264" t="n">
        <v>1</v>
      </c>
      <c r="Z1264" t="n">
        <v>10</v>
      </c>
    </row>
    <row r="1265">
      <c r="A1265" t="n">
        <v>25</v>
      </c>
      <c r="B1265" t="n">
        <v>135</v>
      </c>
      <c r="C1265" t="inlineStr">
        <is>
          <t xml:space="preserve">CONCLUIDO	</t>
        </is>
      </c>
      <c r="D1265" t="n">
        <v>4.4363</v>
      </c>
      <c r="E1265" t="n">
        <v>22.54</v>
      </c>
      <c r="F1265" t="n">
        <v>18.12</v>
      </c>
      <c r="G1265" t="n">
        <v>35.07</v>
      </c>
      <c r="H1265" t="n">
        <v>0.47</v>
      </c>
      <c r="I1265" t="n">
        <v>31</v>
      </c>
      <c r="J1265" t="n">
        <v>275.21</v>
      </c>
      <c r="K1265" t="n">
        <v>59.89</v>
      </c>
      <c r="L1265" t="n">
        <v>7.25</v>
      </c>
      <c r="M1265" t="n">
        <v>29</v>
      </c>
      <c r="N1265" t="n">
        <v>73.08</v>
      </c>
      <c r="O1265" t="n">
        <v>34177.09</v>
      </c>
      <c r="P1265" t="n">
        <v>300.8</v>
      </c>
      <c r="Q1265" t="n">
        <v>444.58</v>
      </c>
      <c r="R1265" t="n">
        <v>88.06</v>
      </c>
      <c r="S1265" t="n">
        <v>48.21</v>
      </c>
      <c r="T1265" t="n">
        <v>13879.7</v>
      </c>
      <c r="U1265" t="n">
        <v>0.55</v>
      </c>
      <c r="V1265" t="n">
        <v>0.75</v>
      </c>
      <c r="W1265" t="n">
        <v>0.21</v>
      </c>
      <c r="X1265" t="n">
        <v>0.84</v>
      </c>
      <c r="Y1265" t="n">
        <v>1</v>
      </c>
      <c r="Z1265" t="n">
        <v>10</v>
      </c>
    </row>
    <row r="1266">
      <c r="A1266" t="n">
        <v>26</v>
      </c>
      <c r="B1266" t="n">
        <v>135</v>
      </c>
      <c r="C1266" t="inlineStr">
        <is>
          <t xml:space="preserve">CONCLUIDO	</t>
        </is>
      </c>
      <c r="D1266" t="n">
        <v>4.452</v>
      </c>
      <c r="E1266" t="n">
        <v>22.46</v>
      </c>
      <c r="F1266" t="n">
        <v>18.09</v>
      </c>
      <c r="G1266" t="n">
        <v>36.18</v>
      </c>
      <c r="H1266" t="n">
        <v>0.48</v>
      </c>
      <c r="I1266" t="n">
        <v>30</v>
      </c>
      <c r="J1266" t="n">
        <v>275.7</v>
      </c>
      <c r="K1266" t="n">
        <v>59.89</v>
      </c>
      <c r="L1266" t="n">
        <v>7.5</v>
      </c>
      <c r="M1266" t="n">
        <v>28</v>
      </c>
      <c r="N1266" t="n">
        <v>73.31</v>
      </c>
      <c r="O1266" t="n">
        <v>34236.91</v>
      </c>
      <c r="P1266" t="n">
        <v>300.22</v>
      </c>
      <c r="Q1266" t="n">
        <v>444.56</v>
      </c>
      <c r="R1266" t="n">
        <v>87.09</v>
      </c>
      <c r="S1266" t="n">
        <v>48.21</v>
      </c>
      <c r="T1266" t="n">
        <v>13399.43</v>
      </c>
      <c r="U1266" t="n">
        <v>0.55</v>
      </c>
      <c r="V1266" t="n">
        <v>0.75</v>
      </c>
      <c r="W1266" t="n">
        <v>0.21</v>
      </c>
      <c r="X1266" t="n">
        <v>0.8100000000000001</v>
      </c>
      <c r="Y1266" t="n">
        <v>1</v>
      </c>
      <c r="Z1266" t="n">
        <v>10</v>
      </c>
    </row>
    <row r="1267">
      <c r="A1267" t="n">
        <v>27</v>
      </c>
      <c r="B1267" t="n">
        <v>135</v>
      </c>
      <c r="C1267" t="inlineStr">
        <is>
          <t xml:space="preserve">CONCLUIDO	</t>
        </is>
      </c>
      <c r="D1267" t="n">
        <v>4.4703</v>
      </c>
      <c r="E1267" t="n">
        <v>22.37</v>
      </c>
      <c r="F1267" t="n">
        <v>18.05</v>
      </c>
      <c r="G1267" t="n">
        <v>37.35</v>
      </c>
      <c r="H1267" t="n">
        <v>0.5</v>
      </c>
      <c r="I1267" t="n">
        <v>29</v>
      </c>
      <c r="J1267" t="n">
        <v>276.18</v>
      </c>
      <c r="K1267" t="n">
        <v>59.89</v>
      </c>
      <c r="L1267" t="n">
        <v>7.75</v>
      </c>
      <c r="M1267" t="n">
        <v>27</v>
      </c>
      <c r="N1267" t="n">
        <v>73.55</v>
      </c>
      <c r="O1267" t="n">
        <v>34296.82</v>
      </c>
      <c r="P1267" t="n">
        <v>299.44</v>
      </c>
      <c r="Q1267" t="n">
        <v>444.55</v>
      </c>
      <c r="R1267" t="n">
        <v>85.75</v>
      </c>
      <c r="S1267" t="n">
        <v>48.21</v>
      </c>
      <c r="T1267" t="n">
        <v>12733.15</v>
      </c>
      <c r="U1267" t="n">
        <v>0.5600000000000001</v>
      </c>
      <c r="V1267" t="n">
        <v>0.76</v>
      </c>
      <c r="W1267" t="n">
        <v>0.21</v>
      </c>
      <c r="X1267" t="n">
        <v>0.77</v>
      </c>
      <c r="Y1267" t="n">
        <v>1</v>
      </c>
      <c r="Z1267" t="n">
        <v>10</v>
      </c>
    </row>
    <row r="1268">
      <c r="A1268" t="n">
        <v>28</v>
      </c>
      <c r="B1268" t="n">
        <v>135</v>
      </c>
      <c r="C1268" t="inlineStr">
        <is>
          <t xml:space="preserve">CONCLUIDO	</t>
        </is>
      </c>
      <c r="D1268" t="n">
        <v>4.4888</v>
      </c>
      <c r="E1268" t="n">
        <v>22.28</v>
      </c>
      <c r="F1268" t="n">
        <v>18.01</v>
      </c>
      <c r="G1268" t="n">
        <v>38.59</v>
      </c>
      <c r="H1268" t="n">
        <v>0.51</v>
      </c>
      <c r="I1268" t="n">
        <v>28</v>
      </c>
      <c r="J1268" t="n">
        <v>276.67</v>
      </c>
      <c r="K1268" t="n">
        <v>59.89</v>
      </c>
      <c r="L1268" t="n">
        <v>8</v>
      </c>
      <c r="M1268" t="n">
        <v>26</v>
      </c>
      <c r="N1268" t="n">
        <v>73.78</v>
      </c>
      <c r="O1268" t="n">
        <v>34356.83</v>
      </c>
      <c r="P1268" t="n">
        <v>298.39</v>
      </c>
      <c r="Q1268" t="n">
        <v>444.57</v>
      </c>
      <c r="R1268" t="n">
        <v>84.31</v>
      </c>
      <c r="S1268" t="n">
        <v>48.21</v>
      </c>
      <c r="T1268" t="n">
        <v>12019.86</v>
      </c>
      <c r="U1268" t="n">
        <v>0.57</v>
      </c>
      <c r="V1268" t="n">
        <v>0.76</v>
      </c>
      <c r="W1268" t="n">
        <v>0.21</v>
      </c>
      <c r="X1268" t="n">
        <v>0.73</v>
      </c>
      <c r="Y1268" t="n">
        <v>1</v>
      </c>
      <c r="Z1268" t="n">
        <v>10</v>
      </c>
    </row>
    <row r="1269">
      <c r="A1269" t="n">
        <v>29</v>
      </c>
      <c r="B1269" t="n">
        <v>135</v>
      </c>
      <c r="C1269" t="inlineStr">
        <is>
          <t xml:space="preserve">CONCLUIDO	</t>
        </is>
      </c>
      <c r="D1269" t="n">
        <v>4.5252</v>
      </c>
      <c r="E1269" t="n">
        <v>22.1</v>
      </c>
      <c r="F1269" t="n">
        <v>17.88</v>
      </c>
      <c r="G1269" t="n">
        <v>39.73</v>
      </c>
      <c r="H1269" t="n">
        <v>0.53</v>
      </c>
      <c r="I1269" t="n">
        <v>27</v>
      </c>
      <c r="J1269" t="n">
        <v>277.16</v>
      </c>
      <c r="K1269" t="n">
        <v>59.89</v>
      </c>
      <c r="L1269" t="n">
        <v>8.25</v>
      </c>
      <c r="M1269" t="n">
        <v>25</v>
      </c>
      <c r="N1269" t="n">
        <v>74.02</v>
      </c>
      <c r="O1269" t="n">
        <v>34416.93</v>
      </c>
      <c r="P1269" t="n">
        <v>296.08</v>
      </c>
      <c r="Q1269" t="n">
        <v>444.56</v>
      </c>
      <c r="R1269" t="n">
        <v>79.8</v>
      </c>
      <c r="S1269" t="n">
        <v>48.21</v>
      </c>
      <c r="T1269" t="n">
        <v>9769.709999999999</v>
      </c>
      <c r="U1269" t="n">
        <v>0.6</v>
      </c>
      <c r="V1269" t="n">
        <v>0.76</v>
      </c>
      <c r="W1269" t="n">
        <v>0.21</v>
      </c>
      <c r="X1269" t="n">
        <v>0.6</v>
      </c>
      <c r="Y1269" t="n">
        <v>1</v>
      </c>
      <c r="Z1269" t="n">
        <v>10</v>
      </c>
    </row>
    <row r="1270">
      <c r="A1270" t="n">
        <v>30</v>
      </c>
      <c r="B1270" t="n">
        <v>135</v>
      </c>
      <c r="C1270" t="inlineStr">
        <is>
          <t xml:space="preserve">CONCLUIDO	</t>
        </is>
      </c>
      <c r="D1270" t="n">
        <v>4.5289</v>
      </c>
      <c r="E1270" t="n">
        <v>22.08</v>
      </c>
      <c r="F1270" t="n">
        <v>17.91</v>
      </c>
      <c r="G1270" t="n">
        <v>41.34</v>
      </c>
      <c r="H1270" t="n">
        <v>0.55</v>
      </c>
      <c r="I1270" t="n">
        <v>26</v>
      </c>
      <c r="J1270" t="n">
        <v>277.65</v>
      </c>
      <c r="K1270" t="n">
        <v>59.89</v>
      </c>
      <c r="L1270" t="n">
        <v>8.5</v>
      </c>
      <c r="M1270" t="n">
        <v>24</v>
      </c>
      <c r="N1270" t="n">
        <v>74.26000000000001</v>
      </c>
      <c r="O1270" t="n">
        <v>34477.13</v>
      </c>
      <c r="P1270" t="n">
        <v>296.47</v>
      </c>
      <c r="Q1270" t="n">
        <v>444.55</v>
      </c>
      <c r="R1270" t="n">
        <v>81.65000000000001</v>
      </c>
      <c r="S1270" t="n">
        <v>48.21</v>
      </c>
      <c r="T1270" t="n">
        <v>10698.33</v>
      </c>
      <c r="U1270" t="n">
        <v>0.59</v>
      </c>
      <c r="V1270" t="n">
        <v>0.76</v>
      </c>
      <c r="W1270" t="n">
        <v>0.19</v>
      </c>
      <c r="X1270" t="n">
        <v>0.64</v>
      </c>
      <c r="Y1270" t="n">
        <v>1</v>
      </c>
      <c r="Z1270" t="n">
        <v>10</v>
      </c>
    </row>
    <row r="1271">
      <c r="A1271" t="n">
        <v>31</v>
      </c>
      <c r="B1271" t="n">
        <v>135</v>
      </c>
      <c r="C1271" t="inlineStr">
        <is>
          <t xml:space="preserve">CONCLUIDO	</t>
        </is>
      </c>
      <c r="D1271" t="n">
        <v>4.5069</v>
      </c>
      <c r="E1271" t="n">
        <v>22.19</v>
      </c>
      <c r="F1271" t="n">
        <v>18.02</v>
      </c>
      <c r="G1271" t="n">
        <v>41.59</v>
      </c>
      <c r="H1271" t="n">
        <v>0.5600000000000001</v>
      </c>
      <c r="I1271" t="n">
        <v>26</v>
      </c>
      <c r="J1271" t="n">
        <v>278.13</v>
      </c>
      <c r="K1271" t="n">
        <v>59.89</v>
      </c>
      <c r="L1271" t="n">
        <v>8.75</v>
      </c>
      <c r="M1271" t="n">
        <v>24</v>
      </c>
      <c r="N1271" t="n">
        <v>74.5</v>
      </c>
      <c r="O1271" t="n">
        <v>34537.41</v>
      </c>
      <c r="P1271" t="n">
        <v>298.2</v>
      </c>
      <c r="Q1271" t="n">
        <v>444.56</v>
      </c>
      <c r="R1271" t="n">
        <v>85.04000000000001</v>
      </c>
      <c r="S1271" t="n">
        <v>48.21</v>
      </c>
      <c r="T1271" t="n">
        <v>12392.89</v>
      </c>
      <c r="U1271" t="n">
        <v>0.57</v>
      </c>
      <c r="V1271" t="n">
        <v>0.76</v>
      </c>
      <c r="W1271" t="n">
        <v>0.2</v>
      </c>
      <c r="X1271" t="n">
        <v>0.74</v>
      </c>
      <c r="Y1271" t="n">
        <v>1</v>
      </c>
      <c r="Z1271" t="n">
        <v>10</v>
      </c>
    </row>
    <row r="1272">
      <c r="A1272" t="n">
        <v>32</v>
      </c>
      <c r="B1272" t="n">
        <v>135</v>
      </c>
      <c r="C1272" t="inlineStr">
        <is>
          <t xml:space="preserve">CONCLUIDO	</t>
        </is>
      </c>
      <c r="D1272" t="n">
        <v>4.5199</v>
      </c>
      <c r="E1272" t="n">
        <v>22.12</v>
      </c>
      <c r="F1272" t="n">
        <v>18.01</v>
      </c>
      <c r="G1272" t="n">
        <v>43.22</v>
      </c>
      <c r="H1272" t="n">
        <v>0.58</v>
      </c>
      <c r="I1272" t="n">
        <v>25</v>
      </c>
      <c r="J1272" t="n">
        <v>278.62</v>
      </c>
      <c r="K1272" t="n">
        <v>59.89</v>
      </c>
      <c r="L1272" t="n">
        <v>9</v>
      </c>
      <c r="M1272" t="n">
        <v>23</v>
      </c>
      <c r="N1272" t="n">
        <v>74.73999999999999</v>
      </c>
      <c r="O1272" t="n">
        <v>34597.8</v>
      </c>
      <c r="P1272" t="n">
        <v>298.08</v>
      </c>
      <c r="Q1272" t="n">
        <v>444.58</v>
      </c>
      <c r="R1272" t="n">
        <v>84.58</v>
      </c>
      <c r="S1272" t="n">
        <v>48.21</v>
      </c>
      <c r="T1272" t="n">
        <v>12171.78</v>
      </c>
      <c r="U1272" t="n">
        <v>0.57</v>
      </c>
      <c r="V1272" t="n">
        <v>0.76</v>
      </c>
      <c r="W1272" t="n">
        <v>0.2</v>
      </c>
      <c r="X1272" t="n">
        <v>0.73</v>
      </c>
      <c r="Y1272" t="n">
        <v>1</v>
      </c>
      <c r="Z1272" t="n">
        <v>10</v>
      </c>
    </row>
    <row r="1273">
      <c r="A1273" t="n">
        <v>33</v>
      </c>
      <c r="B1273" t="n">
        <v>135</v>
      </c>
      <c r="C1273" t="inlineStr">
        <is>
          <t xml:space="preserve">CONCLUIDO	</t>
        </is>
      </c>
      <c r="D1273" t="n">
        <v>4.5434</v>
      </c>
      <c r="E1273" t="n">
        <v>22.01</v>
      </c>
      <c r="F1273" t="n">
        <v>17.94</v>
      </c>
      <c r="G1273" t="n">
        <v>44.86</v>
      </c>
      <c r="H1273" t="n">
        <v>0.59</v>
      </c>
      <c r="I1273" t="n">
        <v>24</v>
      </c>
      <c r="J1273" t="n">
        <v>279.11</v>
      </c>
      <c r="K1273" t="n">
        <v>59.89</v>
      </c>
      <c r="L1273" t="n">
        <v>9.25</v>
      </c>
      <c r="M1273" t="n">
        <v>22</v>
      </c>
      <c r="N1273" t="n">
        <v>74.98</v>
      </c>
      <c r="O1273" t="n">
        <v>34658.27</v>
      </c>
      <c r="P1273" t="n">
        <v>296.61</v>
      </c>
      <c r="Q1273" t="n">
        <v>444.57</v>
      </c>
      <c r="R1273" t="n">
        <v>82.37</v>
      </c>
      <c r="S1273" t="n">
        <v>48.21</v>
      </c>
      <c r="T1273" t="n">
        <v>11067.62</v>
      </c>
      <c r="U1273" t="n">
        <v>0.59</v>
      </c>
      <c r="V1273" t="n">
        <v>0.76</v>
      </c>
      <c r="W1273" t="n">
        <v>0.2</v>
      </c>
      <c r="X1273" t="n">
        <v>0.67</v>
      </c>
      <c r="Y1273" t="n">
        <v>1</v>
      </c>
      <c r="Z1273" t="n">
        <v>10</v>
      </c>
    </row>
    <row r="1274">
      <c r="A1274" t="n">
        <v>34</v>
      </c>
      <c r="B1274" t="n">
        <v>135</v>
      </c>
      <c r="C1274" t="inlineStr">
        <is>
          <t xml:space="preserve">CONCLUIDO	</t>
        </is>
      </c>
      <c r="D1274" t="n">
        <v>4.544</v>
      </c>
      <c r="E1274" t="n">
        <v>22.01</v>
      </c>
      <c r="F1274" t="n">
        <v>17.94</v>
      </c>
      <c r="G1274" t="n">
        <v>44.85</v>
      </c>
      <c r="H1274" t="n">
        <v>0.6</v>
      </c>
      <c r="I1274" t="n">
        <v>24</v>
      </c>
      <c r="J1274" t="n">
        <v>279.61</v>
      </c>
      <c r="K1274" t="n">
        <v>59.89</v>
      </c>
      <c r="L1274" t="n">
        <v>9.5</v>
      </c>
      <c r="M1274" t="n">
        <v>22</v>
      </c>
      <c r="N1274" t="n">
        <v>75.22</v>
      </c>
      <c r="O1274" t="n">
        <v>34718.84</v>
      </c>
      <c r="P1274" t="n">
        <v>296.77</v>
      </c>
      <c r="Q1274" t="n">
        <v>444.55</v>
      </c>
      <c r="R1274" t="n">
        <v>82.3</v>
      </c>
      <c r="S1274" t="n">
        <v>48.21</v>
      </c>
      <c r="T1274" t="n">
        <v>11036.09</v>
      </c>
      <c r="U1274" t="n">
        <v>0.59</v>
      </c>
      <c r="V1274" t="n">
        <v>0.76</v>
      </c>
      <c r="W1274" t="n">
        <v>0.2</v>
      </c>
      <c r="X1274" t="n">
        <v>0.66</v>
      </c>
      <c r="Y1274" t="n">
        <v>1</v>
      </c>
      <c r="Z1274" t="n">
        <v>10</v>
      </c>
    </row>
    <row r="1275">
      <c r="A1275" t="n">
        <v>35</v>
      </c>
      <c r="B1275" t="n">
        <v>135</v>
      </c>
      <c r="C1275" t="inlineStr">
        <is>
          <t xml:space="preserve">CONCLUIDO	</t>
        </is>
      </c>
      <c r="D1275" t="n">
        <v>4.5617</v>
      </c>
      <c r="E1275" t="n">
        <v>21.92</v>
      </c>
      <c r="F1275" t="n">
        <v>17.91</v>
      </c>
      <c r="G1275" t="n">
        <v>46.71</v>
      </c>
      <c r="H1275" t="n">
        <v>0.62</v>
      </c>
      <c r="I1275" t="n">
        <v>23</v>
      </c>
      <c r="J1275" t="n">
        <v>280.1</v>
      </c>
      <c r="K1275" t="n">
        <v>59.89</v>
      </c>
      <c r="L1275" t="n">
        <v>9.75</v>
      </c>
      <c r="M1275" t="n">
        <v>21</v>
      </c>
      <c r="N1275" t="n">
        <v>75.45999999999999</v>
      </c>
      <c r="O1275" t="n">
        <v>34779.51</v>
      </c>
      <c r="P1275" t="n">
        <v>295.73</v>
      </c>
      <c r="Q1275" t="n">
        <v>444.59</v>
      </c>
      <c r="R1275" t="n">
        <v>81.18000000000001</v>
      </c>
      <c r="S1275" t="n">
        <v>48.21</v>
      </c>
      <c r="T1275" t="n">
        <v>10478.98</v>
      </c>
      <c r="U1275" t="n">
        <v>0.59</v>
      </c>
      <c r="V1275" t="n">
        <v>0.76</v>
      </c>
      <c r="W1275" t="n">
        <v>0.2</v>
      </c>
      <c r="X1275" t="n">
        <v>0.63</v>
      </c>
      <c r="Y1275" t="n">
        <v>1</v>
      </c>
      <c r="Z1275" t="n">
        <v>10</v>
      </c>
    </row>
    <row r="1276">
      <c r="A1276" t="n">
        <v>36</v>
      </c>
      <c r="B1276" t="n">
        <v>135</v>
      </c>
      <c r="C1276" t="inlineStr">
        <is>
          <t xml:space="preserve">CONCLUIDO	</t>
        </is>
      </c>
      <c r="D1276" t="n">
        <v>4.56</v>
      </c>
      <c r="E1276" t="n">
        <v>21.93</v>
      </c>
      <c r="F1276" t="n">
        <v>17.91</v>
      </c>
      <c r="G1276" t="n">
        <v>46.73</v>
      </c>
      <c r="H1276" t="n">
        <v>0.63</v>
      </c>
      <c r="I1276" t="n">
        <v>23</v>
      </c>
      <c r="J1276" t="n">
        <v>280.59</v>
      </c>
      <c r="K1276" t="n">
        <v>59.89</v>
      </c>
      <c r="L1276" t="n">
        <v>10</v>
      </c>
      <c r="M1276" t="n">
        <v>21</v>
      </c>
      <c r="N1276" t="n">
        <v>75.7</v>
      </c>
      <c r="O1276" t="n">
        <v>34840.27</v>
      </c>
      <c r="P1276" t="n">
        <v>295.71</v>
      </c>
      <c r="Q1276" t="n">
        <v>444.57</v>
      </c>
      <c r="R1276" t="n">
        <v>81.40000000000001</v>
      </c>
      <c r="S1276" t="n">
        <v>48.21</v>
      </c>
      <c r="T1276" t="n">
        <v>10590.48</v>
      </c>
      <c r="U1276" t="n">
        <v>0.59</v>
      </c>
      <c r="V1276" t="n">
        <v>0.76</v>
      </c>
      <c r="W1276" t="n">
        <v>0.2</v>
      </c>
      <c r="X1276" t="n">
        <v>0.64</v>
      </c>
      <c r="Y1276" t="n">
        <v>1</v>
      </c>
      <c r="Z1276" t="n">
        <v>10</v>
      </c>
    </row>
    <row r="1277">
      <c r="A1277" t="n">
        <v>37</v>
      </c>
      <c r="B1277" t="n">
        <v>135</v>
      </c>
      <c r="C1277" t="inlineStr">
        <is>
          <t xml:space="preserve">CONCLUIDO	</t>
        </is>
      </c>
      <c r="D1277" t="n">
        <v>4.5768</v>
      </c>
      <c r="E1277" t="n">
        <v>21.85</v>
      </c>
      <c r="F1277" t="n">
        <v>17.88</v>
      </c>
      <c r="G1277" t="n">
        <v>48.77</v>
      </c>
      <c r="H1277" t="n">
        <v>0.65</v>
      </c>
      <c r="I1277" t="n">
        <v>22</v>
      </c>
      <c r="J1277" t="n">
        <v>281.08</v>
      </c>
      <c r="K1277" t="n">
        <v>59.89</v>
      </c>
      <c r="L1277" t="n">
        <v>10.25</v>
      </c>
      <c r="M1277" t="n">
        <v>20</v>
      </c>
      <c r="N1277" t="n">
        <v>75.95</v>
      </c>
      <c r="O1277" t="n">
        <v>34901.13</v>
      </c>
      <c r="P1277" t="n">
        <v>295.25</v>
      </c>
      <c r="Q1277" t="n">
        <v>444.58</v>
      </c>
      <c r="R1277" t="n">
        <v>80.31</v>
      </c>
      <c r="S1277" t="n">
        <v>48.21</v>
      </c>
      <c r="T1277" t="n">
        <v>10049.21</v>
      </c>
      <c r="U1277" t="n">
        <v>0.6</v>
      </c>
      <c r="V1277" t="n">
        <v>0.76</v>
      </c>
      <c r="W1277" t="n">
        <v>0.2</v>
      </c>
      <c r="X1277" t="n">
        <v>0.61</v>
      </c>
      <c r="Y1277" t="n">
        <v>1</v>
      </c>
      <c r="Z1277" t="n">
        <v>10</v>
      </c>
    </row>
    <row r="1278">
      <c r="A1278" t="n">
        <v>38</v>
      </c>
      <c r="B1278" t="n">
        <v>135</v>
      </c>
      <c r="C1278" t="inlineStr">
        <is>
          <t xml:space="preserve">CONCLUIDO	</t>
        </is>
      </c>
      <c r="D1278" t="n">
        <v>4.5754</v>
      </c>
      <c r="E1278" t="n">
        <v>21.86</v>
      </c>
      <c r="F1278" t="n">
        <v>17.89</v>
      </c>
      <c r="G1278" t="n">
        <v>48.79</v>
      </c>
      <c r="H1278" t="n">
        <v>0.66</v>
      </c>
      <c r="I1278" t="n">
        <v>22</v>
      </c>
      <c r="J1278" t="n">
        <v>281.58</v>
      </c>
      <c r="K1278" t="n">
        <v>59.89</v>
      </c>
      <c r="L1278" t="n">
        <v>10.5</v>
      </c>
      <c r="M1278" t="n">
        <v>20</v>
      </c>
      <c r="N1278" t="n">
        <v>76.19</v>
      </c>
      <c r="O1278" t="n">
        <v>34962.08</v>
      </c>
      <c r="P1278" t="n">
        <v>294.83</v>
      </c>
      <c r="Q1278" t="n">
        <v>444.55</v>
      </c>
      <c r="R1278" t="n">
        <v>80.66</v>
      </c>
      <c r="S1278" t="n">
        <v>48.21</v>
      </c>
      <c r="T1278" t="n">
        <v>10227.21</v>
      </c>
      <c r="U1278" t="n">
        <v>0.6</v>
      </c>
      <c r="V1278" t="n">
        <v>0.76</v>
      </c>
      <c r="W1278" t="n">
        <v>0.2</v>
      </c>
      <c r="X1278" t="n">
        <v>0.61</v>
      </c>
      <c r="Y1278" t="n">
        <v>1</v>
      </c>
      <c r="Z1278" t="n">
        <v>10</v>
      </c>
    </row>
    <row r="1279">
      <c r="A1279" t="n">
        <v>39</v>
      </c>
      <c r="B1279" t="n">
        <v>135</v>
      </c>
      <c r="C1279" t="inlineStr">
        <is>
          <t xml:space="preserve">CONCLUIDO	</t>
        </is>
      </c>
      <c r="D1279" t="n">
        <v>4.594</v>
      </c>
      <c r="E1279" t="n">
        <v>21.77</v>
      </c>
      <c r="F1279" t="n">
        <v>17.85</v>
      </c>
      <c r="G1279" t="n">
        <v>51.01</v>
      </c>
      <c r="H1279" t="n">
        <v>0.68</v>
      </c>
      <c r="I1279" t="n">
        <v>21</v>
      </c>
      <c r="J1279" t="n">
        <v>282.07</v>
      </c>
      <c r="K1279" t="n">
        <v>59.89</v>
      </c>
      <c r="L1279" t="n">
        <v>10.75</v>
      </c>
      <c r="M1279" t="n">
        <v>19</v>
      </c>
      <c r="N1279" t="n">
        <v>76.44</v>
      </c>
      <c r="O1279" t="n">
        <v>35023.13</v>
      </c>
      <c r="P1279" t="n">
        <v>294.2</v>
      </c>
      <c r="Q1279" t="n">
        <v>444.57</v>
      </c>
      <c r="R1279" t="n">
        <v>79.41</v>
      </c>
      <c r="S1279" t="n">
        <v>48.21</v>
      </c>
      <c r="T1279" t="n">
        <v>9602.549999999999</v>
      </c>
      <c r="U1279" t="n">
        <v>0.61</v>
      </c>
      <c r="V1279" t="n">
        <v>0.76</v>
      </c>
      <c r="W1279" t="n">
        <v>0.2</v>
      </c>
      <c r="X1279" t="n">
        <v>0.58</v>
      </c>
      <c r="Y1279" t="n">
        <v>1</v>
      </c>
      <c r="Z1279" t="n">
        <v>10</v>
      </c>
    </row>
    <row r="1280">
      <c r="A1280" t="n">
        <v>40</v>
      </c>
      <c r="B1280" t="n">
        <v>135</v>
      </c>
      <c r="C1280" t="inlineStr">
        <is>
          <t xml:space="preserve">CONCLUIDO	</t>
        </is>
      </c>
      <c r="D1280" t="n">
        <v>4.5942</v>
      </c>
      <c r="E1280" t="n">
        <v>21.77</v>
      </c>
      <c r="F1280" t="n">
        <v>17.85</v>
      </c>
      <c r="G1280" t="n">
        <v>51</v>
      </c>
      <c r="H1280" t="n">
        <v>0.6899999999999999</v>
      </c>
      <c r="I1280" t="n">
        <v>21</v>
      </c>
      <c r="J1280" t="n">
        <v>282.57</v>
      </c>
      <c r="K1280" t="n">
        <v>59.89</v>
      </c>
      <c r="L1280" t="n">
        <v>11</v>
      </c>
      <c r="M1280" t="n">
        <v>19</v>
      </c>
      <c r="N1280" t="n">
        <v>76.68000000000001</v>
      </c>
      <c r="O1280" t="n">
        <v>35084.28</v>
      </c>
      <c r="P1280" t="n">
        <v>294.37</v>
      </c>
      <c r="Q1280" t="n">
        <v>444.56</v>
      </c>
      <c r="R1280" t="n">
        <v>79.18000000000001</v>
      </c>
      <c r="S1280" t="n">
        <v>48.21</v>
      </c>
      <c r="T1280" t="n">
        <v>9487.68</v>
      </c>
      <c r="U1280" t="n">
        <v>0.61</v>
      </c>
      <c r="V1280" t="n">
        <v>0.76</v>
      </c>
      <c r="W1280" t="n">
        <v>0.2</v>
      </c>
      <c r="X1280" t="n">
        <v>0.57</v>
      </c>
      <c r="Y1280" t="n">
        <v>1</v>
      </c>
      <c r="Z1280" t="n">
        <v>10</v>
      </c>
    </row>
    <row r="1281">
      <c r="A1281" t="n">
        <v>41</v>
      </c>
      <c r="B1281" t="n">
        <v>135</v>
      </c>
      <c r="C1281" t="inlineStr">
        <is>
          <t xml:space="preserve">CONCLUIDO	</t>
        </is>
      </c>
      <c r="D1281" t="n">
        <v>4.6133</v>
      </c>
      <c r="E1281" t="n">
        <v>21.68</v>
      </c>
      <c r="F1281" t="n">
        <v>17.81</v>
      </c>
      <c r="G1281" t="n">
        <v>53.44</v>
      </c>
      <c r="H1281" t="n">
        <v>0.71</v>
      </c>
      <c r="I1281" t="n">
        <v>20</v>
      </c>
      <c r="J1281" t="n">
        <v>283.06</v>
      </c>
      <c r="K1281" t="n">
        <v>59.89</v>
      </c>
      <c r="L1281" t="n">
        <v>11.25</v>
      </c>
      <c r="M1281" t="n">
        <v>18</v>
      </c>
      <c r="N1281" t="n">
        <v>76.93000000000001</v>
      </c>
      <c r="O1281" t="n">
        <v>35145.53</v>
      </c>
      <c r="P1281" t="n">
        <v>293.68</v>
      </c>
      <c r="Q1281" t="n">
        <v>444.55</v>
      </c>
      <c r="R1281" t="n">
        <v>77.98</v>
      </c>
      <c r="S1281" t="n">
        <v>48.21</v>
      </c>
      <c r="T1281" t="n">
        <v>8896.9</v>
      </c>
      <c r="U1281" t="n">
        <v>0.62</v>
      </c>
      <c r="V1281" t="n">
        <v>0.77</v>
      </c>
      <c r="W1281" t="n">
        <v>0.2</v>
      </c>
      <c r="X1281" t="n">
        <v>0.54</v>
      </c>
      <c r="Y1281" t="n">
        <v>1</v>
      </c>
      <c r="Z1281" t="n">
        <v>10</v>
      </c>
    </row>
    <row r="1282">
      <c r="A1282" t="n">
        <v>42</v>
      </c>
      <c r="B1282" t="n">
        <v>135</v>
      </c>
      <c r="C1282" t="inlineStr">
        <is>
          <t xml:space="preserve">CONCLUIDO	</t>
        </is>
      </c>
      <c r="D1282" t="n">
        <v>4.6118</v>
      </c>
      <c r="E1282" t="n">
        <v>21.68</v>
      </c>
      <c r="F1282" t="n">
        <v>17.82</v>
      </c>
      <c r="G1282" t="n">
        <v>53.46</v>
      </c>
      <c r="H1282" t="n">
        <v>0.72</v>
      </c>
      <c r="I1282" t="n">
        <v>20</v>
      </c>
      <c r="J1282" t="n">
        <v>283.56</v>
      </c>
      <c r="K1282" t="n">
        <v>59.89</v>
      </c>
      <c r="L1282" t="n">
        <v>11.5</v>
      </c>
      <c r="M1282" t="n">
        <v>18</v>
      </c>
      <c r="N1282" t="n">
        <v>77.18000000000001</v>
      </c>
      <c r="O1282" t="n">
        <v>35206.88</v>
      </c>
      <c r="P1282" t="n">
        <v>293.54</v>
      </c>
      <c r="Q1282" t="n">
        <v>444.55</v>
      </c>
      <c r="R1282" t="n">
        <v>78.27</v>
      </c>
      <c r="S1282" t="n">
        <v>48.21</v>
      </c>
      <c r="T1282" t="n">
        <v>9037.940000000001</v>
      </c>
      <c r="U1282" t="n">
        <v>0.62</v>
      </c>
      <c r="V1282" t="n">
        <v>0.77</v>
      </c>
      <c r="W1282" t="n">
        <v>0.2</v>
      </c>
      <c r="X1282" t="n">
        <v>0.54</v>
      </c>
      <c r="Y1282" t="n">
        <v>1</v>
      </c>
      <c r="Z1282" t="n">
        <v>10</v>
      </c>
    </row>
    <row r="1283">
      <c r="A1283" t="n">
        <v>43</v>
      </c>
      <c r="B1283" t="n">
        <v>135</v>
      </c>
      <c r="C1283" t="inlineStr">
        <is>
          <t xml:space="preserve">CONCLUIDO	</t>
        </is>
      </c>
      <c r="D1283" t="n">
        <v>4.6328</v>
      </c>
      <c r="E1283" t="n">
        <v>21.58</v>
      </c>
      <c r="F1283" t="n">
        <v>17.77</v>
      </c>
      <c r="G1283" t="n">
        <v>56.12</v>
      </c>
      <c r="H1283" t="n">
        <v>0.74</v>
      </c>
      <c r="I1283" t="n">
        <v>19</v>
      </c>
      <c r="J1283" t="n">
        <v>284.06</v>
      </c>
      <c r="K1283" t="n">
        <v>59.89</v>
      </c>
      <c r="L1283" t="n">
        <v>11.75</v>
      </c>
      <c r="M1283" t="n">
        <v>17</v>
      </c>
      <c r="N1283" t="n">
        <v>77.42</v>
      </c>
      <c r="O1283" t="n">
        <v>35268.32</v>
      </c>
      <c r="P1283" t="n">
        <v>292.72</v>
      </c>
      <c r="Q1283" t="n">
        <v>444.59</v>
      </c>
      <c r="R1283" t="n">
        <v>76.56</v>
      </c>
      <c r="S1283" t="n">
        <v>48.21</v>
      </c>
      <c r="T1283" t="n">
        <v>8190.37</v>
      </c>
      <c r="U1283" t="n">
        <v>0.63</v>
      </c>
      <c r="V1283" t="n">
        <v>0.77</v>
      </c>
      <c r="W1283" t="n">
        <v>0.2</v>
      </c>
      <c r="X1283" t="n">
        <v>0.49</v>
      </c>
      <c r="Y1283" t="n">
        <v>1</v>
      </c>
      <c r="Z1283" t="n">
        <v>10</v>
      </c>
    </row>
    <row r="1284">
      <c r="A1284" t="n">
        <v>44</v>
      </c>
      <c r="B1284" t="n">
        <v>135</v>
      </c>
      <c r="C1284" t="inlineStr">
        <is>
          <t xml:space="preserve">CONCLUIDO	</t>
        </is>
      </c>
      <c r="D1284" t="n">
        <v>4.635</v>
      </c>
      <c r="E1284" t="n">
        <v>21.58</v>
      </c>
      <c r="F1284" t="n">
        <v>17.76</v>
      </c>
      <c r="G1284" t="n">
        <v>56.09</v>
      </c>
      <c r="H1284" t="n">
        <v>0.75</v>
      </c>
      <c r="I1284" t="n">
        <v>19</v>
      </c>
      <c r="J1284" t="n">
        <v>284.56</v>
      </c>
      <c r="K1284" t="n">
        <v>59.89</v>
      </c>
      <c r="L1284" t="n">
        <v>12</v>
      </c>
      <c r="M1284" t="n">
        <v>17</v>
      </c>
      <c r="N1284" t="n">
        <v>77.67</v>
      </c>
      <c r="O1284" t="n">
        <v>35329.87</v>
      </c>
      <c r="P1284" t="n">
        <v>292.67</v>
      </c>
      <c r="Q1284" t="n">
        <v>444.57</v>
      </c>
      <c r="R1284" t="n">
        <v>76.28</v>
      </c>
      <c r="S1284" t="n">
        <v>48.21</v>
      </c>
      <c r="T1284" t="n">
        <v>8048.63</v>
      </c>
      <c r="U1284" t="n">
        <v>0.63</v>
      </c>
      <c r="V1284" t="n">
        <v>0.77</v>
      </c>
      <c r="W1284" t="n">
        <v>0.2</v>
      </c>
      <c r="X1284" t="n">
        <v>0.48</v>
      </c>
      <c r="Y1284" t="n">
        <v>1</v>
      </c>
      <c r="Z1284" t="n">
        <v>10</v>
      </c>
    </row>
    <row r="1285">
      <c r="A1285" t="n">
        <v>45</v>
      </c>
      <c r="B1285" t="n">
        <v>135</v>
      </c>
      <c r="C1285" t="inlineStr">
        <is>
          <t xml:space="preserve">CONCLUIDO	</t>
        </is>
      </c>
      <c r="D1285" t="n">
        <v>4.665</v>
      </c>
      <c r="E1285" t="n">
        <v>21.44</v>
      </c>
      <c r="F1285" t="n">
        <v>17.67</v>
      </c>
      <c r="G1285" t="n">
        <v>58.91</v>
      </c>
      <c r="H1285" t="n">
        <v>0.77</v>
      </c>
      <c r="I1285" t="n">
        <v>18</v>
      </c>
      <c r="J1285" t="n">
        <v>285.06</v>
      </c>
      <c r="K1285" t="n">
        <v>59.89</v>
      </c>
      <c r="L1285" t="n">
        <v>12.25</v>
      </c>
      <c r="M1285" t="n">
        <v>16</v>
      </c>
      <c r="N1285" t="n">
        <v>77.92</v>
      </c>
      <c r="O1285" t="n">
        <v>35391.51</v>
      </c>
      <c r="P1285" t="n">
        <v>290.34</v>
      </c>
      <c r="Q1285" t="n">
        <v>444.55</v>
      </c>
      <c r="R1285" t="n">
        <v>73.22</v>
      </c>
      <c r="S1285" t="n">
        <v>48.21</v>
      </c>
      <c r="T1285" t="n">
        <v>6523.75</v>
      </c>
      <c r="U1285" t="n">
        <v>0.66</v>
      </c>
      <c r="V1285" t="n">
        <v>0.77</v>
      </c>
      <c r="W1285" t="n">
        <v>0.19</v>
      </c>
      <c r="X1285" t="n">
        <v>0.4</v>
      </c>
      <c r="Y1285" t="n">
        <v>1</v>
      </c>
      <c r="Z1285" t="n">
        <v>10</v>
      </c>
    </row>
    <row r="1286">
      <c r="A1286" t="n">
        <v>46</v>
      </c>
      <c r="B1286" t="n">
        <v>135</v>
      </c>
      <c r="C1286" t="inlineStr">
        <is>
          <t xml:space="preserve">CONCLUIDO	</t>
        </is>
      </c>
      <c r="D1286" t="n">
        <v>4.6591</v>
      </c>
      <c r="E1286" t="n">
        <v>21.46</v>
      </c>
      <c r="F1286" t="n">
        <v>17.7</v>
      </c>
      <c r="G1286" t="n">
        <v>59</v>
      </c>
      <c r="H1286" t="n">
        <v>0.78</v>
      </c>
      <c r="I1286" t="n">
        <v>18</v>
      </c>
      <c r="J1286" t="n">
        <v>285.56</v>
      </c>
      <c r="K1286" t="n">
        <v>59.89</v>
      </c>
      <c r="L1286" t="n">
        <v>12.5</v>
      </c>
      <c r="M1286" t="n">
        <v>16</v>
      </c>
      <c r="N1286" t="n">
        <v>78.17</v>
      </c>
      <c r="O1286" t="n">
        <v>35453.26</v>
      </c>
      <c r="P1286" t="n">
        <v>290.84</v>
      </c>
      <c r="Q1286" t="n">
        <v>444.55</v>
      </c>
      <c r="R1286" t="n">
        <v>74.58</v>
      </c>
      <c r="S1286" t="n">
        <v>48.21</v>
      </c>
      <c r="T1286" t="n">
        <v>7207.42</v>
      </c>
      <c r="U1286" t="n">
        <v>0.65</v>
      </c>
      <c r="V1286" t="n">
        <v>0.77</v>
      </c>
      <c r="W1286" t="n">
        <v>0.18</v>
      </c>
      <c r="X1286" t="n">
        <v>0.42</v>
      </c>
      <c r="Y1286" t="n">
        <v>1</v>
      </c>
      <c r="Z1286" t="n">
        <v>10</v>
      </c>
    </row>
    <row r="1287">
      <c r="A1287" t="n">
        <v>47</v>
      </c>
      <c r="B1287" t="n">
        <v>135</v>
      </c>
      <c r="C1287" t="inlineStr">
        <is>
          <t xml:space="preserve">CONCLUIDO	</t>
        </is>
      </c>
      <c r="D1287" t="n">
        <v>4.6308</v>
      </c>
      <c r="E1287" t="n">
        <v>21.59</v>
      </c>
      <c r="F1287" t="n">
        <v>17.83</v>
      </c>
      <c r="G1287" t="n">
        <v>59.44</v>
      </c>
      <c r="H1287" t="n">
        <v>0.79</v>
      </c>
      <c r="I1287" t="n">
        <v>18</v>
      </c>
      <c r="J1287" t="n">
        <v>286.06</v>
      </c>
      <c r="K1287" t="n">
        <v>59.89</v>
      </c>
      <c r="L1287" t="n">
        <v>12.75</v>
      </c>
      <c r="M1287" t="n">
        <v>16</v>
      </c>
      <c r="N1287" t="n">
        <v>78.42</v>
      </c>
      <c r="O1287" t="n">
        <v>35515.1</v>
      </c>
      <c r="P1287" t="n">
        <v>292.82</v>
      </c>
      <c r="Q1287" t="n">
        <v>444.58</v>
      </c>
      <c r="R1287" t="n">
        <v>78.87</v>
      </c>
      <c r="S1287" t="n">
        <v>48.21</v>
      </c>
      <c r="T1287" t="n">
        <v>9350.049999999999</v>
      </c>
      <c r="U1287" t="n">
        <v>0.61</v>
      </c>
      <c r="V1287" t="n">
        <v>0.77</v>
      </c>
      <c r="W1287" t="n">
        <v>0.19</v>
      </c>
      <c r="X1287" t="n">
        <v>0.55</v>
      </c>
      <c r="Y1287" t="n">
        <v>1</v>
      </c>
      <c r="Z1287" t="n">
        <v>10</v>
      </c>
    </row>
    <row r="1288">
      <c r="A1288" t="n">
        <v>48</v>
      </c>
      <c r="B1288" t="n">
        <v>135</v>
      </c>
      <c r="C1288" t="inlineStr">
        <is>
          <t xml:space="preserve">CONCLUIDO	</t>
        </is>
      </c>
      <c r="D1288" t="n">
        <v>4.6389</v>
      </c>
      <c r="E1288" t="n">
        <v>21.56</v>
      </c>
      <c r="F1288" t="n">
        <v>17.79</v>
      </c>
      <c r="G1288" t="n">
        <v>59.31</v>
      </c>
      <c r="H1288" t="n">
        <v>0.8100000000000001</v>
      </c>
      <c r="I1288" t="n">
        <v>18</v>
      </c>
      <c r="J1288" t="n">
        <v>286.56</v>
      </c>
      <c r="K1288" t="n">
        <v>59.89</v>
      </c>
      <c r="L1288" t="n">
        <v>13</v>
      </c>
      <c r="M1288" t="n">
        <v>16</v>
      </c>
      <c r="N1288" t="n">
        <v>78.68000000000001</v>
      </c>
      <c r="O1288" t="n">
        <v>35577.18</v>
      </c>
      <c r="P1288" t="n">
        <v>292.04</v>
      </c>
      <c r="Q1288" t="n">
        <v>444.55</v>
      </c>
      <c r="R1288" t="n">
        <v>77.61</v>
      </c>
      <c r="S1288" t="n">
        <v>48.21</v>
      </c>
      <c r="T1288" t="n">
        <v>8718.85</v>
      </c>
      <c r="U1288" t="n">
        <v>0.62</v>
      </c>
      <c r="V1288" t="n">
        <v>0.77</v>
      </c>
      <c r="W1288" t="n">
        <v>0.19</v>
      </c>
      <c r="X1288" t="n">
        <v>0.52</v>
      </c>
      <c r="Y1288" t="n">
        <v>1</v>
      </c>
      <c r="Z1288" t="n">
        <v>10</v>
      </c>
    </row>
    <row r="1289">
      <c r="A1289" t="n">
        <v>49</v>
      </c>
      <c r="B1289" t="n">
        <v>135</v>
      </c>
      <c r="C1289" t="inlineStr">
        <is>
          <t xml:space="preserve">CONCLUIDO	</t>
        </is>
      </c>
      <c r="D1289" t="n">
        <v>4.6599</v>
      </c>
      <c r="E1289" t="n">
        <v>21.46</v>
      </c>
      <c r="F1289" t="n">
        <v>17.75</v>
      </c>
      <c r="G1289" t="n">
        <v>62.64</v>
      </c>
      <c r="H1289" t="n">
        <v>0.82</v>
      </c>
      <c r="I1289" t="n">
        <v>17</v>
      </c>
      <c r="J1289" t="n">
        <v>287.07</v>
      </c>
      <c r="K1289" t="n">
        <v>59.89</v>
      </c>
      <c r="L1289" t="n">
        <v>13.25</v>
      </c>
      <c r="M1289" t="n">
        <v>15</v>
      </c>
      <c r="N1289" t="n">
        <v>78.93000000000001</v>
      </c>
      <c r="O1289" t="n">
        <v>35639.23</v>
      </c>
      <c r="P1289" t="n">
        <v>291.36</v>
      </c>
      <c r="Q1289" t="n">
        <v>444.55</v>
      </c>
      <c r="R1289" t="n">
        <v>76.03</v>
      </c>
      <c r="S1289" t="n">
        <v>48.21</v>
      </c>
      <c r="T1289" t="n">
        <v>7937.32</v>
      </c>
      <c r="U1289" t="n">
        <v>0.63</v>
      </c>
      <c r="V1289" t="n">
        <v>0.77</v>
      </c>
      <c r="W1289" t="n">
        <v>0.19</v>
      </c>
      <c r="X1289" t="n">
        <v>0.47</v>
      </c>
      <c r="Y1289" t="n">
        <v>1</v>
      </c>
      <c r="Z1289" t="n">
        <v>10</v>
      </c>
    </row>
    <row r="1290">
      <c r="A1290" t="n">
        <v>50</v>
      </c>
      <c r="B1290" t="n">
        <v>135</v>
      </c>
      <c r="C1290" t="inlineStr">
        <is>
          <t xml:space="preserve">CONCLUIDO	</t>
        </is>
      </c>
      <c r="D1290" t="n">
        <v>4.6597</v>
      </c>
      <c r="E1290" t="n">
        <v>21.46</v>
      </c>
      <c r="F1290" t="n">
        <v>17.75</v>
      </c>
      <c r="G1290" t="n">
        <v>62.64</v>
      </c>
      <c r="H1290" t="n">
        <v>0.84</v>
      </c>
      <c r="I1290" t="n">
        <v>17</v>
      </c>
      <c r="J1290" t="n">
        <v>287.57</v>
      </c>
      <c r="K1290" t="n">
        <v>59.89</v>
      </c>
      <c r="L1290" t="n">
        <v>13.5</v>
      </c>
      <c r="M1290" t="n">
        <v>15</v>
      </c>
      <c r="N1290" t="n">
        <v>79.18000000000001</v>
      </c>
      <c r="O1290" t="n">
        <v>35701.38</v>
      </c>
      <c r="P1290" t="n">
        <v>291.5</v>
      </c>
      <c r="Q1290" t="n">
        <v>444.55</v>
      </c>
      <c r="R1290" t="n">
        <v>76.06999999999999</v>
      </c>
      <c r="S1290" t="n">
        <v>48.21</v>
      </c>
      <c r="T1290" t="n">
        <v>7955.07</v>
      </c>
      <c r="U1290" t="n">
        <v>0.63</v>
      </c>
      <c r="V1290" t="n">
        <v>0.77</v>
      </c>
      <c r="W1290" t="n">
        <v>0.19</v>
      </c>
      <c r="X1290" t="n">
        <v>0.47</v>
      </c>
      <c r="Y1290" t="n">
        <v>1</v>
      </c>
      <c r="Z1290" t="n">
        <v>10</v>
      </c>
    </row>
    <row r="1291">
      <c r="A1291" t="n">
        <v>51</v>
      </c>
      <c r="B1291" t="n">
        <v>135</v>
      </c>
      <c r="C1291" t="inlineStr">
        <is>
          <t xml:space="preserve">CONCLUIDO	</t>
        </is>
      </c>
      <c r="D1291" t="n">
        <v>4.6603</v>
      </c>
      <c r="E1291" t="n">
        <v>21.46</v>
      </c>
      <c r="F1291" t="n">
        <v>17.75</v>
      </c>
      <c r="G1291" t="n">
        <v>62.63</v>
      </c>
      <c r="H1291" t="n">
        <v>0.85</v>
      </c>
      <c r="I1291" t="n">
        <v>17</v>
      </c>
      <c r="J1291" t="n">
        <v>288.08</v>
      </c>
      <c r="K1291" t="n">
        <v>59.89</v>
      </c>
      <c r="L1291" t="n">
        <v>13.75</v>
      </c>
      <c r="M1291" t="n">
        <v>15</v>
      </c>
      <c r="N1291" t="n">
        <v>79.44</v>
      </c>
      <c r="O1291" t="n">
        <v>35763.64</v>
      </c>
      <c r="P1291" t="n">
        <v>290.86</v>
      </c>
      <c r="Q1291" t="n">
        <v>444.56</v>
      </c>
      <c r="R1291" t="n">
        <v>75.98</v>
      </c>
      <c r="S1291" t="n">
        <v>48.21</v>
      </c>
      <c r="T1291" t="n">
        <v>7907.99</v>
      </c>
      <c r="U1291" t="n">
        <v>0.63</v>
      </c>
      <c r="V1291" t="n">
        <v>0.77</v>
      </c>
      <c r="W1291" t="n">
        <v>0.19</v>
      </c>
      <c r="X1291" t="n">
        <v>0.47</v>
      </c>
      <c r="Y1291" t="n">
        <v>1</v>
      </c>
      <c r="Z1291" t="n">
        <v>10</v>
      </c>
    </row>
    <row r="1292">
      <c r="A1292" t="n">
        <v>52</v>
      </c>
      <c r="B1292" t="n">
        <v>135</v>
      </c>
      <c r="C1292" t="inlineStr">
        <is>
          <t xml:space="preserve">CONCLUIDO	</t>
        </is>
      </c>
      <c r="D1292" t="n">
        <v>4.6807</v>
      </c>
      <c r="E1292" t="n">
        <v>21.36</v>
      </c>
      <c r="F1292" t="n">
        <v>17.7</v>
      </c>
      <c r="G1292" t="n">
        <v>66.38</v>
      </c>
      <c r="H1292" t="n">
        <v>0.86</v>
      </c>
      <c r="I1292" t="n">
        <v>16</v>
      </c>
      <c r="J1292" t="n">
        <v>288.58</v>
      </c>
      <c r="K1292" t="n">
        <v>59.89</v>
      </c>
      <c r="L1292" t="n">
        <v>14</v>
      </c>
      <c r="M1292" t="n">
        <v>14</v>
      </c>
      <c r="N1292" t="n">
        <v>79.69</v>
      </c>
      <c r="O1292" t="n">
        <v>35826</v>
      </c>
      <c r="P1292" t="n">
        <v>290.1</v>
      </c>
      <c r="Q1292" t="n">
        <v>444.57</v>
      </c>
      <c r="R1292" t="n">
        <v>74.43000000000001</v>
      </c>
      <c r="S1292" t="n">
        <v>48.21</v>
      </c>
      <c r="T1292" t="n">
        <v>7137.81</v>
      </c>
      <c r="U1292" t="n">
        <v>0.65</v>
      </c>
      <c r="V1292" t="n">
        <v>0.77</v>
      </c>
      <c r="W1292" t="n">
        <v>0.19</v>
      </c>
      <c r="X1292" t="n">
        <v>0.42</v>
      </c>
      <c r="Y1292" t="n">
        <v>1</v>
      </c>
      <c r="Z1292" t="n">
        <v>10</v>
      </c>
    </row>
    <row r="1293">
      <c r="A1293" t="n">
        <v>53</v>
      </c>
      <c r="B1293" t="n">
        <v>135</v>
      </c>
      <c r="C1293" t="inlineStr">
        <is>
          <t xml:space="preserve">CONCLUIDO	</t>
        </is>
      </c>
      <c r="D1293" t="n">
        <v>4.6805</v>
      </c>
      <c r="E1293" t="n">
        <v>21.37</v>
      </c>
      <c r="F1293" t="n">
        <v>17.7</v>
      </c>
      <c r="G1293" t="n">
        <v>66.39</v>
      </c>
      <c r="H1293" t="n">
        <v>0.88</v>
      </c>
      <c r="I1293" t="n">
        <v>16</v>
      </c>
      <c r="J1293" t="n">
        <v>289.09</v>
      </c>
      <c r="K1293" t="n">
        <v>59.89</v>
      </c>
      <c r="L1293" t="n">
        <v>14.25</v>
      </c>
      <c r="M1293" t="n">
        <v>14</v>
      </c>
      <c r="N1293" t="n">
        <v>79.95</v>
      </c>
      <c r="O1293" t="n">
        <v>35888.47</v>
      </c>
      <c r="P1293" t="n">
        <v>290.2</v>
      </c>
      <c r="Q1293" t="n">
        <v>444.55</v>
      </c>
      <c r="R1293" t="n">
        <v>74.48</v>
      </c>
      <c r="S1293" t="n">
        <v>48.21</v>
      </c>
      <c r="T1293" t="n">
        <v>7165.58</v>
      </c>
      <c r="U1293" t="n">
        <v>0.65</v>
      </c>
      <c r="V1293" t="n">
        <v>0.77</v>
      </c>
      <c r="W1293" t="n">
        <v>0.19</v>
      </c>
      <c r="X1293" t="n">
        <v>0.43</v>
      </c>
      <c r="Y1293" t="n">
        <v>1</v>
      </c>
      <c r="Z1293" t="n">
        <v>10</v>
      </c>
    </row>
    <row r="1294">
      <c r="A1294" t="n">
        <v>54</v>
      </c>
      <c r="B1294" t="n">
        <v>135</v>
      </c>
      <c r="C1294" t="inlineStr">
        <is>
          <t xml:space="preserve">CONCLUIDO	</t>
        </is>
      </c>
      <c r="D1294" t="n">
        <v>4.6784</v>
      </c>
      <c r="E1294" t="n">
        <v>21.37</v>
      </c>
      <c r="F1294" t="n">
        <v>17.71</v>
      </c>
      <c r="G1294" t="n">
        <v>66.42</v>
      </c>
      <c r="H1294" t="n">
        <v>0.89</v>
      </c>
      <c r="I1294" t="n">
        <v>16</v>
      </c>
      <c r="J1294" t="n">
        <v>289.6</v>
      </c>
      <c r="K1294" t="n">
        <v>59.89</v>
      </c>
      <c r="L1294" t="n">
        <v>14.5</v>
      </c>
      <c r="M1294" t="n">
        <v>14</v>
      </c>
      <c r="N1294" t="n">
        <v>80.20999999999999</v>
      </c>
      <c r="O1294" t="n">
        <v>35951.04</v>
      </c>
      <c r="P1294" t="n">
        <v>290.38</v>
      </c>
      <c r="Q1294" t="n">
        <v>444.55</v>
      </c>
      <c r="R1294" t="n">
        <v>74.73999999999999</v>
      </c>
      <c r="S1294" t="n">
        <v>48.21</v>
      </c>
      <c r="T1294" t="n">
        <v>7296.63</v>
      </c>
      <c r="U1294" t="n">
        <v>0.64</v>
      </c>
      <c r="V1294" t="n">
        <v>0.77</v>
      </c>
      <c r="W1294" t="n">
        <v>0.19</v>
      </c>
      <c r="X1294" t="n">
        <v>0.44</v>
      </c>
      <c r="Y1294" t="n">
        <v>1</v>
      </c>
      <c r="Z1294" t="n">
        <v>10</v>
      </c>
    </row>
    <row r="1295">
      <c r="A1295" t="n">
        <v>55</v>
      </c>
      <c r="B1295" t="n">
        <v>135</v>
      </c>
      <c r="C1295" t="inlineStr">
        <is>
          <t xml:space="preserve">CONCLUIDO	</t>
        </is>
      </c>
      <c r="D1295" t="n">
        <v>4.6806</v>
      </c>
      <c r="E1295" t="n">
        <v>21.36</v>
      </c>
      <c r="F1295" t="n">
        <v>17.7</v>
      </c>
      <c r="G1295" t="n">
        <v>66.39</v>
      </c>
      <c r="H1295" t="n">
        <v>0.91</v>
      </c>
      <c r="I1295" t="n">
        <v>16</v>
      </c>
      <c r="J1295" t="n">
        <v>290.1</v>
      </c>
      <c r="K1295" t="n">
        <v>59.89</v>
      </c>
      <c r="L1295" t="n">
        <v>14.75</v>
      </c>
      <c r="M1295" t="n">
        <v>14</v>
      </c>
      <c r="N1295" t="n">
        <v>80.47</v>
      </c>
      <c r="O1295" t="n">
        <v>36013.72</v>
      </c>
      <c r="P1295" t="n">
        <v>289.69</v>
      </c>
      <c r="Q1295" t="n">
        <v>444.55</v>
      </c>
      <c r="R1295" t="n">
        <v>74.48</v>
      </c>
      <c r="S1295" t="n">
        <v>48.21</v>
      </c>
      <c r="T1295" t="n">
        <v>7162.88</v>
      </c>
      <c r="U1295" t="n">
        <v>0.65</v>
      </c>
      <c r="V1295" t="n">
        <v>0.77</v>
      </c>
      <c r="W1295" t="n">
        <v>0.19</v>
      </c>
      <c r="X1295" t="n">
        <v>0.43</v>
      </c>
      <c r="Y1295" t="n">
        <v>1</v>
      </c>
      <c r="Z1295" t="n">
        <v>10</v>
      </c>
    </row>
    <row r="1296">
      <c r="A1296" t="n">
        <v>56</v>
      </c>
      <c r="B1296" t="n">
        <v>135</v>
      </c>
      <c r="C1296" t="inlineStr">
        <is>
          <t xml:space="preserve">CONCLUIDO	</t>
        </is>
      </c>
      <c r="D1296" t="n">
        <v>4.6998</v>
      </c>
      <c r="E1296" t="n">
        <v>21.28</v>
      </c>
      <c r="F1296" t="n">
        <v>17.67</v>
      </c>
      <c r="G1296" t="n">
        <v>70.66</v>
      </c>
      <c r="H1296" t="n">
        <v>0.92</v>
      </c>
      <c r="I1296" t="n">
        <v>15</v>
      </c>
      <c r="J1296" t="n">
        <v>290.61</v>
      </c>
      <c r="K1296" t="n">
        <v>59.89</v>
      </c>
      <c r="L1296" t="n">
        <v>15</v>
      </c>
      <c r="M1296" t="n">
        <v>13</v>
      </c>
      <c r="N1296" t="n">
        <v>80.73</v>
      </c>
      <c r="O1296" t="n">
        <v>36076.5</v>
      </c>
      <c r="P1296" t="n">
        <v>289.46</v>
      </c>
      <c r="Q1296" t="n">
        <v>444.55</v>
      </c>
      <c r="R1296" t="n">
        <v>73.27</v>
      </c>
      <c r="S1296" t="n">
        <v>48.21</v>
      </c>
      <c r="T1296" t="n">
        <v>6567.2</v>
      </c>
      <c r="U1296" t="n">
        <v>0.66</v>
      </c>
      <c r="V1296" t="n">
        <v>0.77</v>
      </c>
      <c r="W1296" t="n">
        <v>0.19</v>
      </c>
      <c r="X1296" t="n">
        <v>0.39</v>
      </c>
      <c r="Y1296" t="n">
        <v>1</v>
      </c>
      <c r="Z1296" t="n">
        <v>10</v>
      </c>
    </row>
    <row r="1297">
      <c r="A1297" t="n">
        <v>57</v>
      </c>
      <c r="B1297" t="n">
        <v>135</v>
      </c>
      <c r="C1297" t="inlineStr">
        <is>
          <t xml:space="preserve">CONCLUIDO	</t>
        </is>
      </c>
      <c r="D1297" t="n">
        <v>4.6987</v>
      </c>
      <c r="E1297" t="n">
        <v>21.28</v>
      </c>
      <c r="F1297" t="n">
        <v>17.67</v>
      </c>
      <c r="G1297" t="n">
        <v>70.68000000000001</v>
      </c>
      <c r="H1297" t="n">
        <v>0.93</v>
      </c>
      <c r="I1297" t="n">
        <v>15</v>
      </c>
      <c r="J1297" t="n">
        <v>291.12</v>
      </c>
      <c r="K1297" t="n">
        <v>59.89</v>
      </c>
      <c r="L1297" t="n">
        <v>15.25</v>
      </c>
      <c r="M1297" t="n">
        <v>13</v>
      </c>
      <c r="N1297" t="n">
        <v>80.98999999999999</v>
      </c>
      <c r="O1297" t="n">
        <v>36139.39</v>
      </c>
      <c r="P1297" t="n">
        <v>289.21</v>
      </c>
      <c r="Q1297" t="n">
        <v>444.55</v>
      </c>
      <c r="R1297" t="n">
        <v>73.43000000000001</v>
      </c>
      <c r="S1297" t="n">
        <v>48.21</v>
      </c>
      <c r="T1297" t="n">
        <v>6645.43</v>
      </c>
      <c r="U1297" t="n">
        <v>0.66</v>
      </c>
      <c r="V1297" t="n">
        <v>0.77</v>
      </c>
      <c r="W1297" t="n">
        <v>0.19</v>
      </c>
      <c r="X1297" t="n">
        <v>0.39</v>
      </c>
      <c r="Y1297" t="n">
        <v>1</v>
      </c>
      <c r="Z1297" t="n">
        <v>10</v>
      </c>
    </row>
    <row r="1298">
      <c r="A1298" t="n">
        <v>58</v>
      </c>
      <c r="B1298" t="n">
        <v>135</v>
      </c>
      <c r="C1298" t="inlineStr">
        <is>
          <t xml:space="preserve">CONCLUIDO	</t>
        </is>
      </c>
      <c r="D1298" t="n">
        <v>4.6995</v>
      </c>
      <c r="E1298" t="n">
        <v>21.28</v>
      </c>
      <c r="F1298" t="n">
        <v>17.67</v>
      </c>
      <c r="G1298" t="n">
        <v>70.67</v>
      </c>
      <c r="H1298" t="n">
        <v>0.95</v>
      </c>
      <c r="I1298" t="n">
        <v>15</v>
      </c>
      <c r="J1298" t="n">
        <v>291.63</v>
      </c>
      <c r="K1298" t="n">
        <v>59.89</v>
      </c>
      <c r="L1298" t="n">
        <v>15.5</v>
      </c>
      <c r="M1298" t="n">
        <v>13</v>
      </c>
      <c r="N1298" t="n">
        <v>81.25</v>
      </c>
      <c r="O1298" t="n">
        <v>36202.38</v>
      </c>
      <c r="P1298" t="n">
        <v>289.16</v>
      </c>
      <c r="Q1298" t="n">
        <v>444.56</v>
      </c>
      <c r="R1298" t="n">
        <v>73.31</v>
      </c>
      <c r="S1298" t="n">
        <v>48.21</v>
      </c>
      <c r="T1298" t="n">
        <v>6583.72</v>
      </c>
      <c r="U1298" t="n">
        <v>0.66</v>
      </c>
      <c r="V1298" t="n">
        <v>0.77</v>
      </c>
      <c r="W1298" t="n">
        <v>0.19</v>
      </c>
      <c r="X1298" t="n">
        <v>0.39</v>
      </c>
      <c r="Y1298" t="n">
        <v>1</v>
      </c>
      <c r="Z1298" t="n">
        <v>10</v>
      </c>
    </row>
    <row r="1299">
      <c r="A1299" t="n">
        <v>59</v>
      </c>
      <c r="B1299" t="n">
        <v>135</v>
      </c>
      <c r="C1299" t="inlineStr">
        <is>
          <t xml:space="preserve">CONCLUIDO	</t>
        </is>
      </c>
      <c r="D1299" t="n">
        <v>4.6985</v>
      </c>
      <c r="E1299" t="n">
        <v>21.28</v>
      </c>
      <c r="F1299" t="n">
        <v>17.67</v>
      </c>
      <c r="G1299" t="n">
        <v>70.69</v>
      </c>
      <c r="H1299" t="n">
        <v>0.96</v>
      </c>
      <c r="I1299" t="n">
        <v>15</v>
      </c>
      <c r="J1299" t="n">
        <v>292.15</v>
      </c>
      <c r="K1299" t="n">
        <v>59.89</v>
      </c>
      <c r="L1299" t="n">
        <v>15.75</v>
      </c>
      <c r="M1299" t="n">
        <v>13</v>
      </c>
      <c r="N1299" t="n">
        <v>81.51000000000001</v>
      </c>
      <c r="O1299" t="n">
        <v>36265.48</v>
      </c>
      <c r="P1299" t="n">
        <v>289.12</v>
      </c>
      <c r="Q1299" t="n">
        <v>444.55</v>
      </c>
      <c r="R1299" t="n">
        <v>73.45</v>
      </c>
      <c r="S1299" t="n">
        <v>48.21</v>
      </c>
      <c r="T1299" t="n">
        <v>6655.62</v>
      </c>
      <c r="U1299" t="n">
        <v>0.66</v>
      </c>
      <c r="V1299" t="n">
        <v>0.77</v>
      </c>
      <c r="W1299" t="n">
        <v>0.19</v>
      </c>
      <c r="X1299" t="n">
        <v>0.4</v>
      </c>
      <c r="Y1299" t="n">
        <v>1</v>
      </c>
      <c r="Z1299" t="n">
        <v>10</v>
      </c>
    </row>
    <row r="1300">
      <c r="A1300" t="n">
        <v>60</v>
      </c>
      <c r="B1300" t="n">
        <v>135</v>
      </c>
      <c r="C1300" t="inlineStr">
        <is>
          <t xml:space="preserve">CONCLUIDO	</t>
        </is>
      </c>
      <c r="D1300" t="n">
        <v>4.7235</v>
      </c>
      <c r="E1300" t="n">
        <v>21.17</v>
      </c>
      <c r="F1300" t="n">
        <v>17.61</v>
      </c>
      <c r="G1300" t="n">
        <v>75.47</v>
      </c>
      <c r="H1300" t="n">
        <v>0.97</v>
      </c>
      <c r="I1300" t="n">
        <v>14</v>
      </c>
      <c r="J1300" t="n">
        <v>292.66</v>
      </c>
      <c r="K1300" t="n">
        <v>59.89</v>
      </c>
      <c r="L1300" t="n">
        <v>16</v>
      </c>
      <c r="M1300" t="n">
        <v>12</v>
      </c>
      <c r="N1300" t="n">
        <v>81.77</v>
      </c>
      <c r="O1300" t="n">
        <v>36328.69</v>
      </c>
      <c r="P1300" t="n">
        <v>287.9</v>
      </c>
      <c r="Q1300" t="n">
        <v>444.56</v>
      </c>
      <c r="R1300" t="n">
        <v>71.25</v>
      </c>
      <c r="S1300" t="n">
        <v>48.21</v>
      </c>
      <c r="T1300" t="n">
        <v>5558.96</v>
      </c>
      <c r="U1300" t="n">
        <v>0.68</v>
      </c>
      <c r="V1300" t="n">
        <v>0.77</v>
      </c>
      <c r="W1300" t="n">
        <v>0.19</v>
      </c>
      <c r="X1300" t="n">
        <v>0.33</v>
      </c>
      <c r="Y1300" t="n">
        <v>1</v>
      </c>
      <c r="Z1300" t="n">
        <v>10</v>
      </c>
    </row>
    <row r="1301">
      <c r="A1301" t="n">
        <v>61</v>
      </c>
      <c r="B1301" t="n">
        <v>135</v>
      </c>
      <c r="C1301" t="inlineStr">
        <is>
          <t xml:space="preserve">CONCLUIDO	</t>
        </is>
      </c>
      <c r="D1301" t="n">
        <v>4.7345</v>
      </c>
      <c r="E1301" t="n">
        <v>21.12</v>
      </c>
      <c r="F1301" t="n">
        <v>17.56</v>
      </c>
      <c r="G1301" t="n">
        <v>75.26000000000001</v>
      </c>
      <c r="H1301" t="n">
        <v>0.99</v>
      </c>
      <c r="I1301" t="n">
        <v>14</v>
      </c>
      <c r="J1301" t="n">
        <v>293.17</v>
      </c>
      <c r="K1301" t="n">
        <v>59.89</v>
      </c>
      <c r="L1301" t="n">
        <v>16.25</v>
      </c>
      <c r="M1301" t="n">
        <v>12</v>
      </c>
      <c r="N1301" t="n">
        <v>82.03</v>
      </c>
      <c r="O1301" t="n">
        <v>36392.01</v>
      </c>
      <c r="P1301" t="n">
        <v>287.24</v>
      </c>
      <c r="Q1301" t="n">
        <v>444.55</v>
      </c>
      <c r="R1301" t="n">
        <v>69.59</v>
      </c>
      <c r="S1301" t="n">
        <v>48.21</v>
      </c>
      <c r="T1301" t="n">
        <v>4728.42</v>
      </c>
      <c r="U1301" t="n">
        <v>0.6899999999999999</v>
      </c>
      <c r="V1301" t="n">
        <v>0.78</v>
      </c>
      <c r="W1301" t="n">
        <v>0.19</v>
      </c>
      <c r="X1301" t="n">
        <v>0.28</v>
      </c>
      <c r="Y1301" t="n">
        <v>1</v>
      </c>
      <c r="Z1301" t="n">
        <v>10</v>
      </c>
    </row>
    <row r="1302">
      <c r="A1302" t="n">
        <v>62</v>
      </c>
      <c r="B1302" t="n">
        <v>135</v>
      </c>
      <c r="C1302" t="inlineStr">
        <is>
          <t xml:space="preserve">CONCLUIDO	</t>
        </is>
      </c>
      <c r="D1302" t="n">
        <v>4.7239</v>
      </c>
      <c r="E1302" t="n">
        <v>21.17</v>
      </c>
      <c r="F1302" t="n">
        <v>17.61</v>
      </c>
      <c r="G1302" t="n">
        <v>75.45999999999999</v>
      </c>
      <c r="H1302" t="n">
        <v>1</v>
      </c>
      <c r="I1302" t="n">
        <v>14</v>
      </c>
      <c r="J1302" t="n">
        <v>293.69</v>
      </c>
      <c r="K1302" t="n">
        <v>59.89</v>
      </c>
      <c r="L1302" t="n">
        <v>16.5</v>
      </c>
      <c r="M1302" t="n">
        <v>12</v>
      </c>
      <c r="N1302" t="n">
        <v>82.3</v>
      </c>
      <c r="O1302" t="n">
        <v>36455.44</v>
      </c>
      <c r="P1302" t="n">
        <v>288.03</v>
      </c>
      <c r="Q1302" t="n">
        <v>444.56</v>
      </c>
      <c r="R1302" t="n">
        <v>71.58</v>
      </c>
      <c r="S1302" t="n">
        <v>48.21</v>
      </c>
      <c r="T1302" t="n">
        <v>5722.69</v>
      </c>
      <c r="U1302" t="n">
        <v>0.67</v>
      </c>
      <c r="V1302" t="n">
        <v>0.77</v>
      </c>
      <c r="W1302" t="n">
        <v>0.18</v>
      </c>
      <c r="X1302" t="n">
        <v>0.33</v>
      </c>
      <c r="Y1302" t="n">
        <v>1</v>
      </c>
      <c r="Z1302" t="n">
        <v>10</v>
      </c>
    </row>
    <row r="1303">
      <c r="A1303" t="n">
        <v>63</v>
      </c>
      <c r="B1303" t="n">
        <v>135</v>
      </c>
      <c r="C1303" t="inlineStr">
        <is>
          <t xml:space="preserve">CONCLUIDO	</t>
        </is>
      </c>
      <c r="D1303" t="n">
        <v>4.6994</v>
      </c>
      <c r="E1303" t="n">
        <v>21.28</v>
      </c>
      <c r="F1303" t="n">
        <v>17.72</v>
      </c>
      <c r="G1303" t="n">
        <v>75.94</v>
      </c>
      <c r="H1303" t="n">
        <v>1.01</v>
      </c>
      <c r="I1303" t="n">
        <v>14</v>
      </c>
      <c r="J1303" t="n">
        <v>294.2</v>
      </c>
      <c r="K1303" t="n">
        <v>59.89</v>
      </c>
      <c r="L1303" t="n">
        <v>16.75</v>
      </c>
      <c r="M1303" t="n">
        <v>12</v>
      </c>
      <c r="N1303" t="n">
        <v>82.56</v>
      </c>
      <c r="O1303" t="n">
        <v>36518.97</v>
      </c>
      <c r="P1303" t="n">
        <v>289.64</v>
      </c>
      <c r="Q1303" t="n">
        <v>444.55</v>
      </c>
      <c r="R1303" t="n">
        <v>75.2</v>
      </c>
      <c r="S1303" t="n">
        <v>48.21</v>
      </c>
      <c r="T1303" t="n">
        <v>7535.06</v>
      </c>
      <c r="U1303" t="n">
        <v>0.64</v>
      </c>
      <c r="V1303" t="n">
        <v>0.77</v>
      </c>
      <c r="W1303" t="n">
        <v>0.19</v>
      </c>
      <c r="X1303" t="n">
        <v>0.44</v>
      </c>
      <c r="Y1303" t="n">
        <v>1</v>
      </c>
      <c r="Z1303" t="n">
        <v>10</v>
      </c>
    </row>
    <row r="1304">
      <c r="A1304" t="n">
        <v>64</v>
      </c>
      <c r="B1304" t="n">
        <v>135</v>
      </c>
      <c r="C1304" t="inlineStr">
        <is>
          <t xml:space="preserve">CONCLUIDO	</t>
        </is>
      </c>
      <c r="D1304" t="n">
        <v>4.7096</v>
      </c>
      <c r="E1304" t="n">
        <v>21.23</v>
      </c>
      <c r="F1304" t="n">
        <v>17.67</v>
      </c>
      <c r="G1304" t="n">
        <v>75.73999999999999</v>
      </c>
      <c r="H1304" t="n">
        <v>1.03</v>
      </c>
      <c r="I1304" t="n">
        <v>14</v>
      </c>
      <c r="J1304" t="n">
        <v>294.72</v>
      </c>
      <c r="K1304" t="n">
        <v>59.89</v>
      </c>
      <c r="L1304" t="n">
        <v>17</v>
      </c>
      <c r="M1304" t="n">
        <v>12</v>
      </c>
      <c r="N1304" t="n">
        <v>82.83</v>
      </c>
      <c r="O1304" t="n">
        <v>36582.62</v>
      </c>
      <c r="P1304" t="n">
        <v>288.03</v>
      </c>
      <c r="Q1304" t="n">
        <v>444.55</v>
      </c>
      <c r="R1304" t="n">
        <v>73.58</v>
      </c>
      <c r="S1304" t="n">
        <v>48.21</v>
      </c>
      <c r="T1304" t="n">
        <v>6725.22</v>
      </c>
      <c r="U1304" t="n">
        <v>0.66</v>
      </c>
      <c r="V1304" t="n">
        <v>0.77</v>
      </c>
      <c r="W1304" t="n">
        <v>0.19</v>
      </c>
      <c r="X1304" t="n">
        <v>0.4</v>
      </c>
      <c r="Y1304" t="n">
        <v>1</v>
      </c>
      <c r="Z1304" t="n">
        <v>10</v>
      </c>
    </row>
    <row r="1305">
      <c r="A1305" t="n">
        <v>65</v>
      </c>
      <c r="B1305" t="n">
        <v>135</v>
      </c>
      <c r="C1305" t="inlineStr">
        <is>
          <t xml:space="preserve">CONCLUIDO	</t>
        </is>
      </c>
      <c r="D1305" t="n">
        <v>4.7327</v>
      </c>
      <c r="E1305" t="n">
        <v>21.13</v>
      </c>
      <c r="F1305" t="n">
        <v>17.62</v>
      </c>
      <c r="G1305" t="n">
        <v>81.31999999999999</v>
      </c>
      <c r="H1305" t="n">
        <v>1.04</v>
      </c>
      <c r="I1305" t="n">
        <v>13</v>
      </c>
      <c r="J1305" t="n">
        <v>295.23</v>
      </c>
      <c r="K1305" t="n">
        <v>59.89</v>
      </c>
      <c r="L1305" t="n">
        <v>17.25</v>
      </c>
      <c r="M1305" t="n">
        <v>11</v>
      </c>
      <c r="N1305" t="n">
        <v>83.09999999999999</v>
      </c>
      <c r="O1305" t="n">
        <v>36646.38</v>
      </c>
      <c r="P1305" t="n">
        <v>287.2</v>
      </c>
      <c r="Q1305" t="n">
        <v>444.55</v>
      </c>
      <c r="R1305" t="n">
        <v>71.79000000000001</v>
      </c>
      <c r="S1305" t="n">
        <v>48.21</v>
      </c>
      <c r="T1305" t="n">
        <v>5837.37</v>
      </c>
      <c r="U1305" t="n">
        <v>0.67</v>
      </c>
      <c r="V1305" t="n">
        <v>0.77</v>
      </c>
      <c r="W1305" t="n">
        <v>0.18</v>
      </c>
      <c r="X1305" t="n">
        <v>0.34</v>
      </c>
      <c r="Y1305" t="n">
        <v>1</v>
      </c>
      <c r="Z1305" t="n">
        <v>10</v>
      </c>
    </row>
    <row r="1306">
      <c r="A1306" t="n">
        <v>66</v>
      </c>
      <c r="B1306" t="n">
        <v>135</v>
      </c>
      <c r="C1306" t="inlineStr">
        <is>
          <t xml:space="preserve">CONCLUIDO	</t>
        </is>
      </c>
      <c r="D1306" t="n">
        <v>4.7319</v>
      </c>
      <c r="E1306" t="n">
        <v>21.13</v>
      </c>
      <c r="F1306" t="n">
        <v>17.62</v>
      </c>
      <c r="G1306" t="n">
        <v>81.34</v>
      </c>
      <c r="H1306" t="n">
        <v>1.05</v>
      </c>
      <c r="I1306" t="n">
        <v>13</v>
      </c>
      <c r="J1306" t="n">
        <v>295.75</v>
      </c>
      <c r="K1306" t="n">
        <v>59.89</v>
      </c>
      <c r="L1306" t="n">
        <v>17.5</v>
      </c>
      <c r="M1306" t="n">
        <v>11</v>
      </c>
      <c r="N1306" t="n">
        <v>83.36</v>
      </c>
      <c r="O1306" t="n">
        <v>36710.24</v>
      </c>
      <c r="P1306" t="n">
        <v>287.27</v>
      </c>
      <c r="Q1306" t="n">
        <v>444.55</v>
      </c>
      <c r="R1306" t="n">
        <v>71.91</v>
      </c>
      <c r="S1306" t="n">
        <v>48.21</v>
      </c>
      <c r="T1306" t="n">
        <v>5897.37</v>
      </c>
      <c r="U1306" t="n">
        <v>0.67</v>
      </c>
      <c r="V1306" t="n">
        <v>0.77</v>
      </c>
      <c r="W1306" t="n">
        <v>0.18</v>
      </c>
      <c r="X1306" t="n">
        <v>0.35</v>
      </c>
      <c r="Y1306" t="n">
        <v>1</v>
      </c>
      <c r="Z1306" t="n">
        <v>10</v>
      </c>
    </row>
    <row r="1307">
      <c r="A1307" t="n">
        <v>67</v>
      </c>
      <c r="B1307" t="n">
        <v>135</v>
      </c>
      <c r="C1307" t="inlineStr">
        <is>
          <t xml:space="preserve">CONCLUIDO	</t>
        </is>
      </c>
      <c r="D1307" t="n">
        <v>4.7318</v>
      </c>
      <c r="E1307" t="n">
        <v>21.13</v>
      </c>
      <c r="F1307" t="n">
        <v>17.62</v>
      </c>
      <c r="G1307" t="n">
        <v>81.34</v>
      </c>
      <c r="H1307" t="n">
        <v>1.07</v>
      </c>
      <c r="I1307" t="n">
        <v>13</v>
      </c>
      <c r="J1307" t="n">
        <v>296.27</v>
      </c>
      <c r="K1307" t="n">
        <v>59.89</v>
      </c>
      <c r="L1307" t="n">
        <v>17.75</v>
      </c>
      <c r="M1307" t="n">
        <v>11</v>
      </c>
      <c r="N1307" t="n">
        <v>83.63</v>
      </c>
      <c r="O1307" t="n">
        <v>36774.22</v>
      </c>
      <c r="P1307" t="n">
        <v>287.4</v>
      </c>
      <c r="Q1307" t="n">
        <v>444.56</v>
      </c>
      <c r="R1307" t="n">
        <v>71.95999999999999</v>
      </c>
      <c r="S1307" t="n">
        <v>48.21</v>
      </c>
      <c r="T1307" t="n">
        <v>5919.53</v>
      </c>
      <c r="U1307" t="n">
        <v>0.67</v>
      </c>
      <c r="V1307" t="n">
        <v>0.77</v>
      </c>
      <c r="W1307" t="n">
        <v>0.18</v>
      </c>
      <c r="X1307" t="n">
        <v>0.35</v>
      </c>
      <c r="Y1307" t="n">
        <v>1</v>
      </c>
      <c r="Z1307" t="n">
        <v>10</v>
      </c>
    </row>
    <row r="1308">
      <c r="A1308" t="n">
        <v>68</v>
      </c>
      <c r="B1308" t="n">
        <v>135</v>
      </c>
      <c r="C1308" t="inlineStr">
        <is>
          <t xml:space="preserve">CONCLUIDO	</t>
        </is>
      </c>
      <c r="D1308" t="n">
        <v>4.7314</v>
      </c>
      <c r="E1308" t="n">
        <v>21.14</v>
      </c>
      <c r="F1308" t="n">
        <v>17.63</v>
      </c>
      <c r="G1308" t="n">
        <v>81.34999999999999</v>
      </c>
      <c r="H1308" t="n">
        <v>1.08</v>
      </c>
      <c r="I1308" t="n">
        <v>13</v>
      </c>
      <c r="J1308" t="n">
        <v>296.79</v>
      </c>
      <c r="K1308" t="n">
        <v>59.89</v>
      </c>
      <c r="L1308" t="n">
        <v>18</v>
      </c>
      <c r="M1308" t="n">
        <v>11</v>
      </c>
      <c r="N1308" t="n">
        <v>83.90000000000001</v>
      </c>
      <c r="O1308" t="n">
        <v>36838.32</v>
      </c>
      <c r="P1308" t="n">
        <v>287.31</v>
      </c>
      <c r="Q1308" t="n">
        <v>444.55</v>
      </c>
      <c r="R1308" t="n">
        <v>72.08</v>
      </c>
      <c r="S1308" t="n">
        <v>48.21</v>
      </c>
      <c r="T1308" t="n">
        <v>5980.1</v>
      </c>
      <c r="U1308" t="n">
        <v>0.67</v>
      </c>
      <c r="V1308" t="n">
        <v>0.77</v>
      </c>
      <c r="W1308" t="n">
        <v>0.18</v>
      </c>
      <c r="X1308" t="n">
        <v>0.35</v>
      </c>
      <c r="Y1308" t="n">
        <v>1</v>
      </c>
      <c r="Z1308" t="n">
        <v>10</v>
      </c>
    </row>
    <row r="1309">
      <c r="A1309" t="n">
        <v>69</v>
      </c>
      <c r="B1309" t="n">
        <v>135</v>
      </c>
      <c r="C1309" t="inlineStr">
        <is>
          <t xml:space="preserve">CONCLUIDO	</t>
        </is>
      </c>
      <c r="D1309" t="n">
        <v>4.731</v>
      </c>
      <c r="E1309" t="n">
        <v>21.14</v>
      </c>
      <c r="F1309" t="n">
        <v>17.63</v>
      </c>
      <c r="G1309" t="n">
        <v>81.36</v>
      </c>
      <c r="H1309" t="n">
        <v>1.09</v>
      </c>
      <c r="I1309" t="n">
        <v>13</v>
      </c>
      <c r="J1309" t="n">
        <v>297.31</v>
      </c>
      <c r="K1309" t="n">
        <v>59.89</v>
      </c>
      <c r="L1309" t="n">
        <v>18.25</v>
      </c>
      <c r="M1309" t="n">
        <v>11</v>
      </c>
      <c r="N1309" t="n">
        <v>84.17</v>
      </c>
      <c r="O1309" t="n">
        <v>36902.52</v>
      </c>
      <c r="P1309" t="n">
        <v>287.44</v>
      </c>
      <c r="Q1309" t="n">
        <v>444.55</v>
      </c>
      <c r="R1309" t="n">
        <v>72.05</v>
      </c>
      <c r="S1309" t="n">
        <v>48.21</v>
      </c>
      <c r="T1309" t="n">
        <v>5966.65</v>
      </c>
      <c r="U1309" t="n">
        <v>0.67</v>
      </c>
      <c r="V1309" t="n">
        <v>0.77</v>
      </c>
      <c r="W1309" t="n">
        <v>0.19</v>
      </c>
      <c r="X1309" t="n">
        <v>0.35</v>
      </c>
      <c r="Y1309" t="n">
        <v>1</v>
      </c>
      <c r="Z1309" t="n">
        <v>10</v>
      </c>
    </row>
    <row r="1310">
      <c r="A1310" t="n">
        <v>70</v>
      </c>
      <c r="B1310" t="n">
        <v>135</v>
      </c>
      <c r="C1310" t="inlineStr">
        <is>
          <t xml:space="preserve">CONCLUIDO	</t>
        </is>
      </c>
      <c r="D1310" t="n">
        <v>4.7338</v>
      </c>
      <c r="E1310" t="n">
        <v>21.12</v>
      </c>
      <c r="F1310" t="n">
        <v>17.61</v>
      </c>
      <c r="G1310" t="n">
        <v>81.3</v>
      </c>
      <c r="H1310" t="n">
        <v>1.11</v>
      </c>
      <c r="I1310" t="n">
        <v>13</v>
      </c>
      <c r="J1310" t="n">
        <v>297.83</v>
      </c>
      <c r="K1310" t="n">
        <v>59.89</v>
      </c>
      <c r="L1310" t="n">
        <v>18.5</v>
      </c>
      <c r="M1310" t="n">
        <v>11</v>
      </c>
      <c r="N1310" t="n">
        <v>84.45</v>
      </c>
      <c r="O1310" t="n">
        <v>36966.84</v>
      </c>
      <c r="P1310" t="n">
        <v>286.3</v>
      </c>
      <c r="Q1310" t="n">
        <v>444.56</v>
      </c>
      <c r="R1310" t="n">
        <v>71.61</v>
      </c>
      <c r="S1310" t="n">
        <v>48.21</v>
      </c>
      <c r="T1310" t="n">
        <v>5745.81</v>
      </c>
      <c r="U1310" t="n">
        <v>0.67</v>
      </c>
      <c r="V1310" t="n">
        <v>0.77</v>
      </c>
      <c r="W1310" t="n">
        <v>0.19</v>
      </c>
      <c r="X1310" t="n">
        <v>0.34</v>
      </c>
      <c r="Y1310" t="n">
        <v>1</v>
      </c>
      <c r="Z1310" t="n">
        <v>10</v>
      </c>
    </row>
    <row r="1311">
      <c r="A1311" t="n">
        <v>71</v>
      </c>
      <c r="B1311" t="n">
        <v>135</v>
      </c>
      <c r="C1311" t="inlineStr">
        <is>
          <t xml:space="preserve">CONCLUIDO	</t>
        </is>
      </c>
      <c r="D1311" t="n">
        <v>4.7523</v>
      </c>
      <c r="E1311" t="n">
        <v>21.04</v>
      </c>
      <c r="F1311" t="n">
        <v>17.58</v>
      </c>
      <c r="G1311" t="n">
        <v>87.91</v>
      </c>
      <c r="H1311" t="n">
        <v>1.12</v>
      </c>
      <c r="I1311" t="n">
        <v>12</v>
      </c>
      <c r="J1311" t="n">
        <v>298.35</v>
      </c>
      <c r="K1311" t="n">
        <v>59.89</v>
      </c>
      <c r="L1311" t="n">
        <v>18.75</v>
      </c>
      <c r="M1311" t="n">
        <v>10</v>
      </c>
      <c r="N1311" t="n">
        <v>84.72</v>
      </c>
      <c r="O1311" t="n">
        <v>37031.27</v>
      </c>
      <c r="P1311" t="n">
        <v>285.64</v>
      </c>
      <c r="Q1311" t="n">
        <v>444.55</v>
      </c>
      <c r="R1311" t="n">
        <v>70.55</v>
      </c>
      <c r="S1311" t="n">
        <v>48.21</v>
      </c>
      <c r="T1311" t="n">
        <v>5220.14</v>
      </c>
      <c r="U1311" t="n">
        <v>0.68</v>
      </c>
      <c r="V1311" t="n">
        <v>0.78</v>
      </c>
      <c r="W1311" t="n">
        <v>0.18</v>
      </c>
      <c r="X1311" t="n">
        <v>0.31</v>
      </c>
      <c r="Y1311" t="n">
        <v>1</v>
      </c>
      <c r="Z1311" t="n">
        <v>10</v>
      </c>
    </row>
    <row r="1312">
      <c r="A1312" t="n">
        <v>72</v>
      </c>
      <c r="B1312" t="n">
        <v>135</v>
      </c>
      <c r="C1312" t="inlineStr">
        <is>
          <t xml:space="preserve">CONCLUIDO	</t>
        </is>
      </c>
      <c r="D1312" t="n">
        <v>4.7521</v>
      </c>
      <c r="E1312" t="n">
        <v>21.04</v>
      </c>
      <c r="F1312" t="n">
        <v>17.58</v>
      </c>
      <c r="G1312" t="n">
        <v>87.92</v>
      </c>
      <c r="H1312" t="n">
        <v>1.13</v>
      </c>
      <c r="I1312" t="n">
        <v>12</v>
      </c>
      <c r="J1312" t="n">
        <v>298.88</v>
      </c>
      <c r="K1312" t="n">
        <v>59.89</v>
      </c>
      <c r="L1312" t="n">
        <v>19</v>
      </c>
      <c r="M1312" t="n">
        <v>10</v>
      </c>
      <c r="N1312" t="n">
        <v>84.98999999999999</v>
      </c>
      <c r="O1312" t="n">
        <v>37095.82</v>
      </c>
      <c r="P1312" t="n">
        <v>286.08</v>
      </c>
      <c r="Q1312" t="n">
        <v>444.55</v>
      </c>
      <c r="R1312" t="n">
        <v>70.63</v>
      </c>
      <c r="S1312" t="n">
        <v>48.21</v>
      </c>
      <c r="T1312" t="n">
        <v>5258.1</v>
      </c>
      <c r="U1312" t="n">
        <v>0.68</v>
      </c>
      <c r="V1312" t="n">
        <v>0.78</v>
      </c>
      <c r="W1312" t="n">
        <v>0.18</v>
      </c>
      <c r="X1312" t="n">
        <v>0.31</v>
      </c>
      <c r="Y1312" t="n">
        <v>1</v>
      </c>
      <c r="Z1312" t="n">
        <v>10</v>
      </c>
    </row>
    <row r="1313">
      <c r="A1313" t="n">
        <v>73</v>
      </c>
      <c r="B1313" t="n">
        <v>135</v>
      </c>
      <c r="C1313" t="inlineStr">
        <is>
          <t xml:space="preserve">CONCLUIDO	</t>
        </is>
      </c>
      <c r="D1313" t="n">
        <v>4.7504</v>
      </c>
      <c r="E1313" t="n">
        <v>21.05</v>
      </c>
      <c r="F1313" t="n">
        <v>17.59</v>
      </c>
      <c r="G1313" t="n">
        <v>87.95999999999999</v>
      </c>
      <c r="H1313" t="n">
        <v>1.15</v>
      </c>
      <c r="I1313" t="n">
        <v>12</v>
      </c>
      <c r="J1313" t="n">
        <v>299.4</v>
      </c>
      <c r="K1313" t="n">
        <v>59.89</v>
      </c>
      <c r="L1313" t="n">
        <v>19.25</v>
      </c>
      <c r="M1313" t="n">
        <v>10</v>
      </c>
      <c r="N1313" t="n">
        <v>85.27</v>
      </c>
      <c r="O1313" t="n">
        <v>37160.49</v>
      </c>
      <c r="P1313" t="n">
        <v>286.29</v>
      </c>
      <c r="Q1313" t="n">
        <v>444.55</v>
      </c>
      <c r="R1313" t="n">
        <v>70.84</v>
      </c>
      <c r="S1313" t="n">
        <v>48.21</v>
      </c>
      <c r="T1313" t="n">
        <v>5366.43</v>
      </c>
      <c r="U1313" t="n">
        <v>0.68</v>
      </c>
      <c r="V1313" t="n">
        <v>0.78</v>
      </c>
      <c r="W1313" t="n">
        <v>0.18</v>
      </c>
      <c r="X1313" t="n">
        <v>0.31</v>
      </c>
      <c r="Y1313" t="n">
        <v>1</v>
      </c>
      <c r="Z1313" t="n">
        <v>10</v>
      </c>
    </row>
    <row r="1314">
      <c r="A1314" t="n">
        <v>74</v>
      </c>
      <c r="B1314" t="n">
        <v>135</v>
      </c>
      <c r="C1314" t="inlineStr">
        <is>
          <t xml:space="preserve">CONCLUIDO	</t>
        </is>
      </c>
      <c r="D1314" t="n">
        <v>4.7515</v>
      </c>
      <c r="E1314" t="n">
        <v>21.05</v>
      </c>
      <c r="F1314" t="n">
        <v>17.59</v>
      </c>
      <c r="G1314" t="n">
        <v>87.93000000000001</v>
      </c>
      <c r="H1314" t="n">
        <v>1.16</v>
      </c>
      <c r="I1314" t="n">
        <v>12</v>
      </c>
      <c r="J1314" t="n">
        <v>299.93</v>
      </c>
      <c r="K1314" t="n">
        <v>59.89</v>
      </c>
      <c r="L1314" t="n">
        <v>19.5</v>
      </c>
      <c r="M1314" t="n">
        <v>10</v>
      </c>
      <c r="N1314" t="n">
        <v>85.54000000000001</v>
      </c>
      <c r="O1314" t="n">
        <v>37225.39</v>
      </c>
      <c r="P1314" t="n">
        <v>286.44</v>
      </c>
      <c r="Q1314" t="n">
        <v>444.58</v>
      </c>
      <c r="R1314" t="n">
        <v>70.67</v>
      </c>
      <c r="S1314" t="n">
        <v>48.21</v>
      </c>
      <c r="T1314" t="n">
        <v>5278.57</v>
      </c>
      <c r="U1314" t="n">
        <v>0.68</v>
      </c>
      <c r="V1314" t="n">
        <v>0.78</v>
      </c>
      <c r="W1314" t="n">
        <v>0.18</v>
      </c>
      <c r="X1314" t="n">
        <v>0.31</v>
      </c>
      <c r="Y1314" t="n">
        <v>1</v>
      </c>
      <c r="Z1314" t="n">
        <v>10</v>
      </c>
    </row>
    <row r="1315">
      <c r="A1315" t="n">
        <v>75</v>
      </c>
      <c r="B1315" t="n">
        <v>135</v>
      </c>
      <c r="C1315" t="inlineStr">
        <is>
          <t xml:space="preserve">CONCLUIDO	</t>
        </is>
      </c>
      <c r="D1315" t="n">
        <v>4.7525</v>
      </c>
      <c r="E1315" t="n">
        <v>21.04</v>
      </c>
      <c r="F1315" t="n">
        <v>17.58</v>
      </c>
      <c r="G1315" t="n">
        <v>87.91</v>
      </c>
      <c r="H1315" t="n">
        <v>1.17</v>
      </c>
      <c r="I1315" t="n">
        <v>12</v>
      </c>
      <c r="J1315" t="n">
        <v>300.45</v>
      </c>
      <c r="K1315" t="n">
        <v>59.89</v>
      </c>
      <c r="L1315" t="n">
        <v>19.75</v>
      </c>
      <c r="M1315" t="n">
        <v>10</v>
      </c>
      <c r="N1315" t="n">
        <v>85.81999999999999</v>
      </c>
      <c r="O1315" t="n">
        <v>37290.29</v>
      </c>
      <c r="P1315" t="n">
        <v>286.52</v>
      </c>
      <c r="Q1315" t="n">
        <v>444.58</v>
      </c>
      <c r="R1315" t="n">
        <v>70.51000000000001</v>
      </c>
      <c r="S1315" t="n">
        <v>48.21</v>
      </c>
      <c r="T1315" t="n">
        <v>5198.03</v>
      </c>
      <c r="U1315" t="n">
        <v>0.68</v>
      </c>
      <c r="V1315" t="n">
        <v>0.78</v>
      </c>
      <c r="W1315" t="n">
        <v>0.18</v>
      </c>
      <c r="X1315" t="n">
        <v>0.3</v>
      </c>
      <c r="Y1315" t="n">
        <v>1</v>
      </c>
      <c r="Z1315" t="n">
        <v>10</v>
      </c>
    </row>
    <row r="1316">
      <c r="A1316" t="n">
        <v>76</v>
      </c>
      <c r="B1316" t="n">
        <v>135</v>
      </c>
      <c r="C1316" t="inlineStr">
        <is>
          <t xml:space="preserve">CONCLUIDO	</t>
        </is>
      </c>
      <c r="D1316" t="n">
        <v>4.7594</v>
      </c>
      <c r="E1316" t="n">
        <v>21.01</v>
      </c>
      <c r="F1316" t="n">
        <v>17.55</v>
      </c>
      <c r="G1316" t="n">
        <v>87.76000000000001</v>
      </c>
      <c r="H1316" t="n">
        <v>1.18</v>
      </c>
      <c r="I1316" t="n">
        <v>12</v>
      </c>
      <c r="J1316" t="n">
        <v>300.98</v>
      </c>
      <c r="K1316" t="n">
        <v>59.89</v>
      </c>
      <c r="L1316" t="n">
        <v>20</v>
      </c>
      <c r="M1316" t="n">
        <v>10</v>
      </c>
      <c r="N1316" t="n">
        <v>86.09</v>
      </c>
      <c r="O1316" t="n">
        <v>37355.31</v>
      </c>
      <c r="P1316" t="n">
        <v>285.62</v>
      </c>
      <c r="Q1316" t="n">
        <v>444.55</v>
      </c>
      <c r="R1316" t="n">
        <v>69.43000000000001</v>
      </c>
      <c r="S1316" t="n">
        <v>48.21</v>
      </c>
      <c r="T1316" t="n">
        <v>4657.97</v>
      </c>
      <c r="U1316" t="n">
        <v>0.6899999999999999</v>
      </c>
      <c r="V1316" t="n">
        <v>0.78</v>
      </c>
      <c r="W1316" t="n">
        <v>0.18</v>
      </c>
      <c r="X1316" t="n">
        <v>0.27</v>
      </c>
      <c r="Y1316" t="n">
        <v>1</v>
      </c>
      <c r="Z1316" t="n">
        <v>10</v>
      </c>
    </row>
    <row r="1317">
      <c r="A1317" t="n">
        <v>77</v>
      </c>
      <c r="B1317" t="n">
        <v>135</v>
      </c>
      <c r="C1317" t="inlineStr">
        <is>
          <t xml:space="preserve">CONCLUIDO	</t>
        </is>
      </c>
      <c r="D1317" t="n">
        <v>4.7666</v>
      </c>
      <c r="E1317" t="n">
        <v>20.98</v>
      </c>
      <c r="F1317" t="n">
        <v>17.52</v>
      </c>
      <c r="G1317" t="n">
        <v>87.59999999999999</v>
      </c>
      <c r="H1317" t="n">
        <v>1.2</v>
      </c>
      <c r="I1317" t="n">
        <v>12</v>
      </c>
      <c r="J1317" t="n">
        <v>301.51</v>
      </c>
      <c r="K1317" t="n">
        <v>59.89</v>
      </c>
      <c r="L1317" t="n">
        <v>20.25</v>
      </c>
      <c r="M1317" t="n">
        <v>10</v>
      </c>
      <c r="N1317" t="n">
        <v>86.37</v>
      </c>
      <c r="O1317" t="n">
        <v>37420.44</v>
      </c>
      <c r="P1317" t="n">
        <v>284.06</v>
      </c>
      <c r="Q1317" t="n">
        <v>444.55</v>
      </c>
      <c r="R1317" t="n">
        <v>68.45</v>
      </c>
      <c r="S1317" t="n">
        <v>48.21</v>
      </c>
      <c r="T1317" t="n">
        <v>4171.03</v>
      </c>
      <c r="U1317" t="n">
        <v>0.7</v>
      </c>
      <c r="V1317" t="n">
        <v>0.78</v>
      </c>
      <c r="W1317" t="n">
        <v>0.18</v>
      </c>
      <c r="X1317" t="n">
        <v>0.24</v>
      </c>
      <c r="Y1317" t="n">
        <v>1</v>
      </c>
      <c r="Z1317" t="n">
        <v>10</v>
      </c>
    </row>
    <row r="1318">
      <c r="A1318" t="n">
        <v>78</v>
      </c>
      <c r="B1318" t="n">
        <v>135</v>
      </c>
      <c r="C1318" t="inlineStr">
        <is>
          <t xml:space="preserve">CONCLUIDO	</t>
        </is>
      </c>
      <c r="D1318" t="n">
        <v>4.7694</v>
      </c>
      <c r="E1318" t="n">
        <v>20.97</v>
      </c>
      <c r="F1318" t="n">
        <v>17.56</v>
      </c>
      <c r="G1318" t="n">
        <v>95.77</v>
      </c>
      <c r="H1318" t="n">
        <v>1.21</v>
      </c>
      <c r="I1318" t="n">
        <v>11</v>
      </c>
      <c r="J1318" t="n">
        <v>302.04</v>
      </c>
      <c r="K1318" t="n">
        <v>59.89</v>
      </c>
      <c r="L1318" t="n">
        <v>20.5</v>
      </c>
      <c r="M1318" t="n">
        <v>9</v>
      </c>
      <c r="N1318" t="n">
        <v>86.65000000000001</v>
      </c>
      <c r="O1318" t="n">
        <v>37485.7</v>
      </c>
      <c r="P1318" t="n">
        <v>284.71</v>
      </c>
      <c r="Q1318" t="n">
        <v>444.55</v>
      </c>
      <c r="R1318" t="n">
        <v>70.01000000000001</v>
      </c>
      <c r="S1318" t="n">
        <v>48.21</v>
      </c>
      <c r="T1318" t="n">
        <v>4955.68</v>
      </c>
      <c r="U1318" t="n">
        <v>0.6899999999999999</v>
      </c>
      <c r="V1318" t="n">
        <v>0.78</v>
      </c>
      <c r="W1318" t="n">
        <v>0.18</v>
      </c>
      <c r="X1318" t="n">
        <v>0.28</v>
      </c>
      <c r="Y1318" t="n">
        <v>1</v>
      </c>
      <c r="Z1318" t="n">
        <v>10</v>
      </c>
    </row>
    <row r="1319">
      <c r="A1319" t="n">
        <v>79</v>
      </c>
      <c r="B1319" t="n">
        <v>135</v>
      </c>
      <c r="C1319" t="inlineStr">
        <is>
          <t xml:space="preserve">CONCLUIDO	</t>
        </is>
      </c>
      <c r="D1319" t="n">
        <v>4.7647</v>
      </c>
      <c r="E1319" t="n">
        <v>20.99</v>
      </c>
      <c r="F1319" t="n">
        <v>17.58</v>
      </c>
      <c r="G1319" t="n">
        <v>95.88</v>
      </c>
      <c r="H1319" t="n">
        <v>1.22</v>
      </c>
      <c r="I1319" t="n">
        <v>11</v>
      </c>
      <c r="J1319" t="n">
        <v>302.57</v>
      </c>
      <c r="K1319" t="n">
        <v>59.89</v>
      </c>
      <c r="L1319" t="n">
        <v>20.75</v>
      </c>
      <c r="M1319" t="n">
        <v>9</v>
      </c>
      <c r="N1319" t="n">
        <v>86.93000000000001</v>
      </c>
      <c r="O1319" t="n">
        <v>37551.07</v>
      </c>
      <c r="P1319" t="n">
        <v>284.98</v>
      </c>
      <c r="Q1319" t="n">
        <v>444.55</v>
      </c>
      <c r="R1319" t="n">
        <v>70.47</v>
      </c>
      <c r="S1319" t="n">
        <v>48.21</v>
      </c>
      <c r="T1319" t="n">
        <v>5185.3</v>
      </c>
      <c r="U1319" t="n">
        <v>0.68</v>
      </c>
      <c r="V1319" t="n">
        <v>0.78</v>
      </c>
      <c r="W1319" t="n">
        <v>0.18</v>
      </c>
      <c r="X1319" t="n">
        <v>0.3</v>
      </c>
      <c r="Y1319" t="n">
        <v>1</v>
      </c>
      <c r="Z1319" t="n">
        <v>10</v>
      </c>
    </row>
    <row r="1320">
      <c r="A1320" t="n">
        <v>80</v>
      </c>
      <c r="B1320" t="n">
        <v>135</v>
      </c>
      <c r="C1320" t="inlineStr">
        <is>
          <t xml:space="preserve">CONCLUIDO	</t>
        </is>
      </c>
      <c r="D1320" t="n">
        <v>4.7668</v>
      </c>
      <c r="E1320" t="n">
        <v>20.98</v>
      </c>
      <c r="F1320" t="n">
        <v>17.57</v>
      </c>
      <c r="G1320" t="n">
        <v>95.83</v>
      </c>
      <c r="H1320" t="n">
        <v>1.23</v>
      </c>
      <c r="I1320" t="n">
        <v>11</v>
      </c>
      <c r="J1320" t="n">
        <v>303.1</v>
      </c>
      <c r="K1320" t="n">
        <v>59.89</v>
      </c>
      <c r="L1320" t="n">
        <v>21</v>
      </c>
      <c r="M1320" t="n">
        <v>9</v>
      </c>
      <c r="N1320" t="n">
        <v>87.20999999999999</v>
      </c>
      <c r="O1320" t="n">
        <v>37616.56</v>
      </c>
      <c r="P1320" t="n">
        <v>284.89</v>
      </c>
      <c r="Q1320" t="n">
        <v>444.55</v>
      </c>
      <c r="R1320" t="n">
        <v>70.22</v>
      </c>
      <c r="S1320" t="n">
        <v>48.21</v>
      </c>
      <c r="T1320" t="n">
        <v>5059.5</v>
      </c>
      <c r="U1320" t="n">
        <v>0.6899999999999999</v>
      </c>
      <c r="V1320" t="n">
        <v>0.78</v>
      </c>
      <c r="W1320" t="n">
        <v>0.18</v>
      </c>
      <c r="X1320" t="n">
        <v>0.29</v>
      </c>
      <c r="Y1320" t="n">
        <v>1</v>
      </c>
      <c r="Z1320" t="n">
        <v>10</v>
      </c>
    </row>
    <row r="1321">
      <c r="A1321" t="n">
        <v>81</v>
      </c>
      <c r="B1321" t="n">
        <v>135</v>
      </c>
      <c r="C1321" t="inlineStr">
        <is>
          <t xml:space="preserve">CONCLUIDO	</t>
        </is>
      </c>
      <c r="D1321" t="n">
        <v>4.7678</v>
      </c>
      <c r="E1321" t="n">
        <v>20.97</v>
      </c>
      <c r="F1321" t="n">
        <v>17.57</v>
      </c>
      <c r="G1321" t="n">
        <v>95.81</v>
      </c>
      <c r="H1321" t="n">
        <v>1.25</v>
      </c>
      <c r="I1321" t="n">
        <v>11</v>
      </c>
      <c r="J1321" t="n">
        <v>303.63</v>
      </c>
      <c r="K1321" t="n">
        <v>59.89</v>
      </c>
      <c r="L1321" t="n">
        <v>21.25</v>
      </c>
      <c r="M1321" t="n">
        <v>9</v>
      </c>
      <c r="N1321" t="n">
        <v>87.48999999999999</v>
      </c>
      <c r="O1321" t="n">
        <v>37682.17</v>
      </c>
      <c r="P1321" t="n">
        <v>285.1</v>
      </c>
      <c r="Q1321" t="n">
        <v>444.55</v>
      </c>
      <c r="R1321" t="n">
        <v>70.06</v>
      </c>
      <c r="S1321" t="n">
        <v>48.21</v>
      </c>
      <c r="T1321" t="n">
        <v>4980.69</v>
      </c>
      <c r="U1321" t="n">
        <v>0.6899999999999999</v>
      </c>
      <c r="V1321" t="n">
        <v>0.78</v>
      </c>
      <c r="W1321" t="n">
        <v>0.18</v>
      </c>
      <c r="X1321" t="n">
        <v>0.29</v>
      </c>
      <c r="Y1321" t="n">
        <v>1</v>
      </c>
      <c r="Z1321" t="n">
        <v>10</v>
      </c>
    </row>
    <row r="1322">
      <c r="A1322" t="n">
        <v>82</v>
      </c>
      <c r="B1322" t="n">
        <v>135</v>
      </c>
      <c r="C1322" t="inlineStr">
        <is>
          <t xml:space="preserve">CONCLUIDO	</t>
        </is>
      </c>
      <c r="D1322" t="n">
        <v>4.7664</v>
      </c>
      <c r="E1322" t="n">
        <v>20.98</v>
      </c>
      <c r="F1322" t="n">
        <v>17.57</v>
      </c>
      <c r="G1322" t="n">
        <v>95.84</v>
      </c>
      <c r="H1322" t="n">
        <v>1.26</v>
      </c>
      <c r="I1322" t="n">
        <v>11</v>
      </c>
      <c r="J1322" t="n">
        <v>304.16</v>
      </c>
      <c r="K1322" t="n">
        <v>59.89</v>
      </c>
      <c r="L1322" t="n">
        <v>21.5</v>
      </c>
      <c r="M1322" t="n">
        <v>9</v>
      </c>
      <c r="N1322" t="n">
        <v>87.78</v>
      </c>
      <c r="O1322" t="n">
        <v>37747.91</v>
      </c>
      <c r="P1322" t="n">
        <v>285.33</v>
      </c>
      <c r="Q1322" t="n">
        <v>444.58</v>
      </c>
      <c r="R1322" t="n">
        <v>70.23</v>
      </c>
      <c r="S1322" t="n">
        <v>48.21</v>
      </c>
      <c r="T1322" t="n">
        <v>5066.99</v>
      </c>
      <c r="U1322" t="n">
        <v>0.6899999999999999</v>
      </c>
      <c r="V1322" t="n">
        <v>0.78</v>
      </c>
      <c r="W1322" t="n">
        <v>0.18</v>
      </c>
      <c r="X1322" t="n">
        <v>0.29</v>
      </c>
      <c r="Y1322" t="n">
        <v>1</v>
      </c>
      <c r="Z1322" t="n">
        <v>10</v>
      </c>
    </row>
    <row r="1323">
      <c r="A1323" t="n">
        <v>83</v>
      </c>
      <c r="B1323" t="n">
        <v>135</v>
      </c>
      <c r="C1323" t="inlineStr">
        <is>
          <t xml:space="preserve">CONCLUIDO	</t>
        </is>
      </c>
      <c r="D1323" t="n">
        <v>4.7669</v>
      </c>
      <c r="E1323" t="n">
        <v>20.98</v>
      </c>
      <c r="F1323" t="n">
        <v>17.57</v>
      </c>
      <c r="G1323" t="n">
        <v>95.83</v>
      </c>
      <c r="H1323" t="n">
        <v>1.27</v>
      </c>
      <c r="I1323" t="n">
        <v>11</v>
      </c>
      <c r="J1323" t="n">
        <v>304.7</v>
      </c>
      <c r="K1323" t="n">
        <v>59.89</v>
      </c>
      <c r="L1323" t="n">
        <v>21.75</v>
      </c>
      <c r="M1323" t="n">
        <v>9</v>
      </c>
      <c r="N1323" t="n">
        <v>88.06</v>
      </c>
      <c r="O1323" t="n">
        <v>37813.76</v>
      </c>
      <c r="P1323" t="n">
        <v>285.1</v>
      </c>
      <c r="Q1323" t="n">
        <v>444.56</v>
      </c>
      <c r="R1323" t="n">
        <v>70.14</v>
      </c>
      <c r="S1323" t="n">
        <v>48.21</v>
      </c>
      <c r="T1323" t="n">
        <v>5018.15</v>
      </c>
      <c r="U1323" t="n">
        <v>0.6899999999999999</v>
      </c>
      <c r="V1323" t="n">
        <v>0.78</v>
      </c>
      <c r="W1323" t="n">
        <v>0.18</v>
      </c>
      <c r="X1323" t="n">
        <v>0.29</v>
      </c>
      <c r="Y1323" t="n">
        <v>1</v>
      </c>
      <c r="Z1323" t="n">
        <v>10</v>
      </c>
    </row>
    <row r="1324">
      <c r="A1324" t="n">
        <v>84</v>
      </c>
      <c r="B1324" t="n">
        <v>135</v>
      </c>
      <c r="C1324" t="inlineStr">
        <is>
          <t xml:space="preserve">CONCLUIDO	</t>
        </is>
      </c>
      <c r="D1324" t="n">
        <v>4.7676</v>
      </c>
      <c r="E1324" t="n">
        <v>20.97</v>
      </c>
      <c r="F1324" t="n">
        <v>17.57</v>
      </c>
      <c r="G1324" t="n">
        <v>95.81</v>
      </c>
      <c r="H1324" t="n">
        <v>1.28</v>
      </c>
      <c r="I1324" t="n">
        <v>11</v>
      </c>
      <c r="J1324" t="n">
        <v>305.23</v>
      </c>
      <c r="K1324" t="n">
        <v>59.89</v>
      </c>
      <c r="L1324" t="n">
        <v>22</v>
      </c>
      <c r="M1324" t="n">
        <v>9</v>
      </c>
      <c r="N1324" t="n">
        <v>88.34999999999999</v>
      </c>
      <c r="O1324" t="n">
        <v>37879.74</v>
      </c>
      <c r="P1324" t="n">
        <v>284.93</v>
      </c>
      <c r="Q1324" t="n">
        <v>444.55</v>
      </c>
      <c r="R1324" t="n">
        <v>70.08</v>
      </c>
      <c r="S1324" t="n">
        <v>48.21</v>
      </c>
      <c r="T1324" t="n">
        <v>4987.69</v>
      </c>
      <c r="U1324" t="n">
        <v>0.6899999999999999</v>
      </c>
      <c r="V1324" t="n">
        <v>0.78</v>
      </c>
      <c r="W1324" t="n">
        <v>0.18</v>
      </c>
      <c r="X1324" t="n">
        <v>0.29</v>
      </c>
      <c r="Y1324" t="n">
        <v>1</v>
      </c>
      <c r="Z1324" t="n">
        <v>10</v>
      </c>
    </row>
    <row r="1325">
      <c r="A1325" t="n">
        <v>85</v>
      </c>
      <c r="B1325" t="n">
        <v>135</v>
      </c>
      <c r="C1325" t="inlineStr">
        <is>
          <t xml:space="preserve">CONCLUIDO	</t>
        </is>
      </c>
      <c r="D1325" t="n">
        <v>4.7656</v>
      </c>
      <c r="E1325" t="n">
        <v>20.98</v>
      </c>
      <c r="F1325" t="n">
        <v>17.57</v>
      </c>
      <c r="G1325" t="n">
        <v>95.86</v>
      </c>
      <c r="H1325" t="n">
        <v>1.3</v>
      </c>
      <c r="I1325" t="n">
        <v>11</v>
      </c>
      <c r="J1325" t="n">
        <v>305.77</v>
      </c>
      <c r="K1325" t="n">
        <v>59.89</v>
      </c>
      <c r="L1325" t="n">
        <v>22.25</v>
      </c>
      <c r="M1325" t="n">
        <v>9</v>
      </c>
      <c r="N1325" t="n">
        <v>88.63</v>
      </c>
      <c r="O1325" t="n">
        <v>37945.85</v>
      </c>
      <c r="P1325" t="n">
        <v>284.7</v>
      </c>
      <c r="Q1325" t="n">
        <v>444.55</v>
      </c>
      <c r="R1325" t="n">
        <v>70.40000000000001</v>
      </c>
      <c r="S1325" t="n">
        <v>48.21</v>
      </c>
      <c r="T1325" t="n">
        <v>5151.21</v>
      </c>
      <c r="U1325" t="n">
        <v>0.68</v>
      </c>
      <c r="V1325" t="n">
        <v>0.78</v>
      </c>
      <c r="W1325" t="n">
        <v>0.18</v>
      </c>
      <c r="X1325" t="n">
        <v>0.3</v>
      </c>
      <c r="Y1325" t="n">
        <v>1</v>
      </c>
      <c r="Z1325" t="n">
        <v>10</v>
      </c>
    </row>
    <row r="1326">
      <c r="A1326" t="n">
        <v>86</v>
      </c>
      <c r="B1326" t="n">
        <v>135</v>
      </c>
      <c r="C1326" t="inlineStr">
        <is>
          <t xml:space="preserve">CONCLUIDO	</t>
        </is>
      </c>
      <c r="D1326" t="n">
        <v>4.767</v>
      </c>
      <c r="E1326" t="n">
        <v>20.98</v>
      </c>
      <c r="F1326" t="n">
        <v>17.57</v>
      </c>
      <c r="G1326" t="n">
        <v>95.83</v>
      </c>
      <c r="H1326" t="n">
        <v>1.31</v>
      </c>
      <c r="I1326" t="n">
        <v>11</v>
      </c>
      <c r="J1326" t="n">
        <v>306.31</v>
      </c>
      <c r="K1326" t="n">
        <v>59.89</v>
      </c>
      <c r="L1326" t="n">
        <v>22.5</v>
      </c>
      <c r="M1326" t="n">
        <v>9</v>
      </c>
      <c r="N1326" t="n">
        <v>88.92</v>
      </c>
      <c r="O1326" t="n">
        <v>38012.07</v>
      </c>
      <c r="P1326" t="n">
        <v>284.46</v>
      </c>
      <c r="Q1326" t="n">
        <v>444.55</v>
      </c>
      <c r="R1326" t="n">
        <v>70.09</v>
      </c>
      <c r="S1326" t="n">
        <v>48.21</v>
      </c>
      <c r="T1326" t="n">
        <v>4996.37</v>
      </c>
      <c r="U1326" t="n">
        <v>0.6899999999999999</v>
      </c>
      <c r="V1326" t="n">
        <v>0.78</v>
      </c>
      <c r="W1326" t="n">
        <v>0.18</v>
      </c>
      <c r="X1326" t="n">
        <v>0.29</v>
      </c>
      <c r="Y1326" t="n">
        <v>1</v>
      </c>
      <c r="Z1326" t="n">
        <v>10</v>
      </c>
    </row>
    <row r="1327">
      <c r="A1327" t="n">
        <v>87</v>
      </c>
      <c r="B1327" t="n">
        <v>135</v>
      </c>
      <c r="C1327" t="inlineStr">
        <is>
          <t xml:space="preserve">CONCLUIDO	</t>
        </is>
      </c>
      <c r="D1327" t="n">
        <v>4.7905</v>
      </c>
      <c r="E1327" t="n">
        <v>20.87</v>
      </c>
      <c r="F1327" t="n">
        <v>17.52</v>
      </c>
      <c r="G1327" t="n">
        <v>105.1</v>
      </c>
      <c r="H1327" t="n">
        <v>1.32</v>
      </c>
      <c r="I1327" t="n">
        <v>10</v>
      </c>
      <c r="J1327" t="n">
        <v>306.84</v>
      </c>
      <c r="K1327" t="n">
        <v>59.89</v>
      </c>
      <c r="L1327" t="n">
        <v>22.75</v>
      </c>
      <c r="M1327" t="n">
        <v>8</v>
      </c>
      <c r="N1327" t="n">
        <v>89.20999999999999</v>
      </c>
      <c r="O1327" t="n">
        <v>38078.42</v>
      </c>
      <c r="P1327" t="n">
        <v>283.71</v>
      </c>
      <c r="Q1327" t="n">
        <v>444.55</v>
      </c>
      <c r="R1327" t="n">
        <v>68.34999999999999</v>
      </c>
      <c r="S1327" t="n">
        <v>48.21</v>
      </c>
      <c r="T1327" t="n">
        <v>4129.83</v>
      </c>
      <c r="U1327" t="n">
        <v>0.71</v>
      </c>
      <c r="V1327" t="n">
        <v>0.78</v>
      </c>
      <c r="W1327" t="n">
        <v>0.18</v>
      </c>
      <c r="X1327" t="n">
        <v>0.24</v>
      </c>
      <c r="Y1327" t="n">
        <v>1</v>
      </c>
      <c r="Z1327" t="n">
        <v>10</v>
      </c>
    </row>
    <row r="1328">
      <c r="A1328" t="n">
        <v>88</v>
      </c>
      <c r="B1328" t="n">
        <v>135</v>
      </c>
      <c r="C1328" t="inlineStr">
        <is>
          <t xml:space="preserve">CONCLUIDO	</t>
        </is>
      </c>
      <c r="D1328" t="n">
        <v>4.787</v>
      </c>
      <c r="E1328" t="n">
        <v>20.89</v>
      </c>
      <c r="F1328" t="n">
        <v>17.53</v>
      </c>
      <c r="G1328" t="n">
        <v>105.19</v>
      </c>
      <c r="H1328" t="n">
        <v>1.33</v>
      </c>
      <c r="I1328" t="n">
        <v>10</v>
      </c>
      <c r="J1328" t="n">
        <v>307.38</v>
      </c>
      <c r="K1328" t="n">
        <v>59.89</v>
      </c>
      <c r="L1328" t="n">
        <v>23</v>
      </c>
      <c r="M1328" t="n">
        <v>8</v>
      </c>
      <c r="N1328" t="n">
        <v>89.5</v>
      </c>
      <c r="O1328" t="n">
        <v>38144.9</v>
      </c>
      <c r="P1328" t="n">
        <v>284.09</v>
      </c>
      <c r="Q1328" t="n">
        <v>444.55</v>
      </c>
      <c r="R1328" t="n">
        <v>69</v>
      </c>
      <c r="S1328" t="n">
        <v>48.21</v>
      </c>
      <c r="T1328" t="n">
        <v>4452.55</v>
      </c>
      <c r="U1328" t="n">
        <v>0.7</v>
      </c>
      <c r="V1328" t="n">
        <v>0.78</v>
      </c>
      <c r="W1328" t="n">
        <v>0.18</v>
      </c>
      <c r="X1328" t="n">
        <v>0.25</v>
      </c>
      <c r="Y1328" t="n">
        <v>1</v>
      </c>
      <c r="Z1328" t="n">
        <v>10</v>
      </c>
    </row>
    <row r="1329">
      <c r="A1329" t="n">
        <v>89</v>
      </c>
      <c r="B1329" t="n">
        <v>135</v>
      </c>
      <c r="C1329" t="inlineStr">
        <is>
          <t xml:space="preserve">CONCLUIDO	</t>
        </is>
      </c>
      <c r="D1329" t="n">
        <v>4.7888</v>
      </c>
      <c r="E1329" t="n">
        <v>20.88</v>
      </c>
      <c r="F1329" t="n">
        <v>17.52</v>
      </c>
      <c r="G1329" t="n">
        <v>105.14</v>
      </c>
      <c r="H1329" t="n">
        <v>1.35</v>
      </c>
      <c r="I1329" t="n">
        <v>10</v>
      </c>
      <c r="J1329" t="n">
        <v>307.92</v>
      </c>
      <c r="K1329" t="n">
        <v>59.89</v>
      </c>
      <c r="L1329" t="n">
        <v>23.25</v>
      </c>
      <c r="M1329" t="n">
        <v>8</v>
      </c>
      <c r="N1329" t="n">
        <v>89.79000000000001</v>
      </c>
      <c r="O1329" t="n">
        <v>38211.5</v>
      </c>
      <c r="P1329" t="n">
        <v>284.49</v>
      </c>
      <c r="Q1329" t="n">
        <v>444.55</v>
      </c>
      <c r="R1329" t="n">
        <v>68.66</v>
      </c>
      <c r="S1329" t="n">
        <v>48.21</v>
      </c>
      <c r="T1329" t="n">
        <v>4283.46</v>
      </c>
      <c r="U1329" t="n">
        <v>0.7</v>
      </c>
      <c r="V1329" t="n">
        <v>0.78</v>
      </c>
      <c r="W1329" t="n">
        <v>0.18</v>
      </c>
      <c r="X1329" t="n">
        <v>0.25</v>
      </c>
      <c r="Y1329" t="n">
        <v>1</v>
      </c>
      <c r="Z1329" t="n">
        <v>10</v>
      </c>
    </row>
    <row r="1330">
      <c r="A1330" t="n">
        <v>90</v>
      </c>
      <c r="B1330" t="n">
        <v>135</v>
      </c>
      <c r="C1330" t="inlineStr">
        <is>
          <t xml:space="preserve">CONCLUIDO	</t>
        </is>
      </c>
      <c r="D1330" t="n">
        <v>4.7869</v>
      </c>
      <c r="E1330" t="n">
        <v>20.89</v>
      </c>
      <c r="F1330" t="n">
        <v>17.53</v>
      </c>
      <c r="G1330" t="n">
        <v>105.19</v>
      </c>
      <c r="H1330" t="n">
        <v>1.36</v>
      </c>
      <c r="I1330" t="n">
        <v>10</v>
      </c>
      <c r="J1330" t="n">
        <v>308.46</v>
      </c>
      <c r="K1330" t="n">
        <v>59.89</v>
      </c>
      <c r="L1330" t="n">
        <v>23.5</v>
      </c>
      <c r="M1330" t="n">
        <v>8</v>
      </c>
      <c r="N1330" t="n">
        <v>90.08</v>
      </c>
      <c r="O1330" t="n">
        <v>38278.23</v>
      </c>
      <c r="P1330" t="n">
        <v>284.53</v>
      </c>
      <c r="Q1330" t="n">
        <v>444.55</v>
      </c>
      <c r="R1330" t="n">
        <v>68.91</v>
      </c>
      <c r="S1330" t="n">
        <v>48.21</v>
      </c>
      <c r="T1330" t="n">
        <v>4412.19</v>
      </c>
      <c r="U1330" t="n">
        <v>0.7</v>
      </c>
      <c r="V1330" t="n">
        <v>0.78</v>
      </c>
      <c r="W1330" t="n">
        <v>0.18</v>
      </c>
      <c r="X1330" t="n">
        <v>0.26</v>
      </c>
      <c r="Y1330" t="n">
        <v>1</v>
      </c>
      <c r="Z1330" t="n">
        <v>10</v>
      </c>
    </row>
    <row r="1331">
      <c r="A1331" t="n">
        <v>91</v>
      </c>
      <c r="B1331" t="n">
        <v>135</v>
      </c>
      <c r="C1331" t="inlineStr">
        <is>
          <t xml:space="preserve">CONCLUIDO	</t>
        </is>
      </c>
      <c r="D1331" t="n">
        <v>4.7932</v>
      </c>
      <c r="E1331" t="n">
        <v>20.86</v>
      </c>
      <c r="F1331" t="n">
        <v>17.5</v>
      </c>
      <c r="G1331" t="n">
        <v>105.03</v>
      </c>
      <c r="H1331" t="n">
        <v>1.37</v>
      </c>
      <c r="I1331" t="n">
        <v>10</v>
      </c>
      <c r="J1331" t="n">
        <v>309.01</v>
      </c>
      <c r="K1331" t="n">
        <v>59.89</v>
      </c>
      <c r="L1331" t="n">
        <v>23.75</v>
      </c>
      <c r="M1331" t="n">
        <v>8</v>
      </c>
      <c r="N1331" t="n">
        <v>90.37</v>
      </c>
      <c r="O1331" t="n">
        <v>38345.09</v>
      </c>
      <c r="P1331" t="n">
        <v>283.59</v>
      </c>
      <c r="Q1331" t="n">
        <v>444.55</v>
      </c>
      <c r="R1331" t="n">
        <v>67.88</v>
      </c>
      <c r="S1331" t="n">
        <v>48.21</v>
      </c>
      <c r="T1331" t="n">
        <v>3894.37</v>
      </c>
      <c r="U1331" t="n">
        <v>0.71</v>
      </c>
      <c r="V1331" t="n">
        <v>0.78</v>
      </c>
      <c r="W1331" t="n">
        <v>0.18</v>
      </c>
      <c r="X1331" t="n">
        <v>0.23</v>
      </c>
      <c r="Y1331" t="n">
        <v>1</v>
      </c>
      <c r="Z1331" t="n">
        <v>10</v>
      </c>
    </row>
    <row r="1332">
      <c r="A1332" t="n">
        <v>92</v>
      </c>
      <c r="B1332" t="n">
        <v>135</v>
      </c>
      <c r="C1332" t="inlineStr">
        <is>
          <t xml:space="preserve">CONCLUIDO	</t>
        </is>
      </c>
      <c r="D1332" t="n">
        <v>4.8004</v>
      </c>
      <c r="E1332" t="n">
        <v>20.83</v>
      </c>
      <c r="F1332" t="n">
        <v>17.47</v>
      </c>
      <c r="G1332" t="n">
        <v>104.84</v>
      </c>
      <c r="H1332" t="n">
        <v>1.38</v>
      </c>
      <c r="I1332" t="n">
        <v>10</v>
      </c>
      <c r="J1332" t="n">
        <v>309.55</v>
      </c>
      <c r="K1332" t="n">
        <v>59.89</v>
      </c>
      <c r="L1332" t="n">
        <v>24</v>
      </c>
      <c r="M1332" t="n">
        <v>8</v>
      </c>
      <c r="N1332" t="n">
        <v>90.66</v>
      </c>
      <c r="O1332" t="n">
        <v>38412.07</v>
      </c>
      <c r="P1332" t="n">
        <v>282.9</v>
      </c>
      <c r="Q1332" t="n">
        <v>444.55</v>
      </c>
      <c r="R1332" t="n">
        <v>66.81</v>
      </c>
      <c r="S1332" t="n">
        <v>48.21</v>
      </c>
      <c r="T1332" t="n">
        <v>3358.29</v>
      </c>
      <c r="U1332" t="n">
        <v>0.72</v>
      </c>
      <c r="V1332" t="n">
        <v>0.78</v>
      </c>
      <c r="W1332" t="n">
        <v>0.18</v>
      </c>
      <c r="X1332" t="n">
        <v>0.2</v>
      </c>
      <c r="Y1332" t="n">
        <v>1</v>
      </c>
      <c r="Z1332" t="n">
        <v>10</v>
      </c>
    </row>
    <row r="1333">
      <c r="A1333" t="n">
        <v>93</v>
      </c>
      <c r="B1333" t="n">
        <v>135</v>
      </c>
      <c r="C1333" t="inlineStr">
        <is>
          <t xml:space="preserve">CONCLUIDO	</t>
        </is>
      </c>
      <c r="D1333" t="n">
        <v>4.7954</v>
      </c>
      <c r="E1333" t="n">
        <v>20.85</v>
      </c>
      <c r="F1333" t="n">
        <v>17.49</v>
      </c>
      <c r="G1333" t="n">
        <v>104.97</v>
      </c>
      <c r="H1333" t="n">
        <v>1.39</v>
      </c>
      <c r="I1333" t="n">
        <v>10</v>
      </c>
      <c r="J1333" t="n">
        <v>310.09</v>
      </c>
      <c r="K1333" t="n">
        <v>59.89</v>
      </c>
      <c r="L1333" t="n">
        <v>24.25</v>
      </c>
      <c r="M1333" t="n">
        <v>8</v>
      </c>
      <c r="N1333" t="n">
        <v>90.95999999999999</v>
      </c>
      <c r="O1333" t="n">
        <v>38479.19</v>
      </c>
      <c r="P1333" t="n">
        <v>283.14</v>
      </c>
      <c r="Q1333" t="n">
        <v>444.59</v>
      </c>
      <c r="R1333" t="n">
        <v>67.73999999999999</v>
      </c>
      <c r="S1333" t="n">
        <v>48.21</v>
      </c>
      <c r="T1333" t="n">
        <v>3824.01</v>
      </c>
      <c r="U1333" t="n">
        <v>0.71</v>
      </c>
      <c r="V1333" t="n">
        <v>0.78</v>
      </c>
      <c r="W1333" t="n">
        <v>0.17</v>
      </c>
      <c r="X1333" t="n">
        <v>0.22</v>
      </c>
      <c r="Y1333" t="n">
        <v>1</v>
      </c>
      <c r="Z1333" t="n">
        <v>10</v>
      </c>
    </row>
    <row r="1334">
      <c r="A1334" t="n">
        <v>94</v>
      </c>
      <c r="B1334" t="n">
        <v>135</v>
      </c>
      <c r="C1334" t="inlineStr">
        <is>
          <t xml:space="preserve">CONCLUIDO	</t>
        </is>
      </c>
      <c r="D1334" t="n">
        <v>4.7781</v>
      </c>
      <c r="E1334" t="n">
        <v>20.93</v>
      </c>
      <c r="F1334" t="n">
        <v>17.57</v>
      </c>
      <c r="G1334" t="n">
        <v>105.42</v>
      </c>
      <c r="H1334" t="n">
        <v>1.41</v>
      </c>
      <c r="I1334" t="n">
        <v>10</v>
      </c>
      <c r="J1334" t="n">
        <v>310.64</v>
      </c>
      <c r="K1334" t="n">
        <v>59.89</v>
      </c>
      <c r="L1334" t="n">
        <v>24.5</v>
      </c>
      <c r="M1334" t="n">
        <v>8</v>
      </c>
      <c r="N1334" t="n">
        <v>91.25</v>
      </c>
      <c r="O1334" t="n">
        <v>38546.43</v>
      </c>
      <c r="P1334" t="n">
        <v>283.96</v>
      </c>
      <c r="Q1334" t="n">
        <v>444.59</v>
      </c>
      <c r="R1334" t="n">
        <v>70.45999999999999</v>
      </c>
      <c r="S1334" t="n">
        <v>48.21</v>
      </c>
      <c r="T1334" t="n">
        <v>5185.96</v>
      </c>
      <c r="U1334" t="n">
        <v>0.68</v>
      </c>
      <c r="V1334" t="n">
        <v>0.78</v>
      </c>
      <c r="W1334" t="n">
        <v>0.18</v>
      </c>
      <c r="X1334" t="n">
        <v>0.29</v>
      </c>
      <c r="Y1334" t="n">
        <v>1</v>
      </c>
      <c r="Z1334" t="n">
        <v>10</v>
      </c>
    </row>
    <row r="1335">
      <c r="A1335" t="n">
        <v>95</v>
      </c>
      <c r="B1335" t="n">
        <v>135</v>
      </c>
      <c r="C1335" t="inlineStr">
        <is>
          <t xml:space="preserve">CONCLUIDO	</t>
        </is>
      </c>
      <c r="D1335" t="n">
        <v>4.7848</v>
      </c>
      <c r="E1335" t="n">
        <v>20.9</v>
      </c>
      <c r="F1335" t="n">
        <v>17.54</v>
      </c>
      <c r="G1335" t="n">
        <v>105.24</v>
      </c>
      <c r="H1335" t="n">
        <v>1.42</v>
      </c>
      <c r="I1335" t="n">
        <v>10</v>
      </c>
      <c r="J1335" t="n">
        <v>311.19</v>
      </c>
      <c r="K1335" t="n">
        <v>59.89</v>
      </c>
      <c r="L1335" t="n">
        <v>24.75</v>
      </c>
      <c r="M1335" t="n">
        <v>8</v>
      </c>
      <c r="N1335" t="n">
        <v>91.55</v>
      </c>
      <c r="O1335" t="n">
        <v>38613.8</v>
      </c>
      <c r="P1335" t="n">
        <v>283.15</v>
      </c>
      <c r="Q1335" t="n">
        <v>444.58</v>
      </c>
      <c r="R1335" t="n">
        <v>69.31999999999999</v>
      </c>
      <c r="S1335" t="n">
        <v>48.21</v>
      </c>
      <c r="T1335" t="n">
        <v>4613.26</v>
      </c>
      <c r="U1335" t="n">
        <v>0.7</v>
      </c>
      <c r="V1335" t="n">
        <v>0.78</v>
      </c>
      <c r="W1335" t="n">
        <v>0.18</v>
      </c>
      <c r="X1335" t="n">
        <v>0.26</v>
      </c>
      <c r="Y1335" t="n">
        <v>1</v>
      </c>
      <c r="Z1335" t="n">
        <v>10</v>
      </c>
    </row>
    <row r="1336">
      <c r="A1336" t="n">
        <v>96</v>
      </c>
      <c r="B1336" t="n">
        <v>135</v>
      </c>
      <c r="C1336" t="inlineStr">
        <is>
          <t xml:space="preserve">CONCLUIDO	</t>
        </is>
      </c>
      <c r="D1336" t="n">
        <v>4.7816</v>
      </c>
      <c r="E1336" t="n">
        <v>20.91</v>
      </c>
      <c r="F1336" t="n">
        <v>17.55</v>
      </c>
      <c r="G1336" t="n">
        <v>105.33</v>
      </c>
      <c r="H1336" t="n">
        <v>1.43</v>
      </c>
      <c r="I1336" t="n">
        <v>10</v>
      </c>
      <c r="J1336" t="n">
        <v>311.73</v>
      </c>
      <c r="K1336" t="n">
        <v>59.89</v>
      </c>
      <c r="L1336" t="n">
        <v>25</v>
      </c>
      <c r="M1336" t="n">
        <v>8</v>
      </c>
      <c r="N1336" t="n">
        <v>91.84999999999999</v>
      </c>
      <c r="O1336" t="n">
        <v>38681.31</v>
      </c>
      <c r="P1336" t="n">
        <v>282.92</v>
      </c>
      <c r="Q1336" t="n">
        <v>444.55</v>
      </c>
      <c r="R1336" t="n">
        <v>69.78</v>
      </c>
      <c r="S1336" t="n">
        <v>48.21</v>
      </c>
      <c r="T1336" t="n">
        <v>4842.76</v>
      </c>
      <c r="U1336" t="n">
        <v>0.6899999999999999</v>
      </c>
      <c r="V1336" t="n">
        <v>0.78</v>
      </c>
      <c r="W1336" t="n">
        <v>0.18</v>
      </c>
      <c r="X1336" t="n">
        <v>0.28</v>
      </c>
      <c r="Y1336" t="n">
        <v>1</v>
      </c>
      <c r="Z1336" t="n">
        <v>10</v>
      </c>
    </row>
    <row r="1337">
      <c r="A1337" t="n">
        <v>97</v>
      </c>
      <c r="B1337" t="n">
        <v>135</v>
      </c>
      <c r="C1337" t="inlineStr">
        <is>
          <t xml:space="preserve">CONCLUIDO	</t>
        </is>
      </c>
      <c r="D1337" t="n">
        <v>4.8054</v>
      </c>
      <c r="E1337" t="n">
        <v>20.81</v>
      </c>
      <c r="F1337" t="n">
        <v>17.5</v>
      </c>
      <c r="G1337" t="n">
        <v>116.68</v>
      </c>
      <c r="H1337" t="n">
        <v>1.44</v>
      </c>
      <c r="I1337" t="n">
        <v>9</v>
      </c>
      <c r="J1337" t="n">
        <v>312.28</v>
      </c>
      <c r="K1337" t="n">
        <v>59.89</v>
      </c>
      <c r="L1337" t="n">
        <v>25.25</v>
      </c>
      <c r="M1337" t="n">
        <v>7</v>
      </c>
      <c r="N1337" t="n">
        <v>92.15000000000001</v>
      </c>
      <c r="O1337" t="n">
        <v>38749.07</v>
      </c>
      <c r="P1337" t="n">
        <v>281.39</v>
      </c>
      <c r="Q1337" t="n">
        <v>444.55</v>
      </c>
      <c r="R1337" t="n">
        <v>67.95999999999999</v>
      </c>
      <c r="S1337" t="n">
        <v>48.21</v>
      </c>
      <c r="T1337" t="n">
        <v>3942.2</v>
      </c>
      <c r="U1337" t="n">
        <v>0.71</v>
      </c>
      <c r="V1337" t="n">
        <v>0.78</v>
      </c>
      <c r="W1337" t="n">
        <v>0.18</v>
      </c>
      <c r="X1337" t="n">
        <v>0.23</v>
      </c>
      <c r="Y1337" t="n">
        <v>1</v>
      </c>
      <c r="Z1337" t="n">
        <v>10</v>
      </c>
    </row>
    <row r="1338">
      <c r="A1338" t="n">
        <v>98</v>
      </c>
      <c r="B1338" t="n">
        <v>135</v>
      </c>
      <c r="C1338" t="inlineStr">
        <is>
          <t xml:space="preserve">CONCLUIDO	</t>
        </is>
      </c>
      <c r="D1338" t="n">
        <v>4.8051</v>
      </c>
      <c r="E1338" t="n">
        <v>20.81</v>
      </c>
      <c r="F1338" t="n">
        <v>17.5</v>
      </c>
      <c r="G1338" t="n">
        <v>116.69</v>
      </c>
      <c r="H1338" t="n">
        <v>1.45</v>
      </c>
      <c r="I1338" t="n">
        <v>9</v>
      </c>
      <c r="J1338" t="n">
        <v>312.83</v>
      </c>
      <c r="K1338" t="n">
        <v>59.89</v>
      </c>
      <c r="L1338" t="n">
        <v>25.5</v>
      </c>
      <c r="M1338" t="n">
        <v>7</v>
      </c>
      <c r="N1338" t="n">
        <v>92.44</v>
      </c>
      <c r="O1338" t="n">
        <v>38816.85</v>
      </c>
      <c r="P1338" t="n">
        <v>281.86</v>
      </c>
      <c r="Q1338" t="n">
        <v>444.58</v>
      </c>
      <c r="R1338" t="n">
        <v>68.04000000000001</v>
      </c>
      <c r="S1338" t="n">
        <v>48.21</v>
      </c>
      <c r="T1338" t="n">
        <v>3980.93</v>
      </c>
      <c r="U1338" t="n">
        <v>0.71</v>
      </c>
      <c r="V1338" t="n">
        <v>0.78</v>
      </c>
      <c r="W1338" t="n">
        <v>0.18</v>
      </c>
      <c r="X1338" t="n">
        <v>0.23</v>
      </c>
      <c r="Y1338" t="n">
        <v>1</v>
      </c>
      <c r="Z1338" t="n">
        <v>10</v>
      </c>
    </row>
    <row r="1339">
      <c r="A1339" t="n">
        <v>99</v>
      </c>
      <c r="B1339" t="n">
        <v>135</v>
      </c>
      <c r="C1339" t="inlineStr">
        <is>
          <t xml:space="preserve">CONCLUIDO	</t>
        </is>
      </c>
      <c r="D1339" t="n">
        <v>4.805</v>
      </c>
      <c r="E1339" t="n">
        <v>20.81</v>
      </c>
      <c r="F1339" t="n">
        <v>17.5</v>
      </c>
      <c r="G1339" t="n">
        <v>116.69</v>
      </c>
      <c r="H1339" t="n">
        <v>1.46</v>
      </c>
      <c r="I1339" t="n">
        <v>9</v>
      </c>
      <c r="J1339" t="n">
        <v>313.38</v>
      </c>
      <c r="K1339" t="n">
        <v>59.89</v>
      </c>
      <c r="L1339" t="n">
        <v>25.75</v>
      </c>
      <c r="M1339" t="n">
        <v>7</v>
      </c>
      <c r="N1339" t="n">
        <v>92.75</v>
      </c>
      <c r="O1339" t="n">
        <v>38884.75</v>
      </c>
      <c r="P1339" t="n">
        <v>281.83</v>
      </c>
      <c r="Q1339" t="n">
        <v>444.55</v>
      </c>
      <c r="R1339" t="n">
        <v>68.03</v>
      </c>
      <c r="S1339" t="n">
        <v>48.21</v>
      </c>
      <c r="T1339" t="n">
        <v>3975.23</v>
      </c>
      <c r="U1339" t="n">
        <v>0.71</v>
      </c>
      <c r="V1339" t="n">
        <v>0.78</v>
      </c>
      <c r="W1339" t="n">
        <v>0.18</v>
      </c>
      <c r="X1339" t="n">
        <v>0.23</v>
      </c>
      <c r="Y1339" t="n">
        <v>1</v>
      </c>
      <c r="Z1339" t="n">
        <v>10</v>
      </c>
    </row>
    <row r="1340">
      <c r="A1340" t="n">
        <v>100</v>
      </c>
      <c r="B1340" t="n">
        <v>135</v>
      </c>
      <c r="C1340" t="inlineStr">
        <is>
          <t xml:space="preserve">CONCLUIDO	</t>
        </is>
      </c>
      <c r="D1340" t="n">
        <v>4.8032</v>
      </c>
      <c r="E1340" t="n">
        <v>20.82</v>
      </c>
      <c r="F1340" t="n">
        <v>17.51</v>
      </c>
      <c r="G1340" t="n">
        <v>116.74</v>
      </c>
      <c r="H1340" t="n">
        <v>1.48</v>
      </c>
      <c r="I1340" t="n">
        <v>9</v>
      </c>
      <c r="J1340" t="n">
        <v>313.93</v>
      </c>
      <c r="K1340" t="n">
        <v>59.89</v>
      </c>
      <c r="L1340" t="n">
        <v>26</v>
      </c>
      <c r="M1340" t="n">
        <v>7</v>
      </c>
      <c r="N1340" t="n">
        <v>93.05</v>
      </c>
      <c r="O1340" t="n">
        <v>38952.8</v>
      </c>
      <c r="P1340" t="n">
        <v>282.38</v>
      </c>
      <c r="Q1340" t="n">
        <v>444.55</v>
      </c>
      <c r="R1340" t="n">
        <v>68.34</v>
      </c>
      <c r="S1340" t="n">
        <v>48.21</v>
      </c>
      <c r="T1340" t="n">
        <v>4128</v>
      </c>
      <c r="U1340" t="n">
        <v>0.71</v>
      </c>
      <c r="V1340" t="n">
        <v>0.78</v>
      </c>
      <c r="W1340" t="n">
        <v>0.18</v>
      </c>
      <c r="X1340" t="n">
        <v>0.23</v>
      </c>
      <c r="Y1340" t="n">
        <v>1</v>
      </c>
      <c r="Z1340" t="n">
        <v>10</v>
      </c>
    </row>
    <row r="1341">
      <c r="A1341" t="n">
        <v>101</v>
      </c>
      <c r="B1341" t="n">
        <v>135</v>
      </c>
      <c r="C1341" t="inlineStr">
        <is>
          <t xml:space="preserve">CONCLUIDO	</t>
        </is>
      </c>
      <c r="D1341" t="n">
        <v>4.8074</v>
      </c>
      <c r="E1341" t="n">
        <v>20.8</v>
      </c>
      <c r="F1341" t="n">
        <v>17.49</v>
      </c>
      <c r="G1341" t="n">
        <v>116.62</v>
      </c>
      <c r="H1341" t="n">
        <v>1.49</v>
      </c>
      <c r="I1341" t="n">
        <v>9</v>
      </c>
      <c r="J1341" t="n">
        <v>314.49</v>
      </c>
      <c r="K1341" t="n">
        <v>59.89</v>
      </c>
      <c r="L1341" t="n">
        <v>26.25</v>
      </c>
      <c r="M1341" t="n">
        <v>7</v>
      </c>
      <c r="N1341" t="n">
        <v>93.34999999999999</v>
      </c>
      <c r="O1341" t="n">
        <v>39020.97</v>
      </c>
      <c r="P1341" t="n">
        <v>282.25</v>
      </c>
      <c r="Q1341" t="n">
        <v>444.55</v>
      </c>
      <c r="R1341" t="n">
        <v>67.62</v>
      </c>
      <c r="S1341" t="n">
        <v>48.21</v>
      </c>
      <c r="T1341" t="n">
        <v>3769.79</v>
      </c>
      <c r="U1341" t="n">
        <v>0.71</v>
      </c>
      <c r="V1341" t="n">
        <v>0.78</v>
      </c>
      <c r="W1341" t="n">
        <v>0.18</v>
      </c>
      <c r="X1341" t="n">
        <v>0.22</v>
      </c>
      <c r="Y1341" t="n">
        <v>1</v>
      </c>
      <c r="Z1341" t="n">
        <v>10</v>
      </c>
    </row>
    <row r="1342">
      <c r="A1342" t="n">
        <v>102</v>
      </c>
      <c r="B1342" t="n">
        <v>135</v>
      </c>
      <c r="C1342" t="inlineStr">
        <is>
          <t xml:space="preserve">CONCLUIDO	</t>
        </is>
      </c>
      <c r="D1342" t="n">
        <v>4.8051</v>
      </c>
      <c r="E1342" t="n">
        <v>20.81</v>
      </c>
      <c r="F1342" t="n">
        <v>17.5</v>
      </c>
      <c r="G1342" t="n">
        <v>116.69</v>
      </c>
      <c r="H1342" t="n">
        <v>1.5</v>
      </c>
      <c r="I1342" t="n">
        <v>9</v>
      </c>
      <c r="J1342" t="n">
        <v>315.04</v>
      </c>
      <c r="K1342" t="n">
        <v>59.89</v>
      </c>
      <c r="L1342" t="n">
        <v>26.5</v>
      </c>
      <c r="M1342" t="n">
        <v>7</v>
      </c>
      <c r="N1342" t="n">
        <v>93.65000000000001</v>
      </c>
      <c r="O1342" t="n">
        <v>39089.29</v>
      </c>
      <c r="P1342" t="n">
        <v>282.48</v>
      </c>
      <c r="Q1342" t="n">
        <v>444.55</v>
      </c>
      <c r="R1342" t="n">
        <v>67.98999999999999</v>
      </c>
      <c r="S1342" t="n">
        <v>48.21</v>
      </c>
      <c r="T1342" t="n">
        <v>3956.38</v>
      </c>
      <c r="U1342" t="n">
        <v>0.71</v>
      </c>
      <c r="V1342" t="n">
        <v>0.78</v>
      </c>
      <c r="W1342" t="n">
        <v>0.18</v>
      </c>
      <c r="X1342" t="n">
        <v>0.23</v>
      </c>
      <c r="Y1342" t="n">
        <v>1</v>
      </c>
      <c r="Z1342" t="n">
        <v>10</v>
      </c>
    </row>
    <row r="1343">
      <c r="A1343" t="n">
        <v>103</v>
      </c>
      <c r="B1343" t="n">
        <v>135</v>
      </c>
      <c r="C1343" t="inlineStr">
        <is>
          <t xml:space="preserve">CONCLUIDO	</t>
        </is>
      </c>
      <c r="D1343" t="n">
        <v>4.8044</v>
      </c>
      <c r="E1343" t="n">
        <v>20.81</v>
      </c>
      <c r="F1343" t="n">
        <v>17.51</v>
      </c>
      <c r="G1343" t="n">
        <v>116.71</v>
      </c>
      <c r="H1343" t="n">
        <v>1.51</v>
      </c>
      <c r="I1343" t="n">
        <v>9</v>
      </c>
      <c r="J1343" t="n">
        <v>315.6</v>
      </c>
      <c r="K1343" t="n">
        <v>59.89</v>
      </c>
      <c r="L1343" t="n">
        <v>26.75</v>
      </c>
      <c r="M1343" t="n">
        <v>7</v>
      </c>
      <c r="N1343" t="n">
        <v>93.95999999999999</v>
      </c>
      <c r="O1343" t="n">
        <v>39157.74</v>
      </c>
      <c r="P1343" t="n">
        <v>282.78</v>
      </c>
      <c r="Q1343" t="n">
        <v>444.55</v>
      </c>
      <c r="R1343" t="n">
        <v>68.09</v>
      </c>
      <c r="S1343" t="n">
        <v>48.21</v>
      </c>
      <c r="T1343" t="n">
        <v>4004.62</v>
      </c>
      <c r="U1343" t="n">
        <v>0.71</v>
      </c>
      <c r="V1343" t="n">
        <v>0.78</v>
      </c>
      <c r="W1343" t="n">
        <v>0.18</v>
      </c>
      <c r="X1343" t="n">
        <v>0.23</v>
      </c>
      <c r="Y1343" t="n">
        <v>1</v>
      </c>
      <c r="Z1343" t="n">
        <v>10</v>
      </c>
    </row>
    <row r="1344">
      <c r="A1344" t="n">
        <v>104</v>
      </c>
      <c r="B1344" t="n">
        <v>135</v>
      </c>
      <c r="C1344" t="inlineStr">
        <is>
          <t xml:space="preserve">CONCLUIDO	</t>
        </is>
      </c>
      <c r="D1344" t="n">
        <v>4.8062</v>
      </c>
      <c r="E1344" t="n">
        <v>20.81</v>
      </c>
      <c r="F1344" t="n">
        <v>17.5</v>
      </c>
      <c r="G1344" t="n">
        <v>116.66</v>
      </c>
      <c r="H1344" t="n">
        <v>1.52</v>
      </c>
      <c r="I1344" t="n">
        <v>9</v>
      </c>
      <c r="J1344" t="n">
        <v>316.15</v>
      </c>
      <c r="K1344" t="n">
        <v>59.89</v>
      </c>
      <c r="L1344" t="n">
        <v>27</v>
      </c>
      <c r="M1344" t="n">
        <v>7</v>
      </c>
      <c r="N1344" t="n">
        <v>94.26000000000001</v>
      </c>
      <c r="O1344" t="n">
        <v>39226.32</v>
      </c>
      <c r="P1344" t="n">
        <v>282.92</v>
      </c>
      <c r="Q1344" t="n">
        <v>444.55</v>
      </c>
      <c r="R1344" t="n">
        <v>67.81</v>
      </c>
      <c r="S1344" t="n">
        <v>48.21</v>
      </c>
      <c r="T1344" t="n">
        <v>3865.38</v>
      </c>
      <c r="U1344" t="n">
        <v>0.71</v>
      </c>
      <c r="V1344" t="n">
        <v>0.78</v>
      </c>
      <c r="W1344" t="n">
        <v>0.18</v>
      </c>
      <c r="X1344" t="n">
        <v>0.22</v>
      </c>
      <c r="Y1344" t="n">
        <v>1</v>
      </c>
      <c r="Z1344" t="n">
        <v>10</v>
      </c>
    </row>
    <row r="1345">
      <c r="A1345" t="n">
        <v>105</v>
      </c>
      <c r="B1345" t="n">
        <v>135</v>
      </c>
      <c r="C1345" t="inlineStr">
        <is>
          <t xml:space="preserve">CONCLUIDO	</t>
        </is>
      </c>
      <c r="D1345" t="n">
        <v>4.8047</v>
      </c>
      <c r="E1345" t="n">
        <v>20.81</v>
      </c>
      <c r="F1345" t="n">
        <v>17.5</v>
      </c>
      <c r="G1345" t="n">
        <v>116.7</v>
      </c>
      <c r="H1345" t="n">
        <v>1.53</v>
      </c>
      <c r="I1345" t="n">
        <v>9</v>
      </c>
      <c r="J1345" t="n">
        <v>316.71</v>
      </c>
      <c r="K1345" t="n">
        <v>59.89</v>
      </c>
      <c r="L1345" t="n">
        <v>27.25</v>
      </c>
      <c r="M1345" t="n">
        <v>7</v>
      </c>
      <c r="N1345" t="n">
        <v>94.56999999999999</v>
      </c>
      <c r="O1345" t="n">
        <v>39295.05</v>
      </c>
      <c r="P1345" t="n">
        <v>282.69</v>
      </c>
      <c r="Q1345" t="n">
        <v>444.56</v>
      </c>
      <c r="R1345" t="n">
        <v>68.06999999999999</v>
      </c>
      <c r="S1345" t="n">
        <v>48.21</v>
      </c>
      <c r="T1345" t="n">
        <v>3994.82</v>
      </c>
      <c r="U1345" t="n">
        <v>0.71</v>
      </c>
      <c r="V1345" t="n">
        <v>0.78</v>
      </c>
      <c r="W1345" t="n">
        <v>0.18</v>
      </c>
      <c r="X1345" t="n">
        <v>0.23</v>
      </c>
      <c r="Y1345" t="n">
        <v>1</v>
      </c>
      <c r="Z1345" t="n">
        <v>10</v>
      </c>
    </row>
    <row r="1346">
      <c r="A1346" t="n">
        <v>106</v>
      </c>
      <c r="B1346" t="n">
        <v>135</v>
      </c>
      <c r="C1346" t="inlineStr">
        <is>
          <t xml:space="preserve">CONCLUIDO	</t>
        </is>
      </c>
      <c r="D1346" t="n">
        <v>4.8083</v>
      </c>
      <c r="E1346" t="n">
        <v>20.8</v>
      </c>
      <c r="F1346" t="n">
        <v>17.49</v>
      </c>
      <c r="G1346" t="n">
        <v>116.6</v>
      </c>
      <c r="H1346" t="n">
        <v>1.54</v>
      </c>
      <c r="I1346" t="n">
        <v>9</v>
      </c>
      <c r="J1346" t="n">
        <v>317.27</v>
      </c>
      <c r="K1346" t="n">
        <v>59.89</v>
      </c>
      <c r="L1346" t="n">
        <v>27.5</v>
      </c>
      <c r="M1346" t="n">
        <v>7</v>
      </c>
      <c r="N1346" t="n">
        <v>94.88</v>
      </c>
      <c r="O1346" t="n">
        <v>39363.91</v>
      </c>
      <c r="P1346" t="n">
        <v>281.98</v>
      </c>
      <c r="Q1346" t="n">
        <v>444.55</v>
      </c>
      <c r="R1346" t="n">
        <v>67.43000000000001</v>
      </c>
      <c r="S1346" t="n">
        <v>48.21</v>
      </c>
      <c r="T1346" t="n">
        <v>3676.62</v>
      </c>
      <c r="U1346" t="n">
        <v>0.71</v>
      </c>
      <c r="V1346" t="n">
        <v>0.78</v>
      </c>
      <c r="W1346" t="n">
        <v>0.18</v>
      </c>
      <c r="X1346" t="n">
        <v>0.21</v>
      </c>
      <c r="Y1346" t="n">
        <v>1</v>
      </c>
      <c r="Z1346" t="n">
        <v>10</v>
      </c>
    </row>
    <row r="1347">
      <c r="A1347" t="n">
        <v>107</v>
      </c>
      <c r="B1347" t="n">
        <v>135</v>
      </c>
      <c r="C1347" t="inlineStr">
        <is>
          <t xml:space="preserve">CONCLUIDO	</t>
        </is>
      </c>
      <c r="D1347" t="n">
        <v>4.811</v>
      </c>
      <c r="E1347" t="n">
        <v>20.79</v>
      </c>
      <c r="F1347" t="n">
        <v>17.48</v>
      </c>
      <c r="G1347" t="n">
        <v>116.52</v>
      </c>
      <c r="H1347" t="n">
        <v>1.56</v>
      </c>
      <c r="I1347" t="n">
        <v>9</v>
      </c>
      <c r="J1347" t="n">
        <v>317.83</v>
      </c>
      <c r="K1347" t="n">
        <v>59.89</v>
      </c>
      <c r="L1347" t="n">
        <v>27.75</v>
      </c>
      <c r="M1347" t="n">
        <v>7</v>
      </c>
      <c r="N1347" t="n">
        <v>95.19</v>
      </c>
      <c r="O1347" t="n">
        <v>39432.92</v>
      </c>
      <c r="P1347" t="n">
        <v>281.79</v>
      </c>
      <c r="Q1347" t="n">
        <v>444.59</v>
      </c>
      <c r="R1347" t="n">
        <v>67.02</v>
      </c>
      <c r="S1347" t="n">
        <v>48.21</v>
      </c>
      <c r="T1347" t="n">
        <v>3468.91</v>
      </c>
      <c r="U1347" t="n">
        <v>0.72</v>
      </c>
      <c r="V1347" t="n">
        <v>0.78</v>
      </c>
      <c r="W1347" t="n">
        <v>0.18</v>
      </c>
      <c r="X1347" t="n">
        <v>0.2</v>
      </c>
      <c r="Y1347" t="n">
        <v>1</v>
      </c>
      <c r="Z1347" t="n">
        <v>10</v>
      </c>
    </row>
    <row r="1348">
      <c r="A1348" t="n">
        <v>108</v>
      </c>
      <c r="B1348" t="n">
        <v>135</v>
      </c>
      <c r="C1348" t="inlineStr">
        <is>
          <t xml:space="preserve">CONCLUIDO	</t>
        </is>
      </c>
      <c r="D1348" t="n">
        <v>4.8158</v>
      </c>
      <c r="E1348" t="n">
        <v>20.76</v>
      </c>
      <c r="F1348" t="n">
        <v>17.46</v>
      </c>
      <c r="G1348" t="n">
        <v>116.38</v>
      </c>
      <c r="H1348" t="n">
        <v>1.57</v>
      </c>
      <c r="I1348" t="n">
        <v>9</v>
      </c>
      <c r="J1348" t="n">
        <v>318.39</v>
      </c>
      <c r="K1348" t="n">
        <v>59.89</v>
      </c>
      <c r="L1348" t="n">
        <v>28</v>
      </c>
      <c r="M1348" t="n">
        <v>7</v>
      </c>
      <c r="N1348" t="n">
        <v>95.5</v>
      </c>
      <c r="O1348" t="n">
        <v>39502.07</v>
      </c>
      <c r="P1348" t="n">
        <v>281.36</v>
      </c>
      <c r="Q1348" t="n">
        <v>444.55</v>
      </c>
      <c r="R1348" t="n">
        <v>66.38</v>
      </c>
      <c r="S1348" t="n">
        <v>48.21</v>
      </c>
      <c r="T1348" t="n">
        <v>3150.03</v>
      </c>
      <c r="U1348" t="n">
        <v>0.73</v>
      </c>
      <c r="V1348" t="n">
        <v>0.78</v>
      </c>
      <c r="W1348" t="n">
        <v>0.18</v>
      </c>
      <c r="X1348" t="n">
        <v>0.18</v>
      </c>
      <c r="Y1348" t="n">
        <v>1</v>
      </c>
      <c r="Z1348" t="n">
        <v>10</v>
      </c>
    </row>
    <row r="1349">
      <c r="A1349" t="n">
        <v>109</v>
      </c>
      <c r="B1349" t="n">
        <v>135</v>
      </c>
      <c r="C1349" t="inlineStr">
        <is>
          <t xml:space="preserve">CONCLUIDO	</t>
        </is>
      </c>
      <c r="D1349" t="n">
        <v>4.8066</v>
      </c>
      <c r="E1349" t="n">
        <v>20.8</v>
      </c>
      <c r="F1349" t="n">
        <v>17.5</v>
      </c>
      <c r="G1349" t="n">
        <v>116.64</v>
      </c>
      <c r="H1349" t="n">
        <v>1.58</v>
      </c>
      <c r="I1349" t="n">
        <v>9</v>
      </c>
      <c r="J1349" t="n">
        <v>318.95</v>
      </c>
      <c r="K1349" t="n">
        <v>59.89</v>
      </c>
      <c r="L1349" t="n">
        <v>28.25</v>
      </c>
      <c r="M1349" t="n">
        <v>7</v>
      </c>
      <c r="N1349" t="n">
        <v>95.81</v>
      </c>
      <c r="O1349" t="n">
        <v>39571.36</v>
      </c>
      <c r="P1349" t="n">
        <v>281.68</v>
      </c>
      <c r="Q1349" t="n">
        <v>444.55</v>
      </c>
      <c r="R1349" t="n">
        <v>67.92</v>
      </c>
      <c r="S1349" t="n">
        <v>48.21</v>
      </c>
      <c r="T1349" t="n">
        <v>3917.8</v>
      </c>
      <c r="U1349" t="n">
        <v>0.71</v>
      </c>
      <c r="V1349" t="n">
        <v>0.78</v>
      </c>
      <c r="W1349" t="n">
        <v>0.17</v>
      </c>
      <c r="X1349" t="n">
        <v>0.22</v>
      </c>
      <c r="Y1349" t="n">
        <v>1</v>
      </c>
      <c r="Z1349" t="n">
        <v>10</v>
      </c>
    </row>
    <row r="1350">
      <c r="A1350" t="n">
        <v>110</v>
      </c>
      <c r="B1350" t="n">
        <v>135</v>
      </c>
      <c r="C1350" t="inlineStr">
        <is>
          <t xml:space="preserve">CONCLUIDO	</t>
        </is>
      </c>
      <c r="D1350" t="n">
        <v>4.7934</v>
      </c>
      <c r="E1350" t="n">
        <v>20.86</v>
      </c>
      <c r="F1350" t="n">
        <v>17.55</v>
      </c>
      <c r="G1350" t="n">
        <v>117.03</v>
      </c>
      <c r="H1350" t="n">
        <v>1.59</v>
      </c>
      <c r="I1350" t="n">
        <v>9</v>
      </c>
      <c r="J1350" t="n">
        <v>319.51</v>
      </c>
      <c r="K1350" t="n">
        <v>59.89</v>
      </c>
      <c r="L1350" t="n">
        <v>28.5</v>
      </c>
      <c r="M1350" t="n">
        <v>7</v>
      </c>
      <c r="N1350" t="n">
        <v>96.13</v>
      </c>
      <c r="O1350" t="n">
        <v>39640.79</v>
      </c>
      <c r="P1350" t="n">
        <v>282.49</v>
      </c>
      <c r="Q1350" t="n">
        <v>444.55</v>
      </c>
      <c r="R1350" t="n">
        <v>69.90000000000001</v>
      </c>
      <c r="S1350" t="n">
        <v>48.21</v>
      </c>
      <c r="T1350" t="n">
        <v>4911.06</v>
      </c>
      <c r="U1350" t="n">
        <v>0.6899999999999999</v>
      </c>
      <c r="V1350" t="n">
        <v>0.78</v>
      </c>
      <c r="W1350" t="n">
        <v>0.18</v>
      </c>
      <c r="X1350" t="n">
        <v>0.28</v>
      </c>
      <c r="Y1350" t="n">
        <v>1</v>
      </c>
      <c r="Z1350" t="n">
        <v>10</v>
      </c>
    </row>
    <row r="1351">
      <c r="A1351" t="n">
        <v>111</v>
      </c>
      <c r="B1351" t="n">
        <v>135</v>
      </c>
      <c r="C1351" t="inlineStr">
        <is>
          <t xml:space="preserve">CONCLUIDO	</t>
        </is>
      </c>
      <c r="D1351" t="n">
        <v>4.823</v>
      </c>
      <c r="E1351" t="n">
        <v>20.73</v>
      </c>
      <c r="F1351" t="n">
        <v>17.48</v>
      </c>
      <c r="G1351" t="n">
        <v>131.07</v>
      </c>
      <c r="H1351" t="n">
        <v>1.6</v>
      </c>
      <c r="I1351" t="n">
        <v>8</v>
      </c>
      <c r="J1351" t="n">
        <v>320.08</v>
      </c>
      <c r="K1351" t="n">
        <v>59.89</v>
      </c>
      <c r="L1351" t="n">
        <v>28.75</v>
      </c>
      <c r="M1351" t="n">
        <v>6</v>
      </c>
      <c r="N1351" t="n">
        <v>96.44</v>
      </c>
      <c r="O1351" t="n">
        <v>39710.36</v>
      </c>
      <c r="P1351" t="n">
        <v>280.92</v>
      </c>
      <c r="Q1351" t="n">
        <v>444.55</v>
      </c>
      <c r="R1351" t="n">
        <v>67.11</v>
      </c>
      <c r="S1351" t="n">
        <v>48.21</v>
      </c>
      <c r="T1351" t="n">
        <v>3519.03</v>
      </c>
      <c r="U1351" t="n">
        <v>0.72</v>
      </c>
      <c r="V1351" t="n">
        <v>0.78</v>
      </c>
      <c r="W1351" t="n">
        <v>0.18</v>
      </c>
      <c r="X1351" t="n">
        <v>0.2</v>
      </c>
      <c r="Y1351" t="n">
        <v>1</v>
      </c>
      <c r="Z1351" t="n">
        <v>10</v>
      </c>
    </row>
    <row r="1352">
      <c r="A1352" t="n">
        <v>112</v>
      </c>
      <c r="B1352" t="n">
        <v>135</v>
      </c>
      <c r="C1352" t="inlineStr">
        <is>
          <t xml:space="preserve">CONCLUIDO	</t>
        </is>
      </c>
      <c r="D1352" t="n">
        <v>4.8246</v>
      </c>
      <c r="E1352" t="n">
        <v>20.73</v>
      </c>
      <c r="F1352" t="n">
        <v>17.47</v>
      </c>
      <c r="G1352" t="n">
        <v>131.02</v>
      </c>
      <c r="H1352" t="n">
        <v>1.61</v>
      </c>
      <c r="I1352" t="n">
        <v>8</v>
      </c>
      <c r="J1352" t="n">
        <v>320.64</v>
      </c>
      <c r="K1352" t="n">
        <v>59.89</v>
      </c>
      <c r="L1352" t="n">
        <v>29</v>
      </c>
      <c r="M1352" t="n">
        <v>6</v>
      </c>
      <c r="N1352" t="n">
        <v>96.75</v>
      </c>
      <c r="O1352" t="n">
        <v>39780.08</v>
      </c>
      <c r="P1352" t="n">
        <v>281</v>
      </c>
      <c r="Q1352" t="n">
        <v>444.55</v>
      </c>
      <c r="R1352" t="n">
        <v>66.91</v>
      </c>
      <c r="S1352" t="n">
        <v>48.21</v>
      </c>
      <c r="T1352" t="n">
        <v>3421.23</v>
      </c>
      <c r="U1352" t="n">
        <v>0.72</v>
      </c>
      <c r="V1352" t="n">
        <v>0.78</v>
      </c>
      <c r="W1352" t="n">
        <v>0.18</v>
      </c>
      <c r="X1352" t="n">
        <v>0.19</v>
      </c>
      <c r="Y1352" t="n">
        <v>1</v>
      </c>
      <c r="Z1352" t="n">
        <v>10</v>
      </c>
    </row>
    <row r="1353">
      <c r="A1353" t="n">
        <v>113</v>
      </c>
      <c r="B1353" t="n">
        <v>135</v>
      </c>
      <c r="C1353" t="inlineStr">
        <is>
          <t xml:space="preserve">CONCLUIDO	</t>
        </is>
      </c>
      <c r="D1353" t="n">
        <v>4.8236</v>
      </c>
      <c r="E1353" t="n">
        <v>20.73</v>
      </c>
      <c r="F1353" t="n">
        <v>17.47</v>
      </c>
      <c r="G1353" t="n">
        <v>131.05</v>
      </c>
      <c r="H1353" t="n">
        <v>1.62</v>
      </c>
      <c r="I1353" t="n">
        <v>8</v>
      </c>
      <c r="J1353" t="n">
        <v>321.21</v>
      </c>
      <c r="K1353" t="n">
        <v>59.89</v>
      </c>
      <c r="L1353" t="n">
        <v>29.25</v>
      </c>
      <c r="M1353" t="n">
        <v>6</v>
      </c>
      <c r="N1353" t="n">
        <v>97.06999999999999</v>
      </c>
      <c r="O1353" t="n">
        <v>39849.95</v>
      </c>
      <c r="P1353" t="n">
        <v>281.17</v>
      </c>
      <c r="Q1353" t="n">
        <v>444.55</v>
      </c>
      <c r="R1353" t="n">
        <v>67.08</v>
      </c>
      <c r="S1353" t="n">
        <v>48.21</v>
      </c>
      <c r="T1353" t="n">
        <v>3503.52</v>
      </c>
      <c r="U1353" t="n">
        <v>0.72</v>
      </c>
      <c r="V1353" t="n">
        <v>0.78</v>
      </c>
      <c r="W1353" t="n">
        <v>0.18</v>
      </c>
      <c r="X1353" t="n">
        <v>0.2</v>
      </c>
      <c r="Y1353" t="n">
        <v>1</v>
      </c>
      <c r="Z1353" t="n">
        <v>10</v>
      </c>
    </row>
    <row r="1354">
      <c r="A1354" t="n">
        <v>114</v>
      </c>
      <c r="B1354" t="n">
        <v>135</v>
      </c>
      <c r="C1354" t="inlineStr">
        <is>
          <t xml:space="preserve">CONCLUIDO	</t>
        </is>
      </c>
      <c r="D1354" t="n">
        <v>4.8228</v>
      </c>
      <c r="E1354" t="n">
        <v>20.73</v>
      </c>
      <c r="F1354" t="n">
        <v>17.48</v>
      </c>
      <c r="G1354" t="n">
        <v>131.08</v>
      </c>
      <c r="H1354" t="n">
        <v>1.63</v>
      </c>
      <c r="I1354" t="n">
        <v>8</v>
      </c>
      <c r="J1354" t="n">
        <v>321.78</v>
      </c>
      <c r="K1354" t="n">
        <v>59.89</v>
      </c>
      <c r="L1354" t="n">
        <v>29.5</v>
      </c>
      <c r="M1354" t="n">
        <v>6</v>
      </c>
      <c r="N1354" t="n">
        <v>97.39</v>
      </c>
      <c r="O1354" t="n">
        <v>39919.96</v>
      </c>
      <c r="P1354" t="n">
        <v>281.45</v>
      </c>
      <c r="Q1354" t="n">
        <v>444.55</v>
      </c>
      <c r="R1354" t="n">
        <v>67.16</v>
      </c>
      <c r="S1354" t="n">
        <v>48.21</v>
      </c>
      <c r="T1354" t="n">
        <v>3543.68</v>
      </c>
      <c r="U1354" t="n">
        <v>0.72</v>
      </c>
      <c r="V1354" t="n">
        <v>0.78</v>
      </c>
      <c r="W1354" t="n">
        <v>0.18</v>
      </c>
      <c r="X1354" t="n">
        <v>0.2</v>
      </c>
      <c r="Y1354" t="n">
        <v>1</v>
      </c>
      <c r="Z1354" t="n">
        <v>10</v>
      </c>
    </row>
    <row r="1355">
      <c r="A1355" t="n">
        <v>115</v>
      </c>
      <c r="B1355" t="n">
        <v>135</v>
      </c>
      <c r="C1355" t="inlineStr">
        <is>
          <t xml:space="preserve">CONCLUIDO	</t>
        </is>
      </c>
      <c r="D1355" t="n">
        <v>4.8228</v>
      </c>
      <c r="E1355" t="n">
        <v>20.73</v>
      </c>
      <c r="F1355" t="n">
        <v>17.48</v>
      </c>
      <c r="G1355" t="n">
        <v>131.08</v>
      </c>
      <c r="H1355" t="n">
        <v>1.64</v>
      </c>
      <c r="I1355" t="n">
        <v>8</v>
      </c>
      <c r="J1355" t="n">
        <v>322.34</v>
      </c>
      <c r="K1355" t="n">
        <v>59.89</v>
      </c>
      <c r="L1355" t="n">
        <v>29.75</v>
      </c>
      <c r="M1355" t="n">
        <v>6</v>
      </c>
      <c r="N1355" t="n">
        <v>97.70999999999999</v>
      </c>
      <c r="O1355" t="n">
        <v>39990.12</v>
      </c>
      <c r="P1355" t="n">
        <v>281.32</v>
      </c>
      <c r="Q1355" t="n">
        <v>444.55</v>
      </c>
      <c r="R1355" t="n">
        <v>67.16</v>
      </c>
      <c r="S1355" t="n">
        <v>48.21</v>
      </c>
      <c r="T1355" t="n">
        <v>3547.27</v>
      </c>
      <c r="U1355" t="n">
        <v>0.72</v>
      </c>
      <c r="V1355" t="n">
        <v>0.78</v>
      </c>
      <c r="W1355" t="n">
        <v>0.18</v>
      </c>
      <c r="X1355" t="n">
        <v>0.2</v>
      </c>
      <c r="Y1355" t="n">
        <v>1</v>
      </c>
      <c r="Z1355" t="n">
        <v>10</v>
      </c>
    </row>
    <row r="1356">
      <c r="A1356" t="n">
        <v>116</v>
      </c>
      <c r="B1356" t="n">
        <v>135</v>
      </c>
      <c r="C1356" t="inlineStr">
        <is>
          <t xml:space="preserve">CONCLUIDO	</t>
        </is>
      </c>
      <c r="D1356" t="n">
        <v>4.8228</v>
      </c>
      <c r="E1356" t="n">
        <v>20.74</v>
      </c>
      <c r="F1356" t="n">
        <v>17.48</v>
      </c>
      <c r="G1356" t="n">
        <v>131.08</v>
      </c>
      <c r="H1356" t="n">
        <v>1.66</v>
      </c>
      <c r="I1356" t="n">
        <v>8</v>
      </c>
      <c r="J1356" t="n">
        <v>322.91</v>
      </c>
      <c r="K1356" t="n">
        <v>59.89</v>
      </c>
      <c r="L1356" t="n">
        <v>30</v>
      </c>
      <c r="M1356" t="n">
        <v>6</v>
      </c>
      <c r="N1356" t="n">
        <v>98.03</v>
      </c>
      <c r="O1356" t="n">
        <v>40060.43</v>
      </c>
      <c r="P1356" t="n">
        <v>281.26</v>
      </c>
      <c r="Q1356" t="n">
        <v>444.55</v>
      </c>
      <c r="R1356" t="n">
        <v>67.19</v>
      </c>
      <c r="S1356" t="n">
        <v>48.21</v>
      </c>
      <c r="T1356" t="n">
        <v>3560.52</v>
      </c>
      <c r="U1356" t="n">
        <v>0.72</v>
      </c>
      <c r="V1356" t="n">
        <v>0.78</v>
      </c>
      <c r="W1356" t="n">
        <v>0.18</v>
      </c>
      <c r="X1356" t="n">
        <v>0.2</v>
      </c>
      <c r="Y1356" t="n">
        <v>1</v>
      </c>
      <c r="Z1356" t="n">
        <v>10</v>
      </c>
    </row>
    <row r="1357">
      <c r="A1357" t="n">
        <v>117</v>
      </c>
      <c r="B1357" t="n">
        <v>135</v>
      </c>
      <c r="C1357" t="inlineStr">
        <is>
          <t xml:space="preserve">CONCLUIDO	</t>
        </is>
      </c>
      <c r="D1357" t="n">
        <v>4.8221</v>
      </c>
      <c r="E1357" t="n">
        <v>20.74</v>
      </c>
      <c r="F1357" t="n">
        <v>17.48</v>
      </c>
      <c r="G1357" t="n">
        <v>131.1</v>
      </c>
      <c r="H1357" t="n">
        <v>1.67</v>
      </c>
      <c r="I1357" t="n">
        <v>8</v>
      </c>
      <c r="J1357" t="n">
        <v>323.49</v>
      </c>
      <c r="K1357" t="n">
        <v>59.89</v>
      </c>
      <c r="L1357" t="n">
        <v>30.25</v>
      </c>
      <c r="M1357" t="n">
        <v>6</v>
      </c>
      <c r="N1357" t="n">
        <v>98.34999999999999</v>
      </c>
      <c r="O1357" t="n">
        <v>40131.01</v>
      </c>
      <c r="P1357" t="n">
        <v>281.21</v>
      </c>
      <c r="Q1357" t="n">
        <v>444.55</v>
      </c>
      <c r="R1357" t="n">
        <v>67.19</v>
      </c>
      <c r="S1357" t="n">
        <v>48.21</v>
      </c>
      <c r="T1357" t="n">
        <v>3558.95</v>
      </c>
      <c r="U1357" t="n">
        <v>0.72</v>
      </c>
      <c r="V1357" t="n">
        <v>0.78</v>
      </c>
      <c r="W1357" t="n">
        <v>0.18</v>
      </c>
      <c r="X1357" t="n">
        <v>0.2</v>
      </c>
      <c r="Y1357" t="n">
        <v>1</v>
      </c>
      <c r="Z1357" t="n">
        <v>10</v>
      </c>
    </row>
    <row r="1358">
      <c r="A1358" t="n">
        <v>118</v>
      </c>
      <c r="B1358" t="n">
        <v>135</v>
      </c>
      <c r="C1358" t="inlineStr">
        <is>
          <t xml:space="preserve">CONCLUIDO	</t>
        </is>
      </c>
      <c r="D1358" t="n">
        <v>4.8239</v>
      </c>
      <c r="E1358" t="n">
        <v>20.73</v>
      </c>
      <c r="F1358" t="n">
        <v>17.47</v>
      </c>
      <c r="G1358" t="n">
        <v>131.04</v>
      </c>
      <c r="H1358" t="n">
        <v>1.68</v>
      </c>
      <c r="I1358" t="n">
        <v>8</v>
      </c>
      <c r="J1358" t="n">
        <v>324.06</v>
      </c>
      <c r="K1358" t="n">
        <v>59.89</v>
      </c>
      <c r="L1358" t="n">
        <v>30.5</v>
      </c>
      <c r="M1358" t="n">
        <v>6</v>
      </c>
      <c r="N1358" t="n">
        <v>98.67</v>
      </c>
      <c r="O1358" t="n">
        <v>40201.62</v>
      </c>
      <c r="P1358" t="n">
        <v>281.08</v>
      </c>
      <c r="Q1358" t="n">
        <v>444.55</v>
      </c>
      <c r="R1358" t="n">
        <v>67</v>
      </c>
      <c r="S1358" t="n">
        <v>48.21</v>
      </c>
      <c r="T1358" t="n">
        <v>3464.78</v>
      </c>
      <c r="U1358" t="n">
        <v>0.72</v>
      </c>
      <c r="V1358" t="n">
        <v>0.78</v>
      </c>
      <c r="W1358" t="n">
        <v>0.18</v>
      </c>
      <c r="X1358" t="n">
        <v>0.2</v>
      </c>
      <c r="Y1358" t="n">
        <v>1</v>
      </c>
      <c r="Z1358" t="n">
        <v>10</v>
      </c>
    </row>
    <row r="1359">
      <c r="A1359" t="n">
        <v>119</v>
      </c>
      <c r="B1359" t="n">
        <v>135</v>
      </c>
      <c r="C1359" t="inlineStr">
        <is>
          <t xml:space="preserve">CONCLUIDO	</t>
        </is>
      </c>
      <c r="D1359" t="n">
        <v>4.8211</v>
      </c>
      <c r="E1359" t="n">
        <v>20.74</v>
      </c>
      <c r="F1359" t="n">
        <v>17.48</v>
      </c>
      <c r="G1359" t="n">
        <v>131.13</v>
      </c>
      <c r="H1359" t="n">
        <v>1.69</v>
      </c>
      <c r="I1359" t="n">
        <v>8</v>
      </c>
      <c r="J1359" t="n">
        <v>324.63</v>
      </c>
      <c r="K1359" t="n">
        <v>59.89</v>
      </c>
      <c r="L1359" t="n">
        <v>30.75</v>
      </c>
      <c r="M1359" t="n">
        <v>6</v>
      </c>
      <c r="N1359" t="n">
        <v>99</v>
      </c>
      <c r="O1359" t="n">
        <v>40272.38</v>
      </c>
      <c r="P1359" t="n">
        <v>281.01</v>
      </c>
      <c r="Q1359" t="n">
        <v>444.55</v>
      </c>
      <c r="R1359" t="n">
        <v>67.39</v>
      </c>
      <c r="S1359" t="n">
        <v>48.21</v>
      </c>
      <c r="T1359" t="n">
        <v>3662.13</v>
      </c>
      <c r="U1359" t="n">
        <v>0.72</v>
      </c>
      <c r="V1359" t="n">
        <v>0.78</v>
      </c>
      <c r="W1359" t="n">
        <v>0.18</v>
      </c>
      <c r="X1359" t="n">
        <v>0.21</v>
      </c>
      <c r="Y1359" t="n">
        <v>1</v>
      </c>
      <c r="Z1359" t="n">
        <v>10</v>
      </c>
    </row>
    <row r="1360">
      <c r="A1360" t="n">
        <v>120</v>
      </c>
      <c r="B1360" t="n">
        <v>135</v>
      </c>
      <c r="C1360" t="inlineStr">
        <is>
          <t xml:space="preserve">CONCLUIDO	</t>
        </is>
      </c>
      <c r="D1360" t="n">
        <v>4.8245</v>
      </c>
      <c r="E1360" t="n">
        <v>20.73</v>
      </c>
      <c r="F1360" t="n">
        <v>17.47</v>
      </c>
      <c r="G1360" t="n">
        <v>131.03</v>
      </c>
      <c r="H1360" t="n">
        <v>1.7</v>
      </c>
      <c r="I1360" t="n">
        <v>8</v>
      </c>
      <c r="J1360" t="n">
        <v>325.21</v>
      </c>
      <c r="K1360" t="n">
        <v>59.89</v>
      </c>
      <c r="L1360" t="n">
        <v>31</v>
      </c>
      <c r="M1360" t="n">
        <v>6</v>
      </c>
      <c r="N1360" t="n">
        <v>99.31999999999999</v>
      </c>
      <c r="O1360" t="n">
        <v>40343.29</v>
      </c>
      <c r="P1360" t="n">
        <v>280.77</v>
      </c>
      <c r="Q1360" t="n">
        <v>444.56</v>
      </c>
      <c r="R1360" t="n">
        <v>66.81999999999999</v>
      </c>
      <c r="S1360" t="n">
        <v>48.21</v>
      </c>
      <c r="T1360" t="n">
        <v>3373.84</v>
      </c>
      <c r="U1360" t="n">
        <v>0.72</v>
      </c>
      <c r="V1360" t="n">
        <v>0.78</v>
      </c>
      <c r="W1360" t="n">
        <v>0.18</v>
      </c>
      <c r="X1360" t="n">
        <v>0.19</v>
      </c>
      <c r="Y1360" t="n">
        <v>1</v>
      </c>
      <c r="Z1360" t="n">
        <v>10</v>
      </c>
    </row>
    <row r="1361">
      <c r="A1361" t="n">
        <v>121</v>
      </c>
      <c r="B1361" t="n">
        <v>135</v>
      </c>
      <c r="C1361" t="inlineStr">
        <is>
          <t xml:space="preserve">CONCLUIDO	</t>
        </is>
      </c>
      <c r="D1361" t="n">
        <v>4.8274</v>
      </c>
      <c r="E1361" t="n">
        <v>20.72</v>
      </c>
      <c r="F1361" t="n">
        <v>17.46</v>
      </c>
      <c r="G1361" t="n">
        <v>130.93</v>
      </c>
      <c r="H1361" t="n">
        <v>1.71</v>
      </c>
      <c r="I1361" t="n">
        <v>8</v>
      </c>
      <c r="J1361" t="n">
        <v>325.78</v>
      </c>
      <c r="K1361" t="n">
        <v>59.89</v>
      </c>
      <c r="L1361" t="n">
        <v>31.25</v>
      </c>
      <c r="M1361" t="n">
        <v>6</v>
      </c>
      <c r="N1361" t="n">
        <v>99.65000000000001</v>
      </c>
      <c r="O1361" t="n">
        <v>40414.36</v>
      </c>
      <c r="P1361" t="n">
        <v>280.66</v>
      </c>
      <c r="Q1361" t="n">
        <v>444.55</v>
      </c>
      <c r="R1361" t="n">
        <v>66.45999999999999</v>
      </c>
      <c r="S1361" t="n">
        <v>48.21</v>
      </c>
      <c r="T1361" t="n">
        <v>3197.36</v>
      </c>
      <c r="U1361" t="n">
        <v>0.73</v>
      </c>
      <c r="V1361" t="n">
        <v>0.78</v>
      </c>
      <c r="W1361" t="n">
        <v>0.18</v>
      </c>
      <c r="X1361" t="n">
        <v>0.18</v>
      </c>
      <c r="Y1361" t="n">
        <v>1</v>
      </c>
      <c r="Z1361" t="n">
        <v>10</v>
      </c>
    </row>
    <row r="1362">
      <c r="A1362" t="n">
        <v>122</v>
      </c>
      <c r="B1362" t="n">
        <v>135</v>
      </c>
      <c r="C1362" t="inlineStr">
        <is>
          <t xml:space="preserve">CONCLUIDO	</t>
        </is>
      </c>
      <c r="D1362" t="n">
        <v>4.8288</v>
      </c>
      <c r="E1362" t="n">
        <v>20.71</v>
      </c>
      <c r="F1362" t="n">
        <v>17.45</v>
      </c>
      <c r="G1362" t="n">
        <v>130.89</v>
      </c>
      <c r="H1362" t="n">
        <v>1.72</v>
      </c>
      <c r="I1362" t="n">
        <v>8</v>
      </c>
      <c r="J1362" t="n">
        <v>326.36</v>
      </c>
      <c r="K1362" t="n">
        <v>59.89</v>
      </c>
      <c r="L1362" t="n">
        <v>31.5</v>
      </c>
      <c r="M1362" t="n">
        <v>6</v>
      </c>
      <c r="N1362" t="n">
        <v>99.97</v>
      </c>
      <c r="O1362" t="n">
        <v>40485.58</v>
      </c>
      <c r="P1362" t="n">
        <v>280.25</v>
      </c>
      <c r="Q1362" t="n">
        <v>444.55</v>
      </c>
      <c r="R1362" t="n">
        <v>66.11</v>
      </c>
      <c r="S1362" t="n">
        <v>48.21</v>
      </c>
      <c r="T1362" t="n">
        <v>3021.65</v>
      </c>
      <c r="U1362" t="n">
        <v>0.73</v>
      </c>
      <c r="V1362" t="n">
        <v>0.78</v>
      </c>
      <c r="W1362" t="n">
        <v>0.18</v>
      </c>
      <c r="X1362" t="n">
        <v>0.17</v>
      </c>
      <c r="Y1362" t="n">
        <v>1</v>
      </c>
      <c r="Z1362" t="n">
        <v>10</v>
      </c>
    </row>
    <row r="1363">
      <c r="A1363" t="n">
        <v>123</v>
      </c>
      <c r="B1363" t="n">
        <v>135</v>
      </c>
      <c r="C1363" t="inlineStr">
        <is>
          <t xml:space="preserve">CONCLUIDO	</t>
        </is>
      </c>
      <c r="D1363" t="n">
        <v>4.8342</v>
      </c>
      <c r="E1363" t="n">
        <v>20.69</v>
      </c>
      <c r="F1363" t="n">
        <v>17.43</v>
      </c>
      <c r="G1363" t="n">
        <v>130.71</v>
      </c>
      <c r="H1363" t="n">
        <v>1.73</v>
      </c>
      <c r="I1363" t="n">
        <v>8</v>
      </c>
      <c r="J1363" t="n">
        <v>326.94</v>
      </c>
      <c r="K1363" t="n">
        <v>59.89</v>
      </c>
      <c r="L1363" t="n">
        <v>31.75</v>
      </c>
      <c r="M1363" t="n">
        <v>6</v>
      </c>
      <c r="N1363" t="n">
        <v>100.3</v>
      </c>
      <c r="O1363" t="n">
        <v>40556.96</v>
      </c>
      <c r="P1363" t="n">
        <v>279.47</v>
      </c>
      <c r="Q1363" t="n">
        <v>444.55</v>
      </c>
      <c r="R1363" t="n">
        <v>65.55</v>
      </c>
      <c r="S1363" t="n">
        <v>48.21</v>
      </c>
      <c r="T1363" t="n">
        <v>2737.9</v>
      </c>
      <c r="U1363" t="n">
        <v>0.74</v>
      </c>
      <c r="V1363" t="n">
        <v>0.78</v>
      </c>
      <c r="W1363" t="n">
        <v>0.17</v>
      </c>
      <c r="X1363" t="n">
        <v>0.15</v>
      </c>
      <c r="Y1363" t="n">
        <v>1</v>
      </c>
      <c r="Z1363" t="n">
        <v>10</v>
      </c>
    </row>
    <row r="1364">
      <c r="A1364" t="n">
        <v>124</v>
      </c>
      <c r="B1364" t="n">
        <v>135</v>
      </c>
      <c r="C1364" t="inlineStr">
        <is>
          <t xml:space="preserve">CONCLUIDO	</t>
        </is>
      </c>
      <c r="D1364" t="n">
        <v>4.8278</v>
      </c>
      <c r="E1364" t="n">
        <v>20.71</v>
      </c>
      <c r="F1364" t="n">
        <v>17.46</v>
      </c>
      <c r="G1364" t="n">
        <v>130.92</v>
      </c>
      <c r="H1364" t="n">
        <v>1.74</v>
      </c>
      <c r="I1364" t="n">
        <v>8</v>
      </c>
      <c r="J1364" t="n">
        <v>327.52</v>
      </c>
      <c r="K1364" t="n">
        <v>59.89</v>
      </c>
      <c r="L1364" t="n">
        <v>32</v>
      </c>
      <c r="M1364" t="n">
        <v>6</v>
      </c>
      <c r="N1364" t="n">
        <v>100.63</v>
      </c>
      <c r="O1364" t="n">
        <v>40628.49</v>
      </c>
      <c r="P1364" t="n">
        <v>280.2</v>
      </c>
      <c r="Q1364" t="n">
        <v>444.55</v>
      </c>
      <c r="R1364" t="n">
        <v>66.51000000000001</v>
      </c>
      <c r="S1364" t="n">
        <v>48.21</v>
      </c>
      <c r="T1364" t="n">
        <v>3221.99</v>
      </c>
      <c r="U1364" t="n">
        <v>0.72</v>
      </c>
      <c r="V1364" t="n">
        <v>0.78</v>
      </c>
      <c r="W1364" t="n">
        <v>0.17</v>
      </c>
      <c r="X1364" t="n">
        <v>0.18</v>
      </c>
      <c r="Y1364" t="n">
        <v>1</v>
      </c>
      <c r="Z1364" t="n">
        <v>10</v>
      </c>
    </row>
    <row r="1365">
      <c r="A1365" t="n">
        <v>125</v>
      </c>
      <c r="B1365" t="n">
        <v>135</v>
      </c>
      <c r="C1365" t="inlineStr">
        <is>
          <t xml:space="preserve">CONCLUIDO	</t>
        </is>
      </c>
      <c r="D1365" t="n">
        <v>4.8178</v>
      </c>
      <c r="E1365" t="n">
        <v>20.76</v>
      </c>
      <c r="F1365" t="n">
        <v>17.5</v>
      </c>
      <c r="G1365" t="n">
        <v>131.24</v>
      </c>
      <c r="H1365" t="n">
        <v>1.75</v>
      </c>
      <c r="I1365" t="n">
        <v>8</v>
      </c>
      <c r="J1365" t="n">
        <v>328.1</v>
      </c>
      <c r="K1365" t="n">
        <v>59.89</v>
      </c>
      <c r="L1365" t="n">
        <v>32.25</v>
      </c>
      <c r="M1365" t="n">
        <v>6</v>
      </c>
      <c r="N1365" t="n">
        <v>100.96</v>
      </c>
      <c r="O1365" t="n">
        <v>40700.18</v>
      </c>
      <c r="P1365" t="n">
        <v>280.88</v>
      </c>
      <c r="Q1365" t="n">
        <v>444.56</v>
      </c>
      <c r="R1365" t="n">
        <v>68.05</v>
      </c>
      <c r="S1365" t="n">
        <v>48.21</v>
      </c>
      <c r="T1365" t="n">
        <v>3988.74</v>
      </c>
      <c r="U1365" t="n">
        <v>0.71</v>
      </c>
      <c r="V1365" t="n">
        <v>0.78</v>
      </c>
      <c r="W1365" t="n">
        <v>0.17</v>
      </c>
      <c r="X1365" t="n">
        <v>0.22</v>
      </c>
      <c r="Y1365" t="n">
        <v>1</v>
      </c>
      <c r="Z1365" t="n">
        <v>10</v>
      </c>
    </row>
    <row r="1366">
      <c r="A1366" t="n">
        <v>126</v>
      </c>
      <c r="B1366" t="n">
        <v>135</v>
      </c>
      <c r="C1366" t="inlineStr">
        <is>
          <t xml:space="preserve">CONCLUIDO	</t>
        </is>
      </c>
      <c r="D1366" t="n">
        <v>4.821</v>
      </c>
      <c r="E1366" t="n">
        <v>20.74</v>
      </c>
      <c r="F1366" t="n">
        <v>17.48</v>
      </c>
      <c r="G1366" t="n">
        <v>131.14</v>
      </c>
      <c r="H1366" t="n">
        <v>1.76</v>
      </c>
      <c r="I1366" t="n">
        <v>8</v>
      </c>
      <c r="J1366" t="n">
        <v>328.68</v>
      </c>
      <c r="K1366" t="n">
        <v>59.89</v>
      </c>
      <c r="L1366" t="n">
        <v>32.5</v>
      </c>
      <c r="M1366" t="n">
        <v>6</v>
      </c>
      <c r="N1366" t="n">
        <v>101.3</v>
      </c>
      <c r="O1366" t="n">
        <v>40772.03</v>
      </c>
      <c r="P1366" t="n">
        <v>279.85</v>
      </c>
      <c r="Q1366" t="n">
        <v>444.55</v>
      </c>
      <c r="R1366" t="n">
        <v>67.48</v>
      </c>
      <c r="S1366" t="n">
        <v>48.21</v>
      </c>
      <c r="T1366" t="n">
        <v>3702.53</v>
      </c>
      <c r="U1366" t="n">
        <v>0.71</v>
      </c>
      <c r="V1366" t="n">
        <v>0.78</v>
      </c>
      <c r="W1366" t="n">
        <v>0.18</v>
      </c>
      <c r="X1366" t="n">
        <v>0.21</v>
      </c>
      <c r="Y1366" t="n">
        <v>1</v>
      </c>
      <c r="Z1366" t="n">
        <v>10</v>
      </c>
    </row>
    <row r="1367">
      <c r="A1367" t="n">
        <v>127</v>
      </c>
      <c r="B1367" t="n">
        <v>135</v>
      </c>
      <c r="C1367" t="inlineStr">
        <is>
          <t xml:space="preserve">CONCLUIDO	</t>
        </is>
      </c>
      <c r="D1367" t="n">
        <v>4.821</v>
      </c>
      <c r="E1367" t="n">
        <v>20.74</v>
      </c>
      <c r="F1367" t="n">
        <v>17.49</v>
      </c>
      <c r="G1367" t="n">
        <v>131.14</v>
      </c>
      <c r="H1367" t="n">
        <v>1.77</v>
      </c>
      <c r="I1367" t="n">
        <v>8</v>
      </c>
      <c r="J1367" t="n">
        <v>329.27</v>
      </c>
      <c r="K1367" t="n">
        <v>59.89</v>
      </c>
      <c r="L1367" t="n">
        <v>32.75</v>
      </c>
      <c r="M1367" t="n">
        <v>6</v>
      </c>
      <c r="N1367" t="n">
        <v>101.63</v>
      </c>
      <c r="O1367" t="n">
        <v>40844.03</v>
      </c>
      <c r="P1367" t="n">
        <v>279.13</v>
      </c>
      <c r="Q1367" t="n">
        <v>444.55</v>
      </c>
      <c r="R1367" t="n">
        <v>67.47</v>
      </c>
      <c r="S1367" t="n">
        <v>48.21</v>
      </c>
      <c r="T1367" t="n">
        <v>3700.69</v>
      </c>
      <c r="U1367" t="n">
        <v>0.71</v>
      </c>
      <c r="V1367" t="n">
        <v>0.78</v>
      </c>
      <c r="W1367" t="n">
        <v>0.18</v>
      </c>
      <c r="X1367" t="n">
        <v>0.21</v>
      </c>
      <c r="Y1367" t="n">
        <v>1</v>
      </c>
      <c r="Z1367" t="n">
        <v>10</v>
      </c>
    </row>
    <row r="1368">
      <c r="A1368" t="n">
        <v>128</v>
      </c>
      <c r="B1368" t="n">
        <v>135</v>
      </c>
      <c r="C1368" t="inlineStr">
        <is>
          <t xml:space="preserve">CONCLUIDO	</t>
        </is>
      </c>
      <c r="D1368" t="n">
        <v>4.8201</v>
      </c>
      <c r="E1368" t="n">
        <v>20.75</v>
      </c>
      <c r="F1368" t="n">
        <v>17.49</v>
      </c>
      <c r="G1368" t="n">
        <v>131.17</v>
      </c>
      <c r="H1368" t="n">
        <v>1.78</v>
      </c>
      <c r="I1368" t="n">
        <v>8</v>
      </c>
      <c r="J1368" t="n">
        <v>329.85</v>
      </c>
      <c r="K1368" t="n">
        <v>59.89</v>
      </c>
      <c r="L1368" t="n">
        <v>33</v>
      </c>
      <c r="M1368" t="n">
        <v>6</v>
      </c>
      <c r="N1368" t="n">
        <v>101.97</v>
      </c>
      <c r="O1368" t="n">
        <v>40916.2</v>
      </c>
      <c r="P1368" t="n">
        <v>278.82</v>
      </c>
      <c r="Q1368" t="n">
        <v>444.55</v>
      </c>
      <c r="R1368" t="n">
        <v>67.56999999999999</v>
      </c>
      <c r="S1368" t="n">
        <v>48.21</v>
      </c>
      <c r="T1368" t="n">
        <v>3752.42</v>
      </c>
      <c r="U1368" t="n">
        <v>0.71</v>
      </c>
      <c r="V1368" t="n">
        <v>0.78</v>
      </c>
      <c r="W1368" t="n">
        <v>0.18</v>
      </c>
      <c r="X1368" t="n">
        <v>0.21</v>
      </c>
      <c r="Y1368" t="n">
        <v>1</v>
      </c>
      <c r="Z1368" t="n">
        <v>10</v>
      </c>
    </row>
    <row r="1369">
      <c r="A1369" t="n">
        <v>129</v>
      </c>
      <c r="B1369" t="n">
        <v>135</v>
      </c>
      <c r="C1369" t="inlineStr">
        <is>
          <t xml:space="preserve">CONCLUIDO	</t>
        </is>
      </c>
      <c r="D1369" t="n">
        <v>4.8424</v>
      </c>
      <c r="E1369" t="n">
        <v>20.65</v>
      </c>
      <c r="F1369" t="n">
        <v>17.44</v>
      </c>
      <c r="G1369" t="n">
        <v>149.52</v>
      </c>
      <c r="H1369" t="n">
        <v>1.79</v>
      </c>
      <c r="I1369" t="n">
        <v>7</v>
      </c>
      <c r="J1369" t="n">
        <v>330.44</v>
      </c>
      <c r="K1369" t="n">
        <v>59.89</v>
      </c>
      <c r="L1369" t="n">
        <v>33.25</v>
      </c>
      <c r="M1369" t="n">
        <v>5</v>
      </c>
      <c r="N1369" t="n">
        <v>102.3</v>
      </c>
      <c r="O1369" t="n">
        <v>40988.53</v>
      </c>
      <c r="P1369" t="n">
        <v>278.21</v>
      </c>
      <c r="Q1369" t="n">
        <v>444.55</v>
      </c>
      <c r="R1369" t="n">
        <v>66.03</v>
      </c>
      <c r="S1369" t="n">
        <v>48.21</v>
      </c>
      <c r="T1369" t="n">
        <v>2987.34</v>
      </c>
      <c r="U1369" t="n">
        <v>0.73</v>
      </c>
      <c r="V1369" t="n">
        <v>0.78</v>
      </c>
      <c r="W1369" t="n">
        <v>0.18</v>
      </c>
      <c r="X1369" t="n">
        <v>0.17</v>
      </c>
      <c r="Y1369" t="n">
        <v>1</v>
      </c>
      <c r="Z1369" t="n">
        <v>10</v>
      </c>
    </row>
    <row r="1370">
      <c r="A1370" t="n">
        <v>130</v>
      </c>
      <c r="B1370" t="n">
        <v>135</v>
      </c>
      <c r="C1370" t="inlineStr">
        <is>
          <t xml:space="preserve">CONCLUIDO	</t>
        </is>
      </c>
      <c r="D1370" t="n">
        <v>4.8437</v>
      </c>
      <c r="E1370" t="n">
        <v>20.65</v>
      </c>
      <c r="F1370" t="n">
        <v>17.44</v>
      </c>
      <c r="G1370" t="n">
        <v>149.47</v>
      </c>
      <c r="H1370" t="n">
        <v>1.8</v>
      </c>
      <c r="I1370" t="n">
        <v>7</v>
      </c>
      <c r="J1370" t="n">
        <v>331.03</v>
      </c>
      <c r="K1370" t="n">
        <v>59.89</v>
      </c>
      <c r="L1370" t="n">
        <v>33.5</v>
      </c>
      <c r="M1370" t="n">
        <v>5</v>
      </c>
      <c r="N1370" t="n">
        <v>102.64</v>
      </c>
      <c r="O1370" t="n">
        <v>41061.02</v>
      </c>
      <c r="P1370" t="n">
        <v>278.6</v>
      </c>
      <c r="Q1370" t="n">
        <v>444.55</v>
      </c>
      <c r="R1370" t="n">
        <v>65.93000000000001</v>
      </c>
      <c r="S1370" t="n">
        <v>48.21</v>
      </c>
      <c r="T1370" t="n">
        <v>2933.64</v>
      </c>
      <c r="U1370" t="n">
        <v>0.73</v>
      </c>
      <c r="V1370" t="n">
        <v>0.78</v>
      </c>
      <c r="W1370" t="n">
        <v>0.17</v>
      </c>
      <c r="X1370" t="n">
        <v>0.16</v>
      </c>
      <c r="Y1370" t="n">
        <v>1</v>
      </c>
      <c r="Z1370" t="n">
        <v>10</v>
      </c>
    </row>
    <row r="1371">
      <c r="A1371" t="n">
        <v>131</v>
      </c>
      <c r="B1371" t="n">
        <v>135</v>
      </c>
      <c r="C1371" t="inlineStr">
        <is>
          <t xml:space="preserve">CONCLUIDO	</t>
        </is>
      </c>
      <c r="D1371" t="n">
        <v>4.8405</v>
      </c>
      <c r="E1371" t="n">
        <v>20.66</v>
      </c>
      <c r="F1371" t="n">
        <v>17.45</v>
      </c>
      <c r="G1371" t="n">
        <v>149.59</v>
      </c>
      <c r="H1371" t="n">
        <v>1.81</v>
      </c>
      <c r="I1371" t="n">
        <v>7</v>
      </c>
      <c r="J1371" t="n">
        <v>331.62</v>
      </c>
      <c r="K1371" t="n">
        <v>59.89</v>
      </c>
      <c r="L1371" t="n">
        <v>33.75</v>
      </c>
      <c r="M1371" t="n">
        <v>5</v>
      </c>
      <c r="N1371" t="n">
        <v>102.98</v>
      </c>
      <c r="O1371" t="n">
        <v>41133.67</v>
      </c>
      <c r="P1371" t="n">
        <v>279.01</v>
      </c>
      <c r="Q1371" t="n">
        <v>444.55</v>
      </c>
      <c r="R1371" t="n">
        <v>66.38</v>
      </c>
      <c r="S1371" t="n">
        <v>48.21</v>
      </c>
      <c r="T1371" t="n">
        <v>3157.88</v>
      </c>
      <c r="U1371" t="n">
        <v>0.73</v>
      </c>
      <c r="V1371" t="n">
        <v>0.78</v>
      </c>
      <c r="W1371" t="n">
        <v>0.17</v>
      </c>
      <c r="X1371" t="n">
        <v>0.18</v>
      </c>
      <c r="Y1371" t="n">
        <v>1</v>
      </c>
      <c r="Z1371" t="n">
        <v>10</v>
      </c>
    </row>
    <row r="1372">
      <c r="A1372" t="n">
        <v>132</v>
      </c>
      <c r="B1372" t="n">
        <v>135</v>
      </c>
      <c r="C1372" t="inlineStr">
        <is>
          <t xml:space="preserve">CONCLUIDO	</t>
        </is>
      </c>
      <c r="D1372" t="n">
        <v>4.8426</v>
      </c>
      <c r="E1372" t="n">
        <v>20.65</v>
      </c>
      <c r="F1372" t="n">
        <v>17.44</v>
      </c>
      <c r="G1372" t="n">
        <v>149.51</v>
      </c>
      <c r="H1372" t="n">
        <v>1.82</v>
      </c>
      <c r="I1372" t="n">
        <v>7</v>
      </c>
      <c r="J1372" t="n">
        <v>332.21</v>
      </c>
      <c r="K1372" t="n">
        <v>59.89</v>
      </c>
      <c r="L1372" t="n">
        <v>34</v>
      </c>
      <c r="M1372" t="n">
        <v>5</v>
      </c>
      <c r="N1372" t="n">
        <v>103.32</v>
      </c>
      <c r="O1372" t="n">
        <v>41206.49</v>
      </c>
      <c r="P1372" t="n">
        <v>279.17</v>
      </c>
      <c r="Q1372" t="n">
        <v>444.56</v>
      </c>
      <c r="R1372" t="n">
        <v>66</v>
      </c>
      <c r="S1372" t="n">
        <v>48.21</v>
      </c>
      <c r="T1372" t="n">
        <v>2969.63</v>
      </c>
      <c r="U1372" t="n">
        <v>0.73</v>
      </c>
      <c r="V1372" t="n">
        <v>0.78</v>
      </c>
      <c r="W1372" t="n">
        <v>0.18</v>
      </c>
      <c r="X1372" t="n">
        <v>0.17</v>
      </c>
      <c r="Y1372" t="n">
        <v>1</v>
      </c>
      <c r="Z1372" t="n">
        <v>10</v>
      </c>
    </row>
    <row r="1373">
      <c r="A1373" t="n">
        <v>133</v>
      </c>
      <c r="B1373" t="n">
        <v>135</v>
      </c>
      <c r="C1373" t="inlineStr">
        <is>
          <t xml:space="preserve">CONCLUIDO	</t>
        </is>
      </c>
      <c r="D1373" t="n">
        <v>4.8439</v>
      </c>
      <c r="E1373" t="n">
        <v>20.64</v>
      </c>
      <c r="F1373" t="n">
        <v>17.44</v>
      </c>
      <c r="G1373" t="n">
        <v>149.47</v>
      </c>
      <c r="H1373" t="n">
        <v>1.83</v>
      </c>
      <c r="I1373" t="n">
        <v>7</v>
      </c>
      <c r="J1373" t="n">
        <v>332.8</v>
      </c>
      <c r="K1373" t="n">
        <v>59.89</v>
      </c>
      <c r="L1373" t="n">
        <v>34.25</v>
      </c>
      <c r="M1373" t="n">
        <v>5</v>
      </c>
      <c r="N1373" t="n">
        <v>103.66</v>
      </c>
      <c r="O1373" t="n">
        <v>41279.48</v>
      </c>
      <c r="P1373" t="n">
        <v>279.67</v>
      </c>
      <c r="Q1373" t="n">
        <v>444.56</v>
      </c>
      <c r="R1373" t="n">
        <v>65.83</v>
      </c>
      <c r="S1373" t="n">
        <v>48.21</v>
      </c>
      <c r="T1373" t="n">
        <v>2884.31</v>
      </c>
      <c r="U1373" t="n">
        <v>0.73</v>
      </c>
      <c r="V1373" t="n">
        <v>0.78</v>
      </c>
      <c r="W1373" t="n">
        <v>0.18</v>
      </c>
      <c r="X1373" t="n">
        <v>0.16</v>
      </c>
      <c r="Y1373" t="n">
        <v>1</v>
      </c>
      <c r="Z1373" t="n">
        <v>10</v>
      </c>
    </row>
    <row r="1374">
      <c r="A1374" t="n">
        <v>134</v>
      </c>
      <c r="B1374" t="n">
        <v>135</v>
      </c>
      <c r="C1374" t="inlineStr">
        <is>
          <t xml:space="preserve">CONCLUIDO	</t>
        </is>
      </c>
      <c r="D1374" t="n">
        <v>4.8416</v>
      </c>
      <c r="E1374" t="n">
        <v>20.65</v>
      </c>
      <c r="F1374" t="n">
        <v>17.45</v>
      </c>
      <c r="G1374" t="n">
        <v>149.55</v>
      </c>
      <c r="H1374" t="n">
        <v>1.84</v>
      </c>
      <c r="I1374" t="n">
        <v>7</v>
      </c>
      <c r="J1374" t="n">
        <v>333.39</v>
      </c>
      <c r="K1374" t="n">
        <v>59.89</v>
      </c>
      <c r="L1374" t="n">
        <v>34.5</v>
      </c>
      <c r="M1374" t="n">
        <v>5</v>
      </c>
      <c r="N1374" t="n">
        <v>104.01</v>
      </c>
      <c r="O1374" t="n">
        <v>41352.63</v>
      </c>
      <c r="P1374" t="n">
        <v>279.89</v>
      </c>
      <c r="Q1374" t="n">
        <v>444.55</v>
      </c>
      <c r="R1374" t="n">
        <v>66.23</v>
      </c>
      <c r="S1374" t="n">
        <v>48.21</v>
      </c>
      <c r="T1374" t="n">
        <v>3084.07</v>
      </c>
      <c r="U1374" t="n">
        <v>0.73</v>
      </c>
      <c r="V1374" t="n">
        <v>0.78</v>
      </c>
      <c r="W1374" t="n">
        <v>0.17</v>
      </c>
      <c r="X1374" t="n">
        <v>0.17</v>
      </c>
      <c r="Y1374" t="n">
        <v>1</v>
      </c>
      <c r="Z1374" t="n">
        <v>10</v>
      </c>
    </row>
    <row r="1375">
      <c r="A1375" t="n">
        <v>135</v>
      </c>
      <c r="B1375" t="n">
        <v>135</v>
      </c>
      <c r="C1375" t="inlineStr">
        <is>
          <t xml:space="preserve">CONCLUIDO	</t>
        </is>
      </c>
      <c r="D1375" t="n">
        <v>4.8437</v>
      </c>
      <c r="E1375" t="n">
        <v>20.65</v>
      </c>
      <c r="F1375" t="n">
        <v>17.44</v>
      </c>
      <c r="G1375" t="n">
        <v>149.47</v>
      </c>
      <c r="H1375" t="n">
        <v>1.85</v>
      </c>
      <c r="I1375" t="n">
        <v>7</v>
      </c>
      <c r="J1375" t="n">
        <v>333.99</v>
      </c>
      <c r="K1375" t="n">
        <v>59.89</v>
      </c>
      <c r="L1375" t="n">
        <v>34.75</v>
      </c>
      <c r="M1375" t="n">
        <v>5</v>
      </c>
      <c r="N1375" t="n">
        <v>104.35</v>
      </c>
      <c r="O1375" t="n">
        <v>41426.07</v>
      </c>
      <c r="P1375" t="n">
        <v>279.76</v>
      </c>
      <c r="Q1375" t="n">
        <v>444.55</v>
      </c>
      <c r="R1375" t="n">
        <v>65.84999999999999</v>
      </c>
      <c r="S1375" t="n">
        <v>48.21</v>
      </c>
      <c r="T1375" t="n">
        <v>2897.11</v>
      </c>
      <c r="U1375" t="n">
        <v>0.73</v>
      </c>
      <c r="V1375" t="n">
        <v>0.78</v>
      </c>
      <c r="W1375" t="n">
        <v>0.18</v>
      </c>
      <c r="X1375" t="n">
        <v>0.16</v>
      </c>
      <c r="Y1375" t="n">
        <v>1</v>
      </c>
      <c r="Z1375" t="n">
        <v>10</v>
      </c>
    </row>
    <row r="1376">
      <c r="A1376" t="n">
        <v>136</v>
      </c>
      <c r="B1376" t="n">
        <v>135</v>
      </c>
      <c r="C1376" t="inlineStr">
        <is>
          <t xml:space="preserve">CONCLUIDO	</t>
        </is>
      </c>
      <c r="D1376" t="n">
        <v>4.8436</v>
      </c>
      <c r="E1376" t="n">
        <v>20.65</v>
      </c>
      <c r="F1376" t="n">
        <v>17.44</v>
      </c>
      <c r="G1376" t="n">
        <v>149.48</v>
      </c>
      <c r="H1376" t="n">
        <v>1.86</v>
      </c>
      <c r="I1376" t="n">
        <v>7</v>
      </c>
      <c r="J1376" t="n">
        <v>334.58</v>
      </c>
      <c r="K1376" t="n">
        <v>59.89</v>
      </c>
      <c r="L1376" t="n">
        <v>35</v>
      </c>
      <c r="M1376" t="n">
        <v>5</v>
      </c>
      <c r="N1376" t="n">
        <v>104.7</v>
      </c>
      <c r="O1376" t="n">
        <v>41499.57</v>
      </c>
      <c r="P1376" t="n">
        <v>280.04</v>
      </c>
      <c r="Q1376" t="n">
        <v>444.56</v>
      </c>
      <c r="R1376" t="n">
        <v>65.84</v>
      </c>
      <c r="S1376" t="n">
        <v>48.21</v>
      </c>
      <c r="T1376" t="n">
        <v>2888.91</v>
      </c>
      <c r="U1376" t="n">
        <v>0.73</v>
      </c>
      <c r="V1376" t="n">
        <v>0.78</v>
      </c>
      <c r="W1376" t="n">
        <v>0.18</v>
      </c>
      <c r="X1376" t="n">
        <v>0.16</v>
      </c>
      <c r="Y1376" t="n">
        <v>1</v>
      </c>
      <c r="Z1376" t="n">
        <v>10</v>
      </c>
    </row>
    <row r="1377">
      <c r="A1377" t="n">
        <v>137</v>
      </c>
      <c r="B1377" t="n">
        <v>135</v>
      </c>
      <c r="C1377" t="inlineStr">
        <is>
          <t xml:space="preserve">CONCLUIDO	</t>
        </is>
      </c>
      <c r="D1377" t="n">
        <v>4.8482</v>
      </c>
      <c r="E1377" t="n">
        <v>20.63</v>
      </c>
      <c r="F1377" t="n">
        <v>17.42</v>
      </c>
      <c r="G1377" t="n">
        <v>149.31</v>
      </c>
      <c r="H1377" t="n">
        <v>1.87</v>
      </c>
      <c r="I1377" t="n">
        <v>7</v>
      </c>
      <c r="J1377" t="n">
        <v>335.18</v>
      </c>
      <c r="K1377" t="n">
        <v>59.89</v>
      </c>
      <c r="L1377" t="n">
        <v>35.25</v>
      </c>
      <c r="M1377" t="n">
        <v>5</v>
      </c>
      <c r="N1377" t="n">
        <v>105.04</v>
      </c>
      <c r="O1377" t="n">
        <v>41573.23</v>
      </c>
      <c r="P1377" t="n">
        <v>279.66</v>
      </c>
      <c r="Q1377" t="n">
        <v>444.55</v>
      </c>
      <c r="R1377" t="n">
        <v>65.06999999999999</v>
      </c>
      <c r="S1377" t="n">
        <v>48.21</v>
      </c>
      <c r="T1377" t="n">
        <v>2506.2</v>
      </c>
      <c r="U1377" t="n">
        <v>0.74</v>
      </c>
      <c r="V1377" t="n">
        <v>0.78</v>
      </c>
      <c r="W1377" t="n">
        <v>0.18</v>
      </c>
      <c r="X1377" t="n">
        <v>0.14</v>
      </c>
      <c r="Y1377" t="n">
        <v>1</v>
      </c>
      <c r="Z1377" t="n">
        <v>10</v>
      </c>
    </row>
    <row r="1378">
      <c r="A1378" t="n">
        <v>138</v>
      </c>
      <c r="B1378" t="n">
        <v>135</v>
      </c>
      <c r="C1378" t="inlineStr">
        <is>
          <t xml:space="preserve">CONCLUIDO	</t>
        </is>
      </c>
      <c r="D1378" t="n">
        <v>4.8526</v>
      </c>
      <c r="E1378" t="n">
        <v>20.61</v>
      </c>
      <c r="F1378" t="n">
        <v>17.4</v>
      </c>
      <c r="G1378" t="n">
        <v>149.15</v>
      </c>
      <c r="H1378" t="n">
        <v>1.88</v>
      </c>
      <c r="I1378" t="n">
        <v>7</v>
      </c>
      <c r="J1378" t="n">
        <v>335.78</v>
      </c>
      <c r="K1378" t="n">
        <v>59.89</v>
      </c>
      <c r="L1378" t="n">
        <v>35.5</v>
      </c>
      <c r="M1378" t="n">
        <v>5</v>
      </c>
      <c r="N1378" t="n">
        <v>105.39</v>
      </c>
      <c r="O1378" t="n">
        <v>41647.07</v>
      </c>
      <c r="P1378" t="n">
        <v>279.26</v>
      </c>
      <c r="Q1378" t="n">
        <v>444.56</v>
      </c>
      <c r="R1378" t="n">
        <v>64.56999999999999</v>
      </c>
      <c r="S1378" t="n">
        <v>48.21</v>
      </c>
      <c r="T1378" t="n">
        <v>2255.66</v>
      </c>
      <c r="U1378" t="n">
        <v>0.75</v>
      </c>
      <c r="V1378" t="n">
        <v>0.78</v>
      </c>
      <c r="W1378" t="n">
        <v>0.17</v>
      </c>
      <c r="X1378" t="n">
        <v>0.12</v>
      </c>
      <c r="Y1378" t="n">
        <v>1</v>
      </c>
      <c r="Z1378" t="n">
        <v>10</v>
      </c>
    </row>
    <row r="1379">
      <c r="A1379" t="n">
        <v>139</v>
      </c>
      <c r="B1379" t="n">
        <v>135</v>
      </c>
      <c r="C1379" t="inlineStr">
        <is>
          <t xml:space="preserve">CONCLUIDO	</t>
        </is>
      </c>
      <c r="D1379" t="n">
        <v>4.8476</v>
      </c>
      <c r="E1379" t="n">
        <v>20.63</v>
      </c>
      <c r="F1379" t="n">
        <v>17.42</v>
      </c>
      <c r="G1379" t="n">
        <v>149.33</v>
      </c>
      <c r="H1379" t="n">
        <v>1.89</v>
      </c>
      <c r="I1379" t="n">
        <v>7</v>
      </c>
      <c r="J1379" t="n">
        <v>336.38</v>
      </c>
      <c r="K1379" t="n">
        <v>59.89</v>
      </c>
      <c r="L1379" t="n">
        <v>35.75</v>
      </c>
      <c r="M1379" t="n">
        <v>5</v>
      </c>
      <c r="N1379" t="n">
        <v>105.74</v>
      </c>
      <c r="O1379" t="n">
        <v>41721.08</v>
      </c>
      <c r="P1379" t="n">
        <v>279.47</v>
      </c>
      <c r="Q1379" t="n">
        <v>444.55</v>
      </c>
      <c r="R1379" t="n">
        <v>65.36</v>
      </c>
      <c r="S1379" t="n">
        <v>48.21</v>
      </c>
      <c r="T1379" t="n">
        <v>2650.97</v>
      </c>
      <c r="U1379" t="n">
        <v>0.74</v>
      </c>
      <c r="V1379" t="n">
        <v>0.78</v>
      </c>
      <c r="W1379" t="n">
        <v>0.17</v>
      </c>
      <c r="X1379" t="n">
        <v>0.15</v>
      </c>
      <c r="Y1379" t="n">
        <v>1</v>
      </c>
      <c r="Z1379" t="n">
        <v>10</v>
      </c>
    </row>
    <row r="1380">
      <c r="A1380" t="n">
        <v>140</v>
      </c>
      <c r="B1380" t="n">
        <v>135</v>
      </c>
      <c r="C1380" t="inlineStr">
        <is>
          <t xml:space="preserve">CONCLUIDO	</t>
        </is>
      </c>
      <c r="D1380" t="n">
        <v>4.8393</v>
      </c>
      <c r="E1380" t="n">
        <v>20.66</v>
      </c>
      <c r="F1380" t="n">
        <v>17.46</v>
      </c>
      <c r="G1380" t="n">
        <v>149.63</v>
      </c>
      <c r="H1380" t="n">
        <v>1.9</v>
      </c>
      <c r="I1380" t="n">
        <v>7</v>
      </c>
      <c r="J1380" t="n">
        <v>336.98</v>
      </c>
      <c r="K1380" t="n">
        <v>59.89</v>
      </c>
      <c r="L1380" t="n">
        <v>36</v>
      </c>
      <c r="M1380" t="n">
        <v>5</v>
      </c>
      <c r="N1380" t="n">
        <v>106.09</v>
      </c>
      <c r="O1380" t="n">
        <v>41795.26</v>
      </c>
      <c r="P1380" t="n">
        <v>279.77</v>
      </c>
      <c r="Q1380" t="n">
        <v>444.55</v>
      </c>
      <c r="R1380" t="n">
        <v>66.64</v>
      </c>
      <c r="S1380" t="n">
        <v>48.21</v>
      </c>
      <c r="T1380" t="n">
        <v>3291.34</v>
      </c>
      <c r="U1380" t="n">
        <v>0.72</v>
      </c>
      <c r="V1380" t="n">
        <v>0.78</v>
      </c>
      <c r="W1380" t="n">
        <v>0.17</v>
      </c>
      <c r="X1380" t="n">
        <v>0.18</v>
      </c>
      <c r="Y1380" t="n">
        <v>1</v>
      </c>
      <c r="Z1380" t="n">
        <v>10</v>
      </c>
    </row>
    <row r="1381">
      <c r="A1381" t="n">
        <v>141</v>
      </c>
      <c r="B1381" t="n">
        <v>135</v>
      </c>
      <c r="C1381" t="inlineStr">
        <is>
          <t xml:space="preserve">CONCLUIDO	</t>
        </is>
      </c>
      <c r="D1381" t="n">
        <v>4.8384</v>
      </c>
      <c r="E1381" t="n">
        <v>20.67</v>
      </c>
      <c r="F1381" t="n">
        <v>17.46</v>
      </c>
      <c r="G1381" t="n">
        <v>149.66</v>
      </c>
      <c r="H1381" t="n">
        <v>1.91</v>
      </c>
      <c r="I1381" t="n">
        <v>7</v>
      </c>
      <c r="J1381" t="n">
        <v>337.58</v>
      </c>
      <c r="K1381" t="n">
        <v>59.89</v>
      </c>
      <c r="L1381" t="n">
        <v>36.25</v>
      </c>
      <c r="M1381" t="n">
        <v>5</v>
      </c>
      <c r="N1381" t="n">
        <v>106.45</v>
      </c>
      <c r="O1381" t="n">
        <v>41869.62</v>
      </c>
      <c r="P1381" t="n">
        <v>279.56</v>
      </c>
      <c r="Q1381" t="n">
        <v>444.56</v>
      </c>
      <c r="R1381" t="n">
        <v>66.63</v>
      </c>
      <c r="S1381" t="n">
        <v>48.21</v>
      </c>
      <c r="T1381" t="n">
        <v>3287.36</v>
      </c>
      <c r="U1381" t="n">
        <v>0.72</v>
      </c>
      <c r="V1381" t="n">
        <v>0.78</v>
      </c>
      <c r="W1381" t="n">
        <v>0.18</v>
      </c>
      <c r="X1381" t="n">
        <v>0.18</v>
      </c>
      <c r="Y1381" t="n">
        <v>1</v>
      </c>
      <c r="Z1381" t="n">
        <v>10</v>
      </c>
    </row>
    <row r="1382">
      <c r="A1382" t="n">
        <v>142</v>
      </c>
      <c r="B1382" t="n">
        <v>135</v>
      </c>
      <c r="C1382" t="inlineStr">
        <is>
          <t xml:space="preserve">CONCLUIDO	</t>
        </is>
      </c>
      <c r="D1382" t="n">
        <v>4.8411</v>
      </c>
      <c r="E1382" t="n">
        <v>20.66</v>
      </c>
      <c r="F1382" t="n">
        <v>17.45</v>
      </c>
      <c r="G1382" t="n">
        <v>149.57</v>
      </c>
      <c r="H1382" t="n">
        <v>1.92</v>
      </c>
      <c r="I1382" t="n">
        <v>7</v>
      </c>
      <c r="J1382" t="n">
        <v>338.19</v>
      </c>
      <c r="K1382" t="n">
        <v>59.89</v>
      </c>
      <c r="L1382" t="n">
        <v>36.5</v>
      </c>
      <c r="M1382" t="n">
        <v>5</v>
      </c>
      <c r="N1382" t="n">
        <v>106.8</v>
      </c>
      <c r="O1382" t="n">
        <v>41944.15</v>
      </c>
      <c r="P1382" t="n">
        <v>279.45</v>
      </c>
      <c r="Q1382" t="n">
        <v>444.55</v>
      </c>
      <c r="R1382" t="n">
        <v>66.23999999999999</v>
      </c>
      <c r="S1382" t="n">
        <v>48.21</v>
      </c>
      <c r="T1382" t="n">
        <v>3087.76</v>
      </c>
      <c r="U1382" t="n">
        <v>0.73</v>
      </c>
      <c r="V1382" t="n">
        <v>0.78</v>
      </c>
      <c r="W1382" t="n">
        <v>0.18</v>
      </c>
      <c r="X1382" t="n">
        <v>0.17</v>
      </c>
      <c r="Y1382" t="n">
        <v>1</v>
      </c>
      <c r="Z1382" t="n">
        <v>10</v>
      </c>
    </row>
    <row r="1383">
      <c r="A1383" t="n">
        <v>143</v>
      </c>
      <c r="B1383" t="n">
        <v>135</v>
      </c>
      <c r="C1383" t="inlineStr">
        <is>
          <t xml:space="preserve">CONCLUIDO	</t>
        </is>
      </c>
      <c r="D1383" t="n">
        <v>4.8417</v>
      </c>
      <c r="E1383" t="n">
        <v>20.65</v>
      </c>
      <c r="F1383" t="n">
        <v>17.45</v>
      </c>
      <c r="G1383" t="n">
        <v>149.55</v>
      </c>
      <c r="H1383" t="n">
        <v>1.93</v>
      </c>
      <c r="I1383" t="n">
        <v>7</v>
      </c>
      <c r="J1383" t="n">
        <v>338.79</v>
      </c>
      <c r="K1383" t="n">
        <v>59.89</v>
      </c>
      <c r="L1383" t="n">
        <v>36.75</v>
      </c>
      <c r="M1383" t="n">
        <v>5</v>
      </c>
      <c r="N1383" t="n">
        <v>107.16</v>
      </c>
      <c r="O1383" t="n">
        <v>42018.86</v>
      </c>
      <c r="P1383" t="n">
        <v>279.16</v>
      </c>
      <c r="Q1383" t="n">
        <v>444.55</v>
      </c>
      <c r="R1383" t="n">
        <v>66.13</v>
      </c>
      <c r="S1383" t="n">
        <v>48.21</v>
      </c>
      <c r="T1383" t="n">
        <v>3037.46</v>
      </c>
      <c r="U1383" t="n">
        <v>0.73</v>
      </c>
      <c r="V1383" t="n">
        <v>0.78</v>
      </c>
      <c r="W1383" t="n">
        <v>0.18</v>
      </c>
      <c r="X1383" t="n">
        <v>0.17</v>
      </c>
      <c r="Y1383" t="n">
        <v>1</v>
      </c>
      <c r="Z1383" t="n">
        <v>10</v>
      </c>
    </row>
    <row r="1384">
      <c r="A1384" t="n">
        <v>144</v>
      </c>
      <c r="B1384" t="n">
        <v>135</v>
      </c>
      <c r="C1384" t="inlineStr">
        <is>
          <t xml:space="preserve">CONCLUIDO	</t>
        </is>
      </c>
      <c r="D1384" t="n">
        <v>4.842</v>
      </c>
      <c r="E1384" t="n">
        <v>20.65</v>
      </c>
      <c r="F1384" t="n">
        <v>17.45</v>
      </c>
      <c r="G1384" t="n">
        <v>149.53</v>
      </c>
      <c r="H1384" t="n">
        <v>1.94</v>
      </c>
      <c r="I1384" t="n">
        <v>7</v>
      </c>
      <c r="J1384" t="n">
        <v>339.4</v>
      </c>
      <c r="K1384" t="n">
        <v>59.89</v>
      </c>
      <c r="L1384" t="n">
        <v>37</v>
      </c>
      <c r="M1384" t="n">
        <v>5</v>
      </c>
      <c r="N1384" t="n">
        <v>107.51</v>
      </c>
      <c r="O1384" t="n">
        <v>42093.75</v>
      </c>
      <c r="P1384" t="n">
        <v>279.14</v>
      </c>
      <c r="Q1384" t="n">
        <v>444.55</v>
      </c>
      <c r="R1384" t="n">
        <v>66.15000000000001</v>
      </c>
      <c r="S1384" t="n">
        <v>48.21</v>
      </c>
      <c r="T1384" t="n">
        <v>3047.19</v>
      </c>
      <c r="U1384" t="n">
        <v>0.73</v>
      </c>
      <c r="V1384" t="n">
        <v>0.78</v>
      </c>
      <c r="W1384" t="n">
        <v>0.17</v>
      </c>
      <c r="X1384" t="n">
        <v>0.17</v>
      </c>
      <c r="Y1384" t="n">
        <v>1</v>
      </c>
      <c r="Z1384" t="n">
        <v>10</v>
      </c>
    </row>
    <row r="1385">
      <c r="A1385" t="n">
        <v>145</v>
      </c>
      <c r="B1385" t="n">
        <v>135</v>
      </c>
      <c r="C1385" t="inlineStr">
        <is>
          <t xml:space="preserve">CONCLUIDO	</t>
        </is>
      </c>
      <c r="D1385" t="n">
        <v>4.8412</v>
      </c>
      <c r="E1385" t="n">
        <v>20.66</v>
      </c>
      <c r="F1385" t="n">
        <v>17.45</v>
      </c>
      <c r="G1385" t="n">
        <v>149.56</v>
      </c>
      <c r="H1385" t="n">
        <v>1.95</v>
      </c>
      <c r="I1385" t="n">
        <v>7</v>
      </c>
      <c r="J1385" t="n">
        <v>340.01</v>
      </c>
      <c r="K1385" t="n">
        <v>59.89</v>
      </c>
      <c r="L1385" t="n">
        <v>37.25</v>
      </c>
      <c r="M1385" t="n">
        <v>5</v>
      </c>
      <c r="N1385" t="n">
        <v>107.87</v>
      </c>
      <c r="O1385" t="n">
        <v>42168.82</v>
      </c>
      <c r="P1385" t="n">
        <v>278.95</v>
      </c>
      <c r="Q1385" t="n">
        <v>444.55</v>
      </c>
      <c r="R1385" t="n">
        <v>66.27</v>
      </c>
      <c r="S1385" t="n">
        <v>48.21</v>
      </c>
      <c r="T1385" t="n">
        <v>3104.17</v>
      </c>
      <c r="U1385" t="n">
        <v>0.73</v>
      </c>
      <c r="V1385" t="n">
        <v>0.78</v>
      </c>
      <c r="W1385" t="n">
        <v>0.17</v>
      </c>
      <c r="X1385" t="n">
        <v>0.17</v>
      </c>
      <c r="Y1385" t="n">
        <v>1</v>
      </c>
      <c r="Z1385" t="n">
        <v>10</v>
      </c>
    </row>
    <row r="1386">
      <c r="A1386" t="n">
        <v>146</v>
      </c>
      <c r="B1386" t="n">
        <v>135</v>
      </c>
      <c r="C1386" t="inlineStr">
        <is>
          <t xml:space="preserve">CONCLUIDO	</t>
        </is>
      </c>
      <c r="D1386" t="n">
        <v>4.8381</v>
      </c>
      <c r="E1386" t="n">
        <v>20.67</v>
      </c>
      <c r="F1386" t="n">
        <v>17.46</v>
      </c>
      <c r="G1386" t="n">
        <v>149.68</v>
      </c>
      <c r="H1386" t="n">
        <v>1.96</v>
      </c>
      <c r="I1386" t="n">
        <v>7</v>
      </c>
      <c r="J1386" t="n">
        <v>340.62</v>
      </c>
      <c r="K1386" t="n">
        <v>59.89</v>
      </c>
      <c r="L1386" t="n">
        <v>37.5</v>
      </c>
      <c r="M1386" t="n">
        <v>5</v>
      </c>
      <c r="N1386" t="n">
        <v>108.23</v>
      </c>
      <c r="O1386" t="n">
        <v>42244.08</v>
      </c>
      <c r="P1386" t="n">
        <v>279.51</v>
      </c>
      <c r="Q1386" t="n">
        <v>444.55</v>
      </c>
      <c r="R1386" t="n">
        <v>66.73</v>
      </c>
      <c r="S1386" t="n">
        <v>48.21</v>
      </c>
      <c r="T1386" t="n">
        <v>3335.42</v>
      </c>
      <c r="U1386" t="n">
        <v>0.72</v>
      </c>
      <c r="V1386" t="n">
        <v>0.78</v>
      </c>
      <c r="W1386" t="n">
        <v>0.17</v>
      </c>
      <c r="X1386" t="n">
        <v>0.19</v>
      </c>
      <c r="Y1386" t="n">
        <v>1</v>
      </c>
      <c r="Z1386" t="n">
        <v>10</v>
      </c>
    </row>
    <row r="1387">
      <c r="A1387" t="n">
        <v>147</v>
      </c>
      <c r="B1387" t="n">
        <v>135</v>
      </c>
      <c r="C1387" t="inlineStr">
        <is>
          <t xml:space="preserve">CONCLUIDO	</t>
        </is>
      </c>
      <c r="D1387" t="n">
        <v>4.8406</v>
      </c>
      <c r="E1387" t="n">
        <v>20.66</v>
      </c>
      <c r="F1387" t="n">
        <v>17.45</v>
      </c>
      <c r="G1387" t="n">
        <v>149.59</v>
      </c>
      <c r="H1387" t="n">
        <v>1.97</v>
      </c>
      <c r="I1387" t="n">
        <v>7</v>
      </c>
      <c r="J1387" t="n">
        <v>341.23</v>
      </c>
      <c r="K1387" t="n">
        <v>59.89</v>
      </c>
      <c r="L1387" t="n">
        <v>37.75</v>
      </c>
      <c r="M1387" t="n">
        <v>5</v>
      </c>
      <c r="N1387" t="n">
        <v>108.59</v>
      </c>
      <c r="O1387" t="n">
        <v>42319.51</v>
      </c>
      <c r="P1387" t="n">
        <v>279.55</v>
      </c>
      <c r="Q1387" t="n">
        <v>444.6</v>
      </c>
      <c r="R1387" t="n">
        <v>66.3</v>
      </c>
      <c r="S1387" t="n">
        <v>48.21</v>
      </c>
      <c r="T1387" t="n">
        <v>3121.27</v>
      </c>
      <c r="U1387" t="n">
        <v>0.73</v>
      </c>
      <c r="V1387" t="n">
        <v>0.78</v>
      </c>
      <c r="W1387" t="n">
        <v>0.18</v>
      </c>
      <c r="X1387" t="n">
        <v>0.17</v>
      </c>
      <c r="Y1387" t="n">
        <v>1</v>
      </c>
      <c r="Z1387" t="n">
        <v>10</v>
      </c>
    </row>
    <row r="1388">
      <c r="A1388" t="n">
        <v>148</v>
      </c>
      <c r="B1388" t="n">
        <v>135</v>
      </c>
      <c r="C1388" t="inlineStr">
        <is>
          <t xml:space="preserve">CONCLUIDO	</t>
        </is>
      </c>
      <c r="D1388" t="n">
        <v>4.8416</v>
      </c>
      <c r="E1388" t="n">
        <v>20.65</v>
      </c>
      <c r="F1388" t="n">
        <v>17.45</v>
      </c>
      <c r="G1388" t="n">
        <v>149.55</v>
      </c>
      <c r="H1388" t="n">
        <v>1.98</v>
      </c>
      <c r="I1388" t="n">
        <v>7</v>
      </c>
      <c r="J1388" t="n">
        <v>341.84</v>
      </c>
      <c r="K1388" t="n">
        <v>59.89</v>
      </c>
      <c r="L1388" t="n">
        <v>38</v>
      </c>
      <c r="M1388" t="n">
        <v>5</v>
      </c>
      <c r="N1388" t="n">
        <v>108.96</v>
      </c>
      <c r="O1388" t="n">
        <v>42395.13</v>
      </c>
      <c r="P1388" t="n">
        <v>279.52</v>
      </c>
      <c r="Q1388" t="n">
        <v>444.57</v>
      </c>
      <c r="R1388" t="n">
        <v>66.16</v>
      </c>
      <c r="S1388" t="n">
        <v>48.21</v>
      </c>
      <c r="T1388" t="n">
        <v>3050.24</v>
      </c>
      <c r="U1388" t="n">
        <v>0.73</v>
      </c>
      <c r="V1388" t="n">
        <v>0.78</v>
      </c>
      <c r="W1388" t="n">
        <v>0.18</v>
      </c>
      <c r="X1388" t="n">
        <v>0.17</v>
      </c>
      <c r="Y1388" t="n">
        <v>1</v>
      </c>
      <c r="Z1388" t="n">
        <v>10</v>
      </c>
    </row>
    <row r="1389">
      <c r="A1389" t="n">
        <v>149</v>
      </c>
      <c r="B1389" t="n">
        <v>135</v>
      </c>
      <c r="C1389" t="inlineStr">
        <is>
          <t xml:space="preserve">CONCLUIDO	</t>
        </is>
      </c>
      <c r="D1389" t="n">
        <v>4.8384</v>
      </c>
      <c r="E1389" t="n">
        <v>20.67</v>
      </c>
      <c r="F1389" t="n">
        <v>17.46</v>
      </c>
      <c r="G1389" t="n">
        <v>149.67</v>
      </c>
      <c r="H1389" t="n">
        <v>1.99</v>
      </c>
      <c r="I1389" t="n">
        <v>7</v>
      </c>
      <c r="J1389" t="n">
        <v>342.46</v>
      </c>
      <c r="K1389" t="n">
        <v>59.89</v>
      </c>
      <c r="L1389" t="n">
        <v>38.25</v>
      </c>
      <c r="M1389" t="n">
        <v>5</v>
      </c>
      <c r="N1389" t="n">
        <v>109.32</v>
      </c>
      <c r="O1389" t="n">
        <v>42470.94</v>
      </c>
      <c r="P1389" t="n">
        <v>279.36</v>
      </c>
      <c r="Q1389" t="n">
        <v>444.55</v>
      </c>
      <c r="R1389" t="n">
        <v>66.70999999999999</v>
      </c>
      <c r="S1389" t="n">
        <v>48.21</v>
      </c>
      <c r="T1389" t="n">
        <v>3324.46</v>
      </c>
      <c r="U1389" t="n">
        <v>0.72</v>
      </c>
      <c r="V1389" t="n">
        <v>0.78</v>
      </c>
      <c r="W1389" t="n">
        <v>0.17</v>
      </c>
      <c r="X1389" t="n">
        <v>0.18</v>
      </c>
      <c r="Y1389" t="n">
        <v>1</v>
      </c>
      <c r="Z1389" t="n">
        <v>10</v>
      </c>
    </row>
    <row r="1390">
      <c r="A1390" t="n">
        <v>150</v>
      </c>
      <c r="B1390" t="n">
        <v>135</v>
      </c>
      <c r="C1390" t="inlineStr">
        <is>
          <t xml:space="preserve">CONCLUIDO	</t>
        </is>
      </c>
      <c r="D1390" t="n">
        <v>4.8412</v>
      </c>
      <c r="E1390" t="n">
        <v>20.66</v>
      </c>
      <c r="F1390" t="n">
        <v>17.45</v>
      </c>
      <c r="G1390" t="n">
        <v>149.56</v>
      </c>
      <c r="H1390" t="n">
        <v>2</v>
      </c>
      <c r="I1390" t="n">
        <v>7</v>
      </c>
      <c r="J1390" t="n">
        <v>343.08</v>
      </c>
      <c r="K1390" t="n">
        <v>59.89</v>
      </c>
      <c r="L1390" t="n">
        <v>38.5</v>
      </c>
      <c r="M1390" t="n">
        <v>5</v>
      </c>
      <c r="N1390" t="n">
        <v>109.69</v>
      </c>
      <c r="O1390" t="n">
        <v>42546.93</v>
      </c>
      <c r="P1390" t="n">
        <v>279.19</v>
      </c>
      <c r="Q1390" t="n">
        <v>444.55</v>
      </c>
      <c r="R1390" t="n">
        <v>66.20999999999999</v>
      </c>
      <c r="S1390" t="n">
        <v>48.21</v>
      </c>
      <c r="T1390" t="n">
        <v>3076.53</v>
      </c>
      <c r="U1390" t="n">
        <v>0.73</v>
      </c>
      <c r="V1390" t="n">
        <v>0.78</v>
      </c>
      <c r="W1390" t="n">
        <v>0.18</v>
      </c>
      <c r="X1390" t="n">
        <v>0.17</v>
      </c>
      <c r="Y1390" t="n">
        <v>1</v>
      </c>
      <c r="Z1390" t="n">
        <v>10</v>
      </c>
    </row>
    <row r="1391">
      <c r="A1391" t="n">
        <v>151</v>
      </c>
      <c r="B1391" t="n">
        <v>135</v>
      </c>
      <c r="C1391" t="inlineStr">
        <is>
          <t xml:space="preserve">CONCLUIDO	</t>
        </is>
      </c>
      <c r="D1391" t="n">
        <v>4.8448</v>
      </c>
      <c r="E1391" t="n">
        <v>20.64</v>
      </c>
      <c r="F1391" t="n">
        <v>17.43</v>
      </c>
      <c r="G1391" t="n">
        <v>149.43</v>
      </c>
      <c r="H1391" t="n">
        <v>2.01</v>
      </c>
      <c r="I1391" t="n">
        <v>7</v>
      </c>
      <c r="J1391" t="n">
        <v>343.69</v>
      </c>
      <c r="K1391" t="n">
        <v>59.89</v>
      </c>
      <c r="L1391" t="n">
        <v>38.75</v>
      </c>
      <c r="M1391" t="n">
        <v>5</v>
      </c>
      <c r="N1391" t="n">
        <v>110.06</v>
      </c>
      <c r="O1391" t="n">
        <v>42623.24</v>
      </c>
      <c r="P1391" t="n">
        <v>278.65</v>
      </c>
      <c r="Q1391" t="n">
        <v>444.56</v>
      </c>
      <c r="R1391" t="n">
        <v>65.64</v>
      </c>
      <c r="S1391" t="n">
        <v>48.21</v>
      </c>
      <c r="T1391" t="n">
        <v>2791.45</v>
      </c>
      <c r="U1391" t="n">
        <v>0.73</v>
      </c>
      <c r="V1391" t="n">
        <v>0.78</v>
      </c>
      <c r="W1391" t="n">
        <v>0.18</v>
      </c>
      <c r="X1391" t="n">
        <v>0.16</v>
      </c>
      <c r="Y1391" t="n">
        <v>1</v>
      </c>
      <c r="Z1391" t="n">
        <v>10</v>
      </c>
    </row>
    <row r="1392">
      <c r="A1392" t="n">
        <v>152</v>
      </c>
      <c r="B1392" t="n">
        <v>135</v>
      </c>
      <c r="C1392" t="inlineStr">
        <is>
          <t xml:space="preserve">CONCLUIDO	</t>
        </is>
      </c>
      <c r="D1392" t="n">
        <v>4.844</v>
      </c>
      <c r="E1392" t="n">
        <v>20.64</v>
      </c>
      <c r="F1392" t="n">
        <v>17.44</v>
      </c>
      <c r="G1392" t="n">
        <v>149.46</v>
      </c>
      <c r="H1392" t="n">
        <v>2.02</v>
      </c>
      <c r="I1392" t="n">
        <v>7</v>
      </c>
      <c r="J1392" t="n">
        <v>344.31</v>
      </c>
      <c r="K1392" t="n">
        <v>59.89</v>
      </c>
      <c r="L1392" t="n">
        <v>39</v>
      </c>
      <c r="M1392" t="n">
        <v>5</v>
      </c>
      <c r="N1392" t="n">
        <v>110.43</v>
      </c>
      <c r="O1392" t="n">
        <v>42699.62</v>
      </c>
      <c r="P1392" t="n">
        <v>278.21</v>
      </c>
      <c r="Q1392" t="n">
        <v>444.55</v>
      </c>
      <c r="R1392" t="n">
        <v>65.79000000000001</v>
      </c>
      <c r="S1392" t="n">
        <v>48.21</v>
      </c>
      <c r="T1392" t="n">
        <v>2864.05</v>
      </c>
      <c r="U1392" t="n">
        <v>0.73</v>
      </c>
      <c r="V1392" t="n">
        <v>0.78</v>
      </c>
      <c r="W1392" t="n">
        <v>0.18</v>
      </c>
      <c r="X1392" t="n">
        <v>0.16</v>
      </c>
      <c r="Y1392" t="n">
        <v>1</v>
      </c>
      <c r="Z1392" t="n">
        <v>10</v>
      </c>
    </row>
    <row r="1393">
      <c r="A1393" t="n">
        <v>153</v>
      </c>
      <c r="B1393" t="n">
        <v>135</v>
      </c>
      <c r="C1393" t="inlineStr">
        <is>
          <t xml:space="preserve">CONCLUIDO	</t>
        </is>
      </c>
      <c r="D1393" t="n">
        <v>4.8474</v>
      </c>
      <c r="E1393" t="n">
        <v>20.63</v>
      </c>
      <c r="F1393" t="n">
        <v>17.42</v>
      </c>
      <c r="G1393" t="n">
        <v>149.34</v>
      </c>
      <c r="H1393" t="n">
        <v>2.03</v>
      </c>
      <c r="I1393" t="n">
        <v>7</v>
      </c>
      <c r="J1393" t="n">
        <v>344.93</v>
      </c>
      <c r="K1393" t="n">
        <v>59.89</v>
      </c>
      <c r="L1393" t="n">
        <v>39.25</v>
      </c>
      <c r="M1393" t="n">
        <v>5</v>
      </c>
      <c r="N1393" t="n">
        <v>110.8</v>
      </c>
      <c r="O1393" t="n">
        <v>42776.18</v>
      </c>
      <c r="P1393" t="n">
        <v>276.9</v>
      </c>
      <c r="Q1393" t="n">
        <v>444.55</v>
      </c>
      <c r="R1393" t="n">
        <v>65.29000000000001</v>
      </c>
      <c r="S1393" t="n">
        <v>48.21</v>
      </c>
      <c r="T1393" t="n">
        <v>2617.07</v>
      </c>
      <c r="U1393" t="n">
        <v>0.74</v>
      </c>
      <c r="V1393" t="n">
        <v>0.78</v>
      </c>
      <c r="W1393" t="n">
        <v>0.18</v>
      </c>
      <c r="X1393" t="n">
        <v>0.15</v>
      </c>
      <c r="Y1393" t="n">
        <v>1</v>
      </c>
      <c r="Z1393" t="n">
        <v>10</v>
      </c>
    </row>
    <row r="1394">
      <c r="A1394" t="n">
        <v>154</v>
      </c>
      <c r="B1394" t="n">
        <v>135</v>
      </c>
      <c r="C1394" t="inlineStr">
        <is>
          <t xml:space="preserve">CONCLUIDO	</t>
        </is>
      </c>
      <c r="D1394" t="n">
        <v>4.8693</v>
      </c>
      <c r="E1394" t="n">
        <v>20.54</v>
      </c>
      <c r="F1394" t="n">
        <v>17.38</v>
      </c>
      <c r="G1394" t="n">
        <v>173.8</v>
      </c>
      <c r="H1394" t="n">
        <v>2.04</v>
      </c>
      <c r="I1394" t="n">
        <v>6</v>
      </c>
      <c r="J1394" t="n">
        <v>345.56</v>
      </c>
      <c r="K1394" t="n">
        <v>59.89</v>
      </c>
      <c r="L1394" t="n">
        <v>39.5</v>
      </c>
      <c r="M1394" t="n">
        <v>4</v>
      </c>
      <c r="N1394" t="n">
        <v>111.17</v>
      </c>
      <c r="O1394" t="n">
        <v>42852.94</v>
      </c>
      <c r="P1394" t="n">
        <v>276.03</v>
      </c>
      <c r="Q1394" t="n">
        <v>444.55</v>
      </c>
      <c r="R1394" t="n">
        <v>63.88</v>
      </c>
      <c r="S1394" t="n">
        <v>48.21</v>
      </c>
      <c r="T1394" t="n">
        <v>1914.39</v>
      </c>
      <c r="U1394" t="n">
        <v>0.75</v>
      </c>
      <c r="V1394" t="n">
        <v>0.78</v>
      </c>
      <c r="W1394" t="n">
        <v>0.17</v>
      </c>
      <c r="X1394" t="n">
        <v>0.1</v>
      </c>
      <c r="Y1394" t="n">
        <v>1</v>
      </c>
      <c r="Z1394" t="n">
        <v>10</v>
      </c>
    </row>
    <row r="1395">
      <c r="A1395" t="n">
        <v>155</v>
      </c>
      <c r="B1395" t="n">
        <v>135</v>
      </c>
      <c r="C1395" t="inlineStr">
        <is>
          <t xml:space="preserve">CONCLUIDO	</t>
        </is>
      </c>
      <c r="D1395" t="n">
        <v>4.8661</v>
      </c>
      <c r="E1395" t="n">
        <v>20.55</v>
      </c>
      <c r="F1395" t="n">
        <v>17.39</v>
      </c>
      <c r="G1395" t="n">
        <v>173.94</v>
      </c>
      <c r="H1395" t="n">
        <v>2.05</v>
      </c>
      <c r="I1395" t="n">
        <v>6</v>
      </c>
      <c r="J1395" t="n">
        <v>346.18</v>
      </c>
      <c r="K1395" t="n">
        <v>59.89</v>
      </c>
      <c r="L1395" t="n">
        <v>39.75</v>
      </c>
      <c r="M1395" t="n">
        <v>4</v>
      </c>
      <c r="N1395" t="n">
        <v>111.54</v>
      </c>
      <c r="O1395" t="n">
        <v>42929.9</v>
      </c>
      <c r="P1395" t="n">
        <v>276.84</v>
      </c>
      <c r="Q1395" t="n">
        <v>444.55</v>
      </c>
      <c r="R1395" t="n">
        <v>64.45</v>
      </c>
      <c r="S1395" t="n">
        <v>48.21</v>
      </c>
      <c r="T1395" t="n">
        <v>2199.97</v>
      </c>
      <c r="U1395" t="n">
        <v>0.75</v>
      </c>
      <c r="V1395" t="n">
        <v>0.78</v>
      </c>
      <c r="W1395" t="n">
        <v>0.17</v>
      </c>
      <c r="X1395" t="n">
        <v>0.12</v>
      </c>
      <c r="Y1395" t="n">
        <v>1</v>
      </c>
      <c r="Z1395" t="n">
        <v>10</v>
      </c>
    </row>
    <row r="1396">
      <c r="A1396" t="n">
        <v>156</v>
      </c>
      <c r="B1396" t="n">
        <v>135</v>
      </c>
      <c r="C1396" t="inlineStr">
        <is>
          <t xml:space="preserve">CONCLUIDO	</t>
        </is>
      </c>
      <c r="D1396" t="n">
        <v>4.8604</v>
      </c>
      <c r="E1396" t="n">
        <v>20.57</v>
      </c>
      <c r="F1396" t="n">
        <v>17.42</v>
      </c>
      <c r="G1396" t="n">
        <v>174.18</v>
      </c>
      <c r="H1396" t="n">
        <v>2.06</v>
      </c>
      <c r="I1396" t="n">
        <v>6</v>
      </c>
      <c r="J1396" t="n">
        <v>346.81</v>
      </c>
      <c r="K1396" t="n">
        <v>59.89</v>
      </c>
      <c r="L1396" t="n">
        <v>40</v>
      </c>
      <c r="M1396" t="n">
        <v>4</v>
      </c>
      <c r="N1396" t="n">
        <v>111.92</v>
      </c>
      <c r="O1396" t="n">
        <v>43007.05</v>
      </c>
      <c r="P1396" t="n">
        <v>277.4</v>
      </c>
      <c r="Q1396" t="n">
        <v>444.55</v>
      </c>
      <c r="R1396" t="n">
        <v>65.29000000000001</v>
      </c>
      <c r="S1396" t="n">
        <v>48.21</v>
      </c>
      <c r="T1396" t="n">
        <v>2619.59</v>
      </c>
      <c r="U1396" t="n">
        <v>0.74</v>
      </c>
      <c r="V1396" t="n">
        <v>0.78</v>
      </c>
      <c r="W1396" t="n">
        <v>0.17</v>
      </c>
      <c r="X1396" t="n">
        <v>0.14</v>
      </c>
      <c r="Y1396" t="n">
        <v>1</v>
      </c>
      <c r="Z1396" t="n">
        <v>10</v>
      </c>
    </row>
    <row r="1397">
      <c r="A1397" t="n">
        <v>0</v>
      </c>
      <c r="B1397" t="n">
        <v>80</v>
      </c>
      <c r="C1397" t="inlineStr">
        <is>
          <t xml:space="preserve">CONCLUIDO	</t>
        </is>
      </c>
      <c r="D1397" t="n">
        <v>3.0885</v>
      </c>
      <c r="E1397" t="n">
        <v>32.38</v>
      </c>
      <c r="F1397" t="n">
        <v>23.38</v>
      </c>
      <c r="G1397" t="n">
        <v>6.78</v>
      </c>
      <c r="H1397" t="n">
        <v>0.11</v>
      </c>
      <c r="I1397" t="n">
        <v>207</v>
      </c>
      <c r="J1397" t="n">
        <v>159.12</v>
      </c>
      <c r="K1397" t="n">
        <v>50.28</v>
      </c>
      <c r="L1397" t="n">
        <v>1</v>
      </c>
      <c r="M1397" t="n">
        <v>205</v>
      </c>
      <c r="N1397" t="n">
        <v>27.84</v>
      </c>
      <c r="O1397" t="n">
        <v>19859.16</v>
      </c>
      <c r="P1397" t="n">
        <v>284.81</v>
      </c>
      <c r="Q1397" t="n">
        <v>444.86</v>
      </c>
      <c r="R1397" t="n">
        <v>260.16</v>
      </c>
      <c r="S1397" t="n">
        <v>48.21</v>
      </c>
      <c r="T1397" t="n">
        <v>99047.57000000001</v>
      </c>
      <c r="U1397" t="n">
        <v>0.19</v>
      </c>
      <c r="V1397" t="n">
        <v>0.58</v>
      </c>
      <c r="W1397" t="n">
        <v>0.49</v>
      </c>
      <c r="X1397" t="n">
        <v>6.1</v>
      </c>
      <c r="Y1397" t="n">
        <v>1</v>
      </c>
      <c r="Z1397" t="n">
        <v>10</v>
      </c>
    </row>
    <row r="1398">
      <c r="A1398" t="n">
        <v>1</v>
      </c>
      <c r="B1398" t="n">
        <v>80</v>
      </c>
      <c r="C1398" t="inlineStr">
        <is>
          <t xml:space="preserve">CONCLUIDO	</t>
        </is>
      </c>
      <c r="D1398" t="n">
        <v>3.4535</v>
      </c>
      <c r="E1398" t="n">
        <v>28.96</v>
      </c>
      <c r="F1398" t="n">
        <v>21.7</v>
      </c>
      <c r="G1398" t="n">
        <v>8.51</v>
      </c>
      <c r="H1398" t="n">
        <v>0.14</v>
      </c>
      <c r="I1398" t="n">
        <v>153</v>
      </c>
      <c r="J1398" t="n">
        <v>159.48</v>
      </c>
      <c r="K1398" t="n">
        <v>50.28</v>
      </c>
      <c r="L1398" t="n">
        <v>1.25</v>
      </c>
      <c r="M1398" t="n">
        <v>151</v>
      </c>
      <c r="N1398" t="n">
        <v>27.95</v>
      </c>
      <c r="O1398" t="n">
        <v>19902.91</v>
      </c>
      <c r="P1398" t="n">
        <v>263.66</v>
      </c>
      <c r="Q1398" t="n">
        <v>444.65</v>
      </c>
      <c r="R1398" t="n">
        <v>205.23</v>
      </c>
      <c r="S1398" t="n">
        <v>48.21</v>
      </c>
      <c r="T1398" t="n">
        <v>71855.96000000001</v>
      </c>
      <c r="U1398" t="n">
        <v>0.23</v>
      </c>
      <c r="V1398" t="n">
        <v>0.63</v>
      </c>
      <c r="W1398" t="n">
        <v>0.4</v>
      </c>
      <c r="X1398" t="n">
        <v>4.42</v>
      </c>
      <c r="Y1398" t="n">
        <v>1</v>
      </c>
      <c r="Z1398" t="n">
        <v>10</v>
      </c>
    </row>
    <row r="1399">
      <c r="A1399" t="n">
        <v>2</v>
      </c>
      <c r="B1399" t="n">
        <v>80</v>
      </c>
      <c r="C1399" t="inlineStr">
        <is>
          <t xml:space="preserve">CONCLUIDO	</t>
        </is>
      </c>
      <c r="D1399" t="n">
        <v>3.6978</v>
      </c>
      <c r="E1399" t="n">
        <v>27.04</v>
      </c>
      <c r="F1399" t="n">
        <v>20.79</v>
      </c>
      <c r="G1399" t="n">
        <v>10.22</v>
      </c>
      <c r="H1399" t="n">
        <v>0.17</v>
      </c>
      <c r="I1399" t="n">
        <v>122</v>
      </c>
      <c r="J1399" t="n">
        <v>159.83</v>
      </c>
      <c r="K1399" t="n">
        <v>50.28</v>
      </c>
      <c r="L1399" t="n">
        <v>1.5</v>
      </c>
      <c r="M1399" t="n">
        <v>120</v>
      </c>
      <c r="N1399" t="n">
        <v>28.05</v>
      </c>
      <c r="O1399" t="n">
        <v>19946.71</v>
      </c>
      <c r="P1399" t="n">
        <v>252</v>
      </c>
      <c r="Q1399" t="n">
        <v>444.63</v>
      </c>
      <c r="R1399" t="n">
        <v>174.93</v>
      </c>
      <c r="S1399" t="n">
        <v>48.21</v>
      </c>
      <c r="T1399" t="n">
        <v>56857.66</v>
      </c>
      <c r="U1399" t="n">
        <v>0.28</v>
      </c>
      <c r="V1399" t="n">
        <v>0.66</v>
      </c>
      <c r="W1399" t="n">
        <v>0.36</v>
      </c>
      <c r="X1399" t="n">
        <v>3.51</v>
      </c>
      <c r="Y1399" t="n">
        <v>1</v>
      </c>
      <c r="Z1399" t="n">
        <v>10</v>
      </c>
    </row>
    <row r="1400">
      <c r="A1400" t="n">
        <v>3</v>
      </c>
      <c r="B1400" t="n">
        <v>80</v>
      </c>
      <c r="C1400" t="inlineStr">
        <is>
          <t xml:space="preserve">CONCLUIDO	</t>
        </is>
      </c>
      <c r="D1400" t="n">
        <v>3.8769</v>
      </c>
      <c r="E1400" t="n">
        <v>25.79</v>
      </c>
      <c r="F1400" t="n">
        <v>20.18</v>
      </c>
      <c r="G1400" t="n">
        <v>11.87</v>
      </c>
      <c r="H1400" t="n">
        <v>0.19</v>
      </c>
      <c r="I1400" t="n">
        <v>102</v>
      </c>
      <c r="J1400" t="n">
        <v>160.19</v>
      </c>
      <c r="K1400" t="n">
        <v>50.28</v>
      </c>
      <c r="L1400" t="n">
        <v>1.75</v>
      </c>
      <c r="M1400" t="n">
        <v>100</v>
      </c>
      <c r="N1400" t="n">
        <v>28.16</v>
      </c>
      <c r="O1400" t="n">
        <v>19990.53</v>
      </c>
      <c r="P1400" t="n">
        <v>244.11</v>
      </c>
      <c r="Q1400" t="n">
        <v>444.64</v>
      </c>
      <c r="R1400" t="n">
        <v>155.32</v>
      </c>
      <c r="S1400" t="n">
        <v>48.21</v>
      </c>
      <c r="T1400" t="n">
        <v>47154.74</v>
      </c>
      <c r="U1400" t="n">
        <v>0.31</v>
      </c>
      <c r="V1400" t="n">
        <v>0.68</v>
      </c>
      <c r="W1400" t="n">
        <v>0.33</v>
      </c>
      <c r="X1400" t="n">
        <v>2.9</v>
      </c>
      <c r="Y1400" t="n">
        <v>1</v>
      </c>
      <c r="Z1400" t="n">
        <v>10</v>
      </c>
    </row>
    <row r="1401">
      <c r="A1401" t="n">
        <v>4</v>
      </c>
      <c r="B1401" t="n">
        <v>80</v>
      </c>
      <c r="C1401" t="inlineStr">
        <is>
          <t xml:space="preserve">CONCLUIDO	</t>
        </is>
      </c>
      <c r="D1401" t="n">
        <v>4.0208</v>
      </c>
      <c r="E1401" t="n">
        <v>24.87</v>
      </c>
      <c r="F1401" t="n">
        <v>19.74</v>
      </c>
      <c r="G1401" t="n">
        <v>13.62</v>
      </c>
      <c r="H1401" t="n">
        <v>0.22</v>
      </c>
      <c r="I1401" t="n">
        <v>87</v>
      </c>
      <c r="J1401" t="n">
        <v>160.54</v>
      </c>
      <c r="K1401" t="n">
        <v>50.28</v>
      </c>
      <c r="L1401" t="n">
        <v>2</v>
      </c>
      <c r="M1401" t="n">
        <v>85</v>
      </c>
      <c r="N1401" t="n">
        <v>28.26</v>
      </c>
      <c r="O1401" t="n">
        <v>20034.4</v>
      </c>
      <c r="P1401" t="n">
        <v>238.25</v>
      </c>
      <c r="Q1401" t="n">
        <v>444.63</v>
      </c>
      <c r="R1401" t="n">
        <v>141</v>
      </c>
      <c r="S1401" t="n">
        <v>48.21</v>
      </c>
      <c r="T1401" t="n">
        <v>40068.88</v>
      </c>
      <c r="U1401" t="n">
        <v>0.34</v>
      </c>
      <c r="V1401" t="n">
        <v>0.6899999999999999</v>
      </c>
      <c r="W1401" t="n">
        <v>0.3</v>
      </c>
      <c r="X1401" t="n">
        <v>2.46</v>
      </c>
      <c r="Y1401" t="n">
        <v>1</v>
      </c>
      <c r="Z1401" t="n">
        <v>10</v>
      </c>
    </row>
    <row r="1402">
      <c r="A1402" t="n">
        <v>5</v>
      </c>
      <c r="B1402" t="n">
        <v>80</v>
      </c>
      <c r="C1402" t="inlineStr">
        <is>
          <t xml:space="preserve">CONCLUIDO	</t>
        </is>
      </c>
      <c r="D1402" t="n">
        <v>4.1329</v>
      </c>
      <c r="E1402" t="n">
        <v>24.2</v>
      </c>
      <c r="F1402" t="n">
        <v>19.42</v>
      </c>
      <c r="G1402" t="n">
        <v>15.33</v>
      </c>
      <c r="H1402" t="n">
        <v>0.25</v>
      </c>
      <c r="I1402" t="n">
        <v>76</v>
      </c>
      <c r="J1402" t="n">
        <v>160.9</v>
      </c>
      <c r="K1402" t="n">
        <v>50.28</v>
      </c>
      <c r="L1402" t="n">
        <v>2.25</v>
      </c>
      <c r="M1402" t="n">
        <v>74</v>
      </c>
      <c r="N1402" t="n">
        <v>28.37</v>
      </c>
      <c r="O1402" t="n">
        <v>20078.3</v>
      </c>
      <c r="P1402" t="n">
        <v>233.92</v>
      </c>
      <c r="Q1402" t="n">
        <v>444.58</v>
      </c>
      <c r="R1402" t="n">
        <v>130.71</v>
      </c>
      <c r="S1402" t="n">
        <v>48.21</v>
      </c>
      <c r="T1402" t="n">
        <v>34978.7</v>
      </c>
      <c r="U1402" t="n">
        <v>0.37</v>
      </c>
      <c r="V1402" t="n">
        <v>0.7</v>
      </c>
      <c r="W1402" t="n">
        <v>0.28</v>
      </c>
      <c r="X1402" t="n">
        <v>2.15</v>
      </c>
      <c r="Y1402" t="n">
        <v>1</v>
      </c>
      <c r="Z1402" t="n">
        <v>10</v>
      </c>
    </row>
    <row r="1403">
      <c r="A1403" t="n">
        <v>6</v>
      </c>
      <c r="B1403" t="n">
        <v>80</v>
      </c>
      <c r="C1403" t="inlineStr">
        <is>
          <t xml:space="preserve">CONCLUIDO	</t>
        </is>
      </c>
      <c r="D1403" t="n">
        <v>4.2346</v>
      </c>
      <c r="E1403" t="n">
        <v>23.62</v>
      </c>
      <c r="F1403" t="n">
        <v>19.13</v>
      </c>
      <c r="G1403" t="n">
        <v>17.13</v>
      </c>
      <c r="H1403" t="n">
        <v>0.27</v>
      </c>
      <c r="I1403" t="n">
        <v>67</v>
      </c>
      <c r="J1403" t="n">
        <v>161.26</v>
      </c>
      <c r="K1403" t="n">
        <v>50.28</v>
      </c>
      <c r="L1403" t="n">
        <v>2.5</v>
      </c>
      <c r="M1403" t="n">
        <v>65</v>
      </c>
      <c r="N1403" t="n">
        <v>28.48</v>
      </c>
      <c r="O1403" t="n">
        <v>20122.23</v>
      </c>
      <c r="P1403" t="n">
        <v>229.95</v>
      </c>
      <c r="Q1403" t="n">
        <v>444.57</v>
      </c>
      <c r="R1403" t="n">
        <v>120.89</v>
      </c>
      <c r="S1403" t="n">
        <v>48.21</v>
      </c>
      <c r="T1403" t="n">
        <v>30117.24</v>
      </c>
      <c r="U1403" t="n">
        <v>0.4</v>
      </c>
      <c r="V1403" t="n">
        <v>0.71</v>
      </c>
      <c r="W1403" t="n">
        <v>0.27</v>
      </c>
      <c r="X1403" t="n">
        <v>1.85</v>
      </c>
      <c r="Y1403" t="n">
        <v>1</v>
      </c>
      <c r="Z1403" t="n">
        <v>10</v>
      </c>
    </row>
    <row r="1404">
      <c r="A1404" t="n">
        <v>7</v>
      </c>
      <c r="B1404" t="n">
        <v>80</v>
      </c>
      <c r="C1404" t="inlineStr">
        <is>
          <t xml:space="preserve">CONCLUIDO	</t>
        </is>
      </c>
      <c r="D1404" t="n">
        <v>4.3031</v>
      </c>
      <c r="E1404" t="n">
        <v>23.24</v>
      </c>
      <c r="F1404" t="n">
        <v>18.95</v>
      </c>
      <c r="G1404" t="n">
        <v>18.64</v>
      </c>
      <c r="H1404" t="n">
        <v>0.3</v>
      </c>
      <c r="I1404" t="n">
        <v>61</v>
      </c>
      <c r="J1404" t="n">
        <v>161.61</v>
      </c>
      <c r="K1404" t="n">
        <v>50.28</v>
      </c>
      <c r="L1404" t="n">
        <v>2.75</v>
      </c>
      <c r="M1404" t="n">
        <v>59</v>
      </c>
      <c r="N1404" t="n">
        <v>28.58</v>
      </c>
      <c r="O1404" t="n">
        <v>20166.2</v>
      </c>
      <c r="P1404" t="n">
        <v>227.22</v>
      </c>
      <c r="Q1404" t="n">
        <v>444.59</v>
      </c>
      <c r="R1404" t="n">
        <v>114.84</v>
      </c>
      <c r="S1404" t="n">
        <v>48.21</v>
      </c>
      <c r="T1404" t="n">
        <v>27119.24</v>
      </c>
      <c r="U1404" t="n">
        <v>0.42</v>
      </c>
      <c r="V1404" t="n">
        <v>0.72</v>
      </c>
      <c r="W1404" t="n">
        <v>0.26</v>
      </c>
      <c r="X1404" t="n">
        <v>1.67</v>
      </c>
      <c r="Y1404" t="n">
        <v>1</v>
      </c>
      <c r="Z1404" t="n">
        <v>10</v>
      </c>
    </row>
    <row r="1405">
      <c r="A1405" t="n">
        <v>8</v>
      </c>
      <c r="B1405" t="n">
        <v>80</v>
      </c>
      <c r="C1405" t="inlineStr">
        <is>
          <t xml:space="preserve">CONCLUIDO	</t>
        </is>
      </c>
      <c r="D1405" t="n">
        <v>4.4208</v>
      </c>
      <c r="E1405" t="n">
        <v>22.62</v>
      </c>
      <c r="F1405" t="n">
        <v>18.56</v>
      </c>
      <c r="G1405" t="n">
        <v>20.62</v>
      </c>
      <c r="H1405" t="n">
        <v>0.33</v>
      </c>
      <c r="I1405" t="n">
        <v>54</v>
      </c>
      <c r="J1405" t="n">
        <v>161.97</v>
      </c>
      <c r="K1405" t="n">
        <v>50.28</v>
      </c>
      <c r="L1405" t="n">
        <v>3</v>
      </c>
      <c r="M1405" t="n">
        <v>52</v>
      </c>
      <c r="N1405" t="n">
        <v>28.69</v>
      </c>
      <c r="O1405" t="n">
        <v>20210.21</v>
      </c>
      <c r="P1405" t="n">
        <v>221.88</v>
      </c>
      <c r="Q1405" t="n">
        <v>444.56</v>
      </c>
      <c r="R1405" t="n">
        <v>101.62</v>
      </c>
      <c r="S1405" t="n">
        <v>48.21</v>
      </c>
      <c r="T1405" t="n">
        <v>20542.77</v>
      </c>
      <c r="U1405" t="n">
        <v>0.47</v>
      </c>
      <c r="V1405" t="n">
        <v>0.74</v>
      </c>
      <c r="W1405" t="n">
        <v>0.25</v>
      </c>
      <c r="X1405" t="n">
        <v>1.28</v>
      </c>
      <c r="Y1405" t="n">
        <v>1</v>
      </c>
      <c r="Z1405" t="n">
        <v>10</v>
      </c>
    </row>
    <row r="1406">
      <c r="A1406" t="n">
        <v>9</v>
      </c>
      <c r="B1406" t="n">
        <v>80</v>
      </c>
      <c r="C1406" t="inlineStr">
        <is>
          <t xml:space="preserve">CONCLUIDO	</t>
        </is>
      </c>
      <c r="D1406" t="n">
        <v>4.376</v>
      </c>
      <c r="E1406" t="n">
        <v>22.85</v>
      </c>
      <c r="F1406" t="n">
        <v>18.88</v>
      </c>
      <c r="G1406" t="n">
        <v>22.22</v>
      </c>
      <c r="H1406" t="n">
        <v>0.35</v>
      </c>
      <c r="I1406" t="n">
        <v>51</v>
      </c>
      <c r="J1406" t="n">
        <v>162.33</v>
      </c>
      <c r="K1406" t="n">
        <v>50.28</v>
      </c>
      <c r="L1406" t="n">
        <v>3.25</v>
      </c>
      <c r="M1406" t="n">
        <v>49</v>
      </c>
      <c r="N1406" t="n">
        <v>28.8</v>
      </c>
      <c r="O1406" t="n">
        <v>20254.26</v>
      </c>
      <c r="P1406" t="n">
        <v>225.57</v>
      </c>
      <c r="Q1406" t="n">
        <v>444.59</v>
      </c>
      <c r="R1406" t="n">
        <v>114.76</v>
      </c>
      <c r="S1406" t="n">
        <v>48.21</v>
      </c>
      <c r="T1406" t="n">
        <v>27130.89</v>
      </c>
      <c r="U1406" t="n">
        <v>0.42</v>
      </c>
      <c r="V1406" t="n">
        <v>0.72</v>
      </c>
      <c r="W1406" t="n">
        <v>0.21</v>
      </c>
      <c r="X1406" t="n">
        <v>1.61</v>
      </c>
      <c r="Y1406" t="n">
        <v>1</v>
      </c>
      <c r="Z1406" t="n">
        <v>10</v>
      </c>
    </row>
    <row r="1407">
      <c r="A1407" t="n">
        <v>10</v>
      </c>
      <c r="B1407" t="n">
        <v>80</v>
      </c>
      <c r="C1407" t="inlineStr">
        <is>
          <t xml:space="preserve">CONCLUIDO	</t>
        </is>
      </c>
      <c r="D1407" t="n">
        <v>4.4434</v>
      </c>
      <c r="E1407" t="n">
        <v>22.51</v>
      </c>
      <c r="F1407" t="n">
        <v>18.67</v>
      </c>
      <c r="G1407" t="n">
        <v>23.83</v>
      </c>
      <c r="H1407" t="n">
        <v>0.38</v>
      </c>
      <c r="I1407" t="n">
        <v>47</v>
      </c>
      <c r="J1407" t="n">
        <v>162.68</v>
      </c>
      <c r="K1407" t="n">
        <v>50.28</v>
      </c>
      <c r="L1407" t="n">
        <v>3.5</v>
      </c>
      <c r="M1407" t="n">
        <v>45</v>
      </c>
      <c r="N1407" t="n">
        <v>28.9</v>
      </c>
      <c r="O1407" t="n">
        <v>20298.34</v>
      </c>
      <c r="P1407" t="n">
        <v>222.43</v>
      </c>
      <c r="Q1407" t="n">
        <v>444.58</v>
      </c>
      <c r="R1407" t="n">
        <v>106.35</v>
      </c>
      <c r="S1407" t="n">
        <v>48.21</v>
      </c>
      <c r="T1407" t="n">
        <v>22944.26</v>
      </c>
      <c r="U1407" t="n">
        <v>0.45</v>
      </c>
      <c r="V1407" t="n">
        <v>0.73</v>
      </c>
      <c r="W1407" t="n">
        <v>0.23</v>
      </c>
      <c r="X1407" t="n">
        <v>1.39</v>
      </c>
      <c r="Y1407" t="n">
        <v>1</v>
      </c>
      <c r="Z1407" t="n">
        <v>10</v>
      </c>
    </row>
    <row r="1408">
      <c r="A1408" t="n">
        <v>11</v>
      </c>
      <c r="B1408" t="n">
        <v>80</v>
      </c>
      <c r="C1408" t="inlineStr">
        <is>
          <t xml:space="preserve">CONCLUIDO	</t>
        </is>
      </c>
      <c r="D1408" t="n">
        <v>4.4864</v>
      </c>
      <c r="E1408" t="n">
        <v>22.29</v>
      </c>
      <c r="F1408" t="n">
        <v>18.55</v>
      </c>
      <c r="G1408" t="n">
        <v>25.29</v>
      </c>
      <c r="H1408" t="n">
        <v>0.41</v>
      </c>
      <c r="I1408" t="n">
        <v>44</v>
      </c>
      <c r="J1408" t="n">
        <v>163.04</v>
      </c>
      <c r="K1408" t="n">
        <v>50.28</v>
      </c>
      <c r="L1408" t="n">
        <v>3.75</v>
      </c>
      <c r="M1408" t="n">
        <v>42</v>
      </c>
      <c r="N1408" t="n">
        <v>29.01</v>
      </c>
      <c r="O1408" t="n">
        <v>20342.46</v>
      </c>
      <c r="P1408" t="n">
        <v>220.7</v>
      </c>
      <c r="Q1408" t="n">
        <v>444.57</v>
      </c>
      <c r="R1408" t="n">
        <v>102.09</v>
      </c>
      <c r="S1408" t="n">
        <v>48.21</v>
      </c>
      <c r="T1408" t="n">
        <v>20829.67</v>
      </c>
      <c r="U1408" t="n">
        <v>0.47</v>
      </c>
      <c r="V1408" t="n">
        <v>0.74</v>
      </c>
      <c r="W1408" t="n">
        <v>0.24</v>
      </c>
      <c r="X1408" t="n">
        <v>1.27</v>
      </c>
      <c r="Y1408" t="n">
        <v>1</v>
      </c>
      <c r="Z1408" t="n">
        <v>10</v>
      </c>
    </row>
    <row r="1409">
      <c r="A1409" t="n">
        <v>12</v>
      </c>
      <c r="B1409" t="n">
        <v>80</v>
      </c>
      <c r="C1409" t="inlineStr">
        <is>
          <t xml:space="preserve">CONCLUIDO	</t>
        </is>
      </c>
      <c r="D1409" t="n">
        <v>4.5271</v>
      </c>
      <c r="E1409" t="n">
        <v>22.09</v>
      </c>
      <c r="F1409" t="n">
        <v>18.44</v>
      </c>
      <c r="G1409" t="n">
        <v>26.99</v>
      </c>
      <c r="H1409" t="n">
        <v>0.43</v>
      </c>
      <c r="I1409" t="n">
        <v>41</v>
      </c>
      <c r="J1409" t="n">
        <v>163.4</v>
      </c>
      <c r="K1409" t="n">
        <v>50.28</v>
      </c>
      <c r="L1409" t="n">
        <v>4</v>
      </c>
      <c r="M1409" t="n">
        <v>39</v>
      </c>
      <c r="N1409" t="n">
        <v>29.12</v>
      </c>
      <c r="O1409" t="n">
        <v>20386.62</v>
      </c>
      <c r="P1409" t="n">
        <v>218.71</v>
      </c>
      <c r="Q1409" t="n">
        <v>444.57</v>
      </c>
      <c r="R1409" t="n">
        <v>98.65000000000001</v>
      </c>
      <c r="S1409" t="n">
        <v>48.21</v>
      </c>
      <c r="T1409" t="n">
        <v>19122.69</v>
      </c>
      <c r="U1409" t="n">
        <v>0.49</v>
      </c>
      <c r="V1409" t="n">
        <v>0.74</v>
      </c>
      <c r="W1409" t="n">
        <v>0.23</v>
      </c>
      <c r="X1409" t="n">
        <v>1.17</v>
      </c>
      <c r="Y1409" t="n">
        <v>1</v>
      </c>
      <c r="Z1409" t="n">
        <v>10</v>
      </c>
    </row>
    <row r="1410">
      <c r="A1410" t="n">
        <v>13</v>
      </c>
      <c r="B1410" t="n">
        <v>80</v>
      </c>
      <c r="C1410" t="inlineStr">
        <is>
          <t xml:space="preserve">CONCLUIDO	</t>
        </is>
      </c>
      <c r="D1410" t="n">
        <v>4.5678</v>
      </c>
      <c r="E1410" t="n">
        <v>21.89</v>
      </c>
      <c r="F1410" t="n">
        <v>18.34</v>
      </c>
      <c r="G1410" t="n">
        <v>28.96</v>
      </c>
      <c r="H1410" t="n">
        <v>0.46</v>
      </c>
      <c r="I1410" t="n">
        <v>38</v>
      </c>
      <c r="J1410" t="n">
        <v>163.76</v>
      </c>
      <c r="K1410" t="n">
        <v>50.28</v>
      </c>
      <c r="L1410" t="n">
        <v>4.25</v>
      </c>
      <c r="M1410" t="n">
        <v>36</v>
      </c>
      <c r="N1410" t="n">
        <v>29.23</v>
      </c>
      <c r="O1410" t="n">
        <v>20430.81</v>
      </c>
      <c r="P1410" t="n">
        <v>217.24</v>
      </c>
      <c r="Q1410" t="n">
        <v>444.55</v>
      </c>
      <c r="R1410" t="n">
        <v>95.37</v>
      </c>
      <c r="S1410" t="n">
        <v>48.21</v>
      </c>
      <c r="T1410" t="n">
        <v>17499.28</v>
      </c>
      <c r="U1410" t="n">
        <v>0.51</v>
      </c>
      <c r="V1410" t="n">
        <v>0.74</v>
      </c>
      <c r="W1410" t="n">
        <v>0.23</v>
      </c>
      <c r="X1410" t="n">
        <v>1.07</v>
      </c>
      <c r="Y1410" t="n">
        <v>1</v>
      </c>
      <c r="Z1410" t="n">
        <v>10</v>
      </c>
    </row>
    <row r="1411">
      <c r="A1411" t="n">
        <v>14</v>
      </c>
      <c r="B1411" t="n">
        <v>80</v>
      </c>
      <c r="C1411" t="inlineStr">
        <is>
          <t xml:space="preserve">CONCLUIDO	</t>
        </is>
      </c>
      <c r="D1411" t="n">
        <v>4.5933</v>
      </c>
      <c r="E1411" t="n">
        <v>21.77</v>
      </c>
      <c r="F1411" t="n">
        <v>18.29</v>
      </c>
      <c r="G1411" t="n">
        <v>30.48</v>
      </c>
      <c r="H1411" t="n">
        <v>0.49</v>
      </c>
      <c r="I1411" t="n">
        <v>36</v>
      </c>
      <c r="J1411" t="n">
        <v>164.12</v>
      </c>
      <c r="K1411" t="n">
        <v>50.28</v>
      </c>
      <c r="L1411" t="n">
        <v>4.5</v>
      </c>
      <c r="M1411" t="n">
        <v>34</v>
      </c>
      <c r="N1411" t="n">
        <v>29.34</v>
      </c>
      <c r="O1411" t="n">
        <v>20475.04</v>
      </c>
      <c r="P1411" t="n">
        <v>216</v>
      </c>
      <c r="Q1411" t="n">
        <v>444.55</v>
      </c>
      <c r="R1411" t="n">
        <v>93.45999999999999</v>
      </c>
      <c r="S1411" t="n">
        <v>48.21</v>
      </c>
      <c r="T1411" t="n">
        <v>16557.14</v>
      </c>
      <c r="U1411" t="n">
        <v>0.52</v>
      </c>
      <c r="V1411" t="n">
        <v>0.75</v>
      </c>
      <c r="W1411" t="n">
        <v>0.22</v>
      </c>
      <c r="X1411" t="n">
        <v>1.01</v>
      </c>
      <c r="Y1411" t="n">
        <v>1</v>
      </c>
      <c r="Z1411" t="n">
        <v>10</v>
      </c>
    </row>
    <row r="1412">
      <c r="A1412" t="n">
        <v>15</v>
      </c>
      <c r="B1412" t="n">
        <v>80</v>
      </c>
      <c r="C1412" t="inlineStr">
        <is>
          <t xml:space="preserve">CONCLUIDO	</t>
        </is>
      </c>
      <c r="D1412" t="n">
        <v>4.6191</v>
      </c>
      <c r="E1412" t="n">
        <v>21.65</v>
      </c>
      <c r="F1412" t="n">
        <v>18.23</v>
      </c>
      <c r="G1412" t="n">
        <v>32.17</v>
      </c>
      <c r="H1412" t="n">
        <v>0.51</v>
      </c>
      <c r="I1412" t="n">
        <v>34</v>
      </c>
      <c r="J1412" t="n">
        <v>164.48</v>
      </c>
      <c r="K1412" t="n">
        <v>50.28</v>
      </c>
      <c r="L1412" t="n">
        <v>4.75</v>
      </c>
      <c r="M1412" t="n">
        <v>32</v>
      </c>
      <c r="N1412" t="n">
        <v>29.45</v>
      </c>
      <c r="O1412" t="n">
        <v>20519.3</v>
      </c>
      <c r="P1412" t="n">
        <v>214.96</v>
      </c>
      <c r="Q1412" t="n">
        <v>444.56</v>
      </c>
      <c r="R1412" t="n">
        <v>91.67</v>
      </c>
      <c r="S1412" t="n">
        <v>48.21</v>
      </c>
      <c r="T1412" t="n">
        <v>15668.74</v>
      </c>
      <c r="U1412" t="n">
        <v>0.53</v>
      </c>
      <c r="V1412" t="n">
        <v>0.75</v>
      </c>
      <c r="W1412" t="n">
        <v>0.22</v>
      </c>
      <c r="X1412" t="n">
        <v>0.95</v>
      </c>
      <c r="Y1412" t="n">
        <v>1</v>
      </c>
      <c r="Z1412" t="n">
        <v>10</v>
      </c>
    </row>
    <row r="1413">
      <c r="A1413" t="n">
        <v>16</v>
      </c>
      <c r="B1413" t="n">
        <v>80</v>
      </c>
      <c r="C1413" t="inlineStr">
        <is>
          <t xml:space="preserve">CONCLUIDO	</t>
        </is>
      </c>
      <c r="D1413" t="n">
        <v>4.6509</v>
      </c>
      <c r="E1413" t="n">
        <v>21.5</v>
      </c>
      <c r="F1413" t="n">
        <v>18.15</v>
      </c>
      <c r="G1413" t="n">
        <v>34.02</v>
      </c>
      <c r="H1413" t="n">
        <v>0.54</v>
      </c>
      <c r="I1413" t="n">
        <v>32</v>
      </c>
      <c r="J1413" t="n">
        <v>164.83</v>
      </c>
      <c r="K1413" t="n">
        <v>50.28</v>
      </c>
      <c r="L1413" t="n">
        <v>5</v>
      </c>
      <c r="M1413" t="n">
        <v>30</v>
      </c>
      <c r="N1413" t="n">
        <v>29.55</v>
      </c>
      <c r="O1413" t="n">
        <v>20563.61</v>
      </c>
      <c r="P1413" t="n">
        <v>213.52</v>
      </c>
      <c r="Q1413" t="n">
        <v>444.55</v>
      </c>
      <c r="R1413" t="n">
        <v>89.01000000000001</v>
      </c>
      <c r="S1413" t="n">
        <v>48.21</v>
      </c>
      <c r="T1413" t="n">
        <v>14347.9</v>
      </c>
      <c r="U1413" t="n">
        <v>0.54</v>
      </c>
      <c r="V1413" t="n">
        <v>0.75</v>
      </c>
      <c r="W1413" t="n">
        <v>0.21</v>
      </c>
      <c r="X1413" t="n">
        <v>0.87</v>
      </c>
      <c r="Y1413" t="n">
        <v>1</v>
      </c>
      <c r="Z1413" t="n">
        <v>10</v>
      </c>
    </row>
    <row r="1414">
      <c r="A1414" t="n">
        <v>17</v>
      </c>
      <c r="B1414" t="n">
        <v>80</v>
      </c>
      <c r="C1414" t="inlineStr">
        <is>
          <t xml:space="preserve">CONCLUIDO	</t>
        </is>
      </c>
      <c r="D1414" t="n">
        <v>4.6764</v>
      </c>
      <c r="E1414" t="n">
        <v>21.38</v>
      </c>
      <c r="F1414" t="n">
        <v>18.09</v>
      </c>
      <c r="G1414" t="n">
        <v>36.19</v>
      </c>
      <c r="H1414" t="n">
        <v>0.5600000000000001</v>
      </c>
      <c r="I1414" t="n">
        <v>30</v>
      </c>
      <c r="J1414" t="n">
        <v>165.19</v>
      </c>
      <c r="K1414" t="n">
        <v>50.28</v>
      </c>
      <c r="L1414" t="n">
        <v>5.25</v>
      </c>
      <c r="M1414" t="n">
        <v>28</v>
      </c>
      <c r="N1414" t="n">
        <v>29.66</v>
      </c>
      <c r="O1414" t="n">
        <v>20607.95</v>
      </c>
      <c r="P1414" t="n">
        <v>212.27</v>
      </c>
      <c r="Q1414" t="n">
        <v>444.57</v>
      </c>
      <c r="R1414" t="n">
        <v>87.25</v>
      </c>
      <c r="S1414" t="n">
        <v>48.21</v>
      </c>
      <c r="T1414" t="n">
        <v>13478.33</v>
      </c>
      <c r="U1414" t="n">
        <v>0.55</v>
      </c>
      <c r="V1414" t="n">
        <v>0.75</v>
      </c>
      <c r="W1414" t="n">
        <v>0.21</v>
      </c>
      <c r="X1414" t="n">
        <v>0.82</v>
      </c>
      <c r="Y1414" t="n">
        <v>1</v>
      </c>
      <c r="Z1414" t="n">
        <v>10</v>
      </c>
    </row>
    <row r="1415">
      <c r="A1415" t="n">
        <v>18</v>
      </c>
      <c r="B1415" t="n">
        <v>80</v>
      </c>
      <c r="C1415" t="inlineStr">
        <is>
          <t xml:space="preserve">CONCLUIDO	</t>
        </is>
      </c>
      <c r="D1415" t="n">
        <v>4.6912</v>
      </c>
      <c r="E1415" t="n">
        <v>21.32</v>
      </c>
      <c r="F1415" t="n">
        <v>18.06</v>
      </c>
      <c r="G1415" t="n">
        <v>37.36</v>
      </c>
      <c r="H1415" t="n">
        <v>0.59</v>
      </c>
      <c r="I1415" t="n">
        <v>29</v>
      </c>
      <c r="J1415" t="n">
        <v>165.55</v>
      </c>
      <c r="K1415" t="n">
        <v>50.28</v>
      </c>
      <c r="L1415" t="n">
        <v>5.5</v>
      </c>
      <c r="M1415" t="n">
        <v>27</v>
      </c>
      <c r="N1415" t="n">
        <v>29.77</v>
      </c>
      <c r="O1415" t="n">
        <v>20652.33</v>
      </c>
      <c r="P1415" t="n">
        <v>211.4</v>
      </c>
      <c r="Q1415" t="n">
        <v>444.55</v>
      </c>
      <c r="R1415" t="n">
        <v>85.98999999999999</v>
      </c>
      <c r="S1415" t="n">
        <v>48.21</v>
      </c>
      <c r="T1415" t="n">
        <v>12855.65</v>
      </c>
      <c r="U1415" t="n">
        <v>0.5600000000000001</v>
      </c>
      <c r="V1415" t="n">
        <v>0.76</v>
      </c>
      <c r="W1415" t="n">
        <v>0.21</v>
      </c>
      <c r="X1415" t="n">
        <v>0.78</v>
      </c>
      <c r="Y1415" t="n">
        <v>1</v>
      </c>
      <c r="Z1415" t="n">
        <v>10</v>
      </c>
    </row>
    <row r="1416">
      <c r="A1416" t="n">
        <v>19</v>
      </c>
      <c r="B1416" t="n">
        <v>80</v>
      </c>
      <c r="C1416" t="inlineStr">
        <is>
          <t xml:space="preserve">CONCLUIDO	</t>
        </is>
      </c>
      <c r="D1416" t="n">
        <v>4.7174</v>
      </c>
      <c r="E1416" t="n">
        <v>21.2</v>
      </c>
      <c r="F1416" t="n">
        <v>17.97</v>
      </c>
      <c r="G1416" t="n">
        <v>38.51</v>
      </c>
      <c r="H1416" t="n">
        <v>0.61</v>
      </c>
      <c r="I1416" t="n">
        <v>28</v>
      </c>
      <c r="J1416" t="n">
        <v>165.91</v>
      </c>
      <c r="K1416" t="n">
        <v>50.28</v>
      </c>
      <c r="L1416" t="n">
        <v>5.75</v>
      </c>
      <c r="M1416" t="n">
        <v>26</v>
      </c>
      <c r="N1416" t="n">
        <v>29.88</v>
      </c>
      <c r="O1416" t="n">
        <v>20696.74</v>
      </c>
      <c r="P1416" t="n">
        <v>209.96</v>
      </c>
      <c r="Q1416" t="n">
        <v>444.58</v>
      </c>
      <c r="R1416" t="n">
        <v>82.90000000000001</v>
      </c>
      <c r="S1416" t="n">
        <v>48.21</v>
      </c>
      <c r="T1416" t="n">
        <v>11313.24</v>
      </c>
      <c r="U1416" t="n">
        <v>0.58</v>
      </c>
      <c r="V1416" t="n">
        <v>0.76</v>
      </c>
      <c r="W1416" t="n">
        <v>0.21</v>
      </c>
      <c r="X1416" t="n">
        <v>0.6899999999999999</v>
      </c>
      <c r="Y1416" t="n">
        <v>1</v>
      </c>
      <c r="Z1416" t="n">
        <v>10</v>
      </c>
    </row>
    <row r="1417">
      <c r="A1417" t="n">
        <v>20</v>
      </c>
      <c r="B1417" t="n">
        <v>80</v>
      </c>
      <c r="C1417" t="inlineStr">
        <is>
          <t xml:space="preserve">CONCLUIDO	</t>
        </is>
      </c>
      <c r="D1417" t="n">
        <v>4.7396</v>
      </c>
      <c r="E1417" t="n">
        <v>21.1</v>
      </c>
      <c r="F1417" t="n">
        <v>17.94</v>
      </c>
      <c r="G1417" t="n">
        <v>41.39</v>
      </c>
      <c r="H1417" t="n">
        <v>0.64</v>
      </c>
      <c r="I1417" t="n">
        <v>26</v>
      </c>
      <c r="J1417" t="n">
        <v>166.27</v>
      </c>
      <c r="K1417" t="n">
        <v>50.28</v>
      </c>
      <c r="L1417" t="n">
        <v>6</v>
      </c>
      <c r="M1417" t="n">
        <v>24</v>
      </c>
      <c r="N1417" t="n">
        <v>29.99</v>
      </c>
      <c r="O1417" t="n">
        <v>20741.2</v>
      </c>
      <c r="P1417" t="n">
        <v>209.16</v>
      </c>
      <c r="Q1417" t="n">
        <v>444.57</v>
      </c>
      <c r="R1417" t="n">
        <v>82.48999999999999</v>
      </c>
      <c r="S1417" t="n">
        <v>48.21</v>
      </c>
      <c r="T1417" t="n">
        <v>11118.81</v>
      </c>
      <c r="U1417" t="n">
        <v>0.58</v>
      </c>
      <c r="V1417" t="n">
        <v>0.76</v>
      </c>
      <c r="W1417" t="n">
        <v>0.19</v>
      </c>
      <c r="X1417" t="n">
        <v>0.66</v>
      </c>
      <c r="Y1417" t="n">
        <v>1</v>
      </c>
      <c r="Z1417" t="n">
        <v>10</v>
      </c>
    </row>
    <row r="1418">
      <c r="A1418" t="n">
        <v>21</v>
      </c>
      <c r="B1418" t="n">
        <v>80</v>
      </c>
      <c r="C1418" t="inlineStr">
        <is>
          <t xml:space="preserve">CONCLUIDO	</t>
        </is>
      </c>
      <c r="D1418" t="n">
        <v>4.7302</v>
      </c>
      <c r="E1418" t="n">
        <v>21.14</v>
      </c>
      <c r="F1418" t="n">
        <v>18.01</v>
      </c>
      <c r="G1418" t="n">
        <v>43.23</v>
      </c>
      <c r="H1418" t="n">
        <v>0.66</v>
      </c>
      <c r="I1418" t="n">
        <v>25</v>
      </c>
      <c r="J1418" t="n">
        <v>166.64</v>
      </c>
      <c r="K1418" t="n">
        <v>50.28</v>
      </c>
      <c r="L1418" t="n">
        <v>6.25</v>
      </c>
      <c r="M1418" t="n">
        <v>23</v>
      </c>
      <c r="N1418" t="n">
        <v>30.11</v>
      </c>
      <c r="O1418" t="n">
        <v>20785.69</v>
      </c>
      <c r="P1418" t="n">
        <v>209.44</v>
      </c>
      <c r="Q1418" t="n">
        <v>444.56</v>
      </c>
      <c r="R1418" t="n">
        <v>84.58</v>
      </c>
      <c r="S1418" t="n">
        <v>48.21</v>
      </c>
      <c r="T1418" t="n">
        <v>12172.36</v>
      </c>
      <c r="U1418" t="n">
        <v>0.57</v>
      </c>
      <c r="V1418" t="n">
        <v>0.76</v>
      </c>
      <c r="W1418" t="n">
        <v>0.21</v>
      </c>
      <c r="X1418" t="n">
        <v>0.73</v>
      </c>
      <c r="Y1418" t="n">
        <v>1</v>
      </c>
      <c r="Z1418" t="n">
        <v>10</v>
      </c>
    </row>
    <row r="1419">
      <c r="A1419" t="n">
        <v>22</v>
      </c>
      <c r="B1419" t="n">
        <v>80</v>
      </c>
      <c r="C1419" t="inlineStr">
        <is>
          <t xml:space="preserve">CONCLUIDO	</t>
        </is>
      </c>
      <c r="D1419" t="n">
        <v>4.754</v>
      </c>
      <c r="E1419" t="n">
        <v>21.03</v>
      </c>
      <c r="F1419" t="n">
        <v>17.94</v>
      </c>
      <c r="G1419" t="n">
        <v>44.84</v>
      </c>
      <c r="H1419" t="n">
        <v>0.6899999999999999</v>
      </c>
      <c r="I1419" t="n">
        <v>24</v>
      </c>
      <c r="J1419" t="n">
        <v>167</v>
      </c>
      <c r="K1419" t="n">
        <v>50.28</v>
      </c>
      <c r="L1419" t="n">
        <v>6.5</v>
      </c>
      <c r="M1419" t="n">
        <v>22</v>
      </c>
      <c r="N1419" t="n">
        <v>30.22</v>
      </c>
      <c r="O1419" t="n">
        <v>20830.22</v>
      </c>
      <c r="P1419" t="n">
        <v>208.2</v>
      </c>
      <c r="Q1419" t="n">
        <v>444.55</v>
      </c>
      <c r="R1419" t="n">
        <v>82.2</v>
      </c>
      <c r="S1419" t="n">
        <v>48.21</v>
      </c>
      <c r="T1419" t="n">
        <v>10987.06</v>
      </c>
      <c r="U1419" t="n">
        <v>0.59</v>
      </c>
      <c r="V1419" t="n">
        <v>0.76</v>
      </c>
      <c r="W1419" t="n">
        <v>0.2</v>
      </c>
      <c r="X1419" t="n">
        <v>0.66</v>
      </c>
      <c r="Y1419" t="n">
        <v>1</v>
      </c>
      <c r="Z1419" t="n">
        <v>10</v>
      </c>
    </row>
    <row r="1420">
      <c r="A1420" t="n">
        <v>23</v>
      </c>
      <c r="B1420" t="n">
        <v>80</v>
      </c>
      <c r="C1420" t="inlineStr">
        <is>
          <t xml:space="preserve">CONCLUIDO	</t>
        </is>
      </c>
      <c r="D1420" t="n">
        <v>4.7674</v>
      </c>
      <c r="E1420" t="n">
        <v>20.98</v>
      </c>
      <c r="F1420" t="n">
        <v>17.91</v>
      </c>
      <c r="G1420" t="n">
        <v>46.72</v>
      </c>
      <c r="H1420" t="n">
        <v>0.71</v>
      </c>
      <c r="I1420" t="n">
        <v>23</v>
      </c>
      <c r="J1420" t="n">
        <v>167.36</v>
      </c>
      <c r="K1420" t="n">
        <v>50.28</v>
      </c>
      <c r="L1420" t="n">
        <v>6.75</v>
      </c>
      <c r="M1420" t="n">
        <v>21</v>
      </c>
      <c r="N1420" t="n">
        <v>30.33</v>
      </c>
      <c r="O1420" t="n">
        <v>20874.78</v>
      </c>
      <c r="P1420" t="n">
        <v>207.09</v>
      </c>
      <c r="Q1420" t="n">
        <v>444.56</v>
      </c>
      <c r="R1420" t="n">
        <v>81.20999999999999</v>
      </c>
      <c r="S1420" t="n">
        <v>48.21</v>
      </c>
      <c r="T1420" t="n">
        <v>10495.63</v>
      </c>
      <c r="U1420" t="n">
        <v>0.59</v>
      </c>
      <c r="V1420" t="n">
        <v>0.76</v>
      </c>
      <c r="W1420" t="n">
        <v>0.2</v>
      </c>
      <c r="X1420" t="n">
        <v>0.63</v>
      </c>
      <c r="Y1420" t="n">
        <v>1</v>
      </c>
      <c r="Z1420" t="n">
        <v>10</v>
      </c>
    </row>
    <row r="1421">
      <c r="A1421" t="n">
        <v>24</v>
      </c>
      <c r="B1421" t="n">
        <v>80</v>
      </c>
      <c r="C1421" t="inlineStr">
        <is>
          <t xml:space="preserve">CONCLUIDO	</t>
        </is>
      </c>
      <c r="D1421" t="n">
        <v>4.7671</v>
      </c>
      <c r="E1421" t="n">
        <v>20.98</v>
      </c>
      <c r="F1421" t="n">
        <v>17.91</v>
      </c>
      <c r="G1421" t="n">
        <v>46.73</v>
      </c>
      <c r="H1421" t="n">
        <v>0.74</v>
      </c>
      <c r="I1421" t="n">
        <v>23</v>
      </c>
      <c r="J1421" t="n">
        <v>167.72</v>
      </c>
      <c r="K1421" t="n">
        <v>50.28</v>
      </c>
      <c r="L1421" t="n">
        <v>7</v>
      </c>
      <c r="M1421" t="n">
        <v>21</v>
      </c>
      <c r="N1421" t="n">
        <v>30.44</v>
      </c>
      <c r="O1421" t="n">
        <v>20919.39</v>
      </c>
      <c r="P1421" t="n">
        <v>206.98</v>
      </c>
      <c r="Q1421" t="n">
        <v>444.55</v>
      </c>
      <c r="R1421" t="n">
        <v>81.34</v>
      </c>
      <c r="S1421" t="n">
        <v>48.21</v>
      </c>
      <c r="T1421" t="n">
        <v>10561.48</v>
      </c>
      <c r="U1421" t="n">
        <v>0.59</v>
      </c>
      <c r="V1421" t="n">
        <v>0.76</v>
      </c>
      <c r="W1421" t="n">
        <v>0.2</v>
      </c>
      <c r="X1421" t="n">
        <v>0.63</v>
      </c>
      <c r="Y1421" t="n">
        <v>1</v>
      </c>
      <c r="Z1421" t="n">
        <v>10</v>
      </c>
    </row>
    <row r="1422">
      <c r="A1422" t="n">
        <v>25</v>
      </c>
      <c r="B1422" t="n">
        <v>80</v>
      </c>
      <c r="C1422" t="inlineStr">
        <is>
          <t xml:space="preserve">CONCLUIDO	</t>
        </is>
      </c>
      <c r="D1422" t="n">
        <v>4.7811</v>
      </c>
      <c r="E1422" t="n">
        <v>20.92</v>
      </c>
      <c r="F1422" t="n">
        <v>17.88</v>
      </c>
      <c r="G1422" t="n">
        <v>48.77</v>
      </c>
      <c r="H1422" t="n">
        <v>0.76</v>
      </c>
      <c r="I1422" t="n">
        <v>22</v>
      </c>
      <c r="J1422" t="n">
        <v>168.08</v>
      </c>
      <c r="K1422" t="n">
        <v>50.28</v>
      </c>
      <c r="L1422" t="n">
        <v>7.25</v>
      </c>
      <c r="M1422" t="n">
        <v>20</v>
      </c>
      <c r="N1422" t="n">
        <v>30.55</v>
      </c>
      <c r="O1422" t="n">
        <v>20964.03</v>
      </c>
      <c r="P1422" t="n">
        <v>206.37</v>
      </c>
      <c r="Q1422" t="n">
        <v>444.57</v>
      </c>
      <c r="R1422" t="n">
        <v>80.38</v>
      </c>
      <c r="S1422" t="n">
        <v>48.21</v>
      </c>
      <c r="T1422" t="n">
        <v>10082.82</v>
      </c>
      <c r="U1422" t="n">
        <v>0.6</v>
      </c>
      <c r="V1422" t="n">
        <v>0.76</v>
      </c>
      <c r="W1422" t="n">
        <v>0.2</v>
      </c>
      <c r="X1422" t="n">
        <v>0.6</v>
      </c>
      <c r="Y1422" t="n">
        <v>1</v>
      </c>
      <c r="Z1422" t="n">
        <v>10</v>
      </c>
    </row>
    <row r="1423">
      <c r="A1423" t="n">
        <v>26</v>
      </c>
      <c r="B1423" t="n">
        <v>80</v>
      </c>
      <c r="C1423" t="inlineStr">
        <is>
          <t xml:space="preserve">CONCLUIDO	</t>
        </is>
      </c>
      <c r="D1423" t="n">
        <v>4.796</v>
      </c>
      <c r="E1423" t="n">
        <v>20.85</v>
      </c>
      <c r="F1423" t="n">
        <v>17.85</v>
      </c>
      <c r="G1423" t="n">
        <v>51</v>
      </c>
      <c r="H1423" t="n">
        <v>0.79</v>
      </c>
      <c r="I1423" t="n">
        <v>21</v>
      </c>
      <c r="J1423" t="n">
        <v>168.44</v>
      </c>
      <c r="K1423" t="n">
        <v>50.28</v>
      </c>
      <c r="L1423" t="n">
        <v>7.5</v>
      </c>
      <c r="M1423" t="n">
        <v>19</v>
      </c>
      <c r="N1423" t="n">
        <v>30.66</v>
      </c>
      <c r="O1423" t="n">
        <v>21008.71</v>
      </c>
      <c r="P1423" t="n">
        <v>205.27</v>
      </c>
      <c r="Q1423" t="n">
        <v>444.6</v>
      </c>
      <c r="R1423" t="n">
        <v>79.34</v>
      </c>
      <c r="S1423" t="n">
        <v>48.21</v>
      </c>
      <c r="T1423" t="n">
        <v>9571.690000000001</v>
      </c>
      <c r="U1423" t="n">
        <v>0.61</v>
      </c>
      <c r="V1423" t="n">
        <v>0.76</v>
      </c>
      <c r="W1423" t="n">
        <v>0.2</v>
      </c>
      <c r="X1423" t="n">
        <v>0.57</v>
      </c>
      <c r="Y1423" t="n">
        <v>1</v>
      </c>
      <c r="Z1423" t="n">
        <v>10</v>
      </c>
    </row>
    <row r="1424">
      <c r="A1424" t="n">
        <v>27</v>
      </c>
      <c r="B1424" t="n">
        <v>80</v>
      </c>
      <c r="C1424" t="inlineStr">
        <is>
          <t xml:space="preserve">CONCLUIDO	</t>
        </is>
      </c>
      <c r="D1424" t="n">
        <v>4.8132</v>
      </c>
      <c r="E1424" t="n">
        <v>20.78</v>
      </c>
      <c r="F1424" t="n">
        <v>17.81</v>
      </c>
      <c r="G1424" t="n">
        <v>53.42</v>
      </c>
      <c r="H1424" t="n">
        <v>0.8100000000000001</v>
      </c>
      <c r="I1424" t="n">
        <v>20</v>
      </c>
      <c r="J1424" t="n">
        <v>168.81</v>
      </c>
      <c r="K1424" t="n">
        <v>50.28</v>
      </c>
      <c r="L1424" t="n">
        <v>7.75</v>
      </c>
      <c r="M1424" t="n">
        <v>18</v>
      </c>
      <c r="N1424" t="n">
        <v>30.78</v>
      </c>
      <c r="O1424" t="n">
        <v>21053.43</v>
      </c>
      <c r="P1424" t="n">
        <v>204.47</v>
      </c>
      <c r="Q1424" t="n">
        <v>444.55</v>
      </c>
      <c r="R1424" t="n">
        <v>77.92</v>
      </c>
      <c r="S1424" t="n">
        <v>48.21</v>
      </c>
      <c r="T1424" t="n">
        <v>8865.75</v>
      </c>
      <c r="U1424" t="n">
        <v>0.62</v>
      </c>
      <c r="V1424" t="n">
        <v>0.77</v>
      </c>
      <c r="W1424" t="n">
        <v>0.19</v>
      </c>
      <c r="X1424" t="n">
        <v>0.53</v>
      </c>
      <c r="Y1424" t="n">
        <v>1</v>
      </c>
      <c r="Z1424" t="n">
        <v>10</v>
      </c>
    </row>
    <row r="1425">
      <c r="A1425" t="n">
        <v>28</v>
      </c>
      <c r="B1425" t="n">
        <v>80</v>
      </c>
      <c r="C1425" t="inlineStr">
        <is>
          <t xml:space="preserve">CONCLUIDO	</t>
        </is>
      </c>
      <c r="D1425" t="n">
        <v>4.8108</v>
      </c>
      <c r="E1425" t="n">
        <v>20.79</v>
      </c>
      <c r="F1425" t="n">
        <v>17.82</v>
      </c>
      <c r="G1425" t="n">
        <v>53.45</v>
      </c>
      <c r="H1425" t="n">
        <v>0.84</v>
      </c>
      <c r="I1425" t="n">
        <v>20</v>
      </c>
      <c r="J1425" t="n">
        <v>169.17</v>
      </c>
      <c r="K1425" t="n">
        <v>50.28</v>
      </c>
      <c r="L1425" t="n">
        <v>8</v>
      </c>
      <c r="M1425" t="n">
        <v>18</v>
      </c>
      <c r="N1425" t="n">
        <v>30.89</v>
      </c>
      <c r="O1425" t="n">
        <v>21098.19</v>
      </c>
      <c r="P1425" t="n">
        <v>204.27</v>
      </c>
      <c r="Q1425" t="n">
        <v>444.55</v>
      </c>
      <c r="R1425" t="n">
        <v>78.3</v>
      </c>
      <c r="S1425" t="n">
        <v>48.21</v>
      </c>
      <c r="T1425" t="n">
        <v>9056.52</v>
      </c>
      <c r="U1425" t="n">
        <v>0.62</v>
      </c>
      <c r="V1425" t="n">
        <v>0.77</v>
      </c>
      <c r="W1425" t="n">
        <v>0.19</v>
      </c>
      <c r="X1425" t="n">
        <v>0.54</v>
      </c>
      <c r="Y1425" t="n">
        <v>1</v>
      </c>
      <c r="Z1425" t="n">
        <v>10</v>
      </c>
    </row>
    <row r="1426">
      <c r="A1426" t="n">
        <v>29</v>
      </c>
      <c r="B1426" t="n">
        <v>80</v>
      </c>
      <c r="C1426" t="inlineStr">
        <is>
          <t xml:space="preserve">CONCLUIDO	</t>
        </is>
      </c>
      <c r="D1426" t="n">
        <v>4.8275</v>
      </c>
      <c r="E1426" t="n">
        <v>20.71</v>
      </c>
      <c r="F1426" t="n">
        <v>17.78</v>
      </c>
      <c r="G1426" t="n">
        <v>56.14</v>
      </c>
      <c r="H1426" t="n">
        <v>0.86</v>
      </c>
      <c r="I1426" t="n">
        <v>19</v>
      </c>
      <c r="J1426" t="n">
        <v>169.53</v>
      </c>
      <c r="K1426" t="n">
        <v>50.28</v>
      </c>
      <c r="L1426" t="n">
        <v>8.25</v>
      </c>
      <c r="M1426" t="n">
        <v>17</v>
      </c>
      <c r="N1426" t="n">
        <v>31</v>
      </c>
      <c r="O1426" t="n">
        <v>21142.98</v>
      </c>
      <c r="P1426" t="n">
        <v>203.34</v>
      </c>
      <c r="Q1426" t="n">
        <v>444.55</v>
      </c>
      <c r="R1426" t="n">
        <v>76.84</v>
      </c>
      <c r="S1426" t="n">
        <v>48.21</v>
      </c>
      <c r="T1426" t="n">
        <v>8330.4</v>
      </c>
      <c r="U1426" t="n">
        <v>0.63</v>
      </c>
      <c r="V1426" t="n">
        <v>0.77</v>
      </c>
      <c r="W1426" t="n">
        <v>0.2</v>
      </c>
      <c r="X1426" t="n">
        <v>0.5</v>
      </c>
      <c r="Y1426" t="n">
        <v>1</v>
      </c>
      <c r="Z1426" t="n">
        <v>10</v>
      </c>
    </row>
    <row r="1427">
      <c r="A1427" t="n">
        <v>30</v>
      </c>
      <c r="B1427" t="n">
        <v>80</v>
      </c>
      <c r="C1427" t="inlineStr">
        <is>
          <t xml:space="preserve">CONCLUIDO	</t>
        </is>
      </c>
      <c r="D1427" t="n">
        <v>4.8606</v>
      </c>
      <c r="E1427" t="n">
        <v>20.57</v>
      </c>
      <c r="F1427" t="n">
        <v>17.67</v>
      </c>
      <c r="G1427" t="n">
        <v>58.9</v>
      </c>
      <c r="H1427" t="n">
        <v>0.89</v>
      </c>
      <c r="I1427" t="n">
        <v>18</v>
      </c>
      <c r="J1427" t="n">
        <v>169.9</v>
      </c>
      <c r="K1427" t="n">
        <v>50.28</v>
      </c>
      <c r="L1427" t="n">
        <v>8.5</v>
      </c>
      <c r="M1427" t="n">
        <v>16</v>
      </c>
      <c r="N1427" t="n">
        <v>31.12</v>
      </c>
      <c r="O1427" t="n">
        <v>21187.82</v>
      </c>
      <c r="P1427" t="n">
        <v>201.19</v>
      </c>
      <c r="Q1427" t="n">
        <v>444.55</v>
      </c>
      <c r="R1427" t="n">
        <v>73.16</v>
      </c>
      <c r="S1427" t="n">
        <v>48.21</v>
      </c>
      <c r="T1427" t="n">
        <v>6493.73</v>
      </c>
      <c r="U1427" t="n">
        <v>0.66</v>
      </c>
      <c r="V1427" t="n">
        <v>0.77</v>
      </c>
      <c r="W1427" t="n">
        <v>0.19</v>
      </c>
      <c r="X1427" t="n">
        <v>0.39</v>
      </c>
      <c r="Y1427" t="n">
        <v>1</v>
      </c>
      <c r="Z1427" t="n">
        <v>10</v>
      </c>
    </row>
    <row r="1428">
      <c r="A1428" t="n">
        <v>31</v>
      </c>
      <c r="B1428" t="n">
        <v>80</v>
      </c>
      <c r="C1428" t="inlineStr">
        <is>
          <t xml:space="preserve">CONCLUIDO	</t>
        </is>
      </c>
      <c r="D1428" t="n">
        <v>4.8244</v>
      </c>
      <c r="E1428" t="n">
        <v>20.73</v>
      </c>
      <c r="F1428" t="n">
        <v>17.82</v>
      </c>
      <c r="G1428" t="n">
        <v>59.41</v>
      </c>
      <c r="H1428" t="n">
        <v>0.91</v>
      </c>
      <c r="I1428" t="n">
        <v>18</v>
      </c>
      <c r="J1428" t="n">
        <v>170.26</v>
      </c>
      <c r="K1428" t="n">
        <v>50.28</v>
      </c>
      <c r="L1428" t="n">
        <v>8.75</v>
      </c>
      <c r="M1428" t="n">
        <v>16</v>
      </c>
      <c r="N1428" t="n">
        <v>31.23</v>
      </c>
      <c r="O1428" t="n">
        <v>21232.69</v>
      </c>
      <c r="P1428" t="n">
        <v>202.69</v>
      </c>
      <c r="Q1428" t="n">
        <v>444.55</v>
      </c>
      <c r="R1428" t="n">
        <v>79.06999999999999</v>
      </c>
      <c r="S1428" t="n">
        <v>48.21</v>
      </c>
      <c r="T1428" t="n">
        <v>9451.16</v>
      </c>
      <c r="U1428" t="n">
        <v>0.61</v>
      </c>
      <c r="V1428" t="n">
        <v>0.77</v>
      </c>
      <c r="W1428" t="n">
        <v>0.18</v>
      </c>
      <c r="X1428" t="n">
        <v>0.55</v>
      </c>
      <c r="Y1428" t="n">
        <v>1</v>
      </c>
      <c r="Z1428" t="n">
        <v>10</v>
      </c>
    </row>
    <row r="1429">
      <c r="A1429" t="n">
        <v>32</v>
      </c>
      <c r="B1429" t="n">
        <v>80</v>
      </c>
      <c r="C1429" t="inlineStr">
        <is>
          <t xml:space="preserve">CONCLUIDO	</t>
        </is>
      </c>
      <c r="D1429" t="n">
        <v>4.8485</v>
      </c>
      <c r="E1429" t="n">
        <v>20.62</v>
      </c>
      <c r="F1429" t="n">
        <v>17.75</v>
      </c>
      <c r="G1429" t="n">
        <v>62.66</v>
      </c>
      <c r="H1429" t="n">
        <v>0.9399999999999999</v>
      </c>
      <c r="I1429" t="n">
        <v>17</v>
      </c>
      <c r="J1429" t="n">
        <v>170.62</v>
      </c>
      <c r="K1429" t="n">
        <v>50.28</v>
      </c>
      <c r="L1429" t="n">
        <v>9</v>
      </c>
      <c r="M1429" t="n">
        <v>15</v>
      </c>
      <c r="N1429" t="n">
        <v>31.34</v>
      </c>
      <c r="O1429" t="n">
        <v>21277.6</v>
      </c>
      <c r="P1429" t="n">
        <v>201.16</v>
      </c>
      <c r="Q1429" t="n">
        <v>444.55</v>
      </c>
      <c r="R1429" t="n">
        <v>76.13</v>
      </c>
      <c r="S1429" t="n">
        <v>48.21</v>
      </c>
      <c r="T1429" t="n">
        <v>7984.94</v>
      </c>
      <c r="U1429" t="n">
        <v>0.63</v>
      </c>
      <c r="V1429" t="n">
        <v>0.77</v>
      </c>
      <c r="W1429" t="n">
        <v>0.19</v>
      </c>
      <c r="X1429" t="n">
        <v>0.48</v>
      </c>
      <c r="Y1429" t="n">
        <v>1</v>
      </c>
      <c r="Z1429" t="n">
        <v>10</v>
      </c>
    </row>
    <row r="1430">
      <c r="A1430" t="n">
        <v>33</v>
      </c>
      <c r="B1430" t="n">
        <v>80</v>
      </c>
      <c r="C1430" t="inlineStr">
        <is>
          <t xml:space="preserve">CONCLUIDO	</t>
        </is>
      </c>
      <c r="D1430" t="n">
        <v>4.8493</v>
      </c>
      <c r="E1430" t="n">
        <v>20.62</v>
      </c>
      <c r="F1430" t="n">
        <v>17.75</v>
      </c>
      <c r="G1430" t="n">
        <v>62.65</v>
      </c>
      <c r="H1430" t="n">
        <v>0.96</v>
      </c>
      <c r="I1430" t="n">
        <v>17</v>
      </c>
      <c r="J1430" t="n">
        <v>170.99</v>
      </c>
      <c r="K1430" t="n">
        <v>50.28</v>
      </c>
      <c r="L1430" t="n">
        <v>9.25</v>
      </c>
      <c r="M1430" t="n">
        <v>15</v>
      </c>
      <c r="N1430" t="n">
        <v>31.46</v>
      </c>
      <c r="O1430" t="n">
        <v>21322.55</v>
      </c>
      <c r="P1430" t="n">
        <v>201.36</v>
      </c>
      <c r="Q1430" t="n">
        <v>444.55</v>
      </c>
      <c r="R1430" t="n">
        <v>76.08</v>
      </c>
      <c r="S1430" t="n">
        <v>48.21</v>
      </c>
      <c r="T1430" t="n">
        <v>7960.96</v>
      </c>
      <c r="U1430" t="n">
        <v>0.63</v>
      </c>
      <c r="V1430" t="n">
        <v>0.77</v>
      </c>
      <c r="W1430" t="n">
        <v>0.19</v>
      </c>
      <c r="X1430" t="n">
        <v>0.47</v>
      </c>
      <c r="Y1430" t="n">
        <v>1</v>
      </c>
      <c r="Z1430" t="n">
        <v>10</v>
      </c>
    </row>
    <row r="1431">
      <c r="A1431" t="n">
        <v>34</v>
      </c>
      <c r="B1431" t="n">
        <v>80</v>
      </c>
      <c r="C1431" t="inlineStr">
        <is>
          <t xml:space="preserve">CONCLUIDO	</t>
        </is>
      </c>
      <c r="D1431" t="n">
        <v>4.8489</v>
      </c>
      <c r="E1431" t="n">
        <v>20.62</v>
      </c>
      <c r="F1431" t="n">
        <v>17.75</v>
      </c>
      <c r="G1431" t="n">
        <v>62.65</v>
      </c>
      <c r="H1431" t="n">
        <v>0.98</v>
      </c>
      <c r="I1431" t="n">
        <v>17</v>
      </c>
      <c r="J1431" t="n">
        <v>171.35</v>
      </c>
      <c r="K1431" t="n">
        <v>50.28</v>
      </c>
      <c r="L1431" t="n">
        <v>9.5</v>
      </c>
      <c r="M1431" t="n">
        <v>15</v>
      </c>
      <c r="N1431" t="n">
        <v>31.57</v>
      </c>
      <c r="O1431" t="n">
        <v>21367.54</v>
      </c>
      <c r="P1431" t="n">
        <v>200.55</v>
      </c>
      <c r="Q1431" t="n">
        <v>444.56</v>
      </c>
      <c r="R1431" t="n">
        <v>76.16</v>
      </c>
      <c r="S1431" t="n">
        <v>48.21</v>
      </c>
      <c r="T1431" t="n">
        <v>8001.68</v>
      </c>
      <c r="U1431" t="n">
        <v>0.63</v>
      </c>
      <c r="V1431" t="n">
        <v>0.77</v>
      </c>
      <c r="W1431" t="n">
        <v>0.19</v>
      </c>
      <c r="X1431" t="n">
        <v>0.47</v>
      </c>
      <c r="Y1431" t="n">
        <v>1</v>
      </c>
      <c r="Z1431" t="n">
        <v>10</v>
      </c>
    </row>
    <row r="1432">
      <c r="A1432" t="n">
        <v>35</v>
      </c>
      <c r="B1432" t="n">
        <v>80</v>
      </c>
      <c r="C1432" t="inlineStr">
        <is>
          <t xml:space="preserve">CONCLUIDO	</t>
        </is>
      </c>
      <c r="D1432" t="n">
        <v>4.868</v>
      </c>
      <c r="E1432" t="n">
        <v>20.54</v>
      </c>
      <c r="F1432" t="n">
        <v>17.7</v>
      </c>
      <c r="G1432" t="n">
        <v>66.38</v>
      </c>
      <c r="H1432" t="n">
        <v>1.01</v>
      </c>
      <c r="I1432" t="n">
        <v>16</v>
      </c>
      <c r="J1432" t="n">
        <v>171.72</v>
      </c>
      <c r="K1432" t="n">
        <v>50.28</v>
      </c>
      <c r="L1432" t="n">
        <v>9.75</v>
      </c>
      <c r="M1432" t="n">
        <v>14</v>
      </c>
      <c r="N1432" t="n">
        <v>31.69</v>
      </c>
      <c r="O1432" t="n">
        <v>21412.57</v>
      </c>
      <c r="P1432" t="n">
        <v>199.46</v>
      </c>
      <c r="Q1432" t="n">
        <v>444.56</v>
      </c>
      <c r="R1432" t="n">
        <v>74.45</v>
      </c>
      <c r="S1432" t="n">
        <v>48.21</v>
      </c>
      <c r="T1432" t="n">
        <v>7150.53</v>
      </c>
      <c r="U1432" t="n">
        <v>0.65</v>
      </c>
      <c r="V1432" t="n">
        <v>0.77</v>
      </c>
      <c r="W1432" t="n">
        <v>0.19</v>
      </c>
      <c r="X1432" t="n">
        <v>0.42</v>
      </c>
      <c r="Y1432" t="n">
        <v>1</v>
      </c>
      <c r="Z1432" t="n">
        <v>10</v>
      </c>
    </row>
    <row r="1433">
      <c r="A1433" t="n">
        <v>36</v>
      </c>
      <c r="B1433" t="n">
        <v>80</v>
      </c>
      <c r="C1433" t="inlineStr">
        <is>
          <t xml:space="preserve">CONCLUIDO	</t>
        </is>
      </c>
      <c r="D1433" t="n">
        <v>4.8674</v>
      </c>
      <c r="E1433" t="n">
        <v>20.54</v>
      </c>
      <c r="F1433" t="n">
        <v>17.7</v>
      </c>
      <c r="G1433" t="n">
        <v>66.39</v>
      </c>
      <c r="H1433" t="n">
        <v>1.03</v>
      </c>
      <c r="I1433" t="n">
        <v>16</v>
      </c>
      <c r="J1433" t="n">
        <v>172.08</v>
      </c>
      <c r="K1433" t="n">
        <v>50.28</v>
      </c>
      <c r="L1433" t="n">
        <v>10</v>
      </c>
      <c r="M1433" t="n">
        <v>14</v>
      </c>
      <c r="N1433" t="n">
        <v>31.8</v>
      </c>
      <c r="O1433" t="n">
        <v>21457.64</v>
      </c>
      <c r="P1433" t="n">
        <v>199.13</v>
      </c>
      <c r="Q1433" t="n">
        <v>444.56</v>
      </c>
      <c r="R1433" t="n">
        <v>74.54000000000001</v>
      </c>
      <c r="S1433" t="n">
        <v>48.21</v>
      </c>
      <c r="T1433" t="n">
        <v>7192.96</v>
      </c>
      <c r="U1433" t="n">
        <v>0.65</v>
      </c>
      <c r="V1433" t="n">
        <v>0.77</v>
      </c>
      <c r="W1433" t="n">
        <v>0.19</v>
      </c>
      <c r="X1433" t="n">
        <v>0.43</v>
      </c>
      <c r="Y1433" t="n">
        <v>1</v>
      </c>
      <c r="Z1433" t="n">
        <v>10</v>
      </c>
    </row>
    <row r="1434">
      <c r="A1434" t="n">
        <v>37</v>
      </c>
      <c r="B1434" t="n">
        <v>80</v>
      </c>
      <c r="C1434" t="inlineStr">
        <is>
          <t xml:space="preserve">CONCLUIDO	</t>
        </is>
      </c>
      <c r="D1434" t="n">
        <v>4.8835</v>
      </c>
      <c r="E1434" t="n">
        <v>20.48</v>
      </c>
      <c r="F1434" t="n">
        <v>17.67</v>
      </c>
      <c r="G1434" t="n">
        <v>70.68000000000001</v>
      </c>
      <c r="H1434" t="n">
        <v>1.05</v>
      </c>
      <c r="I1434" t="n">
        <v>15</v>
      </c>
      <c r="J1434" t="n">
        <v>172.45</v>
      </c>
      <c r="K1434" t="n">
        <v>50.28</v>
      </c>
      <c r="L1434" t="n">
        <v>10.25</v>
      </c>
      <c r="M1434" t="n">
        <v>13</v>
      </c>
      <c r="N1434" t="n">
        <v>31.92</v>
      </c>
      <c r="O1434" t="n">
        <v>21502.75</v>
      </c>
      <c r="P1434" t="n">
        <v>198.45</v>
      </c>
      <c r="Q1434" t="n">
        <v>444.56</v>
      </c>
      <c r="R1434" t="n">
        <v>73.40000000000001</v>
      </c>
      <c r="S1434" t="n">
        <v>48.21</v>
      </c>
      <c r="T1434" t="n">
        <v>6632.31</v>
      </c>
      <c r="U1434" t="n">
        <v>0.66</v>
      </c>
      <c r="V1434" t="n">
        <v>0.77</v>
      </c>
      <c r="W1434" t="n">
        <v>0.19</v>
      </c>
      <c r="X1434" t="n">
        <v>0.39</v>
      </c>
      <c r="Y1434" t="n">
        <v>1</v>
      </c>
      <c r="Z1434" t="n">
        <v>10</v>
      </c>
    </row>
    <row r="1435">
      <c r="A1435" t="n">
        <v>38</v>
      </c>
      <c r="B1435" t="n">
        <v>80</v>
      </c>
      <c r="C1435" t="inlineStr">
        <is>
          <t xml:space="preserve">CONCLUIDO	</t>
        </is>
      </c>
      <c r="D1435" t="n">
        <v>4.8824</v>
      </c>
      <c r="E1435" t="n">
        <v>20.48</v>
      </c>
      <c r="F1435" t="n">
        <v>17.67</v>
      </c>
      <c r="G1435" t="n">
        <v>70.7</v>
      </c>
      <c r="H1435" t="n">
        <v>1.08</v>
      </c>
      <c r="I1435" t="n">
        <v>15</v>
      </c>
      <c r="J1435" t="n">
        <v>172.82</v>
      </c>
      <c r="K1435" t="n">
        <v>50.28</v>
      </c>
      <c r="L1435" t="n">
        <v>10.5</v>
      </c>
      <c r="M1435" t="n">
        <v>13</v>
      </c>
      <c r="N1435" t="n">
        <v>32.04</v>
      </c>
      <c r="O1435" t="n">
        <v>21547.89</v>
      </c>
      <c r="P1435" t="n">
        <v>197.86</v>
      </c>
      <c r="Q1435" t="n">
        <v>444.55</v>
      </c>
      <c r="R1435" t="n">
        <v>73.59</v>
      </c>
      <c r="S1435" t="n">
        <v>48.21</v>
      </c>
      <c r="T1435" t="n">
        <v>6722.92</v>
      </c>
      <c r="U1435" t="n">
        <v>0.66</v>
      </c>
      <c r="V1435" t="n">
        <v>0.77</v>
      </c>
      <c r="W1435" t="n">
        <v>0.19</v>
      </c>
      <c r="X1435" t="n">
        <v>0.4</v>
      </c>
      <c r="Y1435" t="n">
        <v>1</v>
      </c>
      <c r="Z1435" t="n">
        <v>10</v>
      </c>
    </row>
    <row r="1436">
      <c r="A1436" t="n">
        <v>39</v>
      </c>
      <c r="B1436" t="n">
        <v>80</v>
      </c>
      <c r="C1436" t="inlineStr">
        <is>
          <t xml:space="preserve">CONCLUIDO	</t>
        </is>
      </c>
      <c r="D1436" t="n">
        <v>4.8825</v>
      </c>
      <c r="E1436" t="n">
        <v>20.48</v>
      </c>
      <c r="F1436" t="n">
        <v>17.67</v>
      </c>
      <c r="G1436" t="n">
        <v>70.69</v>
      </c>
      <c r="H1436" t="n">
        <v>1.1</v>
      </c>
      <c r="I1436" t="n">
        <v>15</v>
      </c>
      <c r="J1436" t="n">
        <v>173.18</v>
      </c>
      <c r="K1436" t="n">
        <v>50.28</v>
      </c>
      <c r="L1436" t="n">
        <v>10.75</v>
      </c>
      <c r="M1436" t="n">
        <v>13</v>
      </c>
      <c r="N1436" t="n">
        <v>32.15</v>
      </c>
      <c r="O1436" t="n">
        <v>21593.08</v>
      </c>
      <c r="P1436" t="n">
        <v>197.57</v>
      </c>
      <c r="Q1436" t="n">
        <v>444.56</v>
      </c>
      <c r="R1436" t="n">
        <v>73.52</v>
      </c>
      <c r="S1436" t="n">
        <v>48.21</v>
      </c>
      <c r="T1436" t="n">
        <v>6690.6</v>
      </c>
      <c r="U1436" t="n">
        <v>0.66</v>
      </c>
      <c r="V1436" t="n">
        <v>0.77</v>
      </c>
      <c r="W1436" t="n">
        <v>0.19</v>
      </c>
      <c r="X1436" t="n">
        <v>0.4</v>
      </c>
      <c r="Y1436" t="n">
        <v>1</v>
      </c>
      <c r="Z1436" t="n">
        <v>10</v>
      </c>
    </row>
    <row r="1437">
      <c r="A1437" t="n">
        <v>40</v>
      </c>
      <c r="B1437" t="n">
        <v>80</v>
      </c>
      <c r="C1437" t="inlineStr">
        <is>
          <t xml:space="preserve">CONCLUIDO	</t>
        </is>
      </c>
      <c r="D1437" t="n">
        <v>4.9097</v>
      </c>
      <c r="E1437" t="n">
        <v>20.37</v>
      </c>
      <c r="F1437" t="n">
        <v>17.59</v>
      </c>
      <c r="G1437" t="n">
        <v>75.40000000000001</v>
      </c>
      <c r="H1437" t="n">
        <v>1.12</v>
      </c>
      <c r="I1437" t="n">
        <v>14</v>
      </c>
      <c r="J1437" t="n">
        <v>173.55</v>
      </c>
      <c r="K1437" t="n">
        <v>50.28</v>
      </c>
      <c r="L1437" t="n">
        <v>11</v>
      </c>
      <c r="M1437" t="n">
        <v>12</v>
      </c>
      <c r="N1437" t="n">
        <v>32.27</v>
      </c>
      <c r="O1437" t="n">
        <v>21638.31</v>
      </c>
      <c r="P1437" t="n">
        <v>196.56</v>
      </c>
      <c r="Q1437" t="n">
        <v>444.55</v>
      </c>
      <c r="R1437" t="n">
        <v>70.66</v>
      </c>
      <c r="S1437" t="n">
        <v>48.21</v>
      </c>
      <c r="T1437" t="n">
        <v>5262.69</v>
      </c>
      <c r="U1437" t="n">
        <v>0.68</v>
      </c>
      <c r="V1437" t="n">
        <v>0.78</v>
      </c>
      <c r="W1437" t="n">
        <v>0.19</v>
      </c>
      <c r="X1437" t="n">
        <v>0.32</v>
      </c>
      <c r="Y1437" t="n">
        <v>1</v>
      </c>
      <c r="Z1437" t="n">
        <v>10</v>
      </c>
    </row>
    <row r="1438">
      <c r="A1438" t="n">
        <v>41</v>
      </c>
      <c r="B1438" t="n">
        <v>80</v>
      </c>
      <c r="C1438" t="inlineStr">
        <is>
          <t xml:space="preserve">CONCLUIDO	</t>
        </is>
      </c>
      <c r="D1438" t="n">
        <v>4.8996</v>
      </c>
      <c r="E1438" t="n">
        <v>20.41</v>
      </c>
      <c r="F1438" t="n">
        <v>17.63</v>
      </c>
      <c r="G1438" t="n">
        <v>75.58</v>
      </c>
      <c r="H1438" t="n">
        <v>1.15</v>
      </c>
      <c r="I1438" t="n">
        <v>14</v>
      </c>
      <c r="J1438" t="n">
        <v>173.92</v>
      </c>
      <c r="K1438" t="n">
        <v>50.28</v>
      </c>
      <c r="L1438" t="n">
        <v>11.25</v>
      </c>
      <c r="M1438" t="n">
        <v>12</v>
      </c>
      <c r="N1438" t="n">
        <v>32.39</v>
      </c>
      <c r="O1438" t="n">
        <v>21683.57</v>
      </c>
      <c r="P1438" t="n">
        <v>196.41</v>
      </c>
      <c r="Q1438" t="n">
        <v>444.58</v>
      </c>
      <c r="R1438" t="n">
        <v>72.5</v>
      </c>
      <c r="S1438" t="n">
        <v>48.21</v>
      </c>
      <c r="T1438" t="n">
        <v>6183.93</v>
      </c>
      <c r="U1438" t="n">
        <v>0.66</v>
      </c>
      <c r="V1438" t="n">
        <v>0.77</v>
      </c>
      <c r="W1438" t="n">
        <v>0.18</v>
      </c>
      <c r="X1438" t="n">
        <v>0.36</v>
      </c>
      <c r="Y1438" t="n">
        <v>1</v>
      </c>
      <c r="Z1438" t="n">
        <v>10</v>
      </c>
    </row>
    <row r="1439">
      <c r="A1439" t="n">
        <v>42</v>
      </c>
      <c r="B1439" t="n">
        <v>80</v>
      </c>
      <c r="C1439" t="inlineStr">
        <is>
          <t xml:space="preserve">CONCLUIDO	</t>
        </is>
      </c>
      <c r="D1439" t="n">
        <v>4.891</v>
      </c>
      <c r="E1439" t="n">
        <v>20.45</v>
      </c>
      <c r="F1439" t="n">
        <v>17.67</v>
      </c>
      <c r="G1439" t="n">
        <v>75.73</v>
      </c>
      <c r="H1439" t="n">
        <v>1.17</v>
      </c>
      <c r="I1439" t="n">
        <v>14</v>
      </c>
      <c r="J1439" t="n">
        <v>174.28</v>
      </c>
      <c r="K1439" t="n">
        <v>50.28</v>
      </c>
      <c r="L1439" t="n">
        <v>11.5</v>
      </c>
      <c r="M1439" t="n">
        <v>12</v>
      </c>
      <c r="N1439" t="n">
        <v>32.5</v>
      </c>
      <c r="O1439" t="n">
        <v>21728.87</v>
      </c>
      <c r="P1439" t="n">
        <v>195.5</v>
      </c>
      <c r="Q1439" t="n">
        <v>444.56</v>
      </c>
      <c r="R1439" t="n">
        <v>73.55</v>
      </c>
      <c r="S1439" t="n">
        <v>48.21</v>
      </c>
      <c r="T1439" t="n">
        <v>6712.07</v>
      </c>
      <c r="U1439" t="n">
        <v>0.66</v>
      </c>
      <c r="V1439" t="n">
        <v>0.77</v>
      </c>
      <c r="W1439" t="n">
        <v>0.18</v>
      </c>
      <c r="X1439" t="n">
        <v>0.39</v>
      </c>
      <c r="Y1439" t="n">
        <v>1</v>
      </c>
      <c r="Z1439" t="n">
        <v>10</v>
      </c>
    </row>
    <row r="1440">
      <c r="A1440" t="n">
        <v>43</v>
      </c>
      <c r="B1440" t="n">
        <v>80</v>
      </c>
      <c r="C1440" t="inlineStr">
        <is>
          <t xml:space="preserve">CONCLUIDO	</t>
        </is>
      </c>
      <c r="D1440" t="n">
        <v>4.9086</v>
      </c>
      <c r="E1440" t="n">
        <v>20.37</v>
      </c>
      <c r="F1440" t="n">
        <v>17.63</v>
      </c>
      <c r="G1440" t="n">
        <v>81.36</v>
      </c>
      <c r="H1440" t="n">
        <v>1.19</v>
      </c>
      <c r="I1440" t="n">
        <v>13</v>
      </c>
      <c r="J1440" t="n">
        <v>174.65</v>
      </c>
      <c r="K1440" t="n">
        <v>50.28</v>
      </c>
      <c r="L1440" t="n">
        <v>11.75</v>
      </c>
      <c r="M1440" t="n">
        <v>11</v>
      </c>
      <c r="N1440" t="n">
        <v>32.62</v>
      </c>
      <c r="O1440" t="n">
        <v>21774.22</v>
      </c>
      <c r="P1440" t="n">
        <v>194.76</v>
      </c>
      <c r="Q1440" t="n">
        <v>444.55</v>
      </c>
      <c r="R1440" t="n">
        <v>72.14</v>
      </c>
      <c r="S1440" t="n">
        <v>48.21</v>
      </c>
      <c r="T1440" t="n">
        <v>6009.03</v>
      </c>
      <c r="U1440" t="n">
        <v>0.67</v>
      </c>
      <c r="V1440" t="n">
        <v>0.77</v>
      </c>
      <c r="W1440" t="n">
        <v>0.18</v>
      </c>
      <c r="X1440" t="n">
        <v>0.35</v>
      </c>
      <c r="Y1440" t="n">
        <v>1</v>
      </c>
      <c r="Z1440" t="n">
        <v>10</v>
      </c>
    </row>
    <row r="1441">
      <c r="A1441" t="n">
        <v>44</v>
      </c>
      <c r="B1441" t="n">
        <v>80</v>
      </c>
      <c r="C1441" t="inlineStr">
        <is>
          <t xml:space="preserve">CONCLUIDO	</t>
        </is>
      </c>
      <c r="D1441" t="n">
        <v>4.9092</v>
      </c>
      <c r="E1441" t="n">
        <v>20.37</v>
      </c>
      <c r="F1441" t="n">
        <v>17.63</v>
      </c>
      <c r="G1441" t="n">
        <v>81.34999999999999</v>
      </c>
      <c r="H1441" t="n">
        <v>1.22</v>
      </c>
      <c r="I1441" t="n">
        <v>13</v>
      </c>
      <c r="J1441" t="n">
        <v>175.02</v>
      </c>
      <c r="K1441" t="n">
        <v>50.28</v>
      </c>
      <c r="L1441" t="n">
        <v>12</v>
      </c>
      <c r="M1441" t="n">
        <v>11</v>
      </c>
      <c r="N1441" t="n">
        <v>32.74</v>
      </c>
      <c r="O1441" t="n">
        <v>21819.6</v>
      </c>
      <c r="P1441" t="n">
        <v>194.49</v>
      </c>
      <c r="Q1441" t="n">
        <v>444.59</v>
      </c>
      <c r="R1441" t="n">
        <v>72.02</v>
      </c>
      <c r="S1441" t="n">
        <v>48.21</v>
      </c>
      <c r="T1441" t="n">
        <v>5950.26</v>
      </c>
      <c r="U1441" t="n">
        <v>0.67</v>
      </c>
      <c r="V1441" t="n">
        <v>0.77</v>
      </c>
      <c r="W1441" t="n">
        <v>0.18</v>
      </c>
      <c r="X1441" t="n">
        <v>0.35</v>
      </c>
      <c r="Y1441" t="n">
        <v>1</v>
      </c>
      <c r="Z1441" t="n">
        <v>10</v>
      </c>
    </row>
    <row r="1442">
      <c r="A1442" t="n">
        <v>45</v>
      </c>
      <c r="B1442" t="n">
        <v>80</v>
      </c>
      <c r="C1442" t="inlineStr">
        <is>
          <t xml:space="preserve">CONCLUIDO	</t>
        </is>
      </c>
      <c r="D1442" t="n">
        <v>4.907</v>
      </c>
      <c r="E1442" t="n">
        <v>20.38</v>
      </c>
      <c r="F1442" t="n">
        <v>17.64</v>
      </c>
      <c r="G1442" t="n">
        <v>81.40000000000001</v>
      </c>
      <c r="H1442" t="n">
        <v>1.24</v>
      </c>
      <c r="I1442" t="n">
        <v>13</v>
      </c>
      <c r="J1442" t="n">
        <v>175.39</v>
      </c>
      <c r="K1442" t="n">
        <v>50.28</v>
      </c>
      <c r="L1442" t="n">
        <v>12.25</v>
      </c>
      <c r="M1442" t="n">
        <v>11</v>
      </c>
      <c r="N1442" t="n">
        <v>32.86</v>
      </c>
      <c r="O1442" t="n">
        <v>21865.03</v>
      </c>
      <c r="P1442" t="n">
        <v>194.34</v>
      </c>
      <c r="Q1442" t="n">
        <v>444.55</v>
      </c>
      <c r="R1442" t="n">
        <v>72.37</v>
      </c>
      <c r="S1442" t="n">
        <v>48.21</v>
      </c>
      <c r="T1442" t="n">
        <v>6122.62</v>
      </c>
      <c r="U1442" t="n">
        <v>0.67</v>
      </c>
      <c r="V1442" t="n">
        <v>0.77</v>
      </c>
      <c r="W1442" t="n">
        <v>0.19</v>
      </c>
      <c r="X1442" t="n">
        <v>0.36</v>
      </c>
      <c r="Y1442" t="n">
        <v>1</v>
      </c>
      <c r="Z1442" t="n">
        <v>10</v>
      </c>
    </row>
    <row r="1443">
      <c r="A1443" t="n">
        <v>46</v>
      </c>
      <c r="B1443" t="n">
        <v>80</v>
      </c>
      <c r="C1443" t="inlineStr">
        <is>
          <t xml:space="preserve">CONCLUIDO	</t>
        </is>
      </c>
      <c r="D1443" t="n">
        <v>4.9285</v>
      </c>
      <c r="E1443" t="n">
        <v>20.29</v>
      </c>
      <c r="F1443" t="n">
        <v>17.58</v>
      </c>
      <c r="G1443" t="n">
        <v>87.90000000000001</v>
      </c>
      <c r="H1443" t="n">
        <v>1.26</v>
      </c>
      <c r="I1443" t="n">
        <v>12</v>
      </c>
      <c r="J1443" t="n">
        <v>175.76</v>
      </c>
      <c r="K1443" t="n">
        <v>50.28</v>
      </c>
      <c r="L1443" t="n">
        <v>12.5</v>
      </c>
      <c r="M1443" t="n">
        <v>10</v>
      </c>
      <c r="N1443" t="n">
        <v>32.98</v>
      </c>
      <c r="O1443" t="n">
        <v>21910.49</v>
      </c>
      <c r="P1443" t="n">
        <v>191.94</v>
      </c>
      <c r="Q1443" t="n">
        <v>444.56</v>
      </c>
      <c r="R1443" t="n">
        <v>70.39</v>
      </c>
      <c r="S1443" t="n">
        <v>48.21</v>
      </c>
      <c r="T1443" t="n">
        <v>5142.25</v>
      </c>
      <c r="U1443" t="n">
        <v>0.68</v>
      </c>
      <c r="V1443" t="n">
        <v>0.78</v>
      </c>
      <c r="W1443" t="n">
        <v>0.18</v>
      </c>
      <c r="X1443" t="n">
        <v>0.3</v>
      </c>
      <c r="Y1443" t="n">
        <v>1</v>
      </c>
      <c r="Z1443" t="n">
        <v>10</v>
      </c>
    </row>
    <row r="1444">
      <c r="A1444" t="n">
        <v>47</v>
      </c>
      <c r="B1444" t="n">
        <v>80</v>
      </c>
      <c r="C1444" t="inlineStr">
        <is>
          <t xml:space="preserve">CONCLUIDO	</t>
        </is>
      </c>
      <c r="D1444" t="n">
        <v>4.9263</v>
      </c>
      <c r="E1444" t="n">
        <v>20.3</v>
      </c>
      <c r="F1444" t="n">
        <v>17.59</v>
      </c>
      <c r="G1444" t="n">
        <v>87.94</v>
      </c>
      <c r="H1444" t="n">
        <v>1.28</v>
      </c>
      <c r="I1444" t="n">
        <v>12</v>
      </c>
      <c r="J1444" t="n">
        <v>176.12</v>
      </c>
      <c r="K1444" t="n">
        <v>50.28</v>
      </c>
      <c r="L1444" t="n">
        <v>12.75</v>
      </c>
      <c r="M1444" t="n">
        <v>10</v>
      </c>
      <c r="N1444" t="n">
        <v>33.09</v>
      </c>
      <c r="O1444" t="n">
        <v>21956</v>
      </c>
      <c r="P1444" t="n">
        <v>192.43</v>
      </c>
      <c r="Q1444" t="n">
        <v>444.55</v>
      </c>
      <c r="R1444" t="n">
        <v>70.72</v>
      </c>
      <c r="S1444" t="n">
        <v>48.21</v>
      </c>
      <c r="T1444" t="n">
        <v>5305.52</v>
      </c>
      <c r="U1444" t="n">
        <v>0.68</v>
      </c>
      <c r="V1444" t="n">
        <v>0.78</v>
      </c>
      <c r="W1444" t="n">
        <v>0.18</v>
      </c>
      <c r="X1444" t="n">
        <v>0.31</v>
      </c>
      <c r="Y1444" t="n">
        <v>1</v>
      </c>
      <c r="Z1444" t="n">
        <v>10</v>
      </c>
    </row>
    <row r="1445">
      <c r="A1445" t="n">
        <v>48</v>
      </c>
      <c r="B1445" t="n">
        <v>80</v>
      </c>
      <c r="C1445" t="inlineStr">
        <is>
          <t xml:space="preserve">CONCLUIDO	</t>
        </is>
      </c>
      <c r="D1445" t="n">
        <v>4.9261</v>
      </c>
      <c r="E1445" t="n">
        <v>20.3</v>
      </c>
      <c r="F1445" t="n">
        <v>17.59</v>
      </c>
      <c r="G1445" t="n">
        <v>87.94</v>
      </c>
      <c r="H1445" t="n">
        <v>1.31</v>
      </c>
      <c r="I1445" t="n">
        <v>12</v>
      </c>
      <c r="J1445" t="n">
        <v>176.49</v>
      </c>
      <c r="K1445" t="n">
        <v>50.28</v>
      </c>
      <c r="L1445" t="n">
        <v>13</v>
      </c>
      <c r="M1445" t="n">
        <v>10</v>
      </c>
      <c r="N1445" t="n">
        <v>33.21</v>
      </c>
      <c r="O1445" t="n">
        <v>22001.54</v>
      </c>
      <c r="P1445" t="n">
        <v>192.28</v>
      </c>
      <c r="Q1445" t="n">
        <v>444.55</v>
      </c>
      <c r="R1445" t="n">
        <v>70.73</v>
      </c>
      <c r="S1445" t="n">
        <v>48.21</v>
      </c>
      <c r="T1445" t="n">
        <v>5312.35</v>
      </c>
      <c r="U1445" t="n">
        <v>0.68</v>
      </c>
      <c r="V1445" t="n">
        <v>0.78</v>
      </c>
      <c r="W1445" t="n">
        <v>0.18</v>
      </c>
      <c r="X1445" t="n">
        <v>0.31</v>
      </c>
      <c r="Y1445" t="n">
        <v>1</v>
      </c>
      <c r="Z1445" t="n">
        <v>10</v>
      </c>
    </row>
    <row r="1446">
      <c r="A1446" t="n">
        <v>49</v>
      </c>
      <c r="B1446" t="n">
        <v>80</v>
      </c>
      <c r="C1446" t="inlineStr">
        <is>
          <t xml:space="preserve">CONCLUIDO	</t>
        </is>
      </c>
      <c r="D1446" t="n">
        <v>4.9299</v>
      </c>
      <c r="E1446" t="n">
        <v>20.28</v>
      </c>
      <c r="F1446" t="n">
        <v>17.57</v>
      </c>
      <c r="G1446" t="n">
        <v>87.87</v>
      </c>
      <c r="H1446" t="n">
        <v>1.33</v>
      </c>
      <c r="I1446" t="n">
        <v>12</v>
      </c>
      <c r="J1446" t="n">
        <v>176.86</v>
      </c>
      <c r="K1446" t="n">
        <v>50.28</v>
      </c>
      <c r="L1446" t="n">
        <v>13.25</v>
      </c>
      <c r="M1446" t="n">
        <v>10</v>
      </c>
      <c r="N1446" t="n">
        <v>33.33</v>
      </c>
      <c r="O1446" t="n">
        <v>22047.13</v>
      </c>
      <c r="P1446" t="n">
        <v>192.24</v>
      </c>
      <c r="Q1446" t="n">
        <v>444.55</v>
      </c>
      <c r="R1446" t="n">
        <v>70.13</v>
      </c>
      <c r="S1446" t="n">
        <v>48.21</v>
      </c>
      <c r="T1446" t="n">
        <v>5008.88</v>
      </c>
      <c r="U1446" t="n">
        <v>0.6899999999999999</v>
      </c>
      <c r="V1446" t="n">
        <v>0.78</v>
      </c>
      <c r="W1446" t="n">
        <v>0.18</v>
      </c>
      <c r="X1446" t="n">
        <v>0.3</v>
      </c>
      <c r="Y1446" t="n">
        <v>1</v>
      </c>
      <c r="Z1446" t="n">
        <v>10</v>
      </c>
    </row>
    <row r="1447">
      <c r="A1447" t="n">
        <v>50</v>
      </c>
      <c r="B1447" t="n">
        <v>80</v>
      </c>
      <c r="C1447" t="inlineStr">
        <is>
          <t xml:space="preserve">CONCLUIDO	</t>
        </is>
      </c>
      <c r="D1447" t="n">
        <v>4.942</v>
      </c>
      <c r="E1447" t="n">
        <v>20.23</v>
      </c>
      <c r="F1447" t="n">
        <v>17.52</v>
      </c>
      <c r="G1447" t="n">
        <v>87.62</v>
      </c>
      <c r="H1447" t="n">
        <v>1.35</v>
      </c>
      <c r="I1447" t="n">
        <v>12</v>
      </c>
      <c r="J1447" t="n">
        <v>177.23</v>
      </c>
      <c r="K1447" t="n">
        <v>50.28</v>
      </c>
      <c r="L1447" t="n">
        <v>13.5</v>
      </c>
      <c r="M1447" t="n">
        <v>10</v>
      </c>
      <c r="N1447" t="n">
        <v>33.45</v>
      </c>
      <c r="O1447" t="n">
        <v>22092.76</v>
      </c>
      <c r="P1447" t="n">
        <v>189.86</v>
      </c>
      <c r="Q1447" t="n">
        <v>444.55</v>
      </c>
      <c r="R1447" t="n">
        <v>68.48</v>
      </c>
      <c r="S1447" t="n">
        <v>48.21</v>
      </c>
      <c r="T1447" t="n">
        <v>4187.15</v>
      </c>
      <c r="U1447" t="n">
        <v>0.7</v>
      </c>
      <c r="V1447" t="n">
        <v>0.78</v>
      </c>
      <c r="W1447" t="n">
        <v>0.18</v>
      </c>
      <c r="X1447" t="n">
        <v>0.25</v>
      </c>
      <c r="Y1447" t="n">
        <v>1</v>
      </c>
      <c r="Z1447" t="n">
        <v>10</v>
      </c>
    </row>
    <row r="1448">
      <c r="A1448" t="n">
        <v>51</v>
      </c>
      <c r="B1448" t="n">
        <v>80</v>
      </c>
      <c r="C1448" t="inlineStr">
        <is>
          <t xml:space="preserve">CONCLUIDO	</t>
        </is>
      </c>
      <c r="D1448" t="n">
        <v>4.9295</v>
      </c>
      <c r="E1448" t="n">
        <v>20.29</v>
      </c>
      <c r="F1448" t="n">
        <v>17.61</v>
      </c>
      <c r="G1448" t="n">
        <v>96.04000000000001</v>
      </c>
      <c r="H1448" t="n">
        <v>1.37</v>
      </c>
      <c r="I1448" t="n">
        <v>11</v>
      </c>
      <c r="J1448" t="n">
        <v>177.6</v>
      </c>
      <c r="K1448" t="n">
        <v>50.28</v>
      </c>
      <c r="L1448" t="n">
        <v>13.75</v>
      </c>
      <c r="M1448" t="n">
        <v>9</v>
      </c>
      <c r="N1448" t="n">
        <v>33.57</v>
      </c>
      <c r="O1448" t="n">
        <v>22138.42</v>
      </c>
      <c r="P1448" t="n">
        <v>190.33</v>
      </c>
      <c r="Q1448" t="n">
        <v>444.55</v>
      </c>
      <c r="R1448" t="n">
        <v>71.65000000000001</v>
      </c>
      <c r="S1448" t="n">
        <v>48.21</v>
      </c>
      <c r="T1448" t="n">
        <v>5773.86</v>
      </c>
      <c r="U1448" t="n">
        <v>0.67</v>
      </c>
      <c r="V1448" t="n">
        <v>0.77</v>
      </c>
      <c r="W1448" t="n">
        <v>0.18</v>
      </c>
      <c r="X1448" t="n">
        <v>0.33</v>
      </c>
      <c r="Y1448" t="n">
        <v>1</v>
      </c>
      <c r="Z1448" t="n">
        <v>10</v>
      </c>
    </row>
    <row r="1449">
      <c r="A1449" t="n">
        <v>52</v>
      </c>
      <c r="B1449" t="n">
        <v>80</v>
      </c>
      <c r="C1449" t="inlineStr">
        <is>
          <t xml:space="preserve">CONCLUIDO	</t>
        </is>
      </c>
      <c r="D1449" t="n">
        <v>4.9374</v>
      </c>
      <c r="E1449" t="n">
        <v>20.25</v>
      </c>
      <c r="F1449" t="n">
        <v>17.57</v>
      </c>
      <c r="G1449" t="n">
        <v>95.86</v>
      </c>
      <c r="H1449" t="n">
        <v>1.4</v>
      </c>
      <c r="I1449" t="n">
        <v>11</v>
      </c>
      <c r="J1449" t="n">
        <v>177.97</v>
      </c>
      <c r="K1449" t="n">
        <v>50.28</v>
      </c>
      <c r="L1449" t="n">
        <v>14</v>
      </c>
      <c r="M1449" t="n">
        <v>9</v>
      </c>
      <c r="N1449" t="n">
        <v>33.69</v>
      </c>
      <c r="O1449" t="n">
        <v>22184.13</v>
      </c>
      <c r="P1449" t="n">
        <v>189.74</v>
      </c>
      <c r="Q1449" t="n">
        <v>444.55</v>
      </c>
      <c r="R1449" t="n">
        <v>70.36</v>
      </c>
      <c r="S1449" t="n">
        <v>48.21</v>
      </c>
      <c r="T1449" t="n">
        <v>5129.89</v>
      </c>
      <c r="U1449" t="n">
        <v>0.6899999999999999</v>
      </c>
      <c r="V1449" t="n">
        <v>0.78</v>
      </c>
      <c r="W1449" t="n">
        <v>0.18</v>
      </c>
      <c r="X1449" t="n">
        <v>0.3</v>
      </c>
      <c r="Y1449" t="n">
        <v>1</v>
      </c>
      <c r="Z1449" t="n">
        <v>10</v>
      </c>
    </row>
    <row r="1450">
      <c r="A1450" t="n">
        <v>53</v>
      </c>
      <c r="B1450" t="n">
        <v>80</v>
      </c>
      <c r="C1450" t="inlineStr">
        <is>
          <t xml:space="preserve">CONCLUIDO	</t>
        </is>
      </c>
      <c r="D1450" t="n">
        <v>4.9394</v>
      </c>
      <c r="E1450" t="n">
        <v>20.25</v>
      </c>
      <c r="F1450" t="n">
        <v>17.57</v>
      </c>
      <c r="G1450" t="n">
        <v>95.81999999999999</v>
      </c>
      <c r="H1450" t="n">
        <v>1.42</v>
      </c>
      <c r="I1450" t="n">
        <v>11</v>
      </c>
      <c r="J1450" t="n">
        <v>178.34</v>
      </c>
      <c r="K1450" t="n">
        <v>50.28</v>
      </c>
      <c r="L1450" t="n">
        <v>14.25</v>
      </c>
      <c r="M1450" t="n">
        <v>9</v>
      </c>
      <c r="N1450" t="n">
        <v>33.82</v>
      </c>
      <c r="O1450" t="n">
        <v>22229.88</v>
      </c>
      <c r="P1450" t="n">
        <v>189.64</v>
      </c>
      <c r="Q1450" t="n">
        <v>444.55</v>
      </c>
      <c r="R1450" t="n">
        <v>70.08</v>
      </c>
      <c r="S1450" t="n">
        <v>48.21</v>
      </c>
      <c r="T1450" t="n">
        <v>4991.92</v>
      </c>
      <c r="U1450" t="n">
        <v>0.6899999999999999</v>
      </c>
      <c r="V1450" t="n">
        <v>0.78</v>
      </c>
      <c r="W1450" t="n">
        <v>0.18</v>
      </c>
      <c r="X1450" t="n">
        <v>0.29</v>
      </c>
      <c r="Y1450" t="n">
        <v>1</v>
      </c>
      <c r="Z1450" t="n">
        <v>10</v>
      </c>
    </row>
    <row r="1451">
      <c r="A1451" t="n">
        <v>54</v>
      </c>
      <c r="B1451" t="n">
        <v>80</v>
      </c>
      <c r="C1451" t="inlineStr">
        <is>
          <t xml:space="preserve">CONCLUIDO	</t>
        </is>
      </c>
      <c r="D1451" t="n">
        <v>4.9379</v>
      </c>
      <c r="E1451" t="n">
        <v>20.25</v>
      </c>
      <c r="F1451" t="n">
        <v>17.57</v>
      </c>
      <c r="G1451" t="n">
        <v>95.84999999999999</v>
      </c>
      <c r="H1451" t="n">
        <v>1.44</v>
      </c>
      <c r="I1451" t="n">
        <v>11</v>
      </c>
      <c r="J1451" t="n">
        <v>178.72</v>
      </c>
      <c r="K1451" t="n">
        <v>50.28</v>
      </c>
      <c r="L1451" t="n">
        <v>14.5</v>
      </c>
      <c r="M1451" t="n">
        <v>9</v>
      </c>
      <c r="N1451" t="n">
        <v>33.94</v>
      </c>
      <c r="O1451" t="n">
        <v>22275.67</v>
      </c>
      <c r="P1451" t="n">
        <v>189.57</v>
      </c>
      <c r="Q1451" t="n">
        <v>444.56</v>
      </c>
      <c r="R1451" t="n">
        <v>70.3</v>
      </c>
      <c r="S1451" t="n">
        <v>48.21</v>
      </c>
      <c r="T1451" t="n">
        <v>5099.56</v>
      </c>
      <c r="U1451" t="n">
        <v>0.6899999999999999</v>
      </c>
      <c r="V1451" t="n">
        <v>0.78</v>
      </c>
      <c r="W1451" t="n">
        <v>0.18</v>
      </c>
      <c r="X1451" t="n">
        <v>0.3</v>
      </c>
      <c r="Y1451" t="n">
        <v>1</v>
      </c>
      <c r="Z1451" t="n">
        <v>10</v>
      </c>
    </row>
    <row r="1452">
      <c r="A1452" t="n">
        <v>55</v>
      </c>
      <c r="B1452" t="n">
        <v>80</v>
      </c>
      <c r="C1452" t="inlineStr">
        <is>
          <t xml:space="preserve">CONCLUIDO	</t>
        </is>
      </c>
      <c r="D1452" t="n">
        <v>4.9344</v>
      </c>
      <c r="E1452" t="n">
        <v>20.27</v>
      </c>
      <c r="F1452" t="n">
        <v>17.59</v>
      </c>
      <c r="G1452" t="n">
        <v>95.93000000000001</v>
      </c>
      <c r="H1452" t="n">
        <v>1.46</v>
      </c>
      <c r="I1452" t="n">
        <v>11</v>
      </c>
      <c r="J1452" t="n">
        <v>179.09</v>
      </c>
      <c r="K1452" t="n">
        <v>50.28</v>
      </c>
      <c r="L1452" t="n">
        <v>14.75</v>
      </c>
      <c r="M1452" t="n">
        <v>9</v>
      </c>
      <c r="N1452" t="n">
        <v>34.06</v>
      </c>
      <c r="O1452" t="n">
        <v>22321.5</v>
      </c>
      <c r="P1452" t="n">
        <v>188.31</v>
      </c>
      <c r="Q1452" t="n">
        <v>444.55</v>
      </c>
      <c r="R1452" t="n">
        <v>70.84</v>
      </c>
      <c r="S1452" t="n">
        <v>48.21</v>
      </c>
      <c r="T1452" t="n">
        <v>5371.53</v>
      </c>
      <c r="U1452" t="n">
        <v>0.68</v>
      </c>
      <c r="V1452" t="n">
        <v>0.78</v>
      </c>
      <c r="W1452" t="n">
        <v>0.18</v>
      </c>
      <c r="X1452" t="n">
        <v>0.31</v>
      </c>
      <c r="Y1452" t="n">
        <v>1</v>
      </c>
      <c r="Z1452" t="n">
        <v>10</v>
      </c>
    </row>
    <row r="1453">
      <c r="A1453" t="n">
        <v>56</v>
      </c>
      <c r="B1453" t="n">
        <v>80</v>
      </c>
      <c r="C1453" t="inlineStr">
        <is>
          <t xml:space="preserve">CONCLUIDO	</t>
        </is>
      </c>
      <c r="D1453" t="n">
        <v>4.9614</v>
      </c>
      <c r="E1453" t="n">
        <v>20.16</v>
      </c>
      <c r="F1453" t="n">
        <v>17.51</v>
      </c>
      <c r="G1453" t="n">
        <v>105.05</v>
      </c>
      <c r="H1453" t="n">
        <v>1.48</v>
      </c>
      <c r="I1453" t="n">
        <v>10</v>
      </c>
      <c r="J1453" t="n">
        <v>179.46</v>
      </c>
      <c r="K1453" t="n">
        <v>50.28</v>
      </c>
      <c r="L1453" t="n">
        <v>15</v>
      </c>
      <c r="M1453" t="n">
        <v>8</v>
      </c>
      <c r="N1453" t="n">
        <v>34.18</v>
      </c>
      <c r="O1453" t="n">
        <v>22367.38</v>
      </c>
      <c r="P1453" t="n">
        <v>187.22</v>
      </c>
      <c r="Q1453" t="n">
        <v>444.55</v>
      </c>
      <c r="R1453" t="n">
        <v>68.09</v>
      </c>
      <c r="S1453" t="n">
        <v>48.21</v>
      </c>
      <c r="T1453" t="n">
        <v>3998.91</v>
      </c>
      <c r="U1453" t="n">
        <v>0.71</v>
      </c>
      <c r="V1453" t="n">
        <v>0.78</v>
      </c>
      <c r="W1453" t="n">
        <v>0.18</v>
      </c>
      <c r="X1453" t="n">
        <v>0.23</v>
      </c>
      <c r="Y1453" t="n">
        <v>1</v>
      </c>
      <c r="Z1453" t="n">
        <v>10</v>
      </c>
    </row>
    <row r="1454">
      <c r="A1454" t="n">
        <v>57</v>
      </c>
      <c r="B1454" t="n">
        <v>80</v>
      </c>
      <c r="C1454" t="inlineStr">
        <is>
          <t xml:space="preserve">CONCLUIDO	</t>
        </is>
      </c>
      <c r="D1454" t="n">
        <v>4.9577</v>
      </c>
      <c r="E1454" t="n">
        <v>20.17</v>
      </c>
      <c r="F1454" t="n">
        <v>17.52</v>
      </c>
      <c r="G1454" t="n">
        <v>105.14</v>
      </c>
      <c r="H1454" t="n">
        <v>1.5</v>
      </c>
      <c r="I1454" t="n">
        <v>10</v>
      </c>
      <c r="J1454" t="n">
        <v>179.83</v>
      </c>
      <c r="K1454" t="n">
        <v>50.28</v>
      </c>
      <c r="L1454" t="n">
        <v>15.25</v>
      </c>
      <c r="M1454" t="n">
        <v>8</v>
      </c>
      <c r="N1454" t="n">
        <v>34.3</v>
      </c>
      <c r="O1454" t="n">
        <v>22413.29</v>
      </c>
      <c r="P1454" t="n">
        <v>187.49</v>
      </c>
      <c r="Q1454" t="n">
        <v>444.55</v>
      </c>
      <c r="R1454" t="n">
        <v>68.58</v>
      </c>
      <c r="S1454" t="n">
        <v>48.21</v>
      </c>
      <c r="T1454" t="n">
        <v>4247.02</v>
      </c>
      <c r="U1454" t="n">
        <v>0.7</v>
      </c>
      <c r="V1454" t="n">
        <v>0.78</v>
      </c>
      <c r="W1454" t="n">
        <v>0.18</v>
      </c>
      <c r="X1454" t="n">
        <v>0.25</v>
      </c>
      <c r="Y1454" t="n">
        <v>1</v>
      </c>
      <c r="Z1454" t="n">
        <v>10</v>
      </c>
    </row>
    <row r="1455">
      <c r="A1455" t="n">
        <v>58</v>
      </c>
      <c r="B1455" t="n">
        <v>80</v>
      </c>
      <c r="C1455" t="inlineStr">
        <is>
          <t xml:space="preserve">CONCLUIDO	</t>
        </is>
      </c>
      <c r="D1455" t="n">
        <v>4.9628</v>
      </c>
      <c r="E1455" t="n">
        <v>20.15</v>
      </c>
      <c r="F1455" t="n">
        <v>17.5</v>
      </c>
      <c r="G1455" t="n">
        <v>105.02</v>
      </c>
      <c r="H1455" t="n">
        <v>1.53</v>
      </c>
      <c r="I1455" t="n">
        <v>10</v>
      </c>
      <c r="J1455" t="n">
        <v>180.2</v>
      </c>
      <c r="K1455" t="n">
        <v>50.28</v>
      </c>
      <c r="L1455" t="n">
        <v>15.5</v>
      </c>
      <c r="M1455" t="n">
        <v>8</v>
      </c>
      <c r="N1455" t="n">
        <v>34.43</v>
      </c>
      <c r="O1455" t="n">
        <v>22459.24</v>
      </c>
      <c r="P1455" t="n">
        <v>186.54</v>
      </c>
      <c r="Q1455" t="n">
        <v>444.55</v>
      </c>
      <c r="R1455" t="n">
        <v>67.78</v>
      </c>
      <c r="S1455" t="n">
        <v>48.21</v>
      </c>
      <c r="T1455" t="n">
        <v>3845.53</v>
      </c>
      <c r="U1455" t="n">
        <v>0.71</v>
      </c>
      <c r="V1455" t="n">
        <v>0.78</v>
      </c>
      <c r="W1455" t="n">
        <v>0.18</v>
      </c>
      <c r="X1455" t="n">
        <v>0.23</v>
      </c>
      <c r="Y1455" t="n">
        <v>1</v>
      </c>
      <c r="Z1455" t="n">
        <v>10</v>
      </c>
    </row>
    <row r="1456">
      <c r="A1456" t="n">
        <v>59</v>
      </c>
      <c r="B1456" t="n">
        <v>80</v>
      </c>
      <c r="C1456" t="inlineStr">
        <is>
          <t xml:space="preserve">CONCLUIDO	</t>
        </is>
      </c>
      <c r="D1456" t="n">
        <v>4.9698</v>
      </c>
      <c r="E1456" t="n">
        <v>20.12</v>
      </c>
      <c r="F1456" t="n">
        <v>17.48</v>
      </c>
      <c r="G1456" t="n">
        <v>104.85</v>
      </c>
      <c r="H1456" t="n">
        <v>1.55</v>
      </c>
      <c r="I1456" t="n">
        <v>10</v>
      </c>
      <c r="J1456" t="n">
        <v>180.58</v>
      </c>
      <c r="K1456" t="n">
        <v>50.28</v>
      </c>
      <c r="L1456" t="n">
        <v>15.75</v>
      </c>
      <c r="M1456" t="n">
        <v>8</v>
      </c>
      <c r="N1456" t="n">
        <v>34.55</v>
      </c>
      <c r="O1456" t="n">
        <v>22505.24</v>
      </c>
      <c r="P1456" t="n">
        <v>185.7</v>
      </c>
      <c r="Q1456" t="n">
        <v>444.55</v>
      </c>
      <c r="R1456" t="n">
        <v>67</v>
      </c>
      <c r="S1456" t="n">
        <v>48.21</v>
      </c>
      <c r="T1456" t="n">
        <v>3455.28</v>
      </c>
      <c r="U1456" t="n">
        <v>0.72</v>
      </c>
      <c r="V1456" t="n">
        <v>0.78</v>
      </c>
      <c r="W1456" t="n">
        <v>0.18</v>
      </c>
      <c r="X1456" t="n">
        <v>0.2</v>
      </c>
      <c r="Y1456" t="n">
        <v>1</v>
      </c>
      <c r="Z1456" t="n">
        <v>10</v>
      </c>
    </row>
    <row r="1457">
      <c r="A1457" t="n">
        <v>60</v>
      </c>
      <c r="B1457" t="n">
        <v>80</v>
      </c>
      <c r="C1457" t="inlineStr">
        <is>
          <t xml:space="preserve">CONCLUIDO	</t>
        </is>
      </c>
      <c r="D1457" t="n">
        <v>4.9445</v>
      </c>
      <c r="E1457" t="n">
        <v>20.22</v>
      </c>
      <c r="F1457" t="n">
        <v>17.58</v>
      </c>
      <c r="G1457" t="n">
        <v>105.47</v>
      </c>
      <c r="H1457" t="n">
        <v>1.57</v>
      </c>
      <c r="I1457" t="n">
        <v>10</v>
      </c>
      <c r="J1457" t="n">
        <v>180.95</v>
      </c>
      <c r="K1457" t="n">
        <v>50.28</v>
      </c>
      <c r="L1457" t="n">
        <v>16</v>
      </c>
      <c r="M1457" t="n">
        <v>8</v>
      </c>
      <c r="N1457" t="n">
        <v>34.67</v>
      </c>
      <c r="O1457" t="n">
        <v>22551.28</v>
      </c>
      <c r="P1457" t="n">
        <v>185.89</v>
      </c>
      <c r="Q1457" t="n">
        <v>444.56</v>
      </c>
      <c r="R1457" t="n">
        <v>70.69</v>
      </c>
      <c r="S1457" t="n">
        <v>48.21</v>
      </c>
      <c r="T1457" t="n">
        <v>5299.32</v>
      </c>
      <c r="U1457" t="n">
        <v>0.68</v>
      </c>
      <c r="V1457" t="n">
        <v>0.78</v>
      </c>
      <c r="W1457" t="n">
        <v>0.18</v>
      </c>
      <c r="X1457" t="n">
        <v>0.3</v>
      </c>
      <c r="Y1457" t="n">
        <v>1</v>
      </c>
      <c r="Z1457" t="n">
        <v>10</v>
      </c>
    </row>
    <row r="1458">
      <c r="A1458" t="n">
        <v>61</v>
      </c>
      <c r="B1458" t="n">
        <v>80</v>
      </c>
      <c r="C1458" t="inlineStr">
        <is>
          <t xml:space="preserve">CONCLUIDO	</t>
        </is>
      </c>
      <c r="D1458" t="n">
        <v>4.9495</v>
      </c>
      <c r="E1458" t="n">
        <v>20.2</v>
      </c>
      <c r="F1458" t="n">
        <v>17.56</v>
      </c>
      <c r="G1458" t="n">
        <v>105.34</v>
      </c>
      <c r="H1458" t="n">
        <v>1.59</v>
      </c>
      <c r="I1458" t="n">
        <v>10</v>
      </c>
      <c r="J1458" t="n">
        <v>181.32</v>
      </c>
      <c r="K1458" t="n">
        <v>50.28</v>
      </c>
      <c r="L1458" t="n">
        <v>16.25</v>
      </c>
      <c r="M1458" t="n">
        <v>8</v>
      </c>
      <c r="N1458" t="n">
        <v>34.79</v>
      </c>
      <c r="O1458" t="n">
        <v>22597.36</v>
      </c>
      <c r="P1458" t="n">
        <v>184.48</v>
      </c>
      <c r="Q1458" t="n">
        <v>444.55</v>
      </c>
      <c r="R1458" t="n">
        <v>69.84</v>
      </c>
      <c r="S1458" t="n">
        <v>48.21</v>
      </c>
      <c r="T1458" t="n">
        <v>4873.9</v>
      </c>
      <c r="U1458" t="n">
        <v>0.6899999999999999</v>
      </c>
      <c r="V1458" t="n">
        <v>0.78</v>
      </c>
      <c r="W1458" t="n">
        <v>0.18</v>
      </c>
      <c r="X1458" t="n">
        <v>0.28</v>
      </c>
      <c r="Y1458" t="n">
        <v>1</v>
      </c>
      <c r="Z1458" t="n">
        <v>10</v>
      </c>
    </row>
    <row r="1459">
      <c r="A1459" t="n">
        <v>62</v>
      </c>
      <c r="B1459" t="n">
        <v>80</v>
      </c>
      <c r="C1459" t="inlineStr">
        <is>
          <t xml:space="preserve">CONCLUIDO	</t>
        </is>
      </c>
      <c r="D1459" t="n">
        <v>4.9716</v>
      </c>
      <c r="E1459" t="n">
        <v>20.11</v>
      </c>
      <c r="F1459" t="n">
        <v>17.5</v>
      </c>
      <c r="G1459" t="n">
        <v>116.66</v>
      </c>
      <c r="H1459" t="n">
        <v>1.61</v>
      </c>
      <c r="I1459" t="n">
        <v>9</v>
      </c>
      <c r="J1459" t="n">
        <v>181.7</v>
      </c>
      <c r="K1459" t="n">
        <v>50.28</v>
      </c>
      <c r="L1459" t="n">
        <v>16.5</v>
      </c>
      <c r="M1459" t="n">
        <v>7</v>
      </c>
      <c r="N1459" t="n">
        <v>34.92</v>
      </c>
      <c r="O1459" t="n">
        <v>22643.61</v>
      </c>
      <c r="P1459" t="n">
        <v>182.87</v>
      </c>
      <c r="Q1459" t="n">
        <v>444.55</v>
      </c>
      <c r="R1459" t="n">
        <v>67.87</v>
      </c>
      <c r="S1459" t="n">
        <v>48.21</v>
      </c>
      <c r="T1459" t="n">
        <v>3895</v>
      </c>
      <c r="U1459" t="n">
        <v>0.71</v>
      </c>
      <c r="V1459" t="n">
        <v>0.78</v>
      </c>
      <c r="W1459" t="n">
        <v>0.18</v>
      </c>
      <c r="X1459" t="n">
        <v>0.22</v>
      </c>
      <c r="Y1459" t="n">
        <v>1</v>
      </c>
      <c r="Z1459" t="n">
        <v>10</v>
      </c>
    </row>
    <row r="1460">
      <c r="A1460" t="n">
        <v>63</v>
      </c>
      <c r="B1460" t="n">
        <v>80</v>
      </c>
      <c r="C1460" t="inlineStr">
        <is>
          <t xml:space="preserve">CONCLUIDO	</t>
        </is>
      </c>
      <c r="D1460" t="n">
        <v>4.9688</v>
      </c>
      <c r="E1460" t="n">
        <v>20.13</v>
      </c>
      <c r="F1460" t="n">
        <v>17.51</v>
      </c>
      <c r="G1460" t="n">
        <v>116.74</v>
      </c>
      <c r="H1460" t="n">
        <v>1.63</v>
      </c>
      <c r="I1460" t="n">
        <v>9</v>
      </c>
      <c r="J1460" t="n">
        <v>182.07</v>
      </c>
      <c r="K1460" t="n">
        <v>50.28</v>
      </c>
      <c r="L1460" t="n">
        <v>16.75</v>
      </c>
      <c r="M1460" t="n">
        <v>7</v>
      </c>
      <c r="N1460" t="n">
        <v>35.04</v>
      </c>
      <c r="O1460" t="n">
        <v>22689.77</v>
      </c>
      <c r="P1460" t="n">
        <v>182.91</v>
      </c>
      <c r="Q1460" t="n">
        <v>444.55</v>
      </c>
      <c r="R1460" t="n">
        <v>68.29000000000001</v>
      </c>
      <c r="S1460" t="n">
        <v>48.21</v>
      </c>
      <c r="T1460" t="n">
        <v>4103.29</v>
      </c>
      <c r="U1460" t="n">
        <v>0.71</v>
      </c>
      <c r="V1460" t="n">
        <v>0.78</v>
      </c>
      <c r="W1460" t="n">
        <v>0.18</v>
      </c>
      <c r="X1460" t="n">
        <v>0.23</v>
      </c>
      <c r="Y1460" t="n">
        <v>1</v>
      </c>
      <c r="Z1460" t="n">
        <v>10</v>
      </c>
    </row>
    <row r="1461">
      <c r="A1461" t="n">
        <v>64</v>
      </c>
      <c r="B1461" t="n">
        <v>80</v>
      </c>
      <c r="C1461" t="inlineStr">
        <is>
          <t xml:space="preserve">CONCLUIDO	</t>
        </is>
      </c>
      <c r="D1461" t="n">
        <v>4.975</v>
      </c>
      <c r="E1461" t="n">
        <v>20.1</v>
      </c>
      <c r="F1461" t="n">
        <v>17.49</v>
      </c>
      <c r="G1461" t="n">
        <v>116.57</v>
      </c>
      <c r="H1461" t="n">
        <v>1.65</v>
      </c>
      <c r="I1461" t="n">
        <v>9</v>
      </c>
      <c r="J1461" t="n">
        <v>182.45</v>
      </c>
      <c r="K1461" t="n">
        <v>50.28</v>
      </c>
      <c r="L1461" t="n">
        <v>17</v>
      </c>
      <c r="M1461" t="n">
        <v>7</v>
      </c>
      <c r="N1461" t="n">
        <v>35.17</v>
      </c>
      <c r="O1461" t="n">
        <v>22735.98</v>
      </c>
      <c r="P1461" t="n">
        <v>182.87</v>
      </c>
      <c r="Q1461" t="n">
        <v>444.55</v>
      </c>
      <c r="R1461" t="n">
        <v>67.34999999999999</v>
      </c>
      <c r="S1461" t="n">
        <v>48.21</v>
      </c>
      <c r="T1461" t="n">
        <v>3636.56</v>
      </c>
      <c r="U1461" t="n">
        <v>0.72</v>
      </c>
      <c r="V1461" t="n">
        <v>0.78</v>
      </c>
      <c r="W1461" t="n">
        <v>0.18</v>
      </c>
      <c r="X1461" t="n">
        <v>0.21</v>
      </c>
      <c r="Y1461" t="n">
        <v>1</v>
      </c>
      <c r="Z1461" t="n">
        <v>10</v>
      </c>
    </row>
    <row r="1462">
      <c r="A1462" t="n">
        <v>65</v>
      </c>
      <c r="B1462" t="n">
        <v>80</v>
      </c>
      <c r="C1462" t="inlineStr">
        <is>
          <t xml:space="preserve">CONCLUIDO	</t>
        </is>
      </c>
      <c r="D1462" t="n">
        <v>4.9694</v>
      </c>
      <c r="E1462" t="n">
        <v>20.12</v>
      </c>
      <c r="F1462" t="n">
        <v>17.51</v>
      </c>
      <c r="G1462" t="n">
        <v>116.72</v>
      </c>
      <c r="H1462" t="n">
        <v>1.67</v>
      </c>
      <c r="I1462" t="n">
        <v>9</v>
      </c>
      <c r="J1462" t="n">
        <v>182.82</v>
      </c>
      <c r="K1462" t="n">
        <v>50.28</v>
      </c>
      <c r="L1462" t="n">
        <v>17.25</v>
      </c>
      <c r="M1462" t="n">
        <v>7</v>
      </c>
      <c r="N1462" t="n">
        <v>35.29</v>
      </c>
      <c r="O1462" t="n">
        <v>22782.23</v>
      </c>
      <c r="P1462" t="n">
        <v>182.85</v>
      </c>
      <c r="Q1462" t="n">
        <v>444.55</v>
      </c>
      <c r="R1462" t="n">
        <v>68.19</v>
      </c>
      <c r="S1462" t="n">
        <v>48.21</v>
      </c>
      <c r="T1462" t="n">
        <v>4055.41</v>
      </c>
      <c r="U1462" t="n">
        <v>0.71</v>
      </c>
      <c r="V1462" t="n">
        <v>0.78</v>
      </c>
      <c r="W1462" t="n">
        <v>0.18</v>
      </c>
      <c r="X1462" t="n">
        <v>0.23</v>
      </c>
      <c r="Y1462" t="n">
        <v>1</v>
      </c>
      <c r="Z1462" t="n">
        <v>10</v>
      </c>
    </row>
    <row r="1463">
      <c r="A1463" t="n">
        <v>66</v>
      </c>
      <c r="B1463" t="n">
        <v>80</v>
      </c>
      <c r="C1463" t="inlineStr">
        <is>
          <t xml:space="preserve">CONCLUIDO	</t>
        </is>
      </c>
      <c r="D1463" t="n">
        <v>4.9709</v>
      </c>
      <c r="E1463" t="n">
        <v>20.12</v>
      </c>
      <c r="F1463" t="n">
        <v>17.5</v>
      </c>
      <c r="G1463" t="n">
        <v>116.69</v>
      </c>
      <c r="H1463" t="n">
        <v>1.69</v>
      </c>
      <c r="I1463" t="n">
        <v>9</v>
      </c>
      <c r="J1463" t="n">
        <v>183.2</v>
      </c>
      <c r="K1463" t="n">
        <v>50.28</v>
      </c>
      <c r="L1463" t="n">
        <v>17.5</v>
      </c>
      <c r="M1463" t="n">
        <v>7</v>
      </c>
      <c r="N1463" t="n">
        <v>35.42</v>
      </c>
      <c r="O1463" t="n">
        <v>22828.53</v>
      </c>
      <c r="P1463" t="n">
        <v>182.66</v>
      </c>
      <c r="Q1463" t="n">
        <v>444.55</v>
      </c>
      <c r="R1463" t="n">
        <v>67.95</v>
      </c>
      <c r="S1463" t="n">
        <v>48.21</v>
      </c>
      <c r="T1463" t="n">
        <v>3933.23</v>
      </c>
      <c r="U1463" t="n">
        <v>0.71</v>
      </c>
      <c r="V1463" t="n">
        <v>0.78</v>
      </c>
      <c r="W1463" t="n">
        <v>0.18</v>
      </c>
      <c r="X1463" t="n">
        <v>0.23</v>
      </c>
      <c r="Y1463" t="n">
        <v>1</v>
      </c>
      <c r="Z1463" t="n">
        <v>10</v>
      </c>
    </row>
    <row r="1464">
      <c r="A1464" t="n">
        <v>67</v>
      </c>
      <c r="B1464" t="n">
        <v>80</v>
      </c>
      <c r="C1464" t="inlineStr">
        <is>
          <t xml:space="preserve">CONCLUIDO	</t>
        </is>
      </c>
      <c r="D1464" t="n">
        <v>4.977</v>
      </c>
      <c r="E1464" t="n">
        <v>20.09</v>
      </c>
      <c r="F1464" t="n">
        <v>17.48</v>
      </c>
      <c r="G1464" t="n">
        <v>116.52</v>
      </c>
      <c r="H1464" t="n">
        <v>1.72</v>
      </c>
      <c r="I1464" t="n">
        <v>9</v>
      </c>
      <c r="J1464" t="n">
        <v>183.57</v>
      </c>
      <c r="K1464" t="n">
        <v>50.28</v>
      </c>
      <c r="L1464" t="n">
        <v>17.75</v>
      </c>
      <c r="M1464" t="n">
        <v>7</v>
      </c>
      <c r="N1464" t="n">
        <v>35.54</v>
      </c>
      <c r="O1464" t="n">
        <v>22874.86</v>
      </c>
      <c r="P1464" t="n">
        <v>181.32</v>
      </c>
      <c r="Q1464" t="n">
        <v>444.55</v>
      </c>
      <c r="R1464" t="n">
        <v>67.15000000000001</v>
      </c>
      <c r="S1464" t="n">
        <v>48.21</v>
      </c>
      <c r="T1464" t="n">
        <v>3535</v>
      </c>
      <c r="U1464" t="n">
        <v>0.72</v>
      </c>
      <c r="V1464" t="n">
        <v>0.78</v>
      </c>
      <c r="W1464" t="n">
        <v>0.18</v>
      </c>
      <c r="X1464" t="n">
        <v>0.2</v>
      </c>
      <c r="Y1464" t="n">
        <v>1</v>
      </c>
      <c r="Z1464" t="n">
        <v>10</v>
      </c>
    </row>
    <row r="1465">
      <c r="A1465" t="n">
        <v>68</v>
      </c>
      <c r="B1465" t="n">
        <v>80</v>
      </c>
      <c r="C1465" t="inlineStr">
        <is>
          <t xml:space="preserve">CONCLUIDO	</t>
        </is>
      </c>
      <c r="D1465" t="n">
        <v>4.9775</v>
      </c>
      <c r="E1465" t="n">
        <v>20.09</v>
      </c>
      <c r="F1465" t="n">
        <v>17.48</v>
      </c>
      <c r="G1465" t="n">
        <v>116.51</v>
      </c>
      <c r="H1465" t="n">
        <v>1.74</v>
      </c>
      <c r="I1465" t="n">
        <v>9</v>
      </c>
      <c r="J1465" t="n">
        <v>183.95</v>
      </c>
      <c r="K1465" t="n">
        <v>50.28</v>
      </c>
      <c r="L1465" t="n">
        <v>18</v>
      </c>
      <c r="M1465" t="n">
        <v>7</v>
      </c>
      <c r="N1465" t="n">
        <v>35.67</v>
      </c>
      <c r="O1465" t="n">
        <v>22921.24</v>
      </c>
      <c r="P1465" t="n">
        <v>180.86</v>
      </c>
      <c r="Q1465" t="n">
        <v>444.55</v>
      </c>
      <c r="R1465" t="n">
        <v>67.16</v>
      </c>
      <c r="S1465" t="n">
        <v>48.21</v>
      </c>
      <c r="T1465" t="n">
        <v>3541.66</v>
      </c>
      <c r="U1465" t="n">
        <v>0.72</v>
      </c>
      <c r="V1465" t="n">
        <v>0.78</v>
      </c>
      <c r="W1465" t="n">
        <v>0.17</v>
      </c>
      <c r="X1465" t="n">
        <v>0.2</v>
      </c>
      <c r="Y1465" t="n">
        <v>1</v>
      </c>
      <c r="Z1465" t="n">
        <v>10</v>
      </c>
    </row>
    <row r="1466">
      <c r="A1466" t="n">
        <v>69</v>
      </c>
      <c r="B1466" t="n">
        <v>80</v>
      </c>
      <c r="C1466" t="inlineStr">
        <is>
          <t xml:space="preserve">CONCLUIDO	</t>
        </is>
      </c>
      <c r="D1466" t="n">
        <v>4.957</v>
      </c>
      <c r="E1466" t="n">
        <v>20.17</v>
      </c>
      <c r="F1466" t="n">
        <v>17.56</v>
      </c>
      <c r="G1466" t="n">
        <v>117.06</v>
      </c>
      <c r="H1466" t="n">
        <v>1.76</v>
      </c>
      <c r="I1466" t="n">
        <v>9</v>
      </c>
      <c r="J1466" t="n">
        <v>184.33</v>
      </c>
      <c r="K1466" t="n">
        <v>50.28</v>
      </c>
      <c r="L1466" t="n">
        <v>18.25</v>
      </c>
      <c r="M1466" t="n">
        <v>7</v>
      </c>
      <c r="N1466" t="n">
        <v>35.8</v>
      </c>
      <c r="O1466" t="n">
        <v>22967.66</v>
      </c>
      <c r="P1466" t="n">
        <v>180.92</v>
      </c>
      <c r="Q1466" t="n">
        <v>444.55</v>
      </c>
      <c r="R1466" t="n">
        <v>70.06</v>
      </c>
      <c r="S1466" t="n">
        <v>48.21</v>
      </c>
      <c r="T1466" t="n">
        <v>4989.99</v>
      </c>
      <c r="U1466" t="n">
        <v>0.6899999999999999</v>
      </c>
      <c r="V1466" t="n">
        <v>0.78</v>
      </c>
      <c r="W1466" t="n">
        <v>0.18</v>
      </c>
      <c r="X1466" t="n">
        <v>0.28</v>
      </c>
      <c r="Y1466" t="n">
        <v>1</v>
      </c>
      <c r="Z1466" t="n">
        <v>10</v>
      </c>
    </row>
    <row r="1467">
      <c r="A1467" t="n">
        <v>70</v>
      </c>
      <c r="B1467" t="n">
        <v>80</v>
      </c>
      <c r="C1467" t="inlineStr">
        <is>
          <t xml:space="preserve">CONCLUIDO	</t>
        </is>
      </c>
      <c r="D1467" t="n">
        <v>4.9886</v>
      </c>
      <c r="E1467" t="n">
        <v>20.05</v>
      </c>
      <c r="F1467" t="n">
        <v>17.46</v>
      </c>
      <c r="G1467" t="n">
        <v>130.97</v>
      </c>
      <c r="H1467" t="n">
        <v>1.78</v>
      </c>
      <c r="I1467" t="n">
        <v>8</v>
      </c>
      <c r="J1467" t="n">
        <v>184.7</v>
      </c>
      <c r="K1467" t="n">
        <v>50.28</v>
      </c>
      <c r="L1467" t="n">
        <v>18.5</v>
      </c>
      <c r="M1467" t="n">
        <v>6</v>
      </c>
      <c r="N1467" t="n">
        <v>35.92</v>
      </c>
      <c r="O1467" t="n">
        <v>23014.13</v>
      </c>
      <c r="P1467" t="n">
        <v>179.57</v>
      </c>
      <c r="Q1467" t="n">
        <v>444.55</v>
      </c>
      <c r="R1467" t="n">
        <v>66.76000000000001</v>
      </c>
      <c r="S1467" t="n">
        <v>48.21</v>
      </c>
      <c r="T1467" t="n">
        <v>3342.52</v>
      </c>
      <c r="U1467" t="n">
        <v>0.72</v>
      </c>
      <c r="V1467" t="n">
        <v>0.78</v>
      </c>
      <c r="W1467" t="n">
        <v>0.17</v>
      </c>
      <c r="X1467" t="n">
        <v>0.19</v>
      </c>
      <c r="Y1467" t="n">
        <v>1</v>
      </c>
      <c r="Z1467" t="n">
        <v>10</v>
      </c>
    </row>
    <row r="1468">
      <c r="A1468" t="n">
        <v>71</v>
      </c>
      <c r="B1468" t="n">
        <v>80</v>
      </c>
      <c r="C1468" t="inlineStr">
        <is>
          <t xml:space="preserve">CONCLUIDO	</t>
        </is>
      </c>
      <c r="D1468" t="n">
        <v>4.9831</v>
      </c>
      <c r="E1468" t="n">
        <v>20.07</v>
      </c>
      <c r="F1468" t="n">
        <v>17.49</v>
      </c>
      <c r="G1468" t="n">
        <v>131.14</v>
      </c>
      <c r="H1468" t="n">
        <v>1.8</v>
      </c>
      <c r="I1468" t="n">
        <v>8</v>
      </c>
      <c r="J1468" t="n">
        <v>185.08</v>
      </c>
      <c r="K1468" t="n">
        <v>50.28</v>
      </c>
      <c r="L1468" t="n">
        <v>18.75</v>
      </c>
      <c r="M1468" t="n">
        <v>6</v>
      </c>
      <c r="N1468" t="n">
        <v>36.05</v>
      </c>
      <c r="O1468" t="n">
        <v>23060.64</v>
      </c>
      <c r="P1468" t="n">
        <v>179.21</v>
      </c>
      <c r="Q1468" t="n">
        <v>444.55</v>
      </c>
      <c r="R1468" t="n">
        <v>67.52</v>
      </c>
      <c r="S1468" t="n">
        <v>48.21</v>
      </c>
      <c r="T1468" t="n">
        <v>3724.86</v>
      </c>
      <c r="U1468" t="n">
        <v>0.71</v>
      </c>
      <c r="V1468" t="n">
        <v>0.78</v>
      </c>
      <c r="W1468" t="n">
        <v>0.18</v>
      </c>
      <c r="X1468" t="n">
        <v>0.21</v>
      </c>
      <c r="Y1468" t="n">
        <v>1</v>
      </c>
      <c r="Z1468" t="n">
        <v>10</v>
      </c>
    </row>
    <row r="1469">
      <c r="A1469" t="n">
        <v>72</v>
      </c>
      <c r="B1469" t="n">
        <v>80</v>
      </c>
      <c r="C1469" t="inlineStr">
        <is>
          <t xml:space="preserve">CONCLUIDO	</t>
        </is>
      </c>
      <c r="D1469" t="n">
        <v>4.9856</v>
      </c>
      <c r="E1469" t="n">
        <v>20.06</v>
      </c>
      <c r="F1469" t="n">
        <v>17.48</v>
      </c>
      <c r="G1469" t="n">
        <v>131.07</v>
      </c>
      <c r="H1469" t="n">
        <v>1.82</v>
      </c>
      <c r="I1469" t="n">
        <v>8</v>
      </c>
      <c r="J1469" t="n">
        <v>185.46</v>
      </c>
      <c r="K1469" t="n">
        <v>50.28</v>
      </c>
      <c r="L1469" t="n">
        <v>19</v>
      </c>
      <c r="M1469" t="n">
        <v>6</v>
      </c>
      <c r="N1469" t="n">
        <v>36.18</v>
      </c>
      <c r="O1469" t="n">
        <v>23107.19</v>
      </c>
      <c r="P1469" t="n">
        <v>178.31</v>
      </c>
      <c r="Q1469" t="n">
        <v>444.55</v>
      </c>
      <c r="R1469" t="n">
        <v>67.15000000000001</v>
      </c>
      <c r="S1469" t="n">
        <v>48.21</v>
      </c>
      <c r="T1469" t="n">
        <v>3539</v>
      </c>
      <c r="U1469" t="n">
        <v>0.72</v>
      </c>
      <c r="V1469" t="n">
        <v>0.78</v>
      </c>
      <c r="W1469" t="n">
        <v>0.18</v>
      </c>
      <c r="X1469" t="n">
        <v>0.2</v>
      </c>
      <c r="Y1469" t="n">
        <v>1</v>
      </c>
      <c r="Z1469" t="n">
        <v>10</v>
      </c>
    </row>
    <row r="1470">
      <c r="A1470" t="n">
        <v>73</v>
      </c>
      <c r="B1470" t="n">
        <v>80</v>
      </c>
      <c r="C1470" t="inlineStr">
        <is>
          <t xml:space="preserve">CONCLUIDO	</t>
        </is>
      </c>
      <c r="D1470" t="n">
        <v>4.9853</v>
      </c>
      <c r="E1470" t="n">
        <v>20.06</v>
      </c>
      <c r="F1470" t="n">
        <v>17.48</v>
      </c>
      <c r="G1470" t="n">
        <v>131.08</v>
      </c>
      <c r="H1470" t="n">
        <v>1.84</v>
      </c>
      <c r="I1470" t="n">
        <v>8</v>
      </c>
      <c r="J1470" t="n">
        <v>185.84</v>
      </c>
      <c r="K1470" t="n">
        <v>50.28</v>
      </c>
      <c r="L1470" t="n">
        <v>19.25</v>
      </c>
      <c r="M1470" t="n">
        <v>6</v>
      </c>
      <c r="N1470" t="n">
        <v>36.31</v>
      </c>
      <c r="O1470" t="n">
        <v>23153.78</v>
      </c>
      <c r="P1470" t="n">
        <v>177.69</v>
      </c>
      <c r="Q1470" t="n">
        <v>444.55</v>
      </c>
      <c r="R1470" t="n">
        <v>67.15000000000001</v>
      </c>
      <c r="S1470" t="n">
        <v>48.21</v>
      </c>
      <c r="T1470" t="n">
        <v>3539.77</v>
      </c>
      <c r="U1470" t="n">
        <v>0.72</v>
      </c>
      <c r="V1470" t="n">
        <v>0.78</v>
      </c>
      <c r="W1470" t="n">
        <v>0.18</v>
      </c>
      <c r="X1470" t="n">
        <v>0.2</v>
      </c>
      <c r="Y1470" t="n">
        <v>1</v>
      </c>
      <c r="Z1470" t="n">
        <v>10</v>
      </c>
    </row>
    <row r="1471">
      <c r="A1471" t="n">
        <v>74</v>
      </c>
      <c r="B1471" t="n">
        <v>80</v>
      </c>
      <c r="C1471" t="inlineStr">
        <is>
          <t xml:space="preserve">CONCLUIDO	</t>
        </is>
      </c>
      <c r="D1471" t="n">
        <v>4.992</v>
      </c>
      <c r="E1471" t="n">
        <v>20.03</v>
      </c>
      <c r="F1471" t="n">
        <v>17.45</v>
      </c>
      <c r="G1471" t="n">
        <v>130.88</v>
      </c>
      <c r="H1471" t="n">
        <v>1.86</v>
      </c>
      <c r="I1471" t="n">
        <v>8</v>
      </c>
      <c r="J1471" t="n">
        <v>186.21</v>
      </c>
      <c r="K1471" t="n">
        <v>50.28</v>
      </c>
      <c r="L1471" t="n">
        <v>19.5</v>
      </c>
      <c r="M1471" t="n">
        <v>6</v>
      </c>
      <c r="N1471" t="n">
        <v>36.43</v>
      </c>
      <c r="O1471" t="n">
        <v>23200.42</v>
      </c>
      <c r="P1471" t="n">
        <v>176.73</v>
      </c>
      <c r="Q1471" t="n">
        <v>444.58</v>
      </c>
      <c r="R1471" t="n">
        <v>66.05</v>
      </c>
      <c r="S1471" t="n">
        <v>48.21</v>
      </c>
      <c r="T1471" t="n">
        <v>2990.45</v>
      </c>
      <c r="U1471" t="n">
        <v>0.73</v>
      </c>
      <c r="V1471" t="n">
        <v>0.78</v>
      </c>
      <c r="W1471" t="n">
        <v>0.18</v>
      </c>
      <c r="X1471" t="n">
        <v>0.17</v>
      </c>
      <c r="Y1471" t="n">
        <v>1</v>
      </c>
      <c r="Z1471" t="n">
        <v>10</v>
      </c>
    </row>
    <row r="1472">
      <c r="A1472" t="n">
        <v>75</v>
      </c>
      <c r="B1472" t="n">
        <v>80</v>
      </c>
      <c r="C1472" t="inlineStr">
        <is>
          <t xml:space="preserve">CONCLUIDO	</t>
        </is>
      </c>
      <c r="D1472" t="n">
        <v>4.9941</v>
      </c>
      <c r="E1472" t="n">
        <v>20.02</v>
      </c>
      <c r="F1472" t="n">
        <v>17.44</v>
      </c>
      <c r="G1472" t="n">
        <v>130.81</v>
      </c>
      <c r="H1472" t="n">
        <v>1.88</v>
      </c>
      <c r="I1472" t="n">
        <v>8</v>
      </c>
      <c r="J1472" t="n">
        <v>186.59</v>
      </c>
      <c r="K1472" t="n">
        <v>50.28</v>
      </c>
      <c r="L1472" t="n">
        <v>19.75</v>
      </c>
      <c r="M1472" t="n">
        <v>6</v>
      </c>
      <c r="N1472" t="n">
        <v>36.56</v>
      </c>
      <c r="O1472" t="n">
        <v>23247.1</v>
      </c>
      <c r="P1472" t="n">
        <v>175.79</v>
      </c>
      <c r="Q1472" t="n">
        <v>444.55</v>
      </c>
      <c r="R1472" t="n">
        <v>65.84999999999999</v>
      </c>
      <c r="S1472" t="n">
        <v>48.21</v>
      </c>
      <c r="T1472" t="n">
        <v>2888.34</v>
      </c>
      <c r="U1472" t="n">
        <v>0.73</v>
      </c>
      <c r="V1472" t="n">
        <v>0.78</v>
      </c>
      <c r="W1472" t="n">
        <v>0.18</v>
      </c>
      <c r="X1472" t="n">
        <v>0.16</v>
      </c>
      <c r="Y1472" t="n">
        <v>1</v>
      </c>
      <c r="Z1472" t="n">
        <v>10</v>
      </c>
    </row>
    <row r="1473">
      <c r="A1473" t="n">
        <v>76</v>
      </c>
      <c r="B1473" t="n">
        <v>80</v>
      </c>
      <c r="C1473" t="inlineStr">
        <is>
          <t xml:space="preserve">CONCLUIDO	</t>
        </is>
      </c>
      <c r="D1473" t="n">
        <v>4.9897</v>
      </c>
      <c r="E1473" t="n">
        <v>20.04</v>
      </c>
      <c r="F1473" t="n">
        <v>17.46</v>
      </c>
      <c r="G1473" t="n">
        <v>130.94</v>
      </c>
      <c r="H1473" t="n">
        <v>1.9</v>
      </c>
      <c r="I1473" t="n">
        <v>8</v>
      </c>
      <c r="J1473" t="n">
        <v>186.97</v>
      </c>
      <c r="K1473" t="n">
        <v>50.28</v>
      </c>
      <c r="L1473" t="n">
        <v>20</v>
      </c>
      <c r="M1473" t="n">
        <v>6</v>
      </c>
      <c r="N1473" t="n">
        <v>36.69</v>
      </c>
      <c r="O1473" t="n">
        <v>23293.82</v>
      </c>
      <c r="P1473" t="n">
        <v>175.89</v>
      </c>
      <c r="Q1473" t="n">
        <v>444.55</v>
      </c>
      <c r="R1473" t="n">
        <v>66.67</v>
      </c>
      <c r="S1473" t="n">
        <v>48.21</v>
      </c>
      <c r="T1473" t="n">
        <v>3297.63</v>
      </c>
      <c r="U1473" t="n">
        <v>0.72</v>
      </c>
      <c r="V1473" t="n">
        <v>0.78</v>
      </c>
      <c r="W1473" t="n">
        <v>0.17</v>
      </c>
      <c r="X1473" t="n">
        <v>0.18</v>
      </c>
      <c r="Y1473" t="n">
        <v>1</v>
      </c>
      <c r="Z1473" t="n">
        <v>10</v>
      </c>
    </row>
    <row r="1474">
      <c r="A1474" t="n">
        <v>77</v>
      </c>
      <c r="B1474" t="n">
        <v>80</v>
      </c>
      <c r="C1474" t="inlineStr">
        <is>
          <t xml:space="preserve">CONCLUIDO	</t>
        </is>
      </c>
      <c r="D1474" t="n">
        <v>4.9841</v>
      </c>
      <c r="E1474" t="n">
        <v>20.06</v>
      </c>
      <c r="F1474" t="n">
        <v>17.48</v>
      </c>
      <c r="G1474" t="n">
        <v>131.11</v>
      </c>
      <c r="H1474" t="n">
        <v>1.92</v>
      </c>
      <c r="I1474" t="n">
        <v>8</v>
      </c>
      <c r="J1474" t="n">
        <v>187.35</v>
      </c>
      <c r="K1474" t="n">
        <v>50.28</v>
      </c>
      <c r="L1474" t="n">
        <v>20.25</v>
      </c>
      <c r="M1474" t="n">
        <v>6</v>
      </c>
      <c r="N1474" t="n">
        <v>36.82</v>
      </c>
      <c r="O1474" t="n">
        <v>23340.59</v>
      </c>
      <c r="P1474" t="n">
        <v>173.96</v>
      </c>
      <c r="Q1474" t="n">
        <v>444.55</v>
      </c>
      <c r="R1474" t="n">
        <v>67.33</v>
      </c>
      <c r="S1474" t="n">
        <v>48.21</v>
      </c>
      <c r="T1474" t="n">
        <v>3630.42</v>
      </c>
      <c r="U1474" t="n">
        <v>0.72</v>
      </c>
      <c r="V1474" t="n">
        <v>0.78</v>
      </c>
      <c r="W1474" t="n">
        <v>0.18</v>
      </c>
      <c r="X1474" t="n">
        <v>0.2</v>
      </c>
      <c r="Y1474" t="n">
        <v>1</v>
      </c>
      <c r="Z1474" t="n">
        <v>10</v>
      </c>
    </row>
    <row r="1475">
      <c r="A1475" t="n">
        <v>78</v>
      </c>
      <c r="B1475" t="n">
        <v>80</v>
      </c>
      <c r="C1475" t="inlineStr">
        <is>
          <t xml:space="preserve">CONCLUIDO	</t>
        </is>
      </c>
      <c r="D1475" t="n">
        <v>4.9815</v>
      </c>
      <c r="E1475" t="n">
        <v>20.07</v>
      </c>
      <c r="F1475" t="n">
        <v>17.49</v>
      </c>
      <c r="G1475" t="n">
        <v>131.19</v>
      </c>
      <c r="H1475" t="n">
        <v>1.94</v>
      </c>
      <c r="I1475" t="n">
        <v>8</v>
      </c>
      <c r="J1475" t="n">
        <v>187.73</v>
      </c>
      <c r="K1475" t="n">
        <v>50.28</v>
      </c>
      <c r="L1475" t="n">
        <v>20.5</v>
      </c>
      <c r="M1475" t="n">
        <v>6</v>
      </c>
      <c r="N1475" t="n">
        <v>36.95</v>
      </c>
      <c r="O1475" t="n">
        <v>23387.4</v>
      </c>
      <c r="P1475" t="n">
        <v>172.76</v>
      </c>
      <c r="Q1475" t="n">
        <v>444.55</v>
      </c>
      <c r="R1475" t="n">
        <v>67.67</v>
      </c>
      <c r="S1475" t="n">
        <v>48.21</v>
      </c>
      <c r="T1475" t="n">
        <v>3798.31</v>
      </c>
      <c r="U1475" t="n">
        <v>0.71</v>
      </c>
      <c r="V1475" t="n">
        <v>0.78</v>
      </c>
      <c r="W1475" t="n">
        <v>0.18</v>
      </c>
      <c r="X1475" t="n">
        <v>0.22</v>
      </c>
      <c r="Y1475" t="n">
        <v>1</v>
      </c>
      <c r="Z1475" t="n">
        <v>10</v>
      </c>
    </row>
    <row r="1476">
      <c r="A1476" t="n">
        <v>79</v>
      </c>
      <c r="B1476" t="n">
        <v>80</v>
      </c>
      <c r="C1476" t="inlineStr">
        <is>
          <t xml:space="preserve">CONCLUIDO	</t>
        </is>
      </c>
      <c r="D1476" t="n">
        <v>5.0014</v>
      </c>
      <c r="E1476" t="n">
        <v>19.99</v>
      </c>
      <c r="F1476" t="n">
        <v>17.44</v>
      </c>
      <c r="G1476" t="n">
        <v>149.52</v>
      </c>
      <c r="H1476" t="n">
        <v>1.96</v>
      </c>
      <c r="I1476" t="n">
        <v>7</v>
      </c>
      <c r="J1476" t="n">
        <v>188.11</v>
      </c>
      <c r="K1476" t="n">
        <v>50.28</v>
      </c>
      <c r="L1476" t="n">
        <v>20.75</v>
      </c>
      <c r="M1476" t="n">
        <v>5</v>
      </c>
      <c r="N1476" t="n">
        <v>37.08</v>
      </c>
      <c r="O1476" t="n">
        <v>23434.26</v>
      </c>
      <c r="P1476" t="n">
        <v>172.76</v>
      </c>
      <c r="Q1476" t="n">
        <v>444.55</v>
      </c>
      <c r="R1476" t="n">
        <v>66.09999999999999</v>
      </c>
      <c r="S1476" t="n">
        <v>48.21</v>
      </c>
      <c r="T1476" t="n">
        <v>3019.23</v>
      </c>
      <c r="U1476" t="n">
        <v>0.73</v>
      </c>
      <c r="V1476" t="n">
        <v>0.78</v>
      </c>
      <c r="W1476" t="n">
        <v>0.17</v>
      </c>
      <c r="X1476" t="n">
        <v>0.17</v>
      </c>
      <c r="Y1476" t="n">
        <v>1</v>
      </c>
      <c r="Z1476" t="n">
        <v>10</v>
      </c>
    </row>
    <row r="1477">
      <c r="A1477" t="n">
        <v>80</v>
      </c>
      <c r="B1477" t="n">
        <v>80</v>
      </c>
      <c r="C1477" t="inlineStr">
        <is>
          <t xml:space="preserve">CONCLUIDO	</t>
        </is>
      </c>
      <c r="D1477" t="n">
        <v>5.0031</v>
      </c>
      <c r="E1477" t="n">
        <v>19.99</v>
      </c>
      <c r="F1477" t="n">
        <v>17.44</v>
      </c>
      <c r="G1477" t="n">
        <v>149.46</v>
      </c>
      <c r="H1477" t="n">
        <v>1.98</v>
      </c>
      <c r="I1477" t="n">
        <v>7</v>
      </c>
      <c r="J1477" t="n">
        <v>188.49</v>
      </c>
      <c r="K1477" t="n">
        <v>50.28</v>
      </c>
      <c r="L1477" t="n">
        <v>21</v>
      </c>
      <c r="M1477" t="n">
        <v>4</v>
      </c>
      <c r="N1477" t="n">
        <v>37.21</v>
      </c>
      <c r="O1477" t="n">
        <v>23481.16</v>
      </c>
      <c r="P1477" t="n">
        <v>172.76</v>
      </c>
      <c r="Q1477" t="n">
        <v>444.55</v>
      </c>
      <c r="R1477" t="n">
        <v>65.7</v>
      </c>
      <c r="S1477" t="n">
        <v>48.21</v>
      </c>
      <c r="T1477" t="n">
        <v>2821.97</v>
      </c>
      <c r="U1477" t="n">
        <v>0.73</v>
      </c>
      <c r="V1477" t="n">
        <v>0.78</v>
      </c>
      <c r="W1477" t="n">
        <v>0.18</v>
      </c>
      <c r="X1477" t="n">
        <v>0.16</v>
      </c>
      <c r="Y1477" t="n">
        <v>1</v>
      </c>
      <c r="Z1477" t="n">
        <v>10</v>
      </c>
    </row>
    <row r="1478">
      <c r="A1478" t="n">
        <v>81</v>
      </c>
      <c r="B1478" t="n">
        <v>80</v>
      </c>
      <c r="C1478" t="inlineStr">
        <is>
          <t xml:space="preserve">CONCLUIDO	</t>
        </is>
      </c>
      <c r="D1478" t="n">
        <v>5.0024</v>
      </c>
      <c r="E1478" t="n">
        <v>19.99</v>
      </c>
      <c r="F1478" t="n">
        <v>17.44</v>
      </c>
      <c r="G1478" t="n">
        <v>149.49</v>
      </c>
      <c r="H1478" t="n">
        <v>2</v>
      </c>
      <c r="I1478" t="n">
        <v>7</v>
      </c>
      <c r="J1478" t="n">
        <v>188.87</v>
      </c>
      <c r="K1478" t="n">
        <v>50.28</v>
      </c>
      <c r="L1478" t="n">
        <v>21.25</v>
      </c>
      <c r="M1478" t="n">
        <v>5</v>
      </c>
      <c r="N1478" t="n">
        <v>37.34</v>
      </c>
      <c r="O1478" t="n">
        <v>23528.1</v>
      </c>
      <c r="P1478" t="n">
        <v>172.73</v>
      </c>
      <c r="Q1478" t="n">
        <v>444.55</v>
      </c>
      <c r="R1478" t="n">
        <v>65.95999999999999</v>
      </c>
      <c r="S1478" t="n">
        <v>48.21</v>
      </c>
      <c r="T1478" t="n">
        <v>2949</v>
      </c>
      <c r="U1478" t="n">
        <v>0.73</v>
      </c>
      <c r="V1478" t="n">
        <v>0.78</v>
      </c>
      <c r="W1478" t="n">
        <v>0.18</v>
      </c>
      <c r="X1478" t="n">
        <v>0.16</v>
      </c>
      <c r="Y1478" t="n">
        <v>1</v>
      </c>
      <c r="Z1478" t="n">
        <v>10</v>
      </c>
    </row>
    <row r="1479">
      <c r="A1479" t="n">
        <v>82</v>
      </c>
      <c r="B1479" t="n">
        <v>80</v>
      </c>
      <c r="C1479" t="inlineStr">
        <is>
          <t xml:space="preserve">CONCLUIDO	</t>
        </is>
      </c>
      <c r="D1479" t="n">
        <v>5.0009</v>
      </c>
      <c r="E1479" t="n">
        <v>20</v>
      </c>
      <c r="F1479" t="n">
        <v>17.45</v>
      </c>
      <c r="G1479" t="n">
        <v>149.54</v>
      </c>
      <c r="H1479" t="n">
        <v>2.02</v>
      </c>
      <c r="I1479" t="n">
        <v>7</v>
      </c>
      <c r="J1479" t="n">
        <v>189.25</v>
      </c>
      <c r="K1479" t="n">
        <v>50.28</v>
      </c>
      <c r="L1479" t="n">
        <v>21.5</v>
      </c>
      <c r="M1479" t="n">
        <v>4</v>
      </c>
      <c r="N1479" t="n">
        <v>37.47</v>
      </c>
      <c r="O1479" t="n">
        <v>23575.09</v>
      </c>
      <c r="P1479" t="n">
        <v>172.94</v>
      </c>
      <c r="Q1479" t="n">
        <v>444.55</v>
      </c>
      <c r="R1479" t="n">
        <v>66.09999999999999</v>
      </c>
      <c r="S1479" t="n">
        <v>48.21</v>
      </c>
      <c r="T1479" t="n">
        <v>3022.22</v>
      </c>
      <c r="U1479" t="n">
        <v>0.73</v>
      </c>
      <c r="V1479" t="n">
        <v>0.78</v>
      </c>
      <c r="W1479" t="n">
        <v>0.18</v>
      </c>
      <c r="X1479" t="n">
        <v>0.17</v>
      </c>
      <c r="Y1479" t="n">
        <v>1</v>
      </c>
      <c r="Z1479" t="n">
        <v>10</v>
      </c>
    </row>
    <row r="1480">
      <c r="A1480" t="n">
        <v>83</v>
      </c>
      <c r="B1480" t="n">
        <v>80</v>
      </c>
      <c r="C1480" t="inlineStr">
        <is>
          <t xml:space="preserve">CONCLUIDO	</t>
        </is>
      </c>
      <c r="D1480" t="n">
        <v>5.0064</v>
      </c>
      <c r="E1480" t="n">
        <v>19.97</v>
      </c>
      <c r="F1480" t="n">
        <v>17.42</v>
      </c>
      <c r="G1480" t="n">
        <v>149.35</v>
      </c>
      <c r="H1480" t="n">
        <v>2.04</v>
      </c>
      <c r="I1480" t="n">
        <v>7</v>
      </c>
      <c r="J1480" t="n">
        <v>189.63</v>
      </c>
      <c r="K1480" t="n">
        <v>50.28</v>
      </c>
      <c r="L1480" t="n">
        <v>21.75</v>
      </c>
      <c r="M1480" t="n">
        <v>2</v>
      </c>
      <c r="N1480" t="n">
        <v>37.6</v>
      </c>
      <c r="O1480" t="n">
        <v>23622.13</v>
      </c>
      <c r="P1480" t="n">
        <v>172.18</v>
      </c>
      <c r="Q1480" t="n">
        <v>444.55</v>
      </c>
      <c r="R1480" t="n">
        <v>65.17</v>
      </c>
      <c r="S1480" t="n">
        <v>48.21</v>
      </c>
      <c r="T1480" t="n">
        <v>2553</v>
      </c>
      <c r="U1480" t="n">
        <v>0.74</v>
      </c>
      <c r="V1480" t="n">
        <v>0.78</v>
      </c>
      <c r="W1480" t="n">
        <v>0.18</v>
      </c>
      <c r="X1480" t="n">
        <v>0.15</v>
      </c>
      <c r="Y1480" t="n">
        <v>1</v>
      </c>
      <c r="Z1480" t="n">
        <v>10</v>
      </c>
    </row>
    <row r="1481">
      <c r="A1481" t="n">
        <v>84</v>
      </c>
      <c r="B1481" t="n">
        <v>80</v>
      </c>
      <c r="C1481" t="inlineStr">
        <is>
          <t xml:space="preserve">CONCLUIDO	</t>
        </is>
      </c>
      <c r="D1481" t="n">
        <v>5.0065</v>
      </c>
      <c r="E1481" t="n">
        <v>19.97</v>
      </c>
      <c r="F1481" t="n">
        <v>17.42</v>
      </c>
      <c r="G1481" t="n">
        <v>149.35</v>
      </c>
      <c r="H1481" t="n">
        <v>2.05</v>
      </c>
      <c r="I1481" t="n">
        <v>7</v>
      </c>
      <c r="J1481" t="n">
        <v>190.01</v>
      </c>
      <c r="K1481" t="n">
        <v>50.28</v>
      </c>
      <c r="L1481" t="n">
        <v>22</v>
      </c>
      <c r="M1481" t="n">
        <v>1</v>
      </c>
      <c r="N1481" t="n">
        <v>37.74</v>
      </c>
      <c r="O1481" t="n">
        <v>23669.2</v>
      </c>
      <c r="P1481" t="n">
        <v>172.29</v>
      </c>
      <c r="Q1481" t="n">
        <v>444.55</v>
      </c>
      <c r="R1481" t="n">
        <v>65.16</v>
      </c>
      <c r="S1481" t="n">
        <v>48.21</v>
      </c>
      <c r="T1481" t="n">
        <v>2548.16</v>
      </c>
      <c r="U1481" t="n">
        <v>0.74</v>
      </c>
      <c r="V1481" t="n">
        <v>0.78</v>
      </c>
      <c r="W1481" t="n">
        <v>0.18</v>
      </c>
      <c r="X1481" t="n">
        <v>0.15</v>
      </c>
      <c r="Y1481" t="n">
        <v>1</v>
      </c>
      <c r="Z1481" t="n">
        <v>10</v>
      </c>
    </row>
    <row r="1482">
      <c r="A1482" t="n">
        <v>85</v>
      </c>
      <c r="B1482" t="n">
        <v>80</v>
      </c>
      <c r="C1482" t="inlineStr">
        <is>
          <t xml:space="preserve">CONCLUIDO	</t>
        </is>
      </c>
      <c r="D1482" t="n">
        <v>5.0058</v>
      </c>
      <c r="E1482" t="n">
        <v>19.98</v>
      </c>
      <c r="F1482" t="n">
        <v>17.43</v>
      </c>
      <c r="G1482" t="n">
        <v>149.37</v>
      </c>
      <c r="H1482" t="n">
        <v>2.07</v>
      </c>
      <c r="I1482" t="n">
        <v>7</v>
      </c>
      <c r="J1482" t="n">
        <v>190.4</v>
      </c>
      <c r="K1482" t="n">
        <v>50.28</v>
      </c>
      <c r="L1482" t="n">
        <v>22.25</v>
      </c>
      <c r="M1482" t="n">
        <v>0</v>
      </c>
      <c r="N1482" t="n">
        <v>37.87</v>
      </c>
      <c r="O1482" t="n">
        <v>23716.33</v>
      </c>
      <c r="P1482" t="n">
        <v>172.62</v>
      </c>
      <c r="Q1482" t="n">
        <v>444.55</v>
      </c>
      <c r="R1482" t="n">
        <v>65.20999999999999</v>
      </c>
      <c r="S1482" t="n">
        <v>48.21</v>
      </c>
      <c r="T1482" t="n">
        <v>2573.97</v>
      </c>
      <c r="U1482" t="n">
        <v>0.74</v>
      </c>
      <c r="V1482" t="n">
        <v>0.78</v>
      </c>
      <c r="W1482" t="n">
        <v>0.18</v>
      </c>
      <c r="X1482" t="n">
        <v>0.15</v>
      </c>
      <c r="Y1482" t="n">
        <v>1</v>
      </c>
      <c r="Z1482" t="n">
        <v>10</v>
      </c>
    </row>
    <row r="1483">
      <c r="A1483" t="n">
        <v>0</v>
      </c>
      <c r="B1483" t="n">
        <v>115</v>
      </c>
      <c r="C1483" t="inlineStr">
        <is>
          <t xml:space="preserve">CONCLUIDO	</t>
        </is>
      </c>
      <c r="D1483" t="n">
        <v>2.4448</v>
      </c>
      <c r="E1483" t="n">
        <v>40.9</v>
      </c>
      <c r="F1483" t="n">
        <v>25.78</v>
      </c>
      <c r="G1483" t="n">
        <v>5.45</v>
      </c>
      <c r="H1483" t="n">
        <v>0.08</v>
      </c>
      <c r="I1483" t="n">
        <v>284</v>
      </c>
      <c r="J1483" t="n">
        <v>222.93</v>
      </c>
      <c r="K1483" t="n">
        <v>56.94</v>
      </c>
      <c r="L1483" t="n">
        <v>1</v>
      </c>
      <c r="M1483" t="n">
        <v>282</v>
      </c>
      <c r="N1483" t="n">
        <v>49.99</v>
      </c>
      <c r="O1483" t="n">
        <v>27728.69</v>
      </c>
      <c r="P1483" t="n">
        <v>390.6</v>
      </c>
      <c r="Q1483" t="n">
        <v>444.84</v>
      </c>
      <c r="R1483" t="n">
        <v>338.54</v>
      </c>
      <c r="S1483" t="n">
        <v>48.21</v>
      </c>
      <c r="T1483" t="n">
        <v>137855.01</v>
      </c>
      <c r="U1483" t="n">
        <v>0.14</v>
      </c>
      <c r="V1483" t="n">
        <v>0.53</v>
      </c>
      <c r="W1483" t="n">
        <v>0.62</v>
      </c>
      <c r="X1483" t="n">
        <v>8.49</v>
      </c>
      <c r="Y1483" t="n">
        <v>1</v>
      </c>
      <c r="Z1483" t="n">
        <v>10</v>
      </c>
    </row>
    <row r="1484">
      <c r="A1484" t="n">
        <v>1</v>
      </c>
      <c r="B1484" t="n">
        <v>115</v>
      </c>
      <c r="C1484" t="inlineStr">
        <is>
          <t xml:space="preserve">CONCLUIDO	</t>
        </is>
      </c>
      <c r="D1484" t="n">
        <v>2.8604</v>
      </c>
      <c r="E1484" t="n">
        <v>34.96</v>
      </c>
      <c r="F1484" t="n">
        <v>23.3</v>
      </c>
      <c r="G1484" t="n">
        <v>6.82</v>
      </c>
      <c r="H1484" t="n">
        <v>0.1</v>
      </c>
      <c r="I1484" t="n">
        <v>205</v>
      </c>
      <c r="J1484" t="n">
        <v>223.35</v>
      </c>
      <c r="K1484" t="n">
        <v>56.94</v>
      </c>
      <c r="L1484" t="n">
        <v>1.25</v>
      </c>
      <c r="M1484" t="n">
        <v>203</v>
      </c>
      <c r="N1484" t="n">
        <v>50.15</v>
      </c>
      <c r="O1484" t="n">
        <v>27780.03</v>
      </c>
      <c r="P1484" t="n">
        <v>352.56</v>
      </c>
      <c r="Q1484" t="n">
        <v>444.72</v>
      </c>
      <c r="R1484" t="n">
        <v>257.42</v>
      </c>
      <c r="S1484" t="n">
        <v>48.21</v>
      </c>
      <c r="T1484" t="n">
        <v>97691.12</v>
      </c>
      <c r="U1484" t="n">
        <v>0.19</v>
      </c>
      <c r="V1484" t="n">
        <v>0.59</v>
      </c>
      <c r="W1484" t="n">
        <v>0.49</v>
      </c>
      <c r="X1484" t="n">
        <v>6.02</v>
      </c>
      <c r="Y1484" t="n">
        <v>1</v>
      </c>
      <c r="Z1484" t="n">
        <v>10</v>
      </c>
    </row>
    <row r="1485">
      <c r="A1485" t="n">
        <v>2</v>
      </c>
      <c r="B1485" t="n">
        <v>115</v>
      </c>
      <c r="C1485" t="inlineStr">
        <is>
          <t xml:space="preserve">CONCLUIDO	</t>
        </is>
      </c>
      <c r="D1485" t="n">
        <v>3.1529</v>
      </c>
      <c r="E1485" t="n">
        <v>31.72</v>
      </c>
      <c r="F1485" t="n">
        <v>21.99</v>
      </c>
      <c r="G1485" t="n">
        <v>8.199999999999999</v>
      </c>
      <c r="H1485" t="n">
        <v>0.12</v>
      </c>
      <c r="I1485" t="n">
        <v>161</v>
      </c>
      <c r="J1485" t="n">
        <v>223.76</v>
      </c>
      <c r="K1485" t="n">
        <v>56.94</v>
      </c>
      <c r="L1485" t="n">
        <v>1.5</v>
      </c>
      <c r="M1485" t="n">
        <v>159</v>
      </c>
      <c r="N1485" t="n">
        <v>50.32</v>
      </c>
      <c r="O1485" t="n">
        <v>27831.42</v>
      </c>
      <c r="P1485" t="n">
        <v>332.3</v>
      </c>
      <c r="Q1485" t="n">
        <v>444.64</v>
      </c>
      <c r="R1485" t="n">
        <v>214.83</v>
      </c>
      <c r="S1485" t="n">
        <v>48.21</v>
      </c>
      <c r="T1485" t="n">
        <v>76614.11</v>
      </c>
      <c r="U1485" t="n">
        <v>0.22</v>
      </c>
      <c r="V1485" t="n">
        <v>0.62</v>
      </c>
      <c r="W1485" t="n">
        <v>0.42</v>
      </c>
      <c r="X1485" t="n">
        <v>4.71</v>
      </c>
      <c r="Y1485" t="n">
        <v>1</v>
      </c>
      <c r="Z1485" t="n">
        <v>10</v>
      </c>
    </row>
    <row r="1486">
      <c r="A1486" t="n">
        <v>3</v>
      </c>
      <c r="B1486" t="n">
        <v>115</v>
      </c>
      <c r="C1486" t="inlineStr">
        <is>
          <t xml:space="preserve">CONCLUIDO	</t>
        </is>
      </c>
      <c r="D1486" t="n">
        <v>3.3862</v>
      </c>
      <c r="E1486" t="n">
        <v>29.53</v>
      </c>
      <c r="F1486" t="n">
        <v>21.08</v>
      </c>
      <c r="G1486" t="n">
        <v>9.58</v>
      </c>
      <c r="H1486" t="n">
        <v>0.14</v>
      </c>
      <c r="I1486" t="n">
        <v>132</v>
      </c>
      <c r="J1486" t="n">
        <v>224.18</v>
      </c>
      <c r="K1486" t="n">
        <v>56.94</v>
      </c>
      <c r="L1486" t="n">
        <v>1.75</v>
      </c>
      <c r="M1486" t="n">
        <v>130</v>
      </c>
      <c r="N1486" t="n">
        <v>50.49</v>
      </c>
      <c r="O1486" t="n">
        <v>27882.87</v>
      </c>
      <c r="P1486" t="n">
        <v>318.17</v>
      </c>
      <c r="Q1486" t="n">
        <v>444.61</v>
      </c>
      <c r="R1486" t="n">
        <v>184.81</v>
      </c>
      <c r="S1486" t="n">
        <v>48.21</v>
      </c>
      <c r="T1486" t="n">
        <v>61750.33</v>
      </c>
      <c r="U1486" t="n">
        <v>0.26</v>
      </c>
      <c r="V1486" t="n">
        <v>0.65</v>
      </c>
      <c r="W1486" t="n">
        <v>0.37</v>
      </c>
      <c r="X1486" t="n">
        <v>3.8</v>
      </c>
      <c r="Y1486" t="n">
        <v>1</v>
      </c>
      <c r="Z1486" t="n">
        <v>10</v>
      </c>
    </row>
    <row r="1487">
      <c r="A1487" t="n">
        <v>4</v>
      </c>
      <c r="B1487" t="n">
        <v>115</v>
      </c>
      <c r="C1487" t="inlineStr">
        <is>
          <t xml:space="preserve">CONCLUIDO	</t>
        </is>
      </c>
      <c r="D1487" t="n">
        <v>3.5539</v>
      </c>
      <c r="E1487" t="n">
        <v>28.14</v>
      </c>
      <c r="F1487" t="n">
        <v>20.52</v>
      </c>
      <c r="G1487" t="n">
        <v>10.89</v>
      </c>
      <c r="H1487" t="n">
        <v>0.16</v>
      </c>
      <c r="I1487" t="n">
        <v>113</v>
      </c>
      <c r="J1487" t="n">
        <v>224.6</v>
      </c>
      <c r="K1487" t="n">
        <v>56.94</v>
      </c>
      <c r="L1487" t="n">
        <v>2</v>
      </c>
      <c r="M1487" t="n">
        <v>111</v>
      </c>
      <c r="N1487" t="n">
        <v>50.65</v>
      </c>
      <c r="O1487" t="n">
        <v>27934.37</v>
      </c>
      <c r="P1487" t="n">
        <v>309.37</v>
      </c>
      <c r="Q1487" t="n">
        <v>444.68</v>
      </c>
      <c r="R1487" t="n">
        <v>166.22</v>
      </c>
      <c r="S1487" t="n">
        <v>48.21</v>
      </c>
      <c r="T1487" t="n">
        <v>52550.83</v>
      </c>
      <c r="U1487" t="n">
        <v>0.29</v>
      </c>
      <c r="V1487" t="n">
        <v>0.67</v>
      </c>
      <c r="W1487" t="n">
        <v>0.34</v>
      </c>
      <c r="X1487" t="n">
        <v>3.24</v>
      </c>
      <c r="Y1487" t="n">
        <v>1</v>
      </c>
      <c r="Z1487" t="n">
        <v>10</v>
      </c>
    </row>
    <row r="1488">
      <c r="A1488" t="n">
        <v>5</v>
      </c>
      <c r="B1488" t="n">
        <v>115</v>
      </c>
      <c r="C1488" t="inlineStr">
        <is>
          <t xml:space="preserve">CONCLUIDO	</t>
        </is>
      </c>
      <c r="D1488" t="n">
        <v>3.6963</v>
      </c>
      <c r="E1488" t="n">
        <v>27.05</v>
      </c>
      <c r="F1488" t="n">
        <v>20.09</v>
      </c>
      <c r="G1488" t="n">
        <v>12.3</v>
      </c>
      <c r="H1488" t="n">
        <v>0.18</v>
      </c>
      <c r="I1488" t="n">
        <v>98</v>
      </c>
      <c r="J1488" t="n">
        <v>225.01</v>
      </c>
      <c r="K1488" t="n">
        <v>56.94</v>
      </c>
      <c r="L1488" t="n">
        <v>2.25</v>
      </c>
      <c r="M1488" t="n">
        <v>96</v>
      </c>
      <c r="N1488" t="n">
        <v>50.82</v>
      </c>
      <c r="O1488" t="n">
        <v>27985.94</v>
      </c>
      <c r="P1488" t="n">
        <v>302.64</v>
      </c>
      <c r="Q1488" t="n">
        <v>444.6</v>
      </c>
      <c r="R1488" t="n">
        <v>152.61</v>
      </c>
      <c r="S1488" t="n">
        <v>48.21</v>
      </c>
      <c r="T1488" t="n">
        <v>45820.74</v>
      </c>
      <c r="U1488" t="n">
        <v>0.32</v>
      </c>
      <c r="V1488" t="n">
        <v>0.68</v>
      </c>
      <c r="W1488" t="n">
        <v>0.32</v>
      </c>
      <c r="X1488" t="n">
        <v>2.81</v>
      </c>
      <c r="Y1488" t="n">
        <v>1</v>
      </c>
      <c r="Z1488" t="n">
        <v>10</v>
      </c>
    </row>
    <row r="1489">
      <c r="A1489" t="n">
        <v>6</v>
      </c>
      <c r="B1489" t="n">
        <v>115</v>
      </c>
      <c r="C1489" t="inlineStr">
        <is>
          <t xml:space="preserve">CONCLUIDO	</t>
        </is>
      </c>
      <c r="D1489" t="n">
        <v>3.8136</v>
      </c>
      <c r="E1489" t="n">
        <v>26.22</v>
      </c>
      <c r="F1489" t="n">
        <v>19.74</v>
      </c>
      <c r="G1489" t="n">
        <v>13.62</v>
      </c>
      <c r="H1489" t="n">
        <v>0.2</v>
      </c>
      <c r="I1489" t="n">
        <v>87</v>
      </c>
      <c r="J1489" t="n">
        <v>225.43</v>
      </c>
      <c r="K1489" t="n">
        <v>56.94</v>
      </c>
      <c r="L1489" t="n">
        <v>2.5</v>
      </c>
      <c r="M1489" t="n">
        <v>85</v>
      </c>
      <c r="N1489" t="n">
        <v>50.99</v>
      </c>
      <c r="O1489" t="n">
        <v>28037.57</v>
      </c>
      <c r="P1489" t="n">
        <v>297.07</v>
      </c>
      <c r="Q1489" t="n">
        <v>444.58</v>
      </c>
      <c r="R1489" t="n">
        <v>141.04</v>
      </c>
      <c r="S1489" t="n">
        <v>48.21</v>
      </c>
      <c r="T1489" t="n">
        <v>40089.13</v>
      </c>
      <c r="U1489" t="n">
        <v>0.34</v>
      </c>
      <c r="V1489" t="n">
        <v>0.6899999999999999</v>
      </c>
      <c r="W1489" t="n">
        <v>0.3</v>
      </c>
      <c r="X1489" t="n">
        <v>2.46</v>
      </c>
      <c r="Y1489" t="n">
        <v>1</v>
      </c>
      <c r="Z1489" t="n">
        <v>10</v>
      </c>
    </row>
    <row r="1490">
      <c r="A1490" t="n">
        <v>7</v>
      </c>
      <c r="B1490" t="n">
        <v>115</v>
      </c>
      <c r="C1490" t="inlineStr">
        <is>
          <t xml:space="preserve">CONCLUIDO	</t>
        </is>
      </c>
      <c r="D1490" t="n">
        <v>3.9138</v>
      </c>
      <c r="E1490" t="n">
        <v>25.55</v>
      </c>
      <c r="F1490" t="n">
        <v>19.47</v>
      </c>
      <c r="G1490" t="n">
        <v>14.97</v>
      </c>
      <c r="H1490" t="n">
        <v>0.22</v>
      </c>
      <c r="I1490" t="n">
        <v>78</v>
      </c>
      <c r="J1490" t="n">
        <v>225.85</v>
      </c>
      <c r="K1490" t="n">
        <v>56.94</v>
      </c>
      <c r="L1490" t="n">
        <v>2.75</v>
      </c>
      <c r="M1490" t="n">
        <v>76</v>
      </c>
      <c r="N1490" t="n">
        <v>51.16</v>
      </c>
      <c r="O1490" t="n">
        <v>28089.25</v>
      </c>
      <c r="P1490" t="n">
        <v>292.6</v>
      </c>
      <c r="Q1490" t="n">
        <v>444.65</v>
      </c>
      <c r="R1490" t="n">
        <v>131.88</v>
      </c>
      <c r="S1490" t="n">
        <v>48.21</v>
      </c>
      <c r="T1490" t="n">
        <v>35554.67</v>
      </c>
      <c r="U1490" t="n">
        <v>0.37</v>
      </c>
      <c r="V1490" t="n">
        <v>0.7</v>
      </c>
      <c r="W1490" t="n">
        <v>0.29</v>
      </c>
      <c r="X1490" t="n">
        <v>2.19</v>
      </c>
      <c r="Y1490" t="n">
        <v>1</v>
      </c>
      <c r="Z1490" t="n">
        <v>10</v>
      </c>
    </row>
    <row r="1491">
      <c r="A1491" t="n">
        <v>8</v>
      </c>
      <c r="B1491" t="n">
        <v>115</v>
      </c>
      <c r="C1491" t="inlineStr">
        <is>
          <t xml:space="preserve">CONCLUIDO	</t>
        </is>
      </c>
      <c r="D1491" t="n">
        <v>3.9925</v>
      </c>
      <c r="E1491" t="n">
        <v>25.05</v>
      </c>
      <c r="F1491" t="n">
        <v>19.27</v>
      </c>
      <c r="G1491" t="n">
        <v>16.28</v>
      </c>
      <c r="H1491" t="n">
        <v>0.24</v>
      </c>
      <c r="I1491" t="n">
        <v>71</v>
      </c>
      <c r="J1491" t="n">
        <v>226.27</v>
      </c>
      <c r="K1491" t="n">
        <v>56.94</v>
      </c>
      <c r="L1491" t="n">
        <v>3</v>
      </c>
      <c r="M1491" t="n">
        <v>69</v>
      </c>
      <c r="N1491" t="n">
        <v>51.33</v>
      </c>
      <c r="O1491" t="n">
        <v>28140.99</v>
      </c>
      <c r="P1491" t="n">
        <v>289.41</v>
      </c>
      <c r="Q1491" t="n">
        <v>444.62</v>
      </c>
      <c r="R1491" t="n">
        <v>125.54</v>
      </c>
      <c r="S1491" t="n">
        <v>48.21</v>
      </c>
      <c r="T1491" t="n">
        <v>32419.38</v>
      </c>
      <c r="U1491" t="n">
        <v>0.38</v>
      </c>
      <c r="V1491" t="n">
        <v>0.71</v>
      </c>
      <c r="W1491" t="n">
        <v>0.28</v>
      </c>
      <c r="X1491" t="n">
        <v>1.99</v>
      </c>
      <c r="Y1491" t="n">
        <v>1</v>
      </c>
      <c r="Z1491" t="n">
        <v>10</v>
      </c>
    </row>
    <row r="1492">
      <c r="A1492" t="n">
        <v>9</v>
      </c>
      <c r="B1492" t="n">
        <v>115</v>
      </c>
      <c r="C1492" t="inlineStr">
        <is>
          <t xml:space="preserve">CONCLUIDO	</t>
        </is>
      </c>
      <c r="D1492" t="n">
        <v>4.0669</v>
      </c>
      <c r="E1492" t="n">
        <v>24.59</v>
      </c>
      <c r="F1492" t="n">
        <v>19.08</v>
      </c>
      <c r="G1492" t="n">
        <v>17.61</v>
      </c>
      <c r="H1492" t="n">
        <v>0.25</v>
      </c>
      <c r="I1492" t="n">
        <v>65</v>
      </c>
      <c r="J1492" t="n">
        <v>226.69</v>
      </c>
      <c r="K1492" t="n">
        <v>56.94</v>
      </c>
      <c r="L1492" t="n">
        <v>3.25</v>
      </c>
      <c r="M1492" t="n">
        <v>63</v>
      </c>
      <c r="N1492" t="n">
        <v>51.5</v>
      </c>
      <c r="O1492" t="n">
        <v>28192.8</v>
      </c>
      <c r="P1492" t="n">
        <v>286.19</v>
      </c>
      <c r="Q1492" t="n">
        <v>444.59</v>
      </c>
      <c r="R1492" t="n">
        <v>119.11</v>
      </c>
      <c r="S1492" t="n">
        <v>48.21</v>
      </c>
      <c r="T1492" t="n">
        <v>29233.96</v>
      </c>
      <c r="U1492" t="n">
        <v>0.4</v>
      </c>
      <c r="V1492" t="n">
        <v>0.72</v>
      </c>
      <c r="W1492" t="n">
        <v>0.27</v>
      </c>
      <c r="X1492" t="n">
        <v>1.8</v>
      </c>
      <c r="Y1492" t="n">
        <v>1</v>
      </c>
      <c r="Z1492" t="n">
        <v>10</v>
      </c>
    </row>
    <row r="1493">
      <c r="A1493" t="n">
        <v>10</v>
      </c>
      <c r="B1493" t="n">
        <v>115</v>
      </c>
      <c r="C1493" t="inlineStr">
        <is>
          <t xml:space="preserve">CONCLUIDO	</t>
        </is>
      </c>
      <c r="D1493" t="n">
        <v>4.1449</v>
      </c>
      <c r="E1493" t="n">
        <v>24.13</v>
      </c>
      <c r="F1493" t="n">
        <v>18.88</v>
      </c>
      <c r="G1493" t="n">
        <v>19.2</v>
      </c>
      <c r="H1493" t="n">
        <v>0.27</v>
      </c>
      <c r="I1493" t="n">
        <v>59</v>
      </c>
      <c r="J1493" t="n">
        <v>227.11</v>
      </c>
      <c r="K1493" t="n">
        <v>56.94</v>
      </c>
      <c r="L1493" t="n">
        <v>3.5</v>
      </c>
      <c r="M1493" t="n">
        <v>57</v>
      </c>
      <c r="N1493" t="n">
        <v>51.67</v>
      </c>
      <c r="O1493" t="n">
        <v>28244.66</v>
      </c>
      <c r="P1493" t="n">
        <v>282.91</v>
      </c>
      <c r="Q1493" t="n">
        <v>444.6</v>
      </c>
      <c r="R1493" t="n">
        <v>112.56</v>
      </c>
      <c r="S1493" t="n">
        <v>48.21</v>
      </c>
      <c r="T1493" t="n">
        <v>25988.57</v>
      </c>
      <c r="U1493" t="n">
        <v>0.43</v>
      </c>
      <c r="V1493" t="n">
        <v>0.72</v>
      </c>
      <c r="W1493" t="n">
        <v>0.26</v>
      </c>
      <c r="X1493" t="n">
        <v>1.6</v>
      </c>
      <c r="Y1493" t="n">
        <v>1</v>
      </c>
      <c r="Z1493" t="n">
        <v>10</v>
      </c>
    </row>
    <row r="1494">
      <c r="A1494" t="n">
        <v>11</v>
      </c>
      <c r="B1494" t="n">
        <v>115</v>
      </c>
      <c r="C1494" t="inlineStr">
        <is>
          <t xml:space="preserve">CONCLUIDO	</t>
        </is>
      </c>
      <c r="D1494" t="n">
        <v>4.2243</v>
      </c>
      <c r="E1494" t="n">
        <v>23.67</v>
      </c>
      <c r="F1494" t="n">
        <v>18.6</v>
      </c>
      <c r="G1494" t="n">
        <v>20.29</v>
      </c>
      <c r="H1494" t="n">
        <v>0.29</v>
      </c>
      <c r="I1494" t="n">
        <v>55</v>
      </c>
      <c r="J1494" t="n">
        <v>227.53</v>
      </c>
      <c r="K1494" t="n">
        <v>56.94</v>
      </c>
      <c r="L1494" t="n">
        <v>3.75</v>
      </c>
      <c r="M1494" t="n">
        <v>53</v>
      </c>
      <c r="N1494" t="n">
        <v>51.84</v>
      </c>
      <c r="O1494" t="n">
        <v>28296.58</v>
      </c>
      <c r="P1494" t="n">
        <v>278.34</v>
      </c>
      <c r="Q1494" t="n">
        <v>444.57</v>
      </c>
      <c r="R1494" t="n">
        <v>102.99</v>
      </c>
      <c r="S1494" t="n">
        <v>48.21</v>
      </c>
      <c r="T1494" t="n">
        <v>21224.44</v>
      </c>
      <c r="U1494" t="n">
        <v>0.47</v>
      </c>
      <c r="V1494" t="n">
        <v>0.73</v>
      </c>
      <c r="W1494" t="n">
        <v>0.25</v>
      </c>
      <c r="X1494" t="n">
        <v>1.32</v>
      </c>
      <c r="Y1494" t="n">
        <v>1</v>
      </c>
      <c r="Z1494" t="n">
        <v>10</v>
      </c>
    </row>
    <row r="1495">
      <c r="A1495" t="n">
        <v>12</v>
      </c>
      <c r="B1495" t="n">
        <v>115</v>
      </c>
      <c r="C1495" t="inlineStr">
        <is>
          <t xml:space="preserve">CONCLUIDO	</t>
        </is>
      </c>
      <c r="D1495" t="n">
        <v>4.231</v>
      </c>
      <c r="E1495" t="n">
        <v>23.64</v>
      </c>
      <c r="F1495" t="n">
        <v>18.69</v>
      </c>
      <c r="G1495" t="n">
        <v>21.57</v>
      </c>
      <c r="H1495" t="n">
        <v>0.31</v>
      </c>
      <c r="I1495" t="n">
        <v>52</v>
      </c>
      <c r="J1495" t="n">
        <v>227.95</v>
      </c>
      <c r="K1495" t="n">
        <v>56.94</v>
      </c>
      <c r="L1495" t="n">
        <v>4</v>
      </c>
      <c r="M1495" t="n">
        <v>50</v>
      </c>
      <c r="N1495" t="n">
        <v>52.01</v>
      </c>
      <c r="O1495" t="n">
        <v>28348.56</v>
      </c>
      <c r="P1495" t="n">
        <v>279.55</v>
      </c>
      <c r="Q1495" t="n">
        <v>444.57</v>
      </c>
      <c r="R1495" t="n">
        <v>107.49</v>
      </c>
      <c r="S1495" t="n">
        <v>48.21</v>
      </c>
      <c r="T1495" t="n">
        <v>23489.63</v>
      </c>
      <c r="U1495" t="n">
        <v>0.45</v>
      </c>
      <c r="V1495" t="n">
        <v>0.73</v>
      </c>
      <c r="W1495" t="n">
        <v>0.22</v>
      </c>
      <c r="X1495" t="n">
        <v>1.41</v>
      </c>
      <c r="Y1495" t="n">
        <v>1</v>
      </c>
      <c r="Z1495" t="n">
        <v>10</v>
      </c>
    </row>
    <row r="1496">
      <c r="A1496" t="n">
        <v>13</v>
      </c>
      <c r="B1496" t="n">
        <v>115</v>
      </c>
      <c r="C1496" t="inlineStr">
        <is>
          <t xml:space="preserve">CONCLUIDO	</t>
        </is>
      </c>
      <c r="D1496" t="n">
        <v>4.2296</v>
      </c>
      <c r="E1496" t="n">
        <v>23.64</v>
      </c>
      <c r="F1496" t="n">
        <v>18.83</v>
      </c>
      <c r="G1496" t="n">
        <v>23.06</v>
      </c>
      <c r="H1496" t="n">
        <v>0.33</v>
      </c>
      <c r="I1496" t="n">
        <v>49</v>
      </c>
      <c r="J1496" t="n">
        <v>228.38</v>
      </c>
      <c r="K1496" t="n">
        <v>56.94</v>
      </c>
      <c r="L1496" t="n">
        <v>4.25</v>
      </c>
      <c r="M1496" t="n">
        <v>47</v>
      </c>
      <c r="N1496" t="n">
        <v>52.18</v>
      </c>
      <c r="O1496" t="n">
        <v>28400.61</v>
      </c>
      <c r="P1496" t="n">
        <v>281.65</v>
      </c>
      <c r="Q1496" t="n">
        <v>444.62</v>
      </c>
      <c r="R1496" t="n">
        <v>112.13</v>
      </c>
      <c r="S1496" t="n">
        <v>48.21</v>
      </c>
      <c r="T1496" t="n">
        <v>25823.35</v>
      </c>
      <c r="U1496" t="n">
        <v>0.43</v>
      </c>
      <c r="V1496" t="n">
        <v>0.72</v>
      </c>
      <c r="W1496" t="n">
        <v>0.24</v>
      </c>
      <c r="X1496" t="n">
        <v>1.55</v>
      </c>
      <c r="Y1496" t="n">
        <v>1</v>
      </c>
      <c r="Z1496" t="n">
        <v>10</v>
      </c>
    </row>
    <row r="1497">
      <c r="A1497" t="n">
        <v>14</v>
      </c>
      <c r="B1497" t="n">
        <v>115</v>
      </c>
      <c r="C1497" t="inlineStr">
        <is>
          <t xml:space="preserve">CONCLUIDO	</t>
        </is>
      </c>
      <c r="D1497" t="n">
        <v>4.2902</v>
      </c>
      <c r="E1497" t="n">
        <v>23.31</v>
      </c>
      <c r="F1497" t="n">
        <v>18.63</v>
      </c>
      <c r="G1497" t="n">
        <v>24.3</v>
      </c>
      <c r="H1497" t="n">
        <v>0.35</v>
      </c>
      <c r="I1497" t="n">
        <v>46</v>
      </c>
      <c r="J1497" t="n">
        <v>228.8</v>
      </c>
      <c r="K1497" t="n">
        <v>56.94</v>
      </c>
      <c r="L1497" t="n">
        <v>4.5</v>
      </c>
      <c r="M1497" t="n">
        <v>44</v>
      </c>
      <c r="N1497" t="n">
        <v>52.36</v>
      </c>
      <c r="O1497" t="n">
        <v>28452.71</v>
      </c>
      <c r="P1497" t="n">
        <v>278.19</v>
      </c>
      <c r="Q1497" t="n">
        <v>444.57</v>
      </c>
      <c r="R1497" t="n">
        <v>104.87</v>
      </c>
      <c r="S1497" t="n">
        <v>48.21</v>
      </c>
      <c r="T1497" t="n">
        <v>22208.06</v>
      </c>
      <c r="U1497" t="n">
        <v>0.46</v>
      </c>
      <c r="V1497" t="n">
        <v>0.73</v>
      </c>
      <c r="W1497" t="n">
        <v>0.24</v>
      </c>
      <c r="X1497" t="n">
        <v>1.35</v>
      </c>
      <c r="Y1497" t="n">
        <v>1</v>
      </c>
      <c r="Z1497" t="n">
        <v>10</v>
      </c>
    </row>
    <row r="1498">
      <c r="A1498" t="n">
        <v>15</v>
      </c>
      <c r="B1498" t="n">
        <v>115</v>
      </c>
      <c r="C1498" t="inlineStr">
        <is>
          <t xml:space="preserve">CONCLUIDO	</t>
        </is>
      </c>
      <c r="D1498" t="n">
        <v>4.3388</v>
      </c>
      <c r="E1498" t="n">
        <v>23.05</v>
      </c>
      <c r="F1498" t="n">
        <v>18.5</v>
      </c>
      <c r="G1498" t="n">
        <v>25.81</v>
      </c>
      <c r="H1498" t="n">
        <v>0.37</v>
      </c>
      <c r="I1498" t="n">
        <v>43</v>
      </c>
      <c r="J1498" t="n">
        <v>229.22</v>
      </c>
      <c r="K1498" t="n">
        <v>56.94</v>
      </c>
      <c r="L1498" t="n">
        <v>4.75</v>
      </c>
      <c r="M1498" t="n">
        <v>41</v>
      </c>
      <c r="N1498" t="n">
        <v>52.53</v>
      </c>
      <c r="O1498" t="n">
        <v>28504.87</v>
      </c>
      <c r="P1498" t="n">
        <v>276.06</v>
      </c>
      <c r="Q1498" t="n">
        <v>444.56</v>
      </c>
      <c r="R1498" t="n">
        <v>100.58</v>
      </c>
      <c r="S1498" t="n">
        <v>48.21</v>
      </c>
      <c r="T1498" t="n">
        <v>20078.08</v>
      </c>
      <c r="U1498" t="n">
        <v>0.48</v>
      </c>
      <c r="V1498" t="n">
        <v>0.74</v>
      </c>
      <c r="W1498" t="n">
        <v>0.23</v>
      </c>
      <c r="X1498" t="n">
        <v>1.22</v>
      </c>
      <c r="Y1498" t="n">
        <v>1</v>
      </c>
      <c r="Z1498" t="n">
        <v>10</v>
      </c>
    </row>
    <row r="1499">
      <c r="A1499" t="n">
        <v>16</v>
      </c>
      <c r="B1499" t="n">
        <v>115</v>
      </c>
      <c r="C1499" t="inlineStr">
        <is>
          <t xml:space="preserve">CONCLUIDO	</t>
        </is>
      </c>
      <c r="D1499" t="n">
        <v>4.3662</v>
      </c>
      <c r="E1499" t="n">
        <v>22.9</v>
      </c>
      <c r="F1499" t="n">
        <v>18.44</v>
      </c>
      <c r="G1499" t="n">
        <v>26.99</v>
      </c>
      <c r="H1499" t="n">
        <v>0.39</v>
      </c>
      <c r="I1499" t="n">
        <v>41</v>
      </c>
      <c r="J1499" t="n">
        <v>229.65</v>
      </c>
      <c r="K1499" t="n">
        <v>56.94</v>
      </c>
      <c r="L1499" t="n">
        <v>5</v>
      </c>
      <c r="M1499" t="n">
        <v>39</v>
      </c>
      <c r="N1499" t="n">
        <v>52.7</v>
      </c>
      <c r="O1499" t="n">
        <v>28557.1</v>
      </c>
      <c r="P1499" t="n">
        <v>274.83</v>
      </c>
      <c r="Q1499" t="n">
        <v>444.57</v>
      </c>
      <c r="R1499" t="n">
        <v>98.65000000000001</v>
      </c>
      <c r="S1499" t="n">
        <v>48.21</v>
      </c>
      <c r="T1499" t="n">
        <v>19125.56</v>
      </c>
      <c r="U1499" t="n">
        <v>0.49</v>
      </c>
      <c r="V1499" t="n">
        <v>0.74</v>
      </c>
      <c r="W1499" t="n">
        <v>0.23</v>
      </c>
      <c r="X1499" t="n">
        <v>1.17</v>
      </c>
      <c r="Y1499" t="n">
        <v>1</v>
      </c>
      <c r="Z1499" t="n">
        <v>10</v>
      </c>
    </row>
    <row r="1500">
      <c r="A1500" t="n">
        <v>17</v>
      </c>
      <c r="B1500" t="n">
        <v>115</v>
      </c>
      <c r="C1500" t="inlineStr">
        <is>
          <t xml:space="preserve">CONCLUIDO	</t>
        </is>
      </c>
      <c r="D1500" t="n">
        <v>4.3941</v>
      </c>
      <c r="E1500" t="n">
        <v>22.76</v>
      </c>
      <c r="F1500" t="n">
        <v>18.39</v>
      </c>
      <c r="G1500" t="n">
        <v>28.29</v>
      </c>
      <c r="H1500" t="n">
        <v>0.41</v>
      </c>
      <c r="I1500" t="n">
        <v>39</v>
      </c>
      <c r="J1500" t="n">
        <v>230.07</v>
      </c>
      <c r="K1500" t="n">
        <v>56.94</v>
      </c>
      <c r="L1500" t="n">
        <v>5.25</v>
      </c>
      <c r="M1500" t="n">
        <v>37</v>
      </c>
      <c r="N1500" t="n">
        <v>52.88</v>
      </c>
      <c r="O1500" t="n">
        <v>28609.38</v>
      </c>
      <c r="P1500" t="n">
        <v>273.85</v>
      </c>
      <c r="Q1500" t="n">
        <v>444.56</v>
      </c>
      <c r="R1500" t="n">
        <v>96.93000000000001</v>
      </c>
      <c r="S1500" t="n">
        <v>48.21</v>
      </c>
      <c r="T1500" t="n">
        <v>18273.03</v>
      </c>
      <c r="U1500" t="n">
        <v>0.5</v>
      </c>
      <c r="V1500" t="n">
        <v>0.74</v>
      </c>
      <c r="W1500" t="n">
        <v>0.22</v>
      </c>
      <c r="X1500" t="n">
        <v>1.11</v>
      </c>
      <c r="Y1500" t="n">
        <v>1</v>
      </c>
      <c r="Z1500" t="n">
        <v>10</v>
      </c>
    </row>
    <row r="1501">
      <c r="A1501" t="n">
        <v>18</v>
      </c>
      <c r="B1501" t="n">
        <v>115</v>
      </c>
      <c r="C1501" t="inlineStr">
        <is>
          <t xml:space="preserve">CONCLUIDO	</t>
        </is>
      </c>
      <c r="D1501" t="n">
        <v>4.4243</v>
      </c>
      <c r="E1501" t="n">
        <v>22.6</v>
      </c>
      <c r="F1501" t="n">
        <v>18.32</v>
      </c>
      <c r="G1501" t="n">
        <v>29.7</v>
      </c>
      <c r="H1501" t="n">
        <v>0.42</v>
      </c>
      <c r="I1501" t="n">
        <v>37</v>
      </c>
      <c r="J1501" t="n">
        <v>230.49</v>
      </c>
      <c r="K1501" t="n">
        <v>56.94</v>
      </c>
      <c r="L1501" t="n">
        <v>5.5</v>
      </c>
      <c r="M1501" t="n">
        <v>35</v>
      </c>
      <c r="N1501" t="n">
        <v>53.05</v>
      </c>
      <c r="O1501" t="n">
        <v>28661.73</v>
      </c>
      <c r="P1501" t="n">
        <v>272.49</v>
      </c>
      <c r="Q1501" t="n">
        <v>444.56</v>
      </c>
      <c r="R1501" t="n">
        <v>94.59999999999999</v>
      </c>
      <c r="S1501" t="n">
        <v>48.21</v>
      </c>
      <c r="T1501" t="n">
        <v>17117.53</v>
      </c>
      <c r="U1501" t="n">
        <v>0.51</v>
      </c>
      <c r="V1501" t="n">
        <v>0.74</v>
      </c>
      <c r="W1501" t="n">
        <v>0.22</v>
      </c>
      <c r="X1501" t="n">
        <v>1.04</v>
      </c>
      <c r="Y1501" t="n">
        <v>1</v>
      </c>
      <c r="Z1501" t="n">
        <v>10</v>
      </c>
    </row>
    <row r="1502">
      <c r="A1502" t="n">
        <v>19</v>
      </c>
      <c r="B1502" t="n">
        <v>115</v>
      </c>
      <c r="C1502" t="inlineStr">
        <is>
          <t xml:space="preserve">CONCLUIDO	</t>
        </is>
      </c>
      <c r="D1502" t="n">
        <v>4.4519</v>
      </c>
      <c r="E1502" t="n">
        <v>22.46</v>
      </c>
      <c r="F1502" t="n">
        <v>18.27</v>
      </c>
      <c r="G1502" t="n">
        <v>31.31</v>
      </c>
      <c r="H1502" t="n">
        <v>0.44</v>
      </c>
      <c r="I1502" t="n">
        <v>35</v>
      </c>
      <c r="J1502" t="n">
        <v>230.92</v>
      </c>
      <c r="K1502" t="n">
        <v>56.94</v>
      </c>
      <c r="L1502" t="n">
        <v>5.75</v>
      </c>
      <c r="M1502" t="n">
        <v>33</v>
      </c>
      <c r="N1502" t="n">
        <v>53.23</v>
      </c>
      <c r="O1502" t="n">
        <v>28714.14</v>
      </c>
      <c r="P1502" t="n">
        <v>271.58</v>
      </c>
      <c r="Q1502" t="n">
        <v>444.56</v>
      </c>
      <c r="R1502" t="n">
        <v>92.84</v>
      </c>
      <c r="S1502" t="n">
        <v>48.21</v>
      </c>
      <c r="T1502" t="n">
        <v>16251.29</v>
      </c>
      <c r="U1502" t="n">
        <v>0.52</v>
      </c>
      <c r="V1502" t="n">
        <v>0.75</v>
      </c>
      <c r="W1502" t="n">
        <v>0.22</v>
      </c>
      <c r="X1502" t="n">
        <v>0.99</v>
      </c>
      <c r="Y1502" t="n">
        <v>1</v>
      </c>
      <c r="Z1502" t="n">
        <v>10</v>
      </c>
    </row>
    <row r="1503">
      <c r="A1503" t="n">
        <v>20</v>
      </c>
      <c r="B1503" t="n">
        <v>115</v>
      </c>
      <c r="C1503" t="inlineStr">
        <is>
          <t xml:space="preserve">CONCLUIDO	</t>
        </is>
      </c>
      <c r="D1503" t="n">
        <v>4.4667</v>
      </c>
      <c r="E1503" t="n">
        <v>22.39</v>
      </c>
      <c r="F1503" t="n">
        <v>18.23</v>
      </c>
      <c r="G1503" t="n">
        <v>32.18</v>
      </c>
      <c r="H1503" t="n">
        <v>0.46</v>
      </c>
      <c r="I1503" t="n">
        <v>34</v>
      </c>
      <c r="J1503" t="n">
        <v>231.34</v>
      </c>
      <c r="K1503" t="n">
        <v>56.94</v>
      </c>
      <c r="L1503" t="n">
        <v>6</v>
      </c>
      <c r="M1503" t="n">
        <v>32</v>
      </c>
      <c r="N1503" t="n">
        <v>53.4</v>
      </c>
      <c r="O1503" t="n">
        <v>28766.61</v>
      </c>
      <c r="P1503" t="n">
        <v>270.9</v>
      </c>
      <c r="Q1503" t="n">
        <v>444.58</v>
      </c>
      <c r="R1503" t="n">
        <v>91.89</v>
      </c>
      <c r="S1503" t="n">
        <v>48.21</v>
      </c>
      <c r="T1503" t="n">
        <v>15782.48</v>
      </c>
      <c r="U1503" t="n">
        <v>0.52</v>
      </c>
      <c r="V1503" t="n">
        <v>0.75</v>
      </c>
      <c r="W1503" t="n">
        <v>0.22</v>
      </c>
      <c r="X1503" t="n">
        <v>0.96</v>
      </c>
      <c r="Y1503" t="n">
        <v>1</v>
      </c>
      <c r="Z1503" t="n">
        <v>10</v>
      </c>
    </row>
    <row r="1504">
      <c r="A1504" t="n">
        <v>21</v>
      </c>
      <c r="B1504" t="n">
        <v>115</v>
      </c>
      <c r="C1504" t="inlineStr">
        <is>
          <t xml:space="preserve">CONCLUIDO	</t>
        </is>
      </c>
      <c r="D1504" t="n">
        <v>4.5</v>
      </c>
      <c r="E1504" t="n">
        <v>22.22</v>
      </c>
      <c r="F1504" t="n">
        <v>18.16</v>
      </c>
      <c r="G1504" t="n">
        <v>34.04</v>
      </c>
      <c r="H1504" t="n">
        <v>0.48</v>
      </c>
      <c r="I1504" t="n">
        <v>32</v>
      </c>
      <c r="J1504" t="n">
        <v>231.77</v>
      </c>
      <c r="K1504" t="n">
        <v>56.94</v>
      </c>
      <c r="L1504" t="n">
        <v>6.25</v>
      </c>
      <c r="M1504" t="n">
        <v>30</v>
      </c>
      <c r="N1504" t="n">
        <v>53.58</v>
      </c>
      <c r="O1504" t="n">
        <v>28819.14</v>
      </c>
      <c r="P1504" t="n">
        <v>269.47</v>
      </c>
      <c r="Q1504" t="n">
        <v>444.55</v>
      </c>
      <c r="R1504" t="n">
        <v>89.23999999999999</v>
      </c>
      <c r="S1504" t="n">
        <v>48.21</v>
      </c>
      <c r="T1504" t="n">
        <v>14466.34</v>
      </c>
      <c r="U1504" t="n">
        <v>0.54</v>
      </c>
      <c r="V1504" t="n">
        <v>0.75</v>
      </c>
      <c r="W1504" t="n">
        <v>0.22</v>
      </c>
      <c r="X1504" t="n">
        <v>0.88</v>
      </c>
      <c r="Y1504" t="n">
        <v>1</v>
      </c>
      <c r="Z1504" t="n">
        <v>10</v>
      </c>
    </row>
    <row r="1505">
      <c r="A1505" t="n">
        <v>22</v>
      </c>
      <c r="B1505" t="n">
        <v>115</v>
      </c>
      <c r="C1505" t="inlineStr">
        <is>
          <t xml:space="preserve">CONCLUIDO	</t>
        </is>
      </c>
      <c r="D1505" t="n">
        <v>4.5163</v>
      </c>
      <c r="E1505" t="n">
        <v>22.14</v>
      </c>
      <c r="F1505" t="n">
        <v>18.12</v>
      </c>
      <c r="G1505" t="n">
        <v>35.07</v>
      </c>
      <c r="H1505" t="n">
        <v>0.5</v>
      </c>
      <c r="I1505" t="n">
        <v>31</v>
      </c>
      <c r="J1505" t="n">
        <v>232.2</v>
      </c>
      <c r="K1505" t="n">
        <v>56.94</v>
      </c>
      <c r="L1505" t="n">
        <v>6.5</v>
      </c>
      <c r="M1505" t="n">
        <v>29</v>
      </c>
      <c r="N1505" t="n">
        <v>53.75</v>
      </c>
      <c r="O1505" t="n">
        <v>28871.74</v>
      </c>
      <c r="P1505" t="n">
        <v>268.61</v>
      </c>
      <c r="Q1505" t="n">
        <v>444.59</v>
      </c>
      <c r="R1505" t="n">
        <v>88.09</v>
      </c>
      <c r="S1505" t="n">
        <v>48.21</v>
      </c>
      <c r="T1505" t="n">
        <v>13896.14</v>
      </c>
      <c r="U1505" t="n">
        <v>0.55</v>
      </c>
      <c r="V1505" t="n">
        <v>0.75</v>
      </c>
      <c r="W1505" t="n">
        <v>0.21</v>
      </c>
      <c r="X1505" t="n">
        <v>0.84</v>
      </c>
      <c r="Y1505" t="n">
        <v>1</v>
      </c>
      <c r="Z1505" t="n">
        <v>10</v>
      </c>
    </row>
    <row r="1506">
      <c r="A1506" t="n">
        <v>23</v>
      </c>
      <c r="B1506" t="n">
        <v>115</v>
      </c>
      <c r="C1506" t="inlineStr">
        <is>
          <t xml:space="preserve">CONCLUIDO	</t>
        </is>
      </c>
      <c r="D1506" t="n">
        <v>4.5304</v>
      </c>
      <c r="E1506" t="n">
        <v>22.07</v>
      </c>
      <c r="F1506" t="n">
        <v>18.1</v>
      </c>
      <c r="G1506" t="n">
        <v>36.19</v>
      </c>
      <c r="H1506" t="n">
        <v>0.52</v>
      </c>
      <c r="I1506" t="n">
        <v>30</v>
      </c>
      <c r="J1506" t="n">
        <v>232.62</v>
      </c>
      <c r="K1506" t="n">
        <v>56.94</v>
      </c>
      <c r="L1506" t="n">
        <v>6.75</v>
      </c>
      <c r="M1506" t="n">
        <v>28</v>
      </c>
      <c r="N1506" t="n">
        <v>53.93</v>
      </c>
      <c r="O1506" t="n">
        <v>28924.39</v>
      </c>
      <c r="P1506" t="n">
        <v>268.13</v>
      </c>
      <c r="Q1506" t="n">
        <v>444.56</v>
      </c>
      <c r="R1506" t="n">
        <v>87.20999999999999</v>
      </c>
      <c r="S1506" t="n">
        <v>48.21</v>
      </c>
      <c r="T1506" t="n">
        <v>13459.53</v>
      </c>
      <c r="U1506" t="n">
        <v>0.55</v>
      </c>
      <c r="V1506" t="n">
        <v>0.75</v>
      </c>
      <c r="W1506" t="n">
        <v>0.21</v>
      </c>
      <c r="X1506" t="n">
        <v>0.82</v>
      </c>
      <c r="Y1506" t="n">
        <v>1</v>
      </c>
      <c r="Z1506" t="n">
        <v>10</v>
      </c>
    </row>
    <row r="1507">
      <c r="A1507" t="n">
        <v>24</v>
      </c>
      <c r="B1507" t="n">
        <v>115</v>
      </c>
      <c r="C1507" t="inlineStr">
        <is>
          <t xml:space="preserve">CONCLUIDO	</t>
        </is>
      </c>
      <c r="D1507" t="n">
        <v>4.5457</v>
      </c>
      <c r="E1507" t="n">
        <v>22</v>
      </c>
      <c r="F1507" t="n">
        <v>18.07</v>
      </c>
      <c r="G1507" t="n">
        <v>37.38</v>
      </c>
      <c r="H1507" t="n">
        <v>0.53</v>
      </c>
      <c r="I1507" t="n">
        <v>29</v>
      </c>
      <c r="J1507" t="n">
        <v>233.05</v>
      </c>
      <c r="K1507" t="n">
        <v>56.94</v>
      </c>
      <c r="L1507" t="n">
        <v>7</v>
      </c>
      <c r="M1507" t="n">
        <v>27</v>
      </c>
      <c r="N1507" t="n">
        <v>54.11</v>
      </c>
      <c r="O1507" t="n">
        <v>28977.11</v>
      </c>
      <c r="P1507" t="n">
        <v>267.26</v>
      </c>
      <c r="Q1507" t="n">
        <v>444.55</v>
      </c>
      <c r="R1507" t="n">
        <v>86.22</v>
      </c>
      <c r="S1507" t="n">
        <v>48.21</v>
      </c>
      <c r="T1507" t="n">
        <v>12968.55</v>
      </c>
      <c r="U1507" t="n">
        <v>0.5600000000000001</v>
      </c>
      <c r="V1507" t="n">
        <v>0.76</v>
      </c>
      <c r="W1507" t="n">
        <v>0.21</v>
      </c>
      <c r="X1507" t="n">
        <v>0.79</v>
      </c>
      <c r="Y1507" t="n">
        <v>1</v>
      </c>
      <c r="Z1507" t="n">
        <v>10</v>
      </c>
    </row>
    <row r="1508">
      <c r="A1508" t="n">
        <v>25</v>
      </c>
      <c r="B1508" t="n">
        <v>115</v>
      </c>
      <c r="C1508" t="inlineStr">
        <is>
          <t xml:space="preserve">CONCLUIDO	</t>
        </is>
      </c>
      <c r="D1508" t="n">
        <v>4.57</v>
      </c>
      <c r="E1508" t="n">
        <v>21.88</v>
      </c>
      <c r="F1508" t="n">
        <v>17.99</v>
      </c>
      <c r="G1508" t="n">
        <v>38.55</v>
      </c>
      <c r="H1508" t="n">
        <v>0.55</v>
      </c>
      <c r="I1508" t="n">
        <v>28</v>
      </c>
      <c r="J1508" t="n">
        <v>233.48</v>
      </c>
      <c r="K1508" t="n">
        <v>56.94</v>
      </c>
      <c r="L1508" t="n">
        <v>7.25</v>
      </c>
      <c r="M1508" t="n">
        <v>26</v>
      </c>
      <c r="N1508" t="n">
        <v>54.29</v>
      </c>
      <c r="O1508" t="n">
        <v>29029.89</v>
      </c>
      <c r="P1508" t="n">
        <v>265.98</v>
      </c>
      <c r="Q1508" t="n">
        <v>444.6</v>
      </c>
      <c r="R1508" t="n">
        <v>83.59999999999999</v>
      </c>
      <c r="S1508" t="n">
        <v>48.21</v>
      </c>
      <c r="T1508" t="n">
        <v>11666.6</v>
      </c>
      <c r="U1508" t="n">
        <v>0.58</v>
      </c>
      <c r="V1508" t="n">
        <v>0.76</v>
      </c>
      <c r="W1508" t="n">
        <v>0.21</v>
      </c>
      <c r="X1508" t="n">
        <v>0.71</v>
      </c>
      <c r="Y1508" t="n">
        <v>1</v>
      </c>
      <c r="Z1508" t="n">
        <v>10</v>
      </c>
    </row>
    <row r="1509">
      <c r="A1509" t="n">
        <v>26</v>
      </c>
      <c r="B1509" t="n">
        <v>115</v>
      </c>
      <c r="C1509" t="inlineStr">
        <is>
          <t xml:space="preserve">CONCLUIDO	</t>
        </is>
      </c>
      <c r="D1509" t="n">
        <v>4.6049</v>
      </c>
      <c r="E1509" t="n">
        <v>21.72</v>
      </c>
      <c r="F1509" t="n">
        <v>17.87</v>
      </c>
      <c r="G1509" t="n">
        <v>39.71</v>
      </c>
      <c r="H1509" t="n">
        <v>0.57</v>
      </c>
      <c r="I1509" t="n">
        <v>27</v>
      </c>
      <c r="J1509" t="n">
        <v>233.91</v>
      </c>
      <c r="K1509" t="n">
        <v>56.94</v>
      </c>
      <c r="L1509" t="n">
        <v>7.5</v>
      </c>
      <c r="M1509" t="n">
        <v>25</v>
      </c>
      <c r="N1509" t="n">
        <v>54.46</v>
      </c>
      <c r="O1509" t="n">
        <v>29082.74</v>
      </c>
      <c r="P1509" t="n">
        <v>263.77</v>
      </c>
      <c r="Q1509" t="n">
        <v>444.58</v>
      </c>
      <c r="R1509" t="n">
        <v>79.70999999999999</v>
      </c>
      <c r="S1509" t="n">
        <v>48.21</v>
      </c>
      <c r="T1509" t="n">
        <v>9724.48</v>
      </c>
      <c r="U1509" t="n">
        <v>0.6</v>
      </c>
      <c r="V1509" t="n">
        <v>0.76</v>
      </c>
      <c r="W1509" t="n">
        <v>0.2</v>
      </c>
      <c r="X1509" t="n">
        <v>0.59</v>
      </c>
      <c r="Y1509" t="n">
        <v>1</v>
      </c>
      <c r="Z1509" t="n">
        <v>10</v>
      </c>
    </row>
    <row r="1510">
      <c r="A1510" t="n">
        <v>27</v>
      </c>
      <c r="B1510" t="n">
        <v>115</v>
      </c>
      <c r="C1510" t="inlineStr">
        <is>
          <t xml:space="preserve">CONCLUIDO	</t>
        </is>
      </c>
      <c r="D1510" t="n">
        <v>4.551</v>
      </c>
      <c r="E1510" t="n">
        <v>21.97</v>
      </c>
      <c r="F1510" t="n">
        <v>18.17</v>
      </c>
      <c r="G1510" t="n">
        <v>41.93</v>
      </c>
      <c r="H1510" t="n">
        <v>0.59</v>
      </c>
      <c r="I1510" t="n">
        <v>26</v>
      </c>
      <c r="J1510" t="n">
        <v>234.34</v>
      </c>
      <c r="K1510" t="n">
        <v>56.94</v>
      </c>
      <c r="L1510" t="n">
        <v>7.75</v>
      </c>
      <c r="M1510" t="n">
        <v>24</v>
      </c>
      <c r="N1510" t="n">
        <v>54.64</v>
      </c>
      <c r="O1510" t="n">
        <v>29135.65</v>
      </c>
      <c r="P1510" t="n">
        <v>268.26</v>
      </c>
      <c r="Q1510" t="n">
        <v>444.58</v>
      </c>
      <c r="R1510" t="n">
        <v>90.84999999999999</v>
      </c>
      <c r="S1510" t="n">
        <v>48.21</v>
      </c>
      <c r="T1510" t="n">
        <v>15299.78</v>
      </c>
      <c r="U1510" t="n">
        <v>0.53</v>
      </c>
      <c r="V1510" t="n">
        <v>0.75</v>
      </c>
      <c r="W1510" t="n">
        <v>0.19</v>
      </c>
      <c r="X1510" t="n">
        <v>0.89</v>
      </c>
      <c r="Y1510" t="n">
        <v>1</v>
      </c>
      <c r="Z1510" t="n">
        <v>10</v>
      </c>
    </row>
    <row r="1511">
      <c r="A1511" t="n">
        <v>28</v>
      </c>
      <c r="B1511" t="n">
        <v>115</v>
      </c>
      <c r="C1511" t="inlineStr">
        <is>
          <t xml:space="preserve">CONCLUIDO	</t>
        </is>
      </c>
      <c r="D1511" t="n">
        <v>4.5973</v>
      </c>
      <c r="E1511" t="n">
        <v>21.75</v>
      </c>
      <c r="F1511" t="n">
        <v>17.99</v>
      </c>
      <c r="G1511" t="n">
        <v>43.18</v>
      </c>
      <c r="H1511" t="n">
        <v>0.61</v>
      </c>
      <c r="I1511" t="n">
        <v>25</v>
      </c>
      <c r="J1511" t="n">
        <v>234.77</v>
      </c>
      <c r="K1511" t="n">
        <v>56.94</v>
      </c>
      <c r="L1511" t="n">
        <v>8</v>
      </c>
      <c r="M1511" t="n">
        <v>23</v>
      </c>
      <c r="N1511" t="n">
        <v>54.82</v>
      </c>
      <c r="O1511" t="n">
        <v>29188.62</v>
      </c>
      <c r="P1511" t="n">
        <v>265.45</v>
      </c>
      <c r="Q1511" t="n">
        <v>444.55</v>
      </c>
      <c r="R1511" t="n">
        <v>84.17</v>
      </c>
      <c r="S1511" t="n">
        <v>48.21</v>
      </c>
      <c r="T1511" t="n">
        <v>11965.76</v>
      </c>
      <c r="U1511" t="n">
        <v>0.57</v>
      </c>
      <c r="V1511" t="n">
        <v>0.76</v>
      </c>
      <c r="W1511" t="n">
        <v>0.2</v>
      </c>
      <c r="X1511" t="n">
        <v>0.72</v>
      </c>
      <c r="Y1511" t="n">
        <v>1</v>
      </c>
      <c r="Z1511" t="n">
        <v>10</v>
      </c>
    </row>
    <row r="1512">
      <c r="A1512" t="n">
        <v>29</v>
      </c>
      <c r="B1512" t="n">
        <v>115</v>
      </c>
      <c r="C1512" t="inlineStr">
        <is>
          <t xml:space="preserve">CONCLUIDO	</t>
        </is>
      </c>
      <c r="D1512" t="n">
        <v>4.6185</v>
      </c>
      <c r="E1512" t="n">
        <v>21.65</v>
      </c>
      <c r="F1512" t="n">
        <v>17.94</v>
      </c>
      <c r="G1512" t="n">
        <v>44.84</v>
      </c>
      <c r="H1512" t="n">
        <v>0.62</v>
      </c>
      <c r="I1512" t="n">
        <v>24</v>
      </c>
      <c r="J1512" t="n">
        <v>235.2</v>
      </c>
      <c r="K1512" t="n">
        <v>56.94</v>
      </c>
      <c r="L1512" t="n">
        <v>8.25</v>
      </c>
      <c r="M1512" t="n">
        <v>22</v>
      </c>
      <c r="N1512" t="n">
        <v>55</v>
      </c>
      <c r="O1512" t="n">
        <v>29241.66</v>
      </c>
      <c r="P1512" t="n">
        <v>264.17</v>
      </c>
      <c r="Q1512" t="n">
        <v>444.55</v>
      </c>
      <c r="R1512" t="n">
        <v>82.19</v>
      </c>
      <c r="S1512" t="n">
        <v>48.21</v>
      </c>
      <c r="T1512" t="n">
        <v>10978.33</v>
      </c>
      <c r="U1512" t="n">
        <v>0.59</v>
      </c>
      <c r="V1512" t="n">
        <v>0.76</v>
      </c>
      <c r="W1512" t="n">
        <v>0.2</v>
      </c>
      <c r="X1512" t="n">
        <v>0.66</v>
      </c>
      <c r="Y1512" t="n">
        <v>1</v>
      </c>
      <c r="Z1512" t="n">
        <v>10</v>
      </c>
    </row>
    <row r="1513">
      <c r="A1513" t="n">
        <v>30</v>
      </c>
      <c r="B1513" t="n">
        <v>115</v>
      </c>
      <c r="C1513" t="inlineStr">
        <is>
          <t xml:space="preserve">CONCLUIDO	</t>
        </is>
      </c>
      <c r="D1513" t="n">
        <v>4.6149</v>
      </c>
      <c r="E1513" t="n">
        <v>21.67</v>
      </c>
      <c r="F1513" t="n">
        <v>17.95</v>
      </c>
      <c r="G1513" t="n">
        <v>44.89</v>
      </c>
      <c r="H1513" t="n">
        <v>0.64</v>
      </c>
      <c r="I1513" t="n">
        <v>24</v>
      </c>
      <c r="J1513" t="n">
        <v>235.63</v>
      </c>
      <c r="K1513" t="n">
        <v>56.94</v>
      </c>
      <c r="L1513" t="n">
        <v>8.5</v>
      </c>
      <c r="M1513" t="n">
        <v>22</v>
      </c>
      <c r="N1513" t="n">
        <v>55.18</v>
      </c>
      <c r="O1513" t="n">
        <v>29294.76</v>
      </c>
      <c r="P1513" t="n">
        <v>264.37</v>
      </c>
      <c r="Q1513" t="n">
        <v>444.59</v>
      </c>
      <c r="R1513" t="n">
        <v>82.75</v>
      </c>
      <c r="S1513" t="n">
        <v>48.21</v>
      </c>
      <c r="T1513" t="n">
        <v>11259.02</v>
      </c>
      <c r="U1513" t="n">
        <v>0.58</v>
      </c>
      <c r="V1513" t="n">
        <v>0.76</v>
      </c>
      <c r="W1513" t="n">
        <v>0.2</v>
      </c>
      <c r="X1513" t="n">
        <v>0.68</v>
      </c>
      <c r="Y1513" t="n">
        <v>1</v>
      </c>
      <c r="Z1513" t="n">
        <v>10</v>
      </c>
    </row>
    <row r="1514">
      <c r="A1514" t="n">
        <v>31</v>
      </c>
      <c r="B1514" t="n">
        <v>115</v>
      </c>
      <c r="C1514" t="inlineStr">
        <is>
          <t xml:space="preserve">CONCLUIDO	</t>
        </is>
      </c>
      <c r="D1514" t="n">
        <v>4.6339</v>
      </c>
      <c r="E1514" t="n">
        <v>21.58</v>
      </c>
      <c r="F1514" t="n">
        <v>17.91</v>
      </c>
      <c r="G1514" t="n">
        <v>46.72</v>
      </c>
      <c r="H1514" t="n">
        <v>0.66</v>
      </c>
      <c r="I1514" t="n">
        <v>23</v>
      </c>
      <c r="J1514" t="n">
        <v>236.06</v>
      </c>
      <c r="K1514" t="n">
        <v>56.94</v>
      </c>
      <c r="L1514" t="n">
        <v>8.75</v>
      </c>
      <c r="M1514" t="n">
        <v>21</v>
      </c>
      <c r="N1514" t="n">
        <v>55.36</v>
      </c>
      <c r="O1514" t="n">
        <v>29347.92</v>
      </c>
      <c r="P1514" t="n">
        <v>263.47</v>
      </c>
      <c r="Q1514" t="n">
        <v>444.55</v>
      </c>
      <c r="R1514" t="n">
        <v>81.36</v>
      </c>
      <c r="S1514" t="n">
        <v>48.21</v>
      </c>
      <c r="T1514" t="n">
        <v>10569.54</v>
      </c>
      <c r="U1514" t="n">
        <v>0.59</v>
      </c>
      <c r="V1514" t="n">
        <v>0.76</v>
      </c>
      <c r="W1514" t="n">
        <v>0.2</v>
      </c>
      <c r="X1514" t="n">
        <v>0.63</v>
      </c>
      <c r="Y1514" t="n">
        <v>1</v>
      </c>
      <c r="Z1514" t="n">
        <v>10</v>
      </c>
    </row>
    <row r="1515">
      <c r="A1515" t="n">
        <v>32</v>
      </c>
      <c r="B1515" t="n">
        <v>115</v>
      </c>
      <c r="C1515" t="inlineStr">
        <is>
          <t xml:space="preserve">CONCLUIDO	</t>
        </is>
      </c>
      <c r="D1515" t="n">
        <v>4.6499</v>
      </c>
      <c r="E1515" t="n">
        <v>21.51</v>
      </c>
      <c r="F1515" t="n">
        <v>17.88</v>
      </c>
      <c r="G1515" t="n">
        <v>48.76</v>
      </c>
      <c r="H1515" t="n">
        <v>0.68</v>
      </c>
      <c r="I1515" t="n">
        <v>22</v>
      </c>
      <c r="J1515" t="n">
        <v>236.49</v>
      </c>
      <c r="K1515" t="n">
        <v>56.94</v>
      </c>
      <c r="L1515" t="n">
        <v>9</v>
      </c>
      <c r="M1515" t="n">
        <v>20</v>
      </c>
      <c r="N1515" t="n">
        <v>55.55</v>
      </c>
      <c r="O1515" t="n">
        <v>29401.15</v>
      </c>
      <c r="P1515" t="n">
        <v>262.66</v>
      </c>
      <c r="Q1515" t="n">
        <v>444.55</v>
      </c>
      <c r="R1515" t="n">
        <v>80.16</v>
      </c>
      <c r="S1515" t="n">
        <v>48.21</v>
      </c>
      <c r="T1515" t="n">
        <v>9974.4</v>
      </c>
      <c r="U1515" t="n">
        <v>0.6</v>
      </c>
      <c r="V1515" t="n">
        <v>0.76</v>
      </c>
      <c r="W1515" t="n">
        <v>0.2</v>
      </c>
      <c r="X1515" t="n">
        <v>0.6</v>
      </c>
      <c r="Y1515" t="n">
        <v>1</v>
      </c>
      <c r="Z1515" t="n">
        <v>10</v>
      </c>
    </row>
    <row r="1516">
      <c r="A1516" t="n">
        <v>33</v>
      </c>
      <c r="B1516" t="n">
        <v>115</v>
      </c>
      <c r="C1516" t="inlineStr">
        <is>
          <t xml:space="preserve">CONCLUIDO	</t>
        </is>
      </c>
      <c r="D1516" t="n">
        <v>4.6486</v>
      </c>
      <c r="E1516" t="n">
        <v>21.51</v>
      </c>
      <c r="F1516" t="n">
        <v>17.89</v>
      </c>
      <c r="G1516" t="n">
        <v>48.78</v>
      </c>
      <c r="H1516" t="n">
        <v>0.6899999999999999</v>
      </c>
      <c r="I1516" t="n">
        <v>22</v>
      </c>
      <c r="J1516" t="n">
        <v>236.92</v>
      </c>
      <c r="K1516" t="n">
        <v>56.94</v>
      </c>
      <c r="L1516" t="n">
        <v>9.25</v>
      </c>
      <c r="M1516" t="n">
        <v>20</v>
      </c>
      <c r="N1516" t="n">
        <v>55.73</v>
      </c>
      <c r="O1516" t="n">
        <v>29454.44</v>
      </c>
      <c r="P1516" t="n">
        <v>262.7</v>
      </c>
      <c r="Q1516" t="n">
        <v>444.55</v>
      </c>
      <c r="R1516" t="n">
        <v>80.47</v>
      </c>
      <c r="S1516" t="n">
        <v>48.21</v>
      </c>
      <c r="T1516" t="n">
        <v>10131.73</v>
      </c>
      <c r="U1516" t="n">
        <v>0.6</v>
      </c>
      <c r="V1516" t="n">
        <v>0.76</v>
      </c>
      <c r="W1516" t="n">
        <v>0.2</v>
      </c>
      <c r="X1516" t="n">
        <v>0.61</v>
      </c>
      <c r="Y1516" t="n">
        <v>1</v>
      </c>
      <c r="Z1516" t="n">
        <v>10</v>
      </c>
    </row>
    <row r="1517">
      <c r="A1517" t="n">
        <v>34</v>
      </c>
      <c r="B1517" t="n">
        <v>115</v>
      </c>
      <c r="C1517" t="inlineStr">
        <is>
          <t xml:space="preserve">CONCLUIDO	</t>
        </is>
      </c>
      <c r="D1517" t="n">
        <v>4.6682</v>
      </c>
      <c r="E1517" t="n">
        <v>21.42</v>
      </c>
      <c r="F1517" t="n">
        <v>17.84</v>
      </c>
      <c r="G1517" t="n">
        <v>50.97</v>
      </c>
      <c r="H1517" t="n">
        <v>0.71</v>
      </c>
      <c r="I1517" t="n">
        <v>21</v>
      </c>
      <c r="J1517" t="n">
        <v>237.35</v>
      </c>
      <c r="K1517" t="n">
        <v>56.94</v>
      </c>
      <c r="L1517" t="n">
        <v>9.5</v>
      </c>
      <c r="M1517" t="n">
        <v>19</v>
      </c>
      <c r="N1517" t="n">
        <v>55.91</v>
      </c>
      <c r="O1517" t="n">
        <v>29507.8</v>
      </c>
      <c r="P1517" t="n">
        <v>261.4</v>
      </c>
      <c r="Q1517" t="n">
        <v>444.55</v>
      </c>
      <c r="R1517" t="n">
        <v>78.97</v>
      </c>
      <c r="S1517" t="n">
        <v>48.21</v>
      </c>
      <c r="T1517" t="n">
        <v>9385.059999999999</v>
      </c>
      <c r="U1517" t="n">
        <v>0.61</v>
      </c>
      <c r="V1517" t="n">
        <v>0.76</v>
      </c>
      <c r="W1517" t="n">
        <v>0.2</v>
      </c>
      <c r="X1517" t="n">
        <v>0.5600000000000001</v>
      </c>
      <c r="Y1517" t="n">
        <v>1</v>
      </c>
      <c r="Z1517" t="n">
        <v>10</v>
      </c>
    </row>
    <row r="1518">
      <c r="A1518" t="n">
        <v>35</v>
      </c>
      <c r="B1518" t="n">
        <v>115</v>
      </c>
      <c r="C1518" t="inlineStr">
        <is>
          <t xml:space="preserve">CONCLUIDO	</t>
        </is>
      </c>
      <c r="D1518" t="n">
        <v>4.6656</v>
      </c>
      <c r="E1518" t="n">
        <v>21.43</v>
      </c>
      <c r="F1518" t="n">
        <v>17.85</v>
      </c>
      <c r="G1518" t="n">
        <v>51</v>
      </c>
      <c r="H1518" t="n">
        <v>0.73</v>
      </c>
      <c r="I1518" t="n">
        <v>21</v>
      </c>
      <c r="J1518" t="n">
        <v>237.79</v>
      </c>
      <c r="K1518" t="n">
        <v>56.94</v>
      </c>
      <c r="L1518" t="n">
        <v>9.75</v>
      </c>
      <c r="M1518" t="n">
        <v>19</v>
      </c>
      <c r="N1518" t="n">
        <v>56.09</v>
      </c>
      <c r="O1518" t="n">
        <v>29561.22</v>
      </c>
      <c r="P1518" t="n">
        <v>261.77</v>
      </c>
      <c r="Q1518" t="n">
        <v>444.56</v>
      </c>
      <c r="R1518" t="n">
        <v>79.41</v>
      </c>
      <c r="S1518" t="n">
        <v>48.21</v>
      </c>
      <c r="T1518" t="n">
        <v>9606.73</v>
      </c>
      <c r="U1518" t="n">
        <v>0.61</v>
      </c>
      <c r="V1518" t="n">
        <v>0.76</v>
      </c>
      <c r="W1518" t="n">
        <v>0.2</v>
      </c>
      <c r="X1518" t="n">
        <v>0.57</v>
      </c>
      <c r="Y1518" t="n">
        <v>1</v>
      </c>
      <c r="Z1518" t="n">
        <v>10</v>
      </c>
    </row>
    <row r="1519">
      <c r="A1519" t="n">
        <v>36</v>
      </c>
      <c r="B1519" t="n">
        <v>115</v>
      </c>
      <c r="C1519" t="inlineStr">
        <is>
          <t xml:space="preserve">CONCLUIDO	</t>
        </is>
      </c>
      <c r="D1519" t="n">
        <v>4.6835</v>
      </c>
      <c r="E1519" t="n">
        <v>21.35</v>
      </c>
      <c r="F1519" t="n">
        <v>17.81</v>
      </c>
      <c r="G1519" t="n">
        <v>53.44</v>
      </c>
      <c r="H1519" t="n">
        <v>0.75</v>
      </c>
      <c r="I1519" t="n">
        <v>20</v>
      </c>
      <c r="J1519" t="n">
        <v>238.22</v>
      </c>
      <c r="K1519" t="n">
        <v>56.94</v>
      </c>
      <c r="L1519" t="n">
        <v>10</v>
      </c>
      <c r="M1519" t="n">
        <v>18</v>
      </c>
      <c r="N1519" t="n">
        <v>56.28</v>
      </c>
      <c r="O1519" t="n">
        <v>29614.71</v>
      </c>
      <c r="P1519" t="n">
        <v>261</v>
      </c>
      <c r="Q1519" t="n">
        <v>444.57</v>
      </c>
      <c r="R1519" t="n">
        <v>77.98</v>
      </c>
      <c r="S1519" t="n">
        <v>48.21</v>
      </c>
      <c r="T1519" t="n">
        <v>8895.559999999999</v>
      </c>
      <c r="U1519" t="n">
        <v>0.62</v>
      </c>
      <c r="V1519" t="n">
        <v>0.77</v>
      </c>
      <c r="W1519" t="n">
        <v>0.2</v>
      </c>
      <c r="X1519" t="n">
        <v>0.54</v>
      </c>
      <c r="Y1519" t="n">
        <v>1</v>
      </c>
      <c r="Z1519" t="n">
        <v>10</v>
      </c>
    </row>
    <row r="1520">
      <c r="A1520" t="n">
        <v>37</v>
      </c>
      <c r="B1520" t="n">
        <v>115</v>
      </c>
      <c r="C1520" t="inlineStr">
        <is>
          <t xml:space="preserve">CONCLUIDO	</t>
        </is>
      </c>
      <c r="D1520" t="n">
        <v>4.682</v>
      </c>
      <c r="E1520" t="n">
        <v>21.36</v>
      </c>
      <c r="F1520" t="n">
        <v>17.82</v>
      </c>
      <c r="G1520" t="n">
        <v>53.46</v>
      </c>
      <c r="H1520" t="n">
        <v>0.76</v>
      </c>
      <c r="I1520" t="n">
        <v>20</v>
      </c>
      <c r="J1520" t="n">
        <v>238.66</v>
      </c>
      <c r="K1520" t="n">
        <v>56.94</v>
      </c>
      <c r="L1520" t="n">
        <v>10.25</v>
      </c>
      <c r="M1520" t="n">
        <v>18</v>
      </c>
      <c r="N1520" t="n">
        <v>56.46</v>
      </c>
      <c r="O1520" t="n">
        <v>29668.27</v>
      </c>
      <c r="P1520" t="n">
        <v>260.79</v>
      </c>
      <c r="Q1520" t="n">
        <v>444.55</v>
      </c>
      <c r="R1520" t="n">
        <v>78.25</v>
      </c>
      <c r="S1520" t="n">
        <v>48.21</v>
      </c>
      <c r="T1520" t="n">
        <v>9028.280000000001</v>
      </c>
      <c r="U1520" t="n">
        <v>0.62</v>
      </c>
      <c r="V1520" t="n">
        <v>0.77</v>
      </c>
      <c r="W1520" t="n">
        <v>0.2</v>
      </c>
      <c r="X1520" t="n">
        <v>0.54</v>
      </c>
      <c r="Y1520" t="n">
        <v>1</v>
      </c>
      <c r="Z1520" t="n">
        <v>10</v>
      </c>
    </row>
    <row r="1521">
      <c r="A1521" t="n">
        <v>38</v>
      </c>
      <c r="B1521" t="n">
        <v>115</v>
      </c>
      <c r="C1521" t="inlineStr">
        <is>
          <t xml:space="preserve">CONCLUIDO	</t>
        </is>
      </c>
      <c r="D1521" t="n">
        <v>4.7017</v>
      </c>
      <c r="E1521" t="n">
        <v>21.27</v>
      </c>
      <c r="F1521" t="n">
        <v>17.77</v>
      </c>
      <c r="G1521" t="n">
        <v>56.13</v>
      </c>
      <c r="H1521" t="n">
        <v>0.78</v>
      </c>
      <c r="I1521" t="n">
        <v>19</v>
      </c>
      <c r="J1521" t="n">
        <v>239.09</v>
      </c>
      <c r="K1521" t="n">
        <v>56.94</v>
      </c>
      <c r="L1521" t="n">
        <v>10.5</v>
      </c>
      <c r="M1521" t="n">
        <v>17</v>
      </c>
      <c r="N1521" t="n">
        <v>56.65</v>
      </c>
      <c r="O1521" t="n">
        <v>29721.89</v>
      </c>
      <c r="P1521" t="n">
        <v>259.92</v>
      </c>
      <c r="Q1521" t="n">
        <v>444.55</v>
      </c>
      <c r="R1521" t="n">
        <v>76.79000000000001</v>
      </c>
      <c r="S1521" t="n">
        <v>48.21</v>
      </c>
      <c r="T1521" t="n">
        <v>8306.83</v>
      </c>
      <c r="U1521" t="n">
        <v>0.63</v>
      </c>
      <c r="V1521" t="n">
        <v>0.77</v>
      </c>
      <c r="W1521" t="n">
        <v>0.19</v>
      </c>
      <c r="X1521" t="n">
        <v>0.5</v>
      </c>
      <c r="Y1521" t="n">
        <v>1</v>
      </c>
      <c r="Z1521" t="n">
        <v>10</v>
      </c>
    </row>
    <row r="1522">
      <c r="A1522" t="n">
        <v>39</v>
      </c>
      <c r="B1522" t="n">
        <v>115</v>
      </c>
      <c r="C1522" t="inlineStr">
        <is>
          <t xml:space="preserve">CONCLUIDO	</t>
        </is>
      </c>
      <c r="D1522" t="n">
        <v>4.7064</v>
      </c>
      <c r="E1522" t="n">
        <v>21.25</v>
      </c>
      <c r="F1522" t="n">
        <v>17.75</v>
      </c>
      <c r="G1522" t="n">
        <v>56.06</v>
      </c>
      <c r="H1522" t="n">
        <v>0.8</v>
      </c>
      <c r="I1522" t="n">
        <v>19</v>
      </c>
      <c r="J1522" t="n">
        <v>239.53</v>
      </c>
      <c r="K1522" t="n">
        <v>56.94</v>
      </c>
      <c r="L1522" t="n">
        <v>10.75</v>
      </c>
      <c r="M1522" t="n">
        <v>17</v>
      </c>
      <c r="N1522" t="n">
        <v>56.83</v>
      </c>
      <c r="O1522" t="n">
        <v>29775.57</v>
      </c>
      <c r="P1522" t="n">
        <v>259.09</v>
      </c>
      <c r="Q1522" t="n">
        <v>444.56</v>
      </c>
      <c r="R1522" t="n">
        <v>75.79000000000001</v>
      </c>
      <c r="S1522" t="n">
        <v>48.21</v>
      </c>
      <c r="T1522" t="n">
        <v>7806.64</v>
      </c>
      <c r="U1522" t="n">
        <v>0.64</v>
      </c>
      <c r="V1522" t="n">
        <v>0.77</v>
      </c>
      <c r="W1522" t="n">
        <v>0.2</v>
      </c>
      <c r="X1522" t="n">
        <v>0.48</v>
      </c>
      <c r="Y1522" t="n">
        <v>1</v>
      </c>
      <c r="Z1522" t="n">
        <v>10</v>
      </c>
    </row>
    <row r="1523">
      <c r="A1523" t="n">
        <v>40</v>
      </c>
      <c r="B1523" t="n">
        <v>115</v>
      </c>
      <c r="C1523" t="inlineStr">
        <is>
          <t xml:space="preserve">CONCLUIDO	</t>
        </is>
      </c>
      <c r="D1523" t="n">
        <v>4.7399</v>
      </c>
      <c r="E1523" t="n">
        <v>21.1</v>
      </c>
      <c r="F1523" t="n">
        <v>17.65</v>
      </c>
      <c r="G1523" t="n">
        <v>58.82</v>
      </c>
      <c r="H1523" t="n">
        <v>0.82</v>
      </c>
      <c r="I1523" t="n">
        <v>18</v>
      </c>
      <c r="J1523" t="n">
        <v>239.96</v>
      </c>
      <c r="K1523" t="n">
        <v>56.94</v>
      </c>
      <c r="L1523" t="n">
        <v>11</v>
      </c>
      <c r="M1523" t="n">
        <v>16</v>
      </c>
      <c r="N1523" t="n">
        <v>57.02</v>
      </c>
      <c r="O1523" t="n">
        <v>29829.32</v>
      </c>
      <c r="P1523" t="n">
        <v>257.25</v>
      </c>
      <c r="Q1523" t="n">
        <v>444.55</v>
      </c>
      <c r="R1523" t="n">
        <v>72.55</v>
      </c>
      <c r="S1523" t="n">
        <v>48.21</v>
      </c>
      <c r="T1523" t="n">
        <v>6188.14</v>
      </c>
      <c r="U1523" t="n">
        <v>0.66</v>
      </c>
      <c r="V1523" t="n">
        <v>0.77</v>
      </c>
      <c r="W1523" t="n">
        <v>0.19</v>
      </c>
      <c r="X1523" t="n">
        <v>0.37</v>
      </c>
      <c r="Y1523" t="n">
        <v>1</v>
      </c>
      <c r="Z1523" t="n">
        <v>10</v>
      </c>
    </row>
    <row r="1524">
      <c r="A1524" t="n">
        <v>41</v>
      </c>
      <c r="B1524" t="n">
        <v>115</v>
      </c>
      <c r="C1524" t="inlineStr">
        <is>
          <t xml:space="preserve">CONCLUIDO	</t>
        </is>
      </c>
      <c r="D1524" t="n">
        <v>4.6931</v>
      </c>
      <c r="E1524" t="n">
        <v>21.31</v>
      </c>
      <c r="F1524" t="n">
        <v>17.86</v>
      </c>
      <c r="G1524" t="n">
        <v>59.52</v>
      </c>
      <c r="H1524" t="n">
        <v>0.83</v>
      </c>
      <c r="I1524" t="n">
        <v>18</v>
      </c>
      <c r="J1524" t="n">
        <v>240.4</v>
      </c>
      <c r="K1524" t="n">
        <v>56.94</v>
      </c>
      <c r="L1524" t="n">
        <v>11.25</v>
      </c>
      <c r="M1524" t="n">
        <v>16</v>
      </c>
      <c r="N1524" t="n">
        <v>57.21</v>
      </c>
      <c r="O1524" t="n">
        <v>29883.27</v>
      </c>
      <c r="P1524" t="n">
        <v>260.12</v>
      </c>
      <c r="Q1524" t="n">
        <v>444.55</v>
      </c>
      <c r="R1524" t="n">
        <v>80.28</v>
      </c>
      <c r="S1524" t="n">
        <v>48.21</v>
      </c>
      <c r="T1524" t="n">
        <v>10053.92</v>
      </c>
      <c r="U1524" t="n">
        <v>0.6</v>
      </c>
      <c r="V1524" t="n">
        <v>0.76</v>
      </c>
      <c r="W1524" t="n">
        <v>0.18</v>
      </c>
      <c r="X1524" t="n">
        <v>0.58</v>
      </c>
      <c r="Y1524" t="n">
        <v>1</v>
      </c>
      <c r="Z1524" t="n">
        <v>10</v>
      </c>
    </row>
    <row r="1525">
      <c r="A1525" t="n">
        <v>42</v>
      </c>
      <c r="B1525" t="n">
        <v>115</v>
      </c>
      <c r="C1525" t="inlineStr">
        <is>
          <t xml:space="preserve">CONCLUIDO	</t>
        </is>
      </c>
      <c r="D1525" t="n">
        <v>4.7061</v>
      </c>
      <c r="E1525" t="n">
        <v>21.25</v>
      </c>
      <c r="F1525" t="n">
        <v>17.8</v>
      </c>
      <c r="G1525" t="n">
        <v>59.33</v>
      </c>
      <c r="H1525" t="n">
        <v>0.85</v>
      </c>
      <c r="I1525" t="n">
        <v>18</v>
      </c>
      <c r="J1525" t="n">
        <v>240.84</v>
      </c>
      <c r="K1525" t="n">
        <v>56.94</v>
      </c>
      <c r="L1525" t="n">
        <v>11.5</v>
      </c>
      <c r="M1525" t="n">
        <v>16</v>
      </c>
      <c r="N1525" t="n">
        <v>57.39</v>
      </c>
      <c r="O1525" t="n">
        <v>29937.16</v>
      </c>
      <c r="P1525" t="n">
        <v>259.04</v>
      </c>
      <c r="Q1525" t="n">
        <v>444.55</v>
      </c>
      <c r="R1525" t="n">
        <v>77.73999999999999</v>
      </c>
      <c r="S1525" t="n">
        <v>48.21</v>
      </c>
      <c r="T1525" t="n">
        <v>8782.870000000001</v>
      </c>
      <c r="U1525" t="n">
        <v>0.62</v>
      </c>
      <c r="V1525" t="n">
        <v>0.77</v>
      </c>
      <c r="W1525" t="n">
        <v>0.19</v>
      </c>
      <c r="X1525" t="n">
        <v>0.52</v>
      </c>
      <c r="Y1525" t="n">
        <v>1</v>
      </c>
      <c r="Z1525" t="n">
        <v>10</v>
      </c>
    </row>
    <row r="1526">
      <c r="A1526" t="n">
        <v>43</v>
      </c>
      <c r="B1526" t="n">
        <v>115</v>
      </c>
      <c r="C1526" t="inlineStr">
        <is>
          <t xml:space="preserve">CONCLUIDO	</t>
        </is>
      </c>
      <c r="D1526" t="n">
        <v>4.7264</v>
      </c>
      <c r="E1526" t="n">
        <v>21.16</v>
      </c>
      <c r="F1526" t="n">
        <v>17.75</v>
      </c>
      <c r="G1526" t="n">
        <v>62.65</v>
      </c>
      <c r="H1526" t="n">
        <v>0.87</v>
      </c>
      <c r="I1526" t="n">
        <v>17</v>
      </c>
      <c r="J1526" t="n">
        <v>241.27</v>
      </c>
      <c r="K1526" t="n">
        <v>56.94</v>
      </c>
      <c r="L1526" t="n">
        <v>11.75</v>
      </c>
      <c r="M1526" t="n">
        <v>15</v>
      </c>
      <c r="N1526" t="n">
        <v>57.58</v>
      </c>
      <c r="O1526" t="n">
        <v>29991.11</v>
      </c>
      <c r="P1526" t="n">
        <v>258.26</v>
      </c>
      <c r="Q1526" t="n">
        <v>444.56</v>
      </c>
      <c r="R1526" t="n">
        <v>76.09</v>
      </c>
      <c r="S1526" t="n">
        <v>48.21</v>
      </c>
      <c r="T1526" t="n">
        <v>7963.47</v>
      </c>
      <c r="U1526" t="n">
        <v>0.63</v>
      </c>
      <c r="V1526" t="n">
        <v>0.77</v>
      </c>
      <c r="W1526" t="n">
        <v>0.19</v>
      </c>
      <c r="X1526" t="n">
        <v>0.47</v>
      </c>
      <c r="Y1526" t="n">
        <v>1</v>
      </c>
      <c r="Z1526" t="n">
        <v>10</v>
      </c>
    </row>
    <row r="1527">
      <c r="A1527" t="n">
        <v>44</v>
      </c>
      <c r="B1527" t="n">
        <v>115</v>
      </c>
      <c r="C1527" t="inlineStr">
        <is>
          <t xml:space="preserve">CONCLUIDO	</t>
        </is>
      </c>
      <c r="D1527" t="n">
        <v>4.7276</v>
      </c>
      <c r="E1527" t="n">
        <v>21.15</v>
      </c>
      <c r="F1527" t="n">
        <v>17.75</v>
      </c>
      <c r="G1527" t="n">
        <v>62.63</v>
      </c>
      <c r="H1527" t="n">
        <v>0.88</v>
      </c>
      <c r="I1527" t="n">
        <v>17</v>
      </c>
      <c r="J1527" t="n">
        <v>241.71</v>
      </c>
      <c r="K1527" t="n">
        <v>56.94</v>
      </c>
      <c r="L1527" t="n">
        <v>12</v>
      </c>
      <c r="M1527" t="n">
        <v>15</v>
      </c>
      <c r="N1527" t="n">
        <v>57.77</v>
      </c>
      <c r="O1527" t="n">
        <v>30045.13</v>
      </c>
      <c r="P1527" t="n">
        <v>258.05</v>
      </c>
      <c r="Q1527" t="n">
        <v>444.6</v>
      </c>
      <c r="R1527" t="n">
        <v>75.86</v>
      </c>
      <c r="S1527" t="n">
        <v>48.21</v>
      </c>
      <c r="T1527" t="n">
        <v>7848.7</v>
      </c>
      <c r="U1527" t="n">
        <v>0.64</v>
      </c>
      <c r="V1527" t="n">
        <v>0.77</v>
      </c>
      <c r="W1527" t="n">
        <v>0.19</v>
      </c>
      <c r="X1527" t="n">
        <v>0.47</v>
      </c>
      <c r="Y1527" t="n">
        <v>1</v>
      </c>
      <c r="Z1527" t="n">
        <v>10</v>
      </c>
    </row>
    <row r="1528">
      <c r="A1528" t="n">
        <v>45</v>
      </c>
      <c r="B1528" t="n">
        <v>115</v>
      </c>
      <c r="C1528" t="inlineStr">
        <is>
          <t xml:space="preserve">CONCLUIDO	</t>
        </is>
      </c>
      <c r="D1528" t="n">
        <v>4.727</v>
      </c>
      <c r="E1528" t="n">
        <v>21.16</v>
      </c>
      <c r="F1528" t="n">
        <v>17.75</v>
      </c>
      <c r="G1528" t="n">
        <v>62.64</v>
      </c>
      <c r="H1528" t="n">
        <v>0.9</v>
      </c>
      <c r="I1528" t="n">
        <v>17</v>
      </c>
      <c r="J1528" t="n">
        <v>242.15</v>
      </c>
      <c r="K1528" t="n">
        <v>56.94</v>
      </c>
      <c r="L1528" t="n">
        <v>12.25</v>
      </c>
      <c r="M1528" t="n">
        <v>15</v>
      </c>
      <c r="N1528" t="n">
        <v>57.96</v>
      </c>
      <c r="O1528" t="n">
        <v>30099.23</v>
      </c>
      <c r="P1528" t="n">
        <v>257.73</v>
      </c>
      <c r="Q1528" t="n">
        <v>444.55</v>
      </c>
      <c r="R1528" t="n">
        <v>76.04000000000001</v>
      </c>
      <c r="S1528" t="n">
        <v>48.21</v>
      </c>
      <c r="T1528" t="n">
        <v>7937.95</v>
      </c>
      <c r="U1528" t="n">
        <v>0.63</v>
      </c>
      <c r="V1528" t="n">
        <v>0.77</v>
      </c>
      <c r="W1528" t="n">
        <v>0.19</v>
      </c>
      <c r="X1528" t="n">
        <v>0.47</v>
      </c>
      <c r="Y1528" t="n">
        <v>1</v>
      </c>
      <c r="Z1528" t="n">
        <v>10</v>
      </c>
    </row>
    <row r="1529">
      <c r="A1529" t="n">
        <v>46</v>
      </c>
      <c r="B1529" t="n">
        <v>115</v>
      </c>
      <c r="C1529" t="inlineStr">
        <is>
          <t xml:space="preserve">CONCLUIDO	</t>
        </is>
      </c>
      <c r="D1529" t="n">
        <v>4.7467</v>
      </c>
      <c r="E1529" t="n">
        <v>21.07</v>
      </c>
      <c r="F1529" t="n">
        <v>17.7</v>
      </c>
      <c r="G1529" t="n">
        <v>66.39</v>
      </c>
      <c r="H1529" t="n">
        <v>0.92</v>
      </c>
      <c r="I1529" t="n">
        <v>16</v>
      </c>
      <c r="J1529" t="n">
        <v>242.59</v>
      </c>
      <c r="K1529" t="n">
        <v>56.94</v>
      </c>
      <c r="L1529" t="n">
        <v>12.5</v>
      </c>
      <c r="M1529" t="n">
        <v>14</v>
      </c>
      <c r="N1529" t="n">
        <v>58.15</v>
      </c>
      <c r="O1529" t="n">
        <v>30153.38</v>
      </c>
      <c r="P1529" t="n">
        <v>256.76</v>
      </c>
      <c r="Q1529" t="n">
        <v>444.56</v>
      </c>
      <c r="R1529" t="n">
        <v>74.54000000000001</v>
      </c>
      <c r="S1529" t="n">
        <v>48.21</v>
      </c>
      <c r="T1529" t="n">
        <v>7194.14</v>
      </c>
      <c r="U1529" t="n">
        <v>0.65</v>
      </c>
      <c r="V1529" t="n">
        <v>0.77</v>
      </c>
      <c r="W1529" t="n">
        <v>0.19</v>
      </c>
      <c r="X1529" t="n">
        <v>0.43</v>
      </c>
      <c r="Y1529" t="n">
        <v>1</v>
      </c>
      <c r="Z1529" t="n">
        <v>10</v>
      </c>
    </row>
    <row r="1530">
      <c r="A1530" t="n">
        <v>47</v>
      </c>
      <c r="B1530" t="n">
        <v>115</v>
      </c>
      <c r="C1530" t="inlineStr">
        <is>
          <t xml:space="preserve">CONCLUIDO	</t>
        </is>
      </c>
      <c r="D1530" t="n">
        <v>4.7434</v>
      </c>
      <c r="E1530" t="n">
        <v>21.08</v>
      </c>
      <c r="F1530" t="n">
        <v>17.72</v>
      </c>
      <c r="G1530" t="n">
        <v>66.45</v>
      </c>
      <c r="H1530" t="n">
        <v>0.93</v>
      </c>
      <c r="I1530" t="n">
        <v>16</v>
      </c>
      <c r="J1530" t="n">
        <v>243.03</v>
      </c>
      <c r="K1530" t="n">
        <v>56.94</v>
      </c>
      <c r="L1530" t="n">
        <v>12.75</v>
      </c>
      <c r="M1530" t="n">
        <v>14</v>
      </c>
      <c r="N1530" t="n">
        <v>58.34</v>
      </c>
      <c r="O1530" t="n">
        <v>30207.61</v>
      </c>
      <c r="P1530" t="n">
        <v>257.09</v>
      </c>
      <c r="Q1530" t="n">
        <v>444.56</v>
      </c>
      <c r="R1530" t="n">
        <v>75.05</v>
      </c>
      <c r="S1530" t="n">
        <v>48.21</v>
      </c>
      <c r="T1530" t="n">
        <v>7452.39</v>
      </c>
      <c r="U1530" t="n">
        <v>0.64</v>
      </c>
      <c r="V1530" t="n">
        <v>0.77</v>
      </c>
      <c r="W1530" t="n">
        <v>0.19</v>
      </c>
      <c r="X1530" t="n">
        <v>0.44</v>
      </c>
      <c r="Y1530" t="n">
        <v>1</v>
      </c>
      <c r="Z1530" t="n">
        <v>10</v>
      </c>
    </row>
    <row r="1531">
      <c r="A1531" t="n">
        <v>48</v>
      </c>
      <c r="B1531" t="n">
        <v>115</v>
      </c>
      <c r="C1531" t="inlineStr">
        <is>
          <t xml:space="preserve">CONCLUIDO	</t>
        </is>
      </c>
      <c r="D1531" t="n">
        <v>4.746</v>
      </c>
      <c r="E1531" t="n">
        <v>21.07</v>
      </c>
      <c r="F1531" t="n">
        <v>17.71</v>
      </c>
      <c r="G1531" t="n">
        <v>66.40000000000001</v>
      </c>
      <c r="H1531" t="n">
        <v>0.95</v>
      </c>
      <c r="I1531" t="n">
        <v>16</v>
      </c>
      <c r="J1531" t="n">
        <v>243.47</v>
      </c>
      <c r="K1531" t="n">
        <v>56.94</v>
      </c>
      <c r="L1531" t="n">
        <v>13</v>
      </c>
      <c r="M1531" t="n">
        <v>14</v>
      </c>
      <c r="N1531" t="n">
        <v>58.53</v>
      </c>
      <c r="O1531" t="n">
        <v>30261.91</v>
      </c>
      <c r="P1531" t="n">
        <v>256.26</v>
      </c>
      <c r="Q1531" t="n">
        <v>444.55</v>
      </c>
      <c r="R1531" t="n">
        <v>74.69</v>
      </c>
      <c r="S1531" t="n">
        <v>48.21</v>
      </c>
      <c r="T1531" t="n">
        <v>7270.87</v>
      </c>
      <c r="U1531" t="n">
        <v>0.65</v>
      </c>
      <c r="V1531" t="n">
        <v>0.77</v>
      </c>
      <c r="W1531" t="n">
        <v>0.19</v>
      </c>
      <c r="X1531" t="n">
        <v>0.43</v>
      </c>
      <c r="Y1531" t="n">
        <v>1</v>
      </c>
      <c r="Z1531" t="n">
        <v>10</v>
      </c>
    </row>
    <row r="1532">
      <c r="A1532" t="n">
        <v>49</v>
      </c>
      <c r="B1532" t="n">
        <v>115</v>
      </c>
      <c r="C1532" t="inlineStr">
        <is>
          <t xml:space="preserve">CONCLUIDO	</t>
        </is>
      </c>
      <c r="D1532" t="n">
        <v>4.7644</v>
      </c>
      <c r="E1532" t="n">
        <v>20.99</v>
      </c>
      <c r="F1532" t="n">
        <v>17.67</v>
      </c>
      <c r="G1532" t="n">
        <v>70.68000000000001</v>
      </c>
      <c r="H1532" t="n">
        <v>0.97</v>
      </c>
      <c r="I1532" t="n">
        <v>15</v>
      </c>
      <c r="J1532" t="n">
        <v>243.91</v>
      </c>
      <c r="K1532" t="n">
        <v>56.94</v>
      </c>
      <c r="L1532" t="n">
        <v>13.25</v>
      </c>
      <c r="M1532" t="n">
        <v>13</v>
      </c>
      <c r="N1532" t="n">
        <v>58.72</v>
      </c>
      <c r="O1532" t="n">
        <v>30316.27</v>
      </c>
      <c r="P1532" t="n">
        <v>255.96</v>
      </c>
      <c r="Q1532" t="n">
        <v>444.57</v>
      </c>
      <c r="R1532" t="n">
        <v>73.33</v>
      </c>
      <c r="S1532" t="n">
        <v>48.21</v>
      </c>
      <c r="T1532" t="n">
        <v>6593.74</v>
      </c>
      <c r="U1532" t="n">
        <v>0.66</v>
      </c>
      <c r="V1532" t="n">
        <v>0.77</v>
      </c>
      <c r="W1532" t="n">
        <v>0.19</v>
      </c>
      <c r="X1532" t="n">
        <v>0.39</v>
      </c>
      <c r="Y1532" t="n">
        <v>1</v>
      </c>
      <c r="Z1532" t="n">
        <v>10</v>
      </c>
    </row>
    <row r="1533">
      <c r="A1533" t="n">
        <v>50</v>
      </c>
      <c r="B1533" t="n">
        <v>115</v>
      </c>
      <c r="C1533" t="inlineStr">
        <is>
          <t xml:space="preserve">CONCLUIDO	</t>
        </is>
      </c>
      <c r="D1533" t="n">
        <v>4.7633</v>
      </c>
      <c r="E1533" t="n">
        <v>20.99</v>
      </c>
      <c r="F1533" t="n">
        <v>17.67</v>
      </c>
      <c r="G1533" t="n">
        <v>70.7</v>
      </c>
      <c r="H1533" t="n">
        <v>0.98</v>
      </c>
      <c r="I1533" t="n">
        <v>15</v>
      </c>
      <c r="J1533" t="n">
        <v>244.35</v>
      </c>
      <c r="K1533" t="n">
        <v>56.94</v>
      </c>
      <c r="L1533" t="n">
        <v>13.5</v>
      </c>
      <c r="M1533" t="n">
        <v>13</v>
      </c>
      <c r="N1533" t="n">
        <v>58.91</v>
      </c>
      <c r="O1533" t="n">
        <v>30370.7</v>
      </c>
      <c r="P1533" t="n">
        <v>255.69</v>
      </c>
      <c r="Q1533" t="n">
        <v>444.55</v>
      </c>
      <c r="R1533" t="n">
        <v>73.61</v>
      </c>
      <c r="S1533" t="n">
        <v>48.21</v>
      </c>
      <c r="T1533" t="n">
        <v>6734.47</v>
      </c>
      <c r="U1533" t="n">
        <v>0.65</v>
      </c>
      <c r="V1533" t="n">
        <v>0.77</v>
      </c>
      <c r="W1533" t="n">
        <v>0.19</v>
      </c>
      <c r="X1533" t="n">
        <v>0.4</v>
      </c>
      <c r="Y1533" t="n">
        <v>1</v>
      </c>
      <c r="Z1533" t="n">
        <v>10</v>
      </c>
    </row>
    <row r="1534">
      <c r="A1534" t="n">
        <v>51</v>
      </c>
      <c r="B1534" t="n">
        <v>115</v>
      </c>
      <c r="C1534" t="inlineStr">
        <is>
          <t xml:space="preserve">CONCLUIDO	</t>
        </is>
      </c>
      <c r="D1534" t="n">
        <v>4.763</v>
      </c>
      <c r="E1534" t="n">
        <v>21</v>
      </c>
      <c r="F1534" t="n">
        <v>17.68</v>
      </c>
      <c r="G1534" t="n">
        <v>70.7</v>
      </c>
      <c r="H1534" t="n">
        <v>1</v>
      </c>
      <c r="I1534" t="n">
        <v>15</v>
      </c>
      <c r="J1534" t="n">
        <v>244.79</v>
      </c>
      <c r="K1534" t="n">
        <v>56.94</v>
      </c>
      <c r="L1534" t="n">
        <v>13.75</v>
      </c>
      <c r="M1534" t="n">
        <v>13</v>
      </c>
      <c r="N1534" t="n">
        <v>59.1</v>
      </c>
      <c r="O1534" t="n">
        <v>30425.2</v>
      </c>
      <c r="P1534" t="n">
        <v>255.57</v>
      </c>
      <c r="Q1534" t="n">
        <v>444.55</v>
      </c>
      <c r="R1534" t="n">
        <v>73.63</v>
      </c>
      <c r="S1534" t="n">
        <v>48.21</v>
      </c>
      <c r="T1534" t="n">
        <v>6743.48</v>
      </c>
      <c r="U1534" t="n">
        <v>0.65</v>
      </c>
      <c r="V1534" t="n">
        <v>0.77</v>
      </c>
      <c r="W1534" t="n">
        <v>0.19</v>
      </c>
      <c r="X1534" t="n">
        <v>0.4</v>
      </c>
      <c r="Y1534" t="n">
        <v>1</v>
      </c>
      <c r="Z1534" t="n">
        <v>10</v>
      </c>
    </row>
    <row r="1535">
      <c r="A1535" t="n">
        <v>52</v>
      </c>
      <c r="B1535" t="n">
        <v>115</v>
      </c>
      <c r="C1535" t="inlineStr">
        <is>
          <t xml:space="preserve">CONCLUIDO	</t>
        </is>
      </c>
      <c r="D1535" t="n">
        <v>4.7828</v>
      </c>
      <c r="E1535" t="n">
        <v>20.91</v>
      </c>
      <c r="F1535" t="n">
        <v>17.63</v>
      </c>
      <c r="G1535" t="n">
        <v>75.56999999999999</v>
      </c>
      <c r="H1535" t="n">
        <v>1.02</v>
      </c>
      <c r="I1535" t="n">
        <v>14</v>
      </c>
      <c r="J1535" t="n">
        <v>245.23</v>
      </c>
      <c r="K1535" t="n">
        <v>56.94</v>
      </c>
      <c r="L1535" t="n">
        <v>14</v>
      </c>
      <c r="M1535" t="n">
        <v>12</v>
      </c>
      <c r="N1535" t="n">
        <v>59.29</v>
      </c>
      <c r="O1535" t="n">
        <v>30479.78</v>
      </c>
      <c r="P1535" t="n">
        <v>254.15</v>
      </c>
      <c r="Q1535" t="n">
        <v>444.58</v>
      </c>
      <c r="R1535" t="n">
        <v>72.09999999999999</v>
      </c>
      <c r="S1535" t="n">
        <v>48.21</v>
      </c>
      <c r="T1535" t="n">
        <v>5985.82</v>
      </c>
      <c r="U1535" t="n">
        <v>0.67</v>
      </c>
      <c r="V1535" t="n">
        <v>0.77</v>
      </c>
      <c r="W1535" t="n">
        <v>0.19</v>
      </c>
      <c r="X1535" t="n">
        <v>0.36</v>
      </c>
      <c r="Y1535" t="n">
        <v>1</v>
      </c>
      <c r="Z1535" t="n">
        <v>10</v>
      </c>
    </row>
    <row r="1536">
      <c r="A1536" t="n">
        <v>53</v>
      </c>
      <c r="B1536" t="n">
        <v>115</v>
      </c>
      <c r="C1536" t="inlineStr">
        <is>
          <t xml:space="preserve">CONCLUIDO	</t>
        </is>
      </c>
      <c r="D1536" t="n">
        <v>4.7924</v>
      </c>
      <c r="E1536" t="n">
        <v>20.87</v>
      </c>
      <c r="F1536" t="n">
        <v>17.59</v>
      </c>
      <c r="G1536" t="n">
        <v>75.39</v>
      </c>
      <c r="H1536" t="n">
        <v>1.03</v>
      </c>
      <c r="I1536" t="n">
        <v>14</v>
      </c>
      <c r="J1536" t="n">
        <v>245.68</v>
      </c>
      <c r="K1536" t="n">
        <v>56.94</v>
      </c>
      <c r="L1536" t="n">
        <v>14.25</v>
      </c>
      <c r="M1536" t="n">
        <v>12</v>
      </c>
      <c r="N1536" t="n">
        <v>59.48</v>
      </c>
      <c r="O1536" t="n">
        <v>30534.42</v>
      </c>
      <c r="P1536" t="n">
        <v>254.23</v>
      </c>
      <c r="Q1536" t="n">
        <v>444.55</v>
      </c>
      <c r="R1536" t="n">
        <v>70.64</v>
      </c>
      <c r="S1536" t="n">
        <v>48.21</v>
      </c>
      <c r="T1536" t="n">
        <v>5255.6</v>
      </c>
      <c r="U1536" t="n">
        <v>0.68</v>
      </c>
      <c r="V1536" t="n">
        <v>0.78</v>
      </c>
      <c r="W1536" t="n">
        <v>0.19</v>
      </c>
      <c r="X1536" t="n">
        <v>0.31</v>
      </c>
      <c r="Y1536" t="n">
        <v>1</v>
      </c>
      <c r="Z1536" t="n">
        <v>10</v>
      </c>
    </row>
    <row r="1537">
      <c r="A1537" t="n">
        <v>54</v>
      </c>
      <c r="B1537" t="n">
        <v>115</v>
      </c>
      <c r="C1537" t="inlineStr">
        <is>
          <t xml:space="preserve">CONCLUIDO	</t>
        </is>
      </c>
      <c r="D1537" t="n">
        <v>4.7943</v>
      </c>
      <c r="E1537" t="n">
        <v>20.86</v>
      </c>
      <c r="F1537" t="n">
        <v>17.58</v>
      </c>
      <c r="G1537" t="n">
        <v>75.34999999999999</v>
      </c>
      <c r="H1537" t="n">
        <v>1.05</v>
      </c>
      <c r="I1537" t="n">
        <v>14</v>
      </c>
      <c r="J1537" t="n">
        <v>246.12</v>
      </c>
      <c r="K1537" t="n">
        <v>56.94</v>
      </c>
      <c r="L1537" t="n">
        <v>14.5</v>
      </c>
      <c r="M1537" t="n">
        <v>12</v>
      </c>
      <c r="N1537" t="n">
        <v>59.68</v>
      </c>
      <c r="O1537" t="n">
        <v>30589.13</v>
      </c>
      <c r="P1537" t="n">
        <v>253.73</v>
      </c>
      <c r="Q1537" t="n">
        <v>444.56</v>
      </c>
      <c r="R1537" t="n">
        <v>70.59999999999999</v>
      </c>
      <c r="S1537" t="n">
        <v>48.21</v>
      </c>
      <c r="T1537" t="n">
        <v>5232.73</v>
      </c>
      <c r="U1537" t="n">
        <v>0.68</v>
      </c>
      <c r="V1537" t="n">
        <v>0.78</v>
      </c>
      <c r="W1537" t="n">
        <v>0.18</v>
      </c>
      <c r="X1537" t="n">
        <v>0.31</v>
      </c>
      <c r="Y1537" t="n">
        <v>1</v>
      </c>
      <c r="Z1537" t="n">
        <v>10</v>
      </c>
    </row>
    <row r="1538">
      <c r="A1538" t="n">
        <v>55</v>
      </c>
      <c r="B1538" t="n">
        <v>115</v>
      </c>
      <c r="C1538" t="inlineStr">
        <is>
          <t xml:space="preserve">CONCLUIDO	</t>
        </is>
      </c>
      <c r="D1538" t="n">
        <v>4.7621</v>
      </c>
      <c r="E1538" t="n">
        <v>21</v>
      </c>
      <c r="F1538" t="n">
        <v>17.72</v>
      </c>
      <c r="G1538" t="n">
        <v>75.95999999999999</v>
      </c>
      <c r="H1538" t="n">
        <v>1.06</v>
      </c>
      <c r="I1538" t="n">
        <v>14</v>
      </c>
      <c r="J1538" t="n">
        <v>246.57</v>
      </c>
      <c r="K1538" t="n">
        <v>56.94</v>
      </c>
      <c r="L1538" t="n">
        <v>14.75</v>
      </c>
      <c r="M1538" t="n">
        <v>12</v>
      </c>
      <c r="N1538" t="n">
        <v>59.87</v>
      </c>
      <c r="O1538" t="n">
        <v>30643.91</v>
      </c>
      <c r="P1538" t="n">
        <v>255.53</v>
      </c>
      <c r="Q1538" t="n">
        <v>444.55</v>
      </c>
      <c r="R1538" t="n">
        <v>75.52</v>
      </c>
      <c r="S1538" t="n">
        <v>48.21</v>
      </c>
      <c r="T1538" t="n">
        <v>7697.37</v>
      </c>
      <c r="U1538" t="n">
        <v>0.64</v>
      </c>
      <c r="V1538" t="n">
        <v>0.77</v>
      </c>
      <c r="W1538" t="n">
        <v>0.18</v>
      </c>
      <c r="X1538" t="n">
        <v>0.45</v>
      </c>
      <c r="Y1538" t="n">
        <v>1</v>
      </c>
      <c r="Z1538" t="n">
        <v>10</v>
      </c>
    </row>
    <row r="1539">
      <c r="A1539" t="n">
        <v>56</v>
      </c>
      <c r="B1539" t="n">
        <v>115</v>
      </c>
      <c r="C1539" t="inlineStr">
        <is>
          <t xml:space="preserve">CONCLUIDO	</t>
        </is>
      </c>
      <c r="D1539" t="n">
        <v>4.7745</v>
      </c>
      <c r="E1539" t="n">
        <v>20.94</v>
      </c>
      <c r="F1539" t="n">
        <v>17.67</v>
      </c>
      <c r="G1539" t="n">
        <v>75.72</v>
      </c>
      <c r="H1539" t="n">
        <v>1.08</v>
      </c>
      <c r="I1539" t="n">
        <v>14</v>
      </c>
      <c r="J1539" t="n">
        <v>247.01</v>
      </c>
      <c r="K1539" t="n">
        <v>56.94</v>
      </c>
      <c r="L1539" t="n">
        <v>15</v>
      </c>
      <c r="M1539" t="n">
        <v>12</v>
      </c>
      <c r="N1539" t="n">
        <v>60.07</v>
      </c>
      <c r="O1539" t="n">
        <v>30698.76</v>
      </c>
      <c r="P1539" t="n">
        <v>253.57</v>
      </c>
      <c r="Q1539" t="n">
        <v>444.55</v>
      </c>
      <c r="R1539" t="n">
        <v>73.5</v>
      </c>
      <c r="S1539" t="n">
        <v>48.21</v>
      </c>
      <c r="T1539" t="n">
        <v>6682.59</v>
      </c>
      <c r="U1539" t="n">
        <v>0.66</v>
      </c>
      <c r="V1539" t="n">
        <v>0.77</v>
      </c>
      <c r="W1539" t="n">
        <v>0.19</v>
      </c>
      <c r="X1539" t="n">
        <v>0.39</v>
      </c>
      <c r="Y1539" t="n">
        <v>1</v>
      </c>
      <c r="Z1539" t="n">
        <v>10</v>
      </c>
    </row>
    <row r="1540">
      <c r="A1540" t="n">
        <v>57</v>
      </c>
      <c r="B1540" t="n">
        <v>115</v>
      </c>
      <c r="C1540" t="inlineStr">
        <is>
          <t xml:space="preserve">CONCLUIDO	</t>
        </is>
      </c>
      <c r="D1540" t="n">
        <v>4.7951</v>
      </c>
      <c r="E1540" t="n">
        <v>20.85</v>
      </c>
      <c r="F1540" t="n">
        <v>17.62</v>
      </c>
      <c r="G1540" t="n">
        <v>81.34</v>
      </c>
      <c r="H1540" t="n">
        <v>1.1</v>
      </c>
      <c r="I1540" t="n">
        <v>13</v>
      </c>
      <c r="J1540" t="n">
        <v>247.46</v>
      </c>
      <c r="K1540" t="n">
        <v>56.94</v>
      </c>
      <c r="L1540" t="n">
        <v>15.25</v>
      </c>
      <c r="M1540" t="n">
        <v>11</v>
      </c>
      <c r="N1540" t="n">
        <v>60.26</v>
      </c>
      <c r="O1540" t="n">
        <v>30753.68</v>
      </c>
      <c r="P1540" t="n">
        <v>253.05</v>
      </c>
      <c r="Q1540" t="n">
        <v>444.56</v>
      </c>
      <c r="R1540" t="n">
        <v>71.95999999999999</v>
      </c>
      <c r="S1540" t="n">
        <v>48.21</v>
      </c>
      <c r="T1540" t="n">
        <v>5921.59</v>
      </c>
      <c r="U1540" t="n">
        <v>0.67</v>
      </c>
      <c r="V1540" t="n">
        <v>0.77</v>
      </c>
      <c r="W1540" t="n">
        <v>0.18</v>
      </c>
      <c r="X1540" t="n">
        <v>0.35</v>
      </c>
      <c r="Y1540" t="n">
        <v>1</v>
      </c>
      <c r="Z1540" t="n">
        <v>10</v>
      </c>
    </row>
    <row r="1541">
      <c r="A1541" t="n">
        <v>58</v>
      </c>
      <c r="B1541" t="n">
        <v>115</v>
      </c>
      <c r="C1541" t="inlineStr">
        <is>
          <t xml:space="preserve">CONCLUIDO	</t>
        </is>
      </c>
      <c r="D1541" t="n">
        <v>4.7958</v>
      </c>
      <c r="E1541" t="n">
        <v>20.85</v>
      </c>
      <c r="F1541" t="n">
        <v>17.62</v>
      </c>
      <c r="G1541" t="n">
        <v>81.31999999999999</v>
      </c>
      <c r="H1541" t="n">
        <v>1.11</v>
      </c>
      <c r="I1541" t="n">
        <v>13</v>
      </c>
      <c r="J1541" t="n">
        <v>247.9</v>
      </c>
      <c r="K1541" t="n">
        <v>56.94</v>
      </c>
      <c r="L1541" t="n">
        <v>15.5</v>
      </c>
      <c r="M1541" t="n">
        <v>11</v>
      </c>
      <c r="N1541" t="n">
        <v>60.46</v>
      </c>
      <c r="O1541" t="n">
        <v>30808.68</v>
      </c>
      <c r="P1541" t="n">
        <v>253.14</v>
      </c>
      <c r="Q1541" t="n">
        <v>444.6</v>
      </c>
      <c r="R1541" t="n">
        <v>71.77</v>
      </c>
      <c r="S1541" t="n">
        <v>48.21</v>
      </c>
      <c r="T1541" t="n">
        <v>5824.9</v>
      </c>
      <c r="U1541" t="n">
        <v>0.67</v>
      </c>
      <c r="V1541" t="n">
        <v>0.77</v>
      </c>
      <c r="W1541" t="n">
        <v>0.18</v>
      </c>
      <c r="X1541" t="n">
        <v>0.34</v>
      </c>
      <c r="Y1541" t="n">
        <v>1</v>
      </c>
      <c r="Z1541" t="n">
        <v>10</v>
      </c>
    </row>
    <row r="1542">
      <c r="A1542" t="n">
        <v>59</v>
      </c>
      <c r="B1542" t="n">
        <v>115</v>
      </c>
      <c r="C1542" t="inlineStr">
        <is>
          <t xml:space="preserve">CONCLUIDO	</t>
        </is>
      </c>
      <c r="D1542" t="n">
        <v>4.7978</v>
      </c>
      <c r="E1542" t="n">
        <v>20.84</v>
      </c>
      <c r="F1542" t="n">
        <v>17.61</v>
      </c>
      <c r="G1542" t="n">
        <v>81.28</v>
      </c>
      <c r="H1542" t="n">
        <v>1.13</v>
      </c>
      <c r="I1542" t="n">
        <v>13</v>
      </c>
      <c r="J1542" t="n">
        <v>248.35</v>
      </c>
      <c r="K1542" t="n">
        <v>56.94</v>
      </c>
      <c r="L1542" t="n">
        <v>15.75</v>
      </c>
      <c r="M1542" t="n">
        <v>11</v>
      </c>
      <c r="N1542" t="n">
        <v>60.66</v>
      </c>
      <c r="O1542" t="n">
        <v>30863.74</v>
      </c>
      <c r="P1542" t="n">
        <v>252.86</v>
      </c>
      <c r="Q1542" t="n">
        <v>444.55</v>
      </c>
      <c r="R1542" t="n">
        <v>71.58</v>
      </c>
      <c r="S1542" t="n">
        <v>48.21</v>
      </c>
      <c r="T1542" t="n">
        <v>5728.55</v>
      </c>
      <c r="U1542" t="n">
        <v>0.67</v>
      </c>
      <c r="V1542" t="n">
        <v>0.77</v>
      </c>
      <c r="W1542" t="n">
        <v>0.18</v>
      </c>
      <c r="X1542" t="n">
        <v>0.33</v>
      </c>
      <c r="Y1542" t="n">
        <v>1</v>
      </c>
      <c r="Z1542" t="n">
        <v>10</v>
      </c>
    </row>
    <row r="1543">
      <c r="A1543" t="n">
        <v>60</v>
      </c>
      <c r="B1543" t="n">
        <v>115</v>
      </c>
      <c r="C1543" t="inlineStr">
        <is>
          <t xml:space="preserve">CONCLUIDO	</t>
        </is>
      </c>
      <c r="D1543" t="n">
        <v>4.7934</v>
      </c>
      <c r="E1543" t="n">
        <v>20.86</v>
      </c>
      <c r="F1543" t="n">
        <v>17.63</v>
      </c>
      <c r="G1543" t="n">
        <v>81.37</v>
      </c>
      <c r="H1543" t="n">
        <v>1.14</v>
      </c>
      <c r="I1543" t="n">
        <v>13</v>
      </c>
      <c r="J1543" t="n">
        <v>248.79</v>
      </c>
      <c r="K1543" t="n">
        <v>56.94</v>
      </c>
      <c r="L1543" t="n">
        <v>16</v>
      </c>
      <c r="M1543" t="n">
        <v>11</v>
      </c>
      <c r="N1543" t="n">
        <v>60.85</v>
      </c>
      <c r="O1543" t="n">
        <v>30918.88</v>
      </c>
      <c r="P1543" t="n">
        <v>252.99</v>
      </c>
      <c r="Q1543" t="n">
        <v>444.55</v>
      </c>
      <c r="R1543" t="n">
        <v>72.2</v>
      </c>
      <c r="S1543" t="n">
        <v>48.21</v>
      </c>
      <c r="T1543" t="n">
        <v>6040.6</v>
      </c>
      <c r="U1543" t="n">
        <v>0.67</v>
      </c>
      <c r="V1543" t="n">
        <v>0.77</v>
      </c>
      <c r="W1543" t="n">
        <v>0.19</v>
      </c>
      <c r="X1543" t="n">
        <v>0.35</v>
      </c>
      <c r="Y1543" t="n">
        <v>1</v>
      </c>
      <c r="Z1543" t="n">
        <v>10</v>
      </c>
    </row>
    <row r="1544">
      <c r="A1544" t="n">
        <v>61</v>
      </c>
      <c r="B1544" t="n">
        <v>115</v>
      </c>
      <c r="C1544" t="inlineStr">
        <is>
          <t xml:space="preserve">CONCLUIDO	</t>
        </is>
      </c>
      <c r="D1544" t="n">
        <v>4.7971</v>
      </c>
      <c r="E1544" t="n">
        <v>20.85</v>
      </c>
      <c r="F1544" t="n">
        <v>17.61</v>
      </c>
      <c r="G1544" t="n">
        <v>81.3</v>
      </c>
      <c r="H1544" t="n">
        <v>1.16</v>
      </c>
      <c r="I1544" t="n">
        <v>13</v>
      </c>
      <c r="J1544" t="n">
        <v>249.24</v>
      </c>
      <c r="K1544" t="n">
        <v>56.94</v>
      </c>
      <c r="L1544" t="n">
        <v>16.25</v>
      </c>
      <c r="M1544" t="n">
        <v>11</v>
      </c>
      <c r="N1544" t="n">
        <v>61.05</v>
      </c>
      <c r="O1544" t="n">
        <v>30974.09</v>
      </c>
      <c r="P1544" t="n">
        <v>251.73</v>
      </c>
      <c r="Q1544" t="n">
        <v>444.55</v>
      </c>
      <c r="R1544" t="n">
        <v>71.59999999999999</v>
      </c>
      <c r="S1544" t="n">
        <v>48.21</v>
      </c>
      <c r="T1544" t="n">
        <v>5740.35</v>
      </c>
      <c r="U1544" t="n">
        <v>0.67</v>
      </c>
      <c r="V1544" t="n">
        <v>0.77</v>
      </c>
      <c r="W1544" t="n">
        <v>0.18</v>
      </c>
      <c r="X1544" t="n">
        <v>0.34</v>
      </c>
      <c r="Y1544" t="n">
        <v>1</v>
      </c>
      <c r="Z1544" t="n">
        <v>10</v>
      </c>
    </row>
    <row r="1545">
      <c r="A1545" t="n">
        <v>62</v>
      </c>
      <c r="B1545" t="n">
        <v>115</v>
      </c>
      <c r="C1545" t="inlineStr">
        <is>
          <t xml:space="preserve">CONCLUIDO	</t>
        </is>
      </c>
      <c r="D1545" t="n">
        <v>4.8144</v>
      </c>
      <c r="E1545" t="n">
        <v>20.77</v>
      </c>
      <c r="F1545" t="n">
        <v>17.58</v>
      </c>
      <c r="G1545" t="n">
        <v>87.92</v>
      </c>
      <c r="H1545" t="n">
        <v>1.18</v>
      </c>
      <c r="I1545" t="n">
        <v>12</v>
      </c>
      <c r="J1545" t="n">
        <v>249.69</v>
      </c>
      <c r="K1545" t="n">
        <v>56.94</v>
      </c>
      <c r="L1545" t="n">
        <v>16.5</v>
      </c>
      <c r="M1545" t="n">
        <v>10</v>
      </c>
      <c r="N1545" t="n">
        <v>61.25</v>
      </c>
      <c r="O1545" t="n">
        <v>31029.37</v>
      </c>
      <c r="P1545" t="n">
        <v>251.06</v>
      </c>
      <c r="Q1545" t="n">
        <v>444.56</v>
      </c>
      <c r="R1545" t="n">
        <v>70.62</v>
      </c>
      <c r="S1545" t="n">
        <v>48.21</v>
      </c>
      <c r="T1545" t="n">
        <v>5254.84</v>
      </c>
      <c r="U1545" t="n">
        <v>0.68</v>
      </c>
      <c r="V1545" t="n">
        <v>0.78</v>
      </c>
      <c r="W1545" t="n">
        <v>0.18</v>
      </c>
      <c r="X1545" t="n">
        <v>0.31</v>
      </c>
      <c r="Y1545" t="n">
        <v>1</v>
      </c>
      <c r="Z1545" t="n">
        <v>10</v>
      </c>
    </row>
    <row r="1546">
      <c r="A1546" t="n">
        <v>63</v>
      </c>
      <c r="B1546" t="n">
        <v>115</v>
      </c>
      <c r="C1546" t="inlineStr">
        <is>
          <t xml:space="preserve">CONCLUIDO	</t>
        </is>
      </c>
      <c r="D1546" t="n">
        <v>4.8138</v>
      </c>
      <c r="E1546" t="n">
        <v>20.77</v>
      </c>
      <c r="F1546" t="n">
        <v>17.59</v>
      </c>
      <c r="G1546" t="n">
        <v>87.93000000000001</v>
      </c>
      <c r="H1546" t="n">
        <v>1.19</v>
      </c>
      <c r="I1546" t="n">
        <v>12</v>
      </c>
      <c r="J1546" t="n">
        <v>250.14</v>
      </c>
      <c r="K1546" t="n">
        <v>56.94</v>
      </c>
      <c r="L1546" t="n">
        <v>16.75</v>
      </c>
      <c r="M1546" t="n">
        <v>10</v>
      </c>
      <c r="N1546" t="n">
        <v>61.45</v>
      </c>
      <c r="O1546" t="n">
        <v>31084.72</v>
      </c>
      <c r="P1546" t="n">
        <v>251.38</v>
      </c>
      <c r="Q1546" t="n">
        <v>444.55</v>
      </c>
      <c r="R1546" t="n">
        <v>70.68000000000001</v>
      </c>
      <c r="S1546" t="n">
        <v>48.21</v>
      </c>
      <c r="T1546" t="n">
        <v>5287.4</v>
      </c>
      <c r="U1546" t="n">
        <v>0.68</v>
      </c>
      <c r="V1546" t="n">
        <v>0.78</v>
      </c>
      <c r="W1546" t="n">
        <v>0.18</v>
      </c>
      <c r="X1546" t="n">
        <v>0.31</v>
      </c>
      <c r="Y1546" t="n">
        <v>1</v>
      </c>
      <c r="Z1546" t="n">
        <v>10</v>
      </c>
    </row>
    <row r="1547">
      <c r="A1547" t="n">
        <v>64</v>
      </c>
      <c r="B1547" t="n">
        <v>115</v>
      </c>
      <c r="C1547" t="inlineStr">
        <is>
          <t xml:space="preserve">CONCLUIDO	</t>
        </is>
      </c>
      <c r="D1547" t="n">
        <v>4.8129</v>
      </c>
      <c r="E1547" t="n">
        <v>20.78</v>
      </c>
      <c r="F1547" t="n">
        <v>17.59</v>
      </c>
      <c r="G1547" t="n">
        <v>87.95</v>
      </c>
      <c r="H1547" t="n">
        <v>1.21</v>
      </c>
      <c r="I1547" t="n">
        <v>12</v>
      </c>
      <c r="J1547" t="n">
        <v>250.59</v>
      </c>
      <c r="K1547" t="n">
        <v>56.94</v>
      </c>
      <c r="L1547" t="n">
        <v>17</v>
      </c>
      <c r="M1547" t="n">
        <v>10</v>
      </c>
      <c r="N1547" t="n">
        <v>61.65</v>
      </c>
      <c r="O1547" t="n">
        <v>31140.15</v>
      </c>
      <c r="P1547" t="n">
        <v>251.43</v>
      </c>
      <c r="Q1547" t="n">
        <v>444.55</v>
      </c>
      <c r="R1547" t="n">
        <v>70.86</v>
      </c>
      <c r="S1547" t="n">
        <v>48.21</v>
      </c>
      <c r="T1547" t="n">
        <v>5373.4</v>
      </c>
      <c r="U1547" t="n">
        <v>0.68</v>
      </c>
      <c r="V1547" t="n">
        <v>0.78</v>
      </c>
      <c r="W1547" t="n">
        <v>0.18</v>
      </c>
      <c r="X1547" t="n">
        <v>0.31</v>
      </c>
      <c r="Y1547" t="n">
        <v>1</v>
      </c>
      <c r="Z1547" t="n">
        <v>10</v>
      </c>
    </row>
    <row r="1548">
      <c r="A1548" t="n">
        <v>65</v>
      </c>
      <c r="B1548" t="n">
        <v>115</v>
      </c>
      <c r="C1548" t="inlineStr">
        <is>
          <t xml:space="preserve">CONCLUIDO	</t>
        </is>
      </c>
      <c r="D1548" t="n">
        <v>4.8136</v>
      </c>
      <c r="E1548" t="n">
        <v>20.77</v>
      </c>
      <c r="F1548" t="n">
        <v>17.59</v>
      </c>
      <c r="G1548" t="n">
        <v>87.93000000000001</v>
      </c>
      <c r="H1548" t="n">
        <v>1.22</v>
      </c>
      <c r="I1548" t="n">
        <v>12</v>
      </c>
      <c r="J1548" t="n">
        <v>251.04</v>
      </c>
      <c r="K1548" t="n">
        <v>56.94</v>
      </c>
      <c r="L1548" t="n">
        <v>17.25</v>
      </c>
      <c r="M1548" t="n">
        <v>10</v>
      </c>
      <c r="N1548" t="n">
        <v>61.85</v>
      </c>
      <c r="O1548" t="n">
        <v>31195.65</v>
      </c>
      <c r="P1548" t="n">
        <v>251.62</v>
      </c>
      <c r="Q1548" t="n">
        <v>444.56</v>
      </c>
      <c r="R1548" t="n">
        <v>70.70999999999999</v>
      </c>
      <c r="S1548" t="n">
        <v>48.21</v>
      </c>
      <c r="T1548" t="n">
        <v>5302.2</v>
      </c>
      <c r="U1548" t="n">
        <v>0.68</v>
      </c>
      <c r="V1548" t="n">
        <v>0.78</v>
      </c>
      <c r="W1548" t="n">
        <v>0.18</v>
      </c>
      <c r="X1548" t="n">
        <v>0.31</v>
      </c>
      <c r="Y1548" t="n">
        <v>1</v>
      </c>
      <c r="Z1548" t="n">
        <v>10</v>
      </c>
    </row>
    <row r="1549">
      <c r="A1549" t="n">
        <v>66</v>
      </c>
      <c r="B1549" t="n">
        <v>115</v>
      </c>
      <c r="C1549" t="inlineStr">
        <is>
          <t xml:space="preserve">CONCLUIDO	</t>
        </is>
      </c>
      <c r="D1549" t="n">
        <v>4.8214</v>
      </c>
      <c r="E1549" t="n">
        <v>20.74</v>
      </c>
      <c r="F1549" t="n">
        <v>17.55</v>
      </c>
      <c r="G1549" t="n">
        <v>87.77</v>
      </c>
      <c r="H1549" t="n">
        <v>1.24</v>
      </c>
      <c r="I1549" t="n">
        <v>12</v>
      </c>
      <c r="J1549" t="n">
        <v>251.49</v>
      </c>
      <c r="K1549" t="n">
        <v>56.94</v>
      </c>
      <c r="L1549" t="n">
        <v>17.5</v>
      </c>
      <c r="M1549" t="n">
        <v>10</v>
      </c>
      <c r="N1549" t="n">
        <v>62.05</v>
      </c>
      <c r="O1549" t="n">
        <v>31251.22</v>
      </c>
      <c r="P1549" t="n">
        <v>250.81</v>
      </c>
      <c r="Q1549" t="n">
        <v>444.56</v>
      </c>
      <c r="R1549" t="n">
        <v>69.39</v>
      </c>
      <c r="S1549" t="n">
        <v>48.21</v>
      </c>
      <c r="T1549" t="n">
        <v>4642.26</v>
      </c>
      <c r="U1549" t="n">
        <v>0.6899999999999999</v>
      </c>
      <c r="V1549" t="n">
        <v>0.78</v>
      </c>
      <c r="W1549" t="n">
        <v>0.19</v>
      </c>
      <c r="X1549" t="n">
        <v>0.28</v>
      </c>
      <c r="Y1549" t="n">
        <v>1</v>
      </c>
      <c r="Z1549" t="n">
        <v>10</v>
      </c>
    </row>
    <row r="1550">
      <c r="A1550" t="n">
        <v>67</v>
      </c>
      <c r="B1550" t="n">
        <v>115</v>
      </c>
      <c r="C1550" t="inlineStr">
        <is>
          <t xml:space="preserve">CONCLUIDO	</t>
        </is>
      </c>
      <c r="D1550" t="n">
        <v>4.8292</v>
      </c>
      <c r="E1550" t="n">
        <v>20.71</v>
      </c>
      <c r="F1550" t="n">
        <v>17.52</v>
      </c>
      <c r="G1550" t="n">
        <v>87.59999999999999</v>
      </c>
      <c r="H1550" t="n">
        <v>1.25</v>
      </c>
      <c r="I1550" t="n">
        <v>12</v>
      </c>
      <c r="J1550" t="n">
        <v>251.94</v>
      </c>
      <c r="K1550" t="n">
        <v>56.94</v>
      </c>
      <c r="L1550" t="n">
        <v>17.75</v>
      </c>
      <c r="M1550" t="n">
        <v>10</v>
      </c>
      <c r="N1550" t="n">
        <v>62.25</v>
      </c>
      <c r="O1550" t="n">
        <v>31306.86</v>
      </c>
      <c r="P1550" t="n">
        <v>248.98</v>
      </c>
      <c r="Q1550" t="n">
        <v>444.55</v>
      </c>
      <c r="R1550" t="n">
        <v>68.51000000000001</v>
      </c>
      <c r="S1550" t="n">
        <v>48.21</v>
      </c>
      <c r="T1550" t="n">
        <v>4200.54</v>
      </c>
      <c r="U1550" t="n">
        <v>0.7</v>
      </c>
      <c r="V1550" t="n">
        <v>0.78</v>
      </c>
      <c r="W1550" t="n">
        <v>0.18</v>
      </c>
      <c r="X1550" t="n">
        <v>0.24</v>
      </c>
      <c r="Y1550" t="n">
        <v>1</v>
      </c>
      <c r="Z1550" t="n">
        <v>10</v>
      </c>
    </row>
    <row r="1551">
      <c r="A1551" t="n">
        <v>68</v>
      </c>
      <c r="B1551" t="n">
        <v>115</v>
      </c>
      <c r="C1551" t="inlineStr">
        <is>
          <t xml:space="preserve">CONCLUIDO	</t>
        </is>
      </c>
      <c r="D1551" t="n">
        <v>4.8254</v>
      </c>
      <c r="E1551" t="n">
        <v>20.72</v>
      </c>
      <c r="F1551" t="n">
        <v>17.58</v>
      </c>
      <c r="G1551" t="n">
        <v>95.89</v>
      </c>
      <c r="H1551" t="n">
        <v>1.27</v>
      </c>
      <c r="I1551" t="n">
        <v>11</v>
      </c>
      <c r="J1551" t="n">
        <v>252.39</v>
      </c>
      <c r="K1551" t="n">
        <v>56.94</v>
      </c>
      <c r="L1551" t="n">
        <v>18</v>
      </c>
      <c r="M1551" t="n">
        <v>9</v>
      </c>
      <c r="N1551" t="n">
        <v>62.45</v>
      </c>
      <c r="O1551" t="n">
        <v>31362.58</v>
      </c>
      <c r="P1551" t="n">
        <v>249.75</v>
      </c>
      <c r="Q1551" t="n">
        <v>444.55</v>
      </c>
      <c r="R1551" t="n">
        <v>70.8</v>
      </c>
      <c r="S1551" t="n">
        <v>48.21</v>
      </c>
      <c r="T1551" t="n">
        <v>5349.6</v>
      </c>
      <c r="U1551" t="n">
        <v>0.68</v>
      </c>
      <c r="V1551" t="n">
        <v>0.78</v>
      </c>
      <c r="W1551" t="n">
        <v>0.18</v>
      </c>
      <c r="X1551" t="n">
        <v>0.3</v>
      </c>
      <c r="Y1551" t="n">
        <v>1</v>
      </c>
      <c r="Z1551" t="n">
        <v>10</v>
      </c>
    </row>
    <row r="1552">
      <c r="A1552" t="n">
        <v>69</v>
      </c>
      <c r="B1552" t="n">
        <v>115</v>
      </c>
      <c r="C1552" t="inlineStr">
        <is>
          <t xml:space="preserve">CONCLUIDO	</t>
        </is>
      </c>
      <c r="D1552" t="n">
        <v>4.8305</v>
      </c>
      <c r="E1552" t="n">
        <v>20.7</v>
      </c>
      <c r="F1552" t="n">
        <v>17.56</v>
      </c>
      <c r="G1552" t="n">
        <v>95.77</v>
      </c>
      <c r="H1552" t="n">
        <v>1.28</v>
      </c>
      <c r="I1552" t="n">
        <v>11</v>
      </c>
      <c r="J1552" t="n">
        <v>252.84</v>
      </c>
      <c r="K1552" t="n">
        <v>56.94</v>
      </c>
      <c r="L1552" t="n">
        <v>18.25</v>
      </c>
      <c r="M1552" t="n">
        <v>9</v>
      </c>
      <c r="N1552" t="n">
        <v>62.65</v>
      </c>
      <c r="O1552" t="n">
        <v>31418.38</v>
      </c>
      <c r="P1552" t="n">
        <v>249.3</v>
      </c>
      <c r="Q1552" t="n">
        <v>444.56</v>
      </c>
      <c r="R1552" t="n">
        <v>69.84999999999999</v>
      </c>
      <c r="S1552" t="n">
        <v>48.21</v>
      </c>
      <c r="T1552" t="n">
        <v>4873.33</v>
      </c>
      <c r="U1552" t="n">
        <v>0.6899999999999999</v>
      </c>
      <c r="V1552" t="n">
        <v>0.78</v>
      </c>
      <c r="W1552" t="n">
        <v>0.18</v>
      </c>
      <c r="X1552" t="n">
        <v>0.28</v>
      </c>
      <c r="Y1552" t="n">
        <v>1</v>
      </c>
      <c r="Z1552" t="n">
        <v>10</v>
      </c>
    </row>
    <row r="1553">
      <c r="A1553" t="n">
        <v>70</v>
      </c>
      <c r="B1553" t="n">
        <v>115</v>
      </c>
      <c r="C1553" t="inlineStr">
        <is>
          <t xml:space="preserve">CONCLUIDO	</t>
        </is>
      </c>
      <c r="D1553" t="n">
        <v>4.8275</v>
      </c>
      <c r="E1553" t="n">
        <v>20.71</v>
      </c>
      <c r="F1553" t="n">
        <v>17.57</v>
      </c>
      <c r="G1553" t="n">
        <v>95.84</v>
      </c>
      <c r="H1553" t="n">
        <v>1.3</v>
      </c>
      <c r="I1553" t="n">
        <v>11</v>
      </c>
      <c r="J1553" t="n">
        <v>253.3</v>
      </c>
      <c r="K1553" t="n">
        <v>56.94</v>
      </c>
      <c r="L1553" t="n">
        <v>18.5</v>
      </c>
      <c r="M1553" t="n">
        <v>9</v>
      </c>
      <c r="N1553" t="n">
        <v>62.86</v>
      </c>
      <c r="O1553" t="n">
        <v>31474.25</v>
      </c>
      <c r="P1553" t="n">
        <v>249.44</v>
      </c>
      <c r="Q1553" t="n">
        <v>444.55</v>
      </c>
      <c r="R1553" t="n">
        <v>70.26000000000001</v>
      </c>
      <c r="S1553" t="n">
        <v>48.21</v>
      </c>
      <c r="T1553" t="n">
        <v>5081.13</v>
      </c>
      <c r="U1553" t="n">
        <v>0.6899999999999999</v>
      </c>
      <c r="V1553" t="n">
        <v>0.78</v>
      </c>
      <c r="W1553" t="n">
        <v>0.18</v>
      </c>
      <c r="X1553" t="n">
        <v>0.29</v>
      </c>
      <c r="Y1553" t="n">
        <v>1</v>
      </c>
      <c r="Z1553" t="n">
        <v>10</v>
      </c>
    </row>
    <row r="1554">
      <c r="A1554" t="n">
        <v>71</v>
      </c>
      <c r="B1554" t="n">
        <v>115</v>
      </c>
      <c r="C1554" t="inlineStr">
        <is>
          <t xml:space="preserve">CONCLUIDO	</t>
        </is>
      </c>
      <c r="D1554" t="n">
        <v>4.8278</v>
      </c>
      <c r="E1554" t="n">
        <v>20.71</v>
      </c>
      <c r="F1554" t="n">
        <v>17.57</v>
      </c>
      <c r="G1554" t="n">
        <v>95.83</v>
      </c>
      <c r="H1554" t="n">
        <v>1.31</v>
      </c>
      <c r="I1554" t="n">
        <v>11</v>
      </c>
      <c r="J1554" t="n">
        <v>253.75</v>
      </c>
      <c r="K1554" t="n">
        <v>56.94</v>
      </c>
      <c r="L1554" t="n">
        <v>18.75</v>
      </c>
      <c r="M1554" t="n">
        <v>9</v>
      </c>
      <c r="N1554" t="n">
        <v>63.06</v>
      </c>
      <c r="O1554" t="n">
        <v>31530.19</v>
      </c>
      <c r="P1554" t="n">
        <v>249.74</v>
      </c>
      <c r="Q1554" t="n">
        <v>444.55</v>
      </c>
      <c r="R1554" t="n">
        <v>70.19</v>
      </c>
      <c r="S1554" t="n">
        <v>48.21</v>
      </c>
      <c r="T1554" t="n">
        <v>5043.19</v>
      </c>
      <c r="U1554" t="n">
        <v>0.6899999999999999</v>
      </c>
      <c r="V1554" t="n">
        <v>0.78</v>
      </c>
      <c r="W1554" t="n">
        <v>0.18</v>
      </c>
      <c r="X1554" t="n">
        <v>0.29</v>
      </c>
      <c r="Y1554" t="n">
        <v>1</v>
      </c>
      <c r="Z1554" t="n">
        <v>10</v>
      </c>
    </row>
    <row r="1555">
      <c r="A1555" t="n">
        <v>72</v>
      </c>
      <c r="B1555" t="n">
        <v>115</v>
      </c>
      <c r="C1555" t="inlineStr">
        <is>
          <t xml:space="preserve">CONCLUIDO	</t>
        </is>
      </c>
      <c r="D1555" t="n">
        <v>4.8282</v>
      </c>
      <c r="E1555" t="n">
        <v>20.71</v>
      </c>
      <c r="F1555" t="n">
        <v>17.57</v>
      </c>
      <c r="G1555" t="n">
        <v>95.83</v>
      </c>
      <c r="H1555" t="n">
        <v>1.33</v>
      </c>
      <c r="I1555" t="n">
        <v>11</v>
      </c>
      <c r="J1555" t="n">
        <v>254.21</v>
      </c>
      <c r="K1555" t="n">
        <v>56.94</v>
      </c>
      <c r="L1555" t="n">
        <v>19</v>
      </c>
      <c r="M1555" t="n">
        <v>9</v>
      </c>
      <c r="N1555" t="n">
        <v>63.26</v>
      </c>
      <c r="O1555" t="n">
        <v>31586.21</v>
      </c>
      <c r="P1555" t="n">
        <v>249.42</v>
      </c>
      <c r="Q1555" t="n">
        <v>444.58</v>
      </c>
      <c r="R1555" t="n">
        <v>70.14</v>
      </c>
      <c r="S1555" t="n">
        <v>48.21</v>
      </c>
      <c r="T1555" t="n">
        <v>5021.42</v>
      </c>
      <c r="U1555" t="n">
        <v>0.6899999999999999</v>
      </c>
      <c r="V1555" t="n">
        <v>0.78</v>
      </c>
      <c r="W1555" t="n">
        <v>0.18</v>
      </c>
      <c r="X1555" t="n">
        <v>0.29</v>
      </c>
      <c r="Y1555" t="n">
        <v>1</v>
      </c>
      <c r="Z1555" t="n">
        <v>10</v>
      </c>
    </row>
    <row r="1556">
      <c r="A1556" t="n">
        <v>73</v>
      </c>
      <c r="B1556" t="n">
        <v>115</v>
      </c>
      <c r="C1556" t="inlineStr">
        <is>
          <t xml:space="preserve">CONCLUIDO	</t>
        </is>
      </c>
      <c r="D1556" t="n">
        <v>4.8283</v>
      </c>
      <c r="E1556" t="n">
        <v>20.71</v>
      </c>
      <c r="F1556" t="n">
        <v>17.57</v>
      </c>
      <c r="G1556" t="n">
        <v>95.81999999999999</v>
      </c>
      <c r="H1556" t="n">
        <v>1.34</v>
      </c>
      <c r="I1556" t="n">
        <v>11</v>
      </c>
      <c r="J1556" t="n">
        <v>254.66</v>
      </c>
      <c r="K1556" t="n">
        <v>56.94</v>
      </c>
      <c r="L1556" t="n">
        <v>19.25</v>
      </c>
      <c r="M1556" t="n">
        <v>9</v>
      </c>
      <c r="N1556" t="n">
        <v>63.47</v>
      </c>
      <c r="O1556" t="n">
        <v>31642.3</v>
      </c>
      <c r="P1556" t="n">
        <v>249.23</v>
      </c>
      <c r="Q1556" t="n">
        <v>444.55</v>
      </c>
      <c r="R1556" t="n">
        <v>70.08</v>
      </c>
      <c r="S1556" t="n">
        <v>48.21</v>
      </c>
      <c r="T1556" t="n">
        <v>4989.95</v>
      </c>
      <c r="U1556" t="n">
        <v>0.6899999999999999</v>
      </c>
      <c r="V1556" t="n">
        <v>0.78</v>
      </c>
      <c r="W1556" t="n">
        <v>0.18</v>
      </c>
      <c r="X1556" t="n">
        <v>0.29</v>
      </c>
      <c r="Y1556" t="n">
        <v>1</v>
      </c>
      <c r="Z1556" t="n">
        <v>10</v>
      </c>
    </row>
    <row r="1557">
      <c r="A1557" t="n">
        <v>74</v>
      </c>
      <c r="B1557" t="n">
        <v>115</v>
      </c>
      <c r="C1557" t="inlineStr">
        <is>
          <t xml:space="preserve">CONCLUIDO	</t>
        </is>
      </c>
      <c r="D1557" t="n">
        <v>4.8243</v>
      </c>
      <c r="E1557" t="n">
        <v>20.73</v>
      </c>
      <c r="F1557" t="n">
        <v>17.58</v>
      </c>
      <c r="G1557" t="n">
        <v>95.92</v>
      </c>
      <c r="H1557" t="n">
        <v>1.36</v>
      </c>
      <c r="I1557" t="n">
        <v>11</v>
      </c>
      <c r="J1557" t="n">
        <v>255.12</v>
      </c>
      <c r="K1557" t="n">
        <v>56.94</v>
      </c>
      <c r="L1557" t="n">
        <v>19.5</v>
      </c>
      <c r="M1557" t="n">
        <v>9</v>
      </c>
      <c r="N1557" t="n">
        <v>63.67</v>
      </c>
      <c r="O1557" t="n">
        <v>31698.47</v>
      </c>
      <c r="P1557" t="n">
        <v>248.69</v>
      </c>
      <c r="Q1557" t="n">
        <v>444.55</v>
      </c>
      <c r="R1557" t="n">
        <v>70.75</v>
      </c>
      <c r="S1557" t="n">
        <v>48.21</v>
      </c>
      <c r="T1557" t="n">
        <v>5324.28</v>
      </c>
      <c r="U1557" t="n">
        <v>0.68</v>
      </c>
      <c r="V1557" t="n">
        <v>0.78</v>
      </c>
      <c r="W1557" t="n">
        <v>0.18</v>
      </c>
      <c r="X1557" t="n">
        <v>0.31</v>
      </c>
      <c r="Y1557" t="n">
        <v>1</v>
      </c>
      <c r="Z1557" t="n">
        <v>10</v>
      </c>
    </row>
    <row r="1558">
      <c r="A1558" t="n">
        <v>75</v>
      </c>
      <c r="B1558" t="n">
        <v>115</v>
      </c>
      <c r="C1558" t="inlineStr">
        <is>
          <t xml:space="preserve">CONCLUIDO	</t>
        </is>
      </c>
      <c r="D1558" t="n">
        <v>4.8467</v>
      </c>
      <c r="E1558" t="n">
        <v>20.63</v>
      </c>
      <c r="F1558" t="n">
        <v>17.53</v>
      </c>
      <c r="G1558" t="n">
        <v>105.2</v>
      </c>
      <c r="H1558" t="n">
        <v>1.37</v>
      </c>
      <c r="I1558" t="n">
        <v>10</v>
      </c>
      <c r="J1558" t="n">
        <v>255.57</v>
      </c>
      <c r="K1558" t="n">
        <v>56.94</v>
      </c>
      <c r="L1558" t="n">
        <v>19.75</v>
      </c>
      <c r="M1558" t="n">
        <v>8</v>
      </c>
      <c r="N1558" t="n">
        <v>63.88</v>
      </c>
      <c r="O1558" t="n">
        <v>31754.72</v>
      </c>
      <c r="P1558" t="n">
        <v>247.73</v>
      </c>
      <c r="Q1558" t="n">
        <v>444.55</v>
      </c>
      <c r="R1558" t="n">
        <v>68.88</v>
      </c>
      <c r="S1558" t="n">
        <v>48.21</v>
      </c>
      <c r="T1558" t="n">
        <v>4394.17</v>
      </c>
      <c r="U1558" t="n">
        <v>0.7</v>
      </c>
      <c r="V1558" t="n">
        <v>0.78</v>
      </c>
      <c r="W1558" t="n">
        <v>0.18</v>
      </c>
      <c r="X1558" t="n">
        <v>0.26</v>
      </c>
      <c r="Y1558" t="n">
        <v>1</v>
      </c>
      <c r="Z1558" t="n">
        <v>10</v>
      </c>
    </row>
    <row r="1559">
      <c r="A1559" t="n">
        <v>76</v>
      </c>
      <c r="B1559" t="n">
        <v>115</v>
      </c>
      <c r="C1559" t="inlineStr">
        <is>
          <t xml:space="preserve">CONCLUIDO	</t>
        </is>
      </c>
      <c r="D1559" t="n">
        <v>4.8487</v>
      </c>
      <c r="E1559" t="n">
        <v>20.62</v>
      </c>
      <c r="F1559" t="n">
        <v>17.52</v>
      </c>
      <c r="G1559" t="n">
        <v>105.15</v>
      </c>
      <c r="H1559" t="n">
        <v>1.39</v>
      </c>
      <c r="I1559" t="n">
        <v>10</v>
      </c>
      <c r="J1559" t="n">
        <v>256.03</v>
      </c>
      <c r="K1559" t="n">
        <v>56.94</v>
      </c>
      <c r="L1559" t="n">
        <v>20</v>
      </c>
      <c r="M1559" t="n">
        <v>8</v>
      </c>
      <c r="N1559" t="n">
        <v>64.09</v>
      </c>
      <c r="O1559" t="n">
        <v>31811.04</v>
      </c>
      <c r="P1559" t="n">
        <v>247.94</v>
      </c>
      <c r="Q1559" t="n">
        <v>444.55</v>
      </c>
      <c r="R1559" t="n">
        <v>68.72</v>
      </c>
      <c r="S1559" t="n">
        <v>48.21</v>
      </c>
      <c r="T1559" t="n">
        <v>4313.86</v>
      </c>
      <c r="U1559" t="n">
        <v>0.7</v>
      </c>
      <c r="V1559" t="n">
        <v>0.78</v>
      </c>
      <c r="W1559" t="n">
        <v>0.18</v>
      </c>
      <c r="X1559" t="n">
        <v>0.25</v>
      </c>
      <c r="Y1559" t="n">
        <v>1</v>
      </c>
      <c r="Z1559" t="n">
        <v>10</v>
      </c>
    </row>
    <row r="1560">
      <c r="A1560" t="n">
        <v>77</v>
      </c>
      <c r="B1560" t="n">
        <v>115</v>
      </c>
      <c r="C1560" t="inlineStr">
        <is>
          <t xml:space="preserve">CONCLUIDO	</t>
        </is>
      </c>
      <c r="D1560" t="n">
        <v>4.849</v>
      </c>
      <c r="E1560" t="n">
        <v>20.62</v>
      </c>
      <c r="F1560" t="n">
        <v>17.52</v>
      </c>
      <c r="G1560" t="n">
        <v>105.14</v>
      </c>
      <c r="H1560" t="n">
        <v>1.4</v>
      </c>
      <c r="I1560" t="n">
        <v>10</v>
      </c>
      <c r="J1560" t="n">
        <v>256.49</v>
      </c>
      <c r="K1560" t="n">
        <v>56.94</v>
      </c>
      <c r="L1560" t="n">
        <v>20.25</v>
      </c>
      <c r="M1560" t="n">
        <v>8</v>
      </c>
      <c r="N1560" t="n">
        <v>64.29000000000001</v>
      </c>
      <c r="O1560" t="n">
        <v>31867.44</v>
      </c>
      <c r="P1560" t="n">
        <v>248.24</v>
      </c>
      <c r="Q1560" t="n">
        <v>444.56</v>
      </c>
      <c r="R1560" t="n">
        <v>68.59</v>
      </c>
      <c r="S1560" t="n">
        <v>48.21</v>
      </c>
      <c r="T1560" t="n">
        <v>4248.47</v>
      </c>
      <c r="U1560" t="n">
        <v>0.7</v>
      </c>
      <c r="V1560" t="n">
        <v>0.78</v>
      </c>
      <c r="W1560" t="n">
        <v>0.18</v>
      </c>
      <c r="X1560" t="n">
        <v>0.25</v>
      </c>
      <c r="Y1560" t="n">
        <v>1</v>
      </c>
      <c r="Z1560" t="n">
        <v>10</v>
      </c>
    </row>
    <row r="1561">
      <c r="A1561" t="n">
        <v>78</v>
      </c>
      <c r="B1561" t="n">
        <v>115</v>
      </c>
      <c r="C1561" t="inlineStr">
        <is>
          <t xml:space="preserve">CONCLUIDO	</t>
        </is>
      </c>
      <c r="D1561" t="n">
        <v>4.8471</v>
      </c>
      <c r="E1561" t="n">
        <v>20.63</v>
      </c>
      <c r="F1561" t="n">
        <v>17.53</v>
      </c>
      <c r="G1561" t="n">
        <v>105.19</v>
      </c>
      <c r="H1561" t="n">
        <v>1.42</v>
      </c>
      <c r="I1561" t="n">
        <v>10</v>
      </c>
      <c r="J1561" t="n">
        <v>256.94</v>
      </c>
      <c r="K1561" t="n">
        <v>56.94</v>
      </c>
      <c r="L1561" t="n">
        <v>20.5</v>
      </c>
      <c r="M1561" t="n">
        <v>8</v>
      </c>
      <c r="N1561" t="n">
        <v>64.5</v>
      </c>
      <c r="O1561" t="n">
        <v>31924.04</v>
      </c>
      <c r="P1561" t="n">
        <v>248.3</v>
      </c>
      <c r="Q1561" t="n">
        <v>444.56</v>
      </c>
      <c r="R1561" t="n">
        <v>68.91</v>
      </c>
      <c r="S1561" t="n">
        <v>48.21</v>
      </c>
      <c r="T1561" t="n">
        <v>4409.1</v>
      </c>
      <c r="U1561" t="n">
        <v>0.7</v>
      </c>
      <c r="V1561" t="n">
        <v>0.78</v>
      </c>
      <c r="W1561" t="n">
        <v>0.18</v>
      </c>
      <c r="X1561" t="n">
        <v>0.25</v>
      </c>
      <c r="Y1561" t="n">
        <v>1</v>
      </c>
      <c r="Z1561" t="n">
        <v>10</v>
      </c>
    </row>
    <row r="1562">
      <c r="A1562" t="n">
        <v>79</v>
      </c>
      <c r="B1562" t="n">
        <v>115</v>
      </c>
      <c r="C1562" t="inlineStr">
        <is>
          <t xml:space="preserve">CONCLUIDO	</t>
        </is>
      </c>
      <c r="D1562" t="n">
        <v>4.854</v>
      </c>
      <c r="E1562" t="n">
        <v>20.6</v>
      </c>
      <c r="F1562" t="n">
        <v>17.5</v>
      </c>
      <c r="G1562" t="n">
        <v>105.01</v>
      </c>
      <c r="H1562" t="n">
        <v>1.43</v>
      </c>
      <c r="I1562" t="n">
        <v>10</v>
      </c>
      <c r="J1562" t="n">
        <v>257.4</v>
      </c>
      <c r="K1562" t="n">
        <v>56.94</v>
      </c>
      <c r="L1562" t="n">
        <v>20.75</v>
      </c>
      <c r="M1562" t="n">
        <v>8</v>
      </c>
      <c r="N1562" t="n">
        <v>64.70999999999999</v>
      </c>
      <c r="O1562" t="n">
        <v>31980.59</v>
      </c>
      <c r="P1562" t="n">
        <v>247.11</v>
      </c>
      <c r="Q1562" t="n">
        <v>444.55</v>
      </c>
      <c r="R1562" t="n">
        <v>67.77</v>
      </c>
      <c r="S1562" t="n">
        <v>48.21</v>
      </c>
      <c r="T1562" t="n">
        <v>3838.41</v>
      </c>
      <c r="U1562" t="n">
        <v>0.71</v>
      </c>
      <c r="V1562" t="n">
        <v>0.78</v>
      </c>
      <c r="W1562" t="n">
        <v>0.18</v>
      </c>
      <c r="X1562" t="n">
        <v>0.23</v>
      </c>
      <c r="Y1562" t="n">
        <v>1</v>
      </c>
      <c r="Z1562" t="n">
        <v>10</v>
      </c>
    </row>
    <row r="1563">
      <c r="A1563" t="n">
        <v>80</v>
      </c>
      <c r="B1563" t="n">
        <v>115</v>
      </c>
      <c r="C1563" t="inlineStr">
        <is>
          <t xml:space="preserve">CONCLUIDO	</t>
        </is>
      </c>
      <c r="D1563" t="n">
        <v>4.8609</v>
      </c>
      <c r="E1563" t="n">
        <v>20.57</v>
      </c>
      <c r="F1563" t="n">
        <v>17.47</v>
      </c>
      <c r="G1563" t="n">
        <v>104.84</v>
      </c>
      <c r="H1563" t="n">
        <v>1.45</v>
      </c>
      <c r="I1563" t="n">
        <v>10</v>
      </c>
      <c r="J1563" t="n">
        <v>257.86</v>
      </c>
      <c r="K1563" t="n">
        <v>56.94</v>
      </c>
      <c r="L1563" t="n">
        <v>21</v>
      </c>
      <c r="M1563" t="n">
        <v>8</v>
      </c>
      <c r="N1563" t="n">
        <v>64.92</v>
      </c>
      <c r="O1563" t="n">
        <v>32037.22</v>
      </c>
      <c r="P1563" t="n">
        <v>246.39</v>
      </c>
      <c r="Q1563" t="n">
        <v>444.55</v>
      </c>
      <c r="R1563" t="n">
        <v>66.95999999999999</v>
      </c>
      <c r="S1563" t="n">
        <v>48.21</v>
      </c>
      <c r="T1563" t="n">
        <v>3436.81</v>
      </c>
      <c r="U1563" t="n">
        <v>0.72</v>
      </c>
      <c r="V1563" t="n">
        <v>0.78</v>
      </c>
      <c r="W1563" t="n">
        <v>0.18</v>
      </c>
      <c r="X1563" t="n">
        <v>0.2</v>
      </c>
      <c r="Y1563" t="n">
        <v>1</v>
      </c>
      <c r="Z1563" t="n">
        <v>10</v>
      </c>
    </row>
    <row r="1564">
      <c r="A1564" t="n">
        <v>81</v>
      </c>
      <c r="B1564" t="n">
        <v>115</v>
      </c>
      <c r="C1564" t="inlineStr">
        <is>
          <t xml:space="preserve">CONCLUIDO	</t>
        </is>
      </c>
      <c r="D1564" t="n">
        <v>4.8442</v>
      </c>
      <c r="E1564" t="n">
        <v>20.64</v>
      </c>
      <c r="F1564" t="n">
        <v>17.54</v>
      </c>
      <c r="G1564" t="n">
        <v>105.26</v>
      </c>
      <c r="H1564" t="n">
        <v>1.46</v>
      </c>
      <c r="I1564" t="n">
        <v>10</v>
      </c>
      <c r="J1564" t="n">
        <v>258.32</v>
      </c>
      <c r="K1564" t="n">
        <v>56.94</v>
      </c>
      <c r="L1564" t="n">
        <v>21.25</v>
      </c>
      <c r="M1564" t="n">
        <v>8</v>
      </c>
      <c r="N1564" t="n">
        <v>65.13</v>
      </c>
      <c r="O1564" t="n">
        <v>32093.94</v>
      </c>
      <c r="P1564" t="n">
        <v>247.07</v>
      </c>
      <c r="Q1564" t="n">
        <v>444.58</v>
      </c>
      <c r="R1564" t="n">
        <v>69.5</v>
      </c>
      <c r="S1564" t="n">
        <v>48.21</v>
      </c>
      <c r="T1564" t="n">
        <v>4704.97</v>
      </c>
      <c r="U1564" t="n">
        <v>0.6899999999999999</v>
      </c>
      <c r="V1564" t="n">
        <v>0.78</v>
      </c>
      <c r="W1564" t="n">
        <v>0.18</v>
      </c>
      <c r="X1564" t="n">
        <v>0.27</v>
      </c>
      <c r="Y1564" t="n">
        <v>1</v>
      </c>
      <c r="Z1564" t="n">
        <v>10</v>
      </c>
    </row>
    <row r="1565">
      <c r="A1565" t="n">
        <v>82</v>
      </c>
      <c r="B1565" t="n">
        <v>115</v>
      </c>
      <c r="C1565" t="inlineStr">
        <is>
          <t xml:space="preserve">CONCLUIDO	</t>
        </is>
      </c>
      <c r="D1565" t="n">
        <v>4.8439</v>
      </c>
      <c r="E1565" t="n">
        <v>20.64</v>
      </c>
      <c r="F1565" t="n">
        <v>17.55</v>
      </c>
      <c r="G1565" t="n">
        <v>105.27</v>
      </c>
      <c r="H1565" t="n">
        <v>1.48</v>
      </c>
      <c r="I1565" t="n">
        <v>10</v>
      </c>
      <c r="J1565" t="n">
        <v>258.78</v>
      </c>
      <c r="K1565" t="n">
        <v>56.94</v>
      </c>
      <c r="L1565" t="n">
        <v>21.5</v>
      </c>
      <c r="M1565" t="n">
        <v>8</v>
      </c>
      <c r="N1565" t="n">
        <v>65.34</v>
      </c>
      <c r="O1565" t="n">
        <v>32150.72</v>
      </c>
      <c r="P1565" t="n">
        <v>246.37</v>
      </c>
      <c r="Q1565" t="n">
        <v>444.55</v>
      </c>
      <c r="R1565" t="n">
        <v>69.41</v>
      </c>
      <c r="S1565" t="n">
        <v>48.21</v>
      </c>
      <c r="T1565" t="n">
        <v>4662.31</v>
      </c>
      <c r="U1565" t="n">
        <v>0.6899999999999999</v>
      </c>
      <c r="V1565" t="n">
        <v>0.78</v>
      </c>
      <c r="W1565" t="n">
        <v>0.18</v>
      </c>
      <c r="X1565" t="n">
        <v>0.27</v>
      </c>
      <c r="Y1565" t="n">
        <v>1</v>
      </c>
      <c r="Z1565" t="n">
        <v>10</v>
      </c>
    </row>
    <row r="1566">
      <c r="A1566" t="n">
        <v>83</v>
      </c>
      <c r="B1566" t="n">
        <v>115</v>
      </c>
      <c r="C1566" t="inlineStr">
        <is>
          <t xml:space="preserve">CONCLUIDO	</t>
        </is>
      </c>
      <c r="D1566" t="n">
        <v>4.8424</v>
      </c>
      <c r="E1566" t="n">
        <v>20.65</v>
      </c>
      <c r="F1566" t="n">
        <v>17.55</v>
      </c>
      <c r="G1566" t="n">
        <v>105.31</v>
      </c>
      <c r="H1566" t="n">
        <v>1.49</v>
      </c>
      <c r="I1566" t="n">
        <v>10</v>
      </c>
      <c r="J1566" t="n">
        <v>259.24</v>
      </c>
      <c r="K1566" t="n">
        <v>56.94</v>
      </c>
      <c r="L1566" t="n">
        <v>21.75</v>
      </c>
      <c r="M1566" t="n">
        <v>8</v>
      </c>
      <c r="N1566" t="n">
        <v>65.55</v>
      </c>
      <c r="O1566" t="n">
        <v>32207.59</v>
      </c>
      <c r="P1566" t="n">
        <v>245.76</v>
      </c>
      <c r="Q1566" t="n">
        <v>444.55</v>
      </c>
      <c r="R1566" t="n">
        <v>69.56999999999999</v>
      </c>
      <c r="S1566" t="n">
        <v>48.21</v>
      </c>
      <c r="T1566" t="n">
        <v>4738.71</v>
      </c>
      <c r="U1566" t="n">
        <v>0.6899999999999999</v>
      </c>
      <c r="V1566" t="n">
        <v>0.78</v>
      </c>
      <c r="W1566" t="n">
        <v>0.18</v>
      </c>
      <c r="X1566" t="n">
        <v>0.27</v>
      </c>
      <c r="Y1566" t="n">
        <v>1</v>
      </c>
      <c r="Z1566" t="n">
        <v>10</v>
      </c>
    </row>
    <row r="1567">
      <c r="A1567" t="n">
        <v>84</v>
      </c>
      <c r="B1567" t="n">
        <v>115</v>
      </c>
      <c r="C1567" t="inlineStr">
        <is>
          <t xml:space="preserve">CONCLUIDO	</t>
        </is>
      </c>
      <c r="D1567" t="n">
        <v>4.8658</v>
      </c>
      <c r="E1567" t="n">
        <v>20.55</v>
      </c>
      <c r="F1567" t="n">
        <v>17.5</v>
      </c>
      <c r="G1567" t="n">
        <v>116.64</v>
      </c>
      <c r="H1567" t="n">
        <v>1.51</v>
      </c>
      <c r="I1567" t="n">
        <v>9</v>
      </c>
      <c r="J1567" t="n">
        <v>259.71</v>
      </c>
      <c r="K1567" t="n">
        <v>56.94</v>
      </c>
      <c r="L1567" t="n">
        <v>22</v>
      </c>
      <c r="M1567" t="n">
        <v>7</v>
      </c>
      <c r="N1567" t="n">
        <v>65.76000000000001</v>
      </c>
      <c r="O1567" t="n">
        <v>32264.54</v>
      </c>
      <c r="P1567" t="n">
        <v>244.57</v>
      </c>
      <c r="Q1567" t="n">
        <v>444.55</v>
      </c>
      <c r="R1567" t="n">
        <v>67.73</v>
      </c>
      <c r="S1567" t="n">
        <v>48.21</v>
      </c>
      <c r="T1567" t="n">
        <v>3825.13</v>
      </c>
      <c r="U1567" t="n">
        <v>0.71</v>
      </c>
      <c r="V1567" t="n">
        <v>0.78</v>
      </c>
      <c r="W1567" t="n">
        <v>0.18</v>
      </c>
      <c r="X1567" t="n">
        <v>0.22</v>
      </c>
      <c r="Y1567" t="n">
        <v>1</v>
      </c>
      <c r="Z1567" t="n">
        <v>10</v>
      </c>
    </row>
    <row r="1568">
      <c r="A1568" t="n">
        <v>85</v>
      </c>
      <c r="B1568" t="n">
        <v>115</v>
      </c>
      <c r="C1568" t="inlineStr">
        <is>
          <t xml:space="preserve">CONCLUIDO	</t>
        </is>
      </c>
      <c r="D1568" t="n">
        <v>4.8641</v>
      </c>
      <c r="E1568" t="n">
        <v>20.56</v>
      </c>
      <c r="F1568" t="n">
        <v>17.5</v>
      </c>
      <c r="G1568" t="n">
        <v>116.69</v>
      </c>
      <c r="H1568" t="n">
        <v>1.52</v>
      </c>
      <c r="I1568" t="n">
        <v>9</v>
      </c>
      <c r="J1568" t="n">
        <v>260.17</v>
      </c>
      <c r="K1568" t="n">
        <v>56.94</v>
      </c>
      <c r="L1568" t="n">
        <v>22.25</v>
      </c>
      <c r="M1568" t="n">
        <v>7</v>
      </c>
      <c r="N1568" t="n">
        <v>65.98</v>
      </c>
      <c r="O1568" t="n">
        <v>32321.56</v>
      </c>
      <c r="P1568" t="n">
        <v>244.86</v>
      </c>
      <c r="Q1568" t="n">
        <v>444.55</v>
      </c>
      <c r="R1568" t="n">
        <v>67.95</v>
      </c>
      <c r="S1568" t="n">
        <v>48.21</v>
      </c>
      <c r="T1568" t="n">
        <v>3932.55</v>
      </c>
      <c r="U1568" t="n">
        <v>0.71</v>
      </c>
      <c r="V1568" t="n">
        <v>0.78</v>
      </c>
      <c r="W1568" t="n">
        <v>0.18</v>
      </c>
      <c r="X1568" t="n">
        <v>0.23</v>
      </c>
      <c r="Y1568" t="n">
        <v>1</v>
      </c>
      <c r="Z1568" t="n">
        <v>10</v>
      </c>
    </row>
    <row r="1569">
      <c r="A1569" t="n">
        <v>86</v>
      </c>
      <c r="B1569" t="n">
        <v>115</v>
      </c>
      <c r="C1569" t="inlineStr">
        <is>
          <t xml:space="preserve">CONCLUIDO	</t>
        </is>
      </c>
      <c r="D1569" t="n">
        <v>4.8628</v>
      </c>
      <c r="E1569" t="n">
        <v>20.56</v>
      </c>
      <c r="F1569" t="n">
        <v>17.51</v>
      </c>
      <c r="G1569" t="n">
        <v>116.72</v>
      </c>
      <c r="H1569" t="n">
        <v>1.54</v>
      </c>
      <c r="I1569" t="n">
        <v>9</v>
      </c>
      <c r="J1569" t="n">
        <v>260.63</v>
      </c>
      <c r="K1569" t="n">
        <v>56.94</v>
      </c>
      <c r="L1569" t="n">
        <v>22.5</v>
      </c>
      <c r="M1569" t="n">
        <v>7</v>
      </c>
      <c r="N1569" t="n">
        <v>66.19</v>
      </c>
      <c r="O1569" t="n">
        <v>32378.67</v>
      </c>
      <c r="P1569" t="n">
        <v>244.99</v>
      </c>
      <c r="Q1569" t="n">
        <v>444.55</v>
      </c>
      <c r="R1569" t="n">
        <v>68.19</v>
      </c>
      <c r="S1569" t="n">
        <v>48.21</v>
      </c>
      <c r="T1569" t="n">
        <v>4056.24</v>
      </c>
      <c r="U1569" t="n">
        <v>0.71</v>
      </c>
      <c r="V1569" t="n">
        <v>0.78</v>
      </c>
      <c r="W1569" t="n">
        <v>0.18</v>
      </c>
      <c r="X1569" t="n">
        <v>0.23</v>
      </c>
      <c r="Y1569" t="n">
        <v>1</v>
      </c>
      <c r="Z1569" t="n">
        <v>10</v>
      </c>
    </row>
    <row r="1570">
      <c r="A1570" t="n">
        <v>87</v>
      </c>
      <c r="B1570" t="n">
        <v>115</v>
      </c>
      <c r="C1570" t="inlineStr">
        <is>
          <t xml:space="preserve">CONCLUIDO	</t>
        </is>
      </c>
      <c r="D1570" t="n">
        <v>4.8665</v>
      </c>
      <c r="E1570" t="n">
        <v>20.55</v>
      </c>
      <c r="F1570" t="n">
        <v>17.49</v>
      </c>
      <c r="G1570" t="n">
        <v>116.62</v>
      </c>
      <c r="H1570" t="n">
        <v>1.55</v>
      </c>
      <c r="I1570" t="n">
        <v>9</v>
      </c>
      <c r="J1570" t="n">
        <v>261.09</v>
      </c>
      <c r="K1570" t="n">
        <v>56.94</v>
      </c>
      <c r="L1570" t="n">
        <v>22.75</v>
      </c>
      <c r="M1570" t="n">
        <v>7</v>
      </c>
      <c r="N1570" t="n">
        <v>66.40000000000001</v>
      </c>
      <c r="O1570" t="n">
        <v>32435.86</v>
      </c>
      <c r="P1570" t="n">
        <v>244.95</v>
      </c>
      <c r="Q1570" t="n">
        <v>444.55</v>
      </c>
      <c r="R1570" t="n">
        <v>67.61</v>
      </c>
      <c r="S1570" t="n">
        <v>48.21</v>
      </c>
      <c r="T1570" t="n">
        <v>3766.33</v>
      </c>
      <c r="U1570" t="n">
        <v>0.71</v>
      </c>
      <c r="V1570" t="n">
        <v>0.78</v>
      </c>
      <c r="W1570" t="n">
        <v>0.18</v>
      </c>
      <c r="X1570" t="n">
        <v>0.22</v>
      </c>
      <c r="Y1570" t="n">
        <v>1</v>
      </c>
      <c r="Z1570" t="n">
        <v>10</v>
      </c>
    </row>
    <row r="1571">
      <c r="A1571" t="n">
        <v>88</v>
      </c>
      <c r="B1571" t="n">
        <v>115</v>
      </c>
      <c r="C1571" t="inlineStr">
        <is>
          <t xml:space="preserve">CONCLUIDO	</t>
        </is>
      </c>
      <c r="D1571" t="n">
        <v>4.8637</v>
      </c>
      <c r="E1571" t="n">
        <v>20.56</v>
      </c>
      <c r="F1571" t="n">
        <v>17.5</v>
      </c>
      <c r="G1571" t="n">
        <v>116.7</v>
      </c>
      <c r="H1571" t="n">
        <v>1.56</v>
      </c>
      <c r="I1571" t="n">
        <v>9</v>
      </c>
      <c r="J1571" t="n">
        <v>261.56</v>
      </c>
      <c r="K1571" t="n">
        <v>56.94</v>
      </c>
      <c r="L1571" t="n">
        <v>23</v>
      </c>
      <c r="M1571" t="n">
        <v>7</v>
      </c>
      <c r="N1571" t="n">
        <v>66.62</v>
      </c>
      <c r="O1571" t="n">
        <v>32493.12</v>
      </c>
      <c r="P1571" t="n">
        <v>245.06</v>
      </c>
      <c r="Q1571" t="n">
        <v>444.55</v>
      </c>
      <c r="R1571" t="n">
        <v>68.09999999999999</v>
      </c>
      <c r="S1571" t="n">
        <v>48.21</v>
      </c>
      <c r="T1571" t="n">
        <v>4009.04</v>
      </c>
      <c r="U1571" t="n">
        <v>0.71</v>
      </c>
      <c r="V1571" t="n">
        <v>0.78</v>
      </c>
      <c r="W1571" t="n">
        <v>0.18</v>
      </c>
      <c r="X1571" t="n">
        <v>0.23</v>
      </c>
      <c r="Y1571" t="n">
        <v>1</v>
      </c>
      <c r="Z1571" t="n">
        <v>10</v>
      </c>
    </row>
    <row r="1572">
      <c r="A1572" t="n">
        <v>89</v>
      </c>
      <c r="B1572" t="n">
        <v>115</v>
      </c>
      <c r="C1572" t="inlineStr">
        <is>
          <t xml:space="preserve">CONCLUIDO	</t>
        </is>
      </c>
      <c r="D1572" t="n">
        <v>4.8636</v>
      </c>
      <c r="E1572" t="n">
        <v>20.56</v>
      </c>
      <c r="F1572" t="n">
        <v>17.51</v>
      </c>
      <c r="G1572" t="n">
        <v>116.7</v>
      </c>
      <c r="H1572" t="n">
        <v>1.58</v>
      </c>
      <c r="I1572" t="n">
        <v>9</v>
      </c>
      <c r="J1572" t="n">
        <v>262.02</v>
      </c>
      <c r="K1572" t="n">
        <v>56.94</v>
      </c>
      <c r="L1572" t="n">
        <v>23.25</v>
      </c>
      <c r="M1572" t="n">
        <v>7</v>
      </c>
      <c r="N1572" t="n">
        <v>66.83</v>
      </c>
      <c r="O1572" t="n">
        <v>32550.47</v>
      </c>
      <c r="P1572" t="n">
        <v>245.48</v>
      </c>
      <c r="Q1572" t="n">
        <v>444.55</v>
      </c>
      <c r="R1572" t="n">
        <v>68.05</v>
      </c>
      <c r="S1572" t="n">
        <v>48.21</v>
      </c>
      <c r="T1572" t="n">
        <v>3984.55</v>
      </c>
      <c r="U1572" t="n">
        <v>0.71</v>
      </c>
      <c r="V1572" t="n">
        <v>0.78</v>
      </c>
      <c r="W1572" t="n">
        <v>0.18</v>
      </c>
      <c r="X1572" t="n">
        <v>0.23</v>
      </c>
      <c r="Y1572" t="n">
        <v>1</v>
      </c>
      <c r="Z1572" t="n">
        <v>10</v>
      </c>
    </row>
    <row r="1573">
      <c r="A1573" t="n">
        <v>90</v>
      </c>
      <c r="B1573" t="n">
        <v>115</v>
      </c>
      <c r="C1573" t="inlineStr">
        <is>
          <t xml:space="preserve">CONCLUIDO	</t>
        </is>
      </c>
      <c r="D1573" t="n">
        <v>4.8646</v>
      </c>
      <c r="E1573" t="n">
        <v>20.56</v>
      </c>
      <c r="F1573" t="n">
        <v>17.5</v>
      </c>
      <c r="G1573" t="n">
        <v>116.67</v>
      </c>
      <c r="H1573" t="n">
        <v>1.59</v>
      </c>
      <c r="I1573" t="n">
        <v>9</v>
      </c>
      <c r="J1573" t="n">
        <v>262.49</v>
      </c>
      <c r="K1573" t="n">
        <v>56.94</v>
      </c>
      <c r="L1573" t="n">
        <v>23.5</v>
      </c>
      <c r="M1573" t="n">
        <v>7</v>
      </c>
      <c r="N1573" t="n">
        <v>67.05</v>
      </c>
      <c r="O1573" t="n">
        <v>32607.89</v>
      </c>
      <c r="P1573" t="n">
        <v>245.21</v>
      </c>
      <c r="Q1573" t="n">
        <v>444.55</v>
      </c>
      <c r="R1573" t="n">
        <v>67.95999999999999</v>
      </c>
      <c r="S1573" t="n">
        <v>48.21</v>
      </c>
      <c r="T1573" t="n">
        <v>3941.82</v>
      </c>
      <c r="U1573" t="n">
        <v>0.71</v>
      </c>
      <c r="V1573" t="n">
        <v>0.78</v>
      </c>
      <c r="W1573" t="n">
        <v>0.18</v>
      </c>
      <c r="X1573" t="n">
        <v>0.22</v>
      </c>
      <c r="Y1573" t="n">
        <v>1</v>
      </c>
      <c r="Z1573" t="n">
        <v>10</v>
      </c>
    </row>
    <row r="1574">
      <c r="A1574" t="n">
        <v>91</v>
      </c>
      <c r="B1574" t="n">
        <v>115</v>
      </c>
      <c r="C1574" t="inlineStr">
        <is>
          <t xml:space="preserve">CONCLUIDO	</t>
        </is>
      </c>
      <c r="D1574" t="n">
        <v>4.8683</v>
      </c>
      <c r="E1574" t="n">
        <v>20.54</v>
      </c>
      <c r="F1574" t="n">
        <v>17.49</v>
      </c>
      <c r="G1574" t="n">
        <v>116.57</v>
      </c>
      <c r="H1574" t="n">
        <v>1.61</v>
      </c>
      <c r="I1574" t="n">
        <v>9</v>
      </c>
      <c r="J1574" t="n">
        <v>262.96</v>
      </c>
      <c r="K1574" t="n">
        <v>56.94</v>
      </c>
      <c r="L1574" t="n">
        <v>23.75</v>
      </c>
      <c r="M1574" t="n">
        <v>7</v>
      </c>
      <c r="N1574" t="n">
        <v>67.26000000000001</v>
      </c>
      <c r="O1574" t="n">
        <v>32665.4</v>
      </c>
      <c r="P1574" t="n">
        <v>244.31</v>
      </c>
      <c r="Q1574" t="n">
        <v>444.55</v>
      </c>
      <c r="R1574" t="n">
        <v>67.3</v>
      </c>
      <c r="S1574" t="n">
        <v>48.21</v>
      </c>
      <c r="T1574" t="n">
        <v>3612.09</v>
      </c>
      <c r="U1574" t="n">
        <v>0.72</v>
      </c>
      <c r="V1574" t="n">
        <v>0.78</v>
      </c>
      <c r="W1574" t="n">
        <v>0.18</v>
      </c>
      <c r="X1574" t="n">
        <v>0.21</v>
      </c>
      <c r="Y1574" t="n">
        <v>1</v>
      </c>
      <c r="Z1574" t="n">
        <v>10</v>
      </c>
    </row>
    <row r="1575">
      <c r="A1575" t="n">
        <v>92</v>
      </c>
      <c r="B1575" t="n">
        <v>115</v>
      </c>
      <c r="C1575" t="inlineStr">
        <is>
          <t xml:space="preserve">CONCLUIDO	</t>
        </is>
      </c>
      <c r="D1575" t="n">
        <v>4.8702</v>
      </c>
      <c r="E1575" t="n">
        <v>20.53</v>
      </c>
      <c r="F1575" t="n">
        <v>17.48</v>
      </c>
      <c r="G1575" t="n">
        <v>116.51</v>
      </c>
      <c r="H1575" t="n">
        <v>1.62</v>
      </c>
      <c r="I1575" t="n">
        <v>9</v>
      </c>
      <c r="J1575" t="n">
        <v>263.42</v>
      </c>
      <c r="K1575" t="n">
        <v>56.94</v>
      </c>
      <c r="L1575" t="n">
        <v>24</v>
      </c>
      <c r="M1575" t="n">
        <v>7</v>
      </c>
      <c r="N1575" t="n">
        <v>67.48</v>
      </c>
      <c r="O1575" t="n">
        <v>32722.99</v>
      </c>
      <c r="P1575" t="n">
        <v>243.88</v>
      </c>
      <c r="Q1575" t="n">
        <v>444.55</v>
      </c>
      <c r="R1575" t="n">
        <v>67.04000000000001</v>
      </c>
      <c r="S1575" t="n">
        <v>48.21</v>
      </c>
      <c r="T1575" t="n">
        <v>3479.7</v>
      </c>
      <c r="U1575" t="n">
        <v>0.72</v>
      </c>
      <c r="V1575" t="n">
        <v>0.78</v>
      </c>
      <c r="W1575" t="n">
        <v>0.18</v>
      </c>
      <c r="X1575" t="n">
        <v>0.2</v>
      </c>
      <c r="Y1575" t="n">
        <v>1</v>
      </c>
      <c r="Z1575" t="n">
        <v>10</v>
      </c>
    </row>
    <row r="1576">
      <c r="A1576" t="n">
        <v>93</v>
      </c>
      <c r="B1576" t="n">
        <v>115</v>
      </c>
      <c r="C1576" t="inlineStr">
        <is>
          <t xml:space="preserve">CONCLUIDO	</t>
        </is>
      </c>
      <c r="D1576" t="n">
        <v>4.8736</v>
      </c>
      <c r="E1576" t="n">
        <v>20.52</v>
      </c>
      <c r="F1576" t="n">
        <v>17.46</v>
      </c>
      <c r="G1576" t="n">
        <v>116.42</v>
      </c>
      <c r="H1576" t="n">
        <v>1.64</v>
      </c>
      <c r="I1576" t="n">
        <v>9</v>
      </c>
      <c r="J1576" t="n">
        <v>263.89</v>
      </c>
      <c r="K1576" t="n">
        <v>56.94</v>
      </c>
      <c r="L1576" t="n">
        <v>24.25</v>
      </c>
      <c r="M1576" t="n">
        <v>7</v>
      </c>
      <c r="N1576" t="n">
        <v>67.7</v>
      </c>
      <c r="O1576" t="n">
        <v>32780.66</v>
      </c>
      <c r="P1576" t="n">
        <v>243.46</v>
      </c>
      <c r="Q1576" t="n">
        <v>444.55</v>
      </c>
      <c r="R1576" t="n">
        <v>66.7</v>
      </c>
      <c r="S1576" t="n">
        <v>48.21</v>
      </c>
      <c r="T1576" t="n">
        <v>3309.19</v>
      </c>
      <c r="U1576" t="n">
        <v>0.72</v>
      </c>
      <c r="V1576" t="n">
        <v>0.78</v>
      </c>
      <c r="W1576" t="n">
        <v>0.17</v>
      </c>
      <c r="X1576" t="n">
        <v>0.19</v>
      </c>
      <c r="Y1576" t="n">
        <v>1</v>
      </c>
      <c r="Z1576" t="n">
        <v>10</v>
      </c>
    </row>
    <row r="1577">
      <c r="A1577" t="n">
        <v>94</v>
      </c>
      <c r="B1577" t="n">
        <v>115</v>
      </c>
      <c r="C1577" t="inlineStr">
        <is>
          <t xml:space="preserve">CONCLUIDO	</t>
        </is>
      </c>
      <c r="D1577" t="n">
        <v>4.859</v>
      </c>
      <c r="E1577" t="n">
        <v>20.58</v>
      </c>
      <c r="F1577" t="n">
        <v>17.52</v>
      </c>
      <c r="G1577" t="n">
        <v>116.83</v>
      </c>
      <c r="H1577" t="n">
        <v>1.65</v>
      </c>
      <c r="I1577" t="n">
        <v>9</v>
      </c>
      <c r="J1577" t="n">
        <v>264.36</v>
      </c>
      <c r="K1577" t="n">
        <v>56.94</v>
      </c>
      <c r="L1577" t="n">
        <v>24.5</v>
      </c>
      <c r="M1577" t="n">
        <v>7</v>
      </c>
      <c r="N1577" t="n">
        <v>67.92</v>
      </c>
      <c r="O1577" t="n">
        <v>32838.42</v>
      </c>
      <c r="P1577" t="n">
        <v>243.81</v>
      </c>
      <c r="Q1577" t="n">
        <v>444.55</v>
      </c>
      <c r="R1577" t="n">
        <v>68.91</v>
      </c>
      <c r="S1577" t="n">
        <v>48.21</v>
      </c>
      <c r="T1577" t="n">
        <v>4415.76</v>
      </c>
      <c r="U1577" t="n">
        <v>0.7</v>
      </c>
      <c r="V1577" t="n">
        <v>0.78</v>
      </c>
      <c r="W1577" t="n">
        <v>0.17</v>
      </c>
      <c r="X1577" t="n">
        <v>0.25</v>
      </c>
      <c r="Y1577" t="n">
        <v>1</v>
      </c>
      <c r="Z1577" t="n">
        <v>10</v>
      </c>
    </row>
    <row r="1578">
      <c r="A1578" t="n">
        <v>95</v>
      </c>
      <c r="B1578" t="n">
        <v>115</v>
      </c>
      <c r="C1578" t="inlineStr">
        <is>
          <t xml:space="preserve">CONCLUIDO	</t>
        </is>
      </c>
      <c r="D1578" t="n">
        <v>4.8583</v>
      </c>
      <c r="E1578" t="n">
        <v>20.58</v>
      </c>
      <c r="F1578" t="n">
        <v>17.53</v>
      </c>
      <c r="G1578" t="n">
        <v>116.85</v>
      </c>
      <c r="H1578" t="n">
        <v>1.66</v>
      </c>
      <c r="I1578" t="n">
        <v>9</v>
      </c>
      <c r="J1578" t="n">
        <v>264.83</v>
      </c>
      <c r="K1578" t="n">
        <v>56.94</v>
      </c>
      <c r="L1578" t="n">
        <v>24.75</v>
      </c>
      <c r="M1578" t="n">
        <v>7</v>
      </c>
      <c r="N1578" t="n">
        <v>68.13</v>
      </c>
      <c r="O1578" t="n">
        <v>32896.26</v>
      </c>
      <c r="P1578" t="n">
        <v>243.38</v>
      </c>
      <c r="Q1578" t="n">
        <v>444.55</v>
      </c>
      <c r="R1578" t="n">
        <v>68.84</v>
      </c>
      <c r="S1578" t="n">
        <v>48.21</v>
      </c>
      <c r="T1578" t="n">
        <v>4377.78</v>
      </c>
      <c r="U1578" t="n">
        <v>0.7</v>
      </c>
      <c r="V1578" t="n">
        <v>0.78</v>
      </c>
      <c r="W1578" t="n">
        <v>0.18</v>
      </c>
      <c r="X1578" t="n">
        <v>0.25</v>
      </c>
      <c r="Y1578" t="n">
        <v>1</v>
      </c>
      <c r="Z1578" t="n">
        <v>10</v>
      </c>
    </row>
    <row r="1579">
      <c r="A1579" t="n">
        <v>96</v>
      </c>
      <c r="B1579" t="n">
        <v>115</v>
      </c>
      <c r="C1579" t="inlineStr">
        <is>
          <t xml:space="preserve">CONCLUIDO	</t>
        </is>
      </c>
      <c r="D1579" t="n">
        <v>4.8837</v>
      </c>
      <c r="E1579" t="n">
        <v>20.48</v>
      </c>
      <c r="F1579" t="n">
        <v>17.46</v>
      </c>
      <c r="G1579" t="n">
        <v>130.98</v>
      </c>
      <c r="H1579" t="n">
        <v>1.68</v>
      </c>
      <c r="I1579" t="n">
        <v>8</v>
      </c>
      <c r="J1579" t="n">
        <v>265.3</v>
      </c>
      <c r="K1579" t="n">
        <v>56.94</v>
      </c>
      <c r="L1579" t="n">
        <v>25</v>
      </c>
      <c r="M1579" t="n">
        <v>6</v>
      </c>
      <c r="N1579" t="n">
        <v>68.34999999999999</v>
      </c>
      <c r="O1579" t="n">
        <v>32954.18</v>
      </c>
      <c r="P1579" t="n">
        <v>242.57</v>
      </c>
      <c r="Q1579" t="n">
        <v>444.55</v>
      </c>
      <c r="R1579" t="n">
        <v>66.76000000000001</v>
      </c>
      <c r="S1579" t="n">
        <v>48.21</v>
      </c>
      <c r="T1579" t="n">
        <v>3347.47</v>
      </c>
      <c r="U1579" t="n">
        <v>0.72</v>
      </c>
      <c r="V1579" t="n">
        <v>0.78</v>
      </c>
      <c r="W1579" t="n">
        <v>0.18</v>
      </c>
      <c r="X1579" t="n">
        <v>0.19</v>
      </c>
      <c r="Y1579" t="n">
        <v>1</v>
      </c>
      <c r="Z1579" t="n">
        <v>10</v>
      </c>
    </row>
    <row r="1580">
      <c r="A1580" t="n">
        <v>97</v>
      </c>
      <c r="B1580" t="n">
        <v>115</v>
      </c>
      <c r="C1580" t="inlineStr">
        <is>
          <t xml:space="preserve">CONCLUIDO	</t>
        </is>
      </c>
      <c r="D1580" t="n">
        <v>4.8816</v>
      </c>
      <c r="E1580" t="n">
        <v>20.48</v>
      </c>
      <c r="F1580" t="n">
        <v>17.47</v>
      </c>
      <c r="G1580" t="n">
        <v>131.05</v>
      </c>
      <c r="H1580" t="n">
        <v>1.69</v>
      </c>
      <c r="I1580" t="n">
        <v>8</v>
      </c>
      <c r="J1580" t="n">
        <v>265.77</v>
      </c>
      <c r="K1580" t="n">
        <v>56.94</v>
      </c>
      <c r="L1580" t="n">
        <v>25.25</v>
      </c>
      <c r="M1580" t="n">
        <v>6</v>
      </c>
      <c r="N1580" t="n">
        <v>68.56999999999999</v>
      </c>
      <c r="O1580" t="n">
        <v>33012.18</v>
      </c>
      <c r="P1580" t="n">
        <v>242.59</v>
      </c>
      <c r="Q1580" t="n">
        <v>444.55</v>
      </c>
      <c r="R1580" t="n">
        <v>67.05</v>
      </c>
      <c r="S1580" t="n">
        <v>48.21</v>
      </c>
      <c r="T1580" t="n">
        <v>3490.68</v>
      </c>
      <c r="U1580" t="n">
        <v>0.72</v>
      </c>
      <c r="V1580" t="n">
        <v>0.78</v>
      </c>
      <c r="W1580" t="n">
        <v>0.18</v>
      </c>
      <c r="X1580" t="n">
        <v>0.2</v>
      </c>
      <c r="Y1580" t="n">
        <v>1</v>
      </c>
      <c r="Z1580" t="n">
        <v>10</v>
      </c>
    </row>
    <row r="1581">
      <c r="A1581" t="n">
        <v>98</v>
      </c>
      <c r="B1581" t="n">
        <v>115</v>
      </c>
      <c r="C1581" t="inlineStr">
        <is>
          <t xml:space="preserve">CONCLUIDO	</t>
        </is>
      </c>
      <c r="D1581" t="n">
        <v>4.8794</v>
      </c>
      <c r="E1581" t="n">
        <v>20.49</v>
      </c>
      <c r="F1581" t="n">
        <v>17.48</v>
      </c>
      <c r="G1581" t="n">
        <v>131.12</v>
      </c>
      <c r="H1581" t="n">
        <v>1.7</v>
      </c>
      <c r="I1581" t="n">
        <v>8</v>
      </c>
      <c r="J1581" t="n">
        <v>266.24</v>
      </c>
      <c r="K1581" t="n">
        <v>56.94</v>
      </c>
      <c r="L1581" t="n">
        <v>25.5</v>
      </c>
      <c r="M1581" t="n">
        <v>6</v>
      </c>
      <c r="N1581" t="n">
        <v>68.8</v>
      </c>
      <c r="O1581" t="n">
        <v>33070.26</v>
      </c>
      <c r="P1581" t="n">
        <v>242.79</v>
      </c>
      <c r="Q1581" t="n">
        <v>444.55</v>
      </c>
      <c r="R1581" t="n">
        <v>67.31</v>
      </c>
      <c r="S1581" t="n">
        <v>48.21</v>
      </c>
      <c r="T1581" t="n">
        <v>3621.11</v>
      </c>
      <c r="U1581" t="n">
        <v>0.72</v>
      </c>
      <c r="V1581" t="n">
        <v>0.78</v>
      </c>
      <c r="W1581" t="n">
        <v>0.18</v>
      </c>
      <c r="X1581" t="n">
        <v>0.21</v>
      </c>
      <c r="Y1581" t="n">
        <v>1</v>
      </c>
      <c r="Z1581" t="n">
        <v>10</v>
      </c>
    </row>
    <row r="1582">
      <c r="A1582" t="n">
        <v>99</v>
      </c>
      <c r="B1582" t="n">
        <v>115</v>
      </c>
      <c r="C1582" t="inlineStr">
        <is>
          <t xml:space="preserve">CONCLUIDO	</t>
        </is>
      </c>
      <c r="D1582" t="n">
        <v>4.8808</v>
      </c>
      <c r="E1582" t="n">
        <v>20.49</v>
      </c>
      <c r="F1582" t="n">
        <v>17.48</v>
      </c>
      <c r="G1582" t="n">
        <v>131.07</v>
      </c>
      <c r="H1582" t="n">
        <v>1.72</v>
      </c>
      <c r="I1582" t="n">
        <v>8</v>
      </c>
      <c r="J1582" t="n">
        <v>266.71</v>
      </c>
      <c r="K1582" t="n">
        <v>56.94</v>
      </c>
      <c r="L1582" t="n">
        <v>25.75</v>
      </c>
      <c r="M1582" t="n">
        <v>6</v>
      </c>
      <c r="N1582" t="n">
        <v>69.02</v>
      </c>
      <c r="O1582" t="n">
        <v>33128.44</v>
      </c>
      <c r="P1582" t="n">
        <v>242.38</v>
      </c>
      <c r="Q1582" t="n">
        <v>444.55</v>
      </c>
      <c r="R1582" t="n">
        <v>67.06999999999999</v>
      </c>
      <c r="S1582" t="n">
        <v>48.21</v>
      </c>
      <c r="T1582" t="n">
        <v>3500.93</v>
      </c>
      <c r="U1582" t="n">
        <v>0.72</v>
      </c>
      <c r="V1582" t="n">
        <v>0.78</v>
      </c>
      <c r="W1582" t="n">
        <v>0.18</v>
      </c>
      <c r="X1582" t="n">
        <v>0.2</v>
      </c>
      <c r="Y1582" t="n">
        <v>1</v>
      </c>
      <c r="Z1582" t="n">
        <v>10</v>
      </c>
    </row>
    <row r="1583">
      <c r="A1583" t="n">
        <v>100</v>
      </c>
      <c r="B1583" t="n">
        <v>115</v>
      </c>
      <c r="C1583" t="inlineStr">
        <is>
          <t xml:space="preserve">CONCLUIDO	</t>
        </is>
      </c>
      <c r="D1583" t="n">
        <v>4.8804</v>
      </c>
      <c r="E1583" t="n">
        <v>20.49</v>
      </c>
      <c r="F1583" t="n">
        <v>17.48</v>
      </c>
      <c r="G1583" t="n">
        <v>131.09</v>
      </c>
      <c r="H1583" t="n">
        <v>1.73</v>
      </c>
      <c r="I1583" t="n">
        <v>8</v>
      </c>
      <c r="J1583" t="n">
        <v>267.18</v>
      </c>
      <c r="K1583" t="n">
        <v>56.94</v>
      </c>
      <c r="L1583" t="n">
        <v>26</v>
      </c>
      <c r="M1583" t="n">
        <v>6</v>
      </c>
      <c r="N1583" t="n">
        <v>69.23999999999999</v>
      </c>
      <c r="O1583" t="n">
        <v>33186.69</v>
      </c>
      <c r="P1583" t="n">
        <v>242.29</v>
      </c>
      <c r="Q1583" t="n">
        <v>444.55</v>
      </c>
      <c r="R1583" t="n">
        <v>67.18000000000001</v>
      </c>
      <c r="S1583" t="n">
        <v>48.21</v>
      </c>
      <c r="T1583" t="n">
        <v>3554.03</v>
      </c>
      <c r="U1583" t="n">
        <v>0.72</v>
      </c>
      <c r="V1583" t="n">
        <v>0.78</v>
      </c>
      <c r="W1583" t="n">
        <v>0.18</v>
      </c>
      <c r="X1583" t="n">
        <v>0.2</v>
      </c>
      <c r="Y1583" t="n">
        <v>1</v>
      </c>
      <c r="Z1583" t="n">
        <v>10</v>
      </c>
    </row>
    <row r="1584">
      <c r="A1584" t="n">
        <v>101</v>
      </c>
      <c r="B1584" t="n">
        <v>115</v>
      </c>
      <c r="C1584" t="inlineStr">
        <is>
          <t xml:space="preserve">CONCLUIDO	</t>
        </is>
      </c>
      <c r="D1584" t="n">
        <v>4.8814</v>
      </c>
      <c r="E1584" t="n">
        <v>20.49</v>
      </c>
      <c r="F1584" t="n">
        <v>17.47</v>
      </c>
      <c r="G1584" t="n">
        <v>131.06</v>
      </c>
      <c r="H1584" t="n">
        <v>1.75</v>
      </c>
      <c r="I1584" t="n">
        <v>8</v>
      </c>
      <c r="J1584" t="n">
        <v>267.66</v>
      </c>
      <c r="K1584" t="n">
        <v>56.94</v>
      </c>
      <c r="L1584" t="n">
        <v>26.25</v>
      </c>
      <c r="M1584" t="n">
        <v>6</v>
      </c>
      <c r="N1584" t="n">
        <v>69.45999999999999</v>
      </c>
      <c r="O1584" t="n">
        <v>33245.03</v>
      </c>
      <c r="P1584" t="n">
        <v>241.95</v>
      </c>
      <c r="Q1584" t="n">
        <v>444.55</v>
      </c>
      <c r="R1584" t="n">
        <v>67.06</v>
      </c>
      <c r="S1584" t="n">
        <v>48.21</v>
      </c>
      <c r="T1584" t="n">
        <v>3495.8</v>
      </c>
      <c r="U1584" t="n">
        <v>0.72</v>
      </c>
      <c r="V1584" t="n">
        <v>0.78</v>
      </c>
      <c r="W1584" t="n">
        <v>0.18</v>
      </c>
      <c r="X1584" t="n">
        <v>0.2</v>
      </c>
      <c r="Y1584" t="n">
        <v>1</v>
      </c>
      <c r="Z1584" t="n">
        <v>10</v>
      </c>
    </row>
    <row r="1585">
      <c r="A1585" t="n">
        <v>102</v>
      </c>
      <c r="B1585" t="n">
        <v>115</v>
      </c>
      <c r="C1585" t="inlineStr">
        <is>
          <t xml:space="preserve">CONCLUIDO	</t>
        </is>
      </c>
      <c r="D1585" t="n">
        <v>4.8791</v>
      </c>
      <c r="E1585" t="n">
        <v>20.5</v>
      </c>
      <c r="F1585" t="n">
        <v>17.48</v>
      </c>
      <c r="G1585" t="n">
        <v>131.13</v>
      </c>
      <c r="H1585" t="n">
        <v>1.76</v>
      </c>
      <c r="I1585" t="n">
        <v>8</v>
      </c>
      <c r="J1585" t="n">
        <v>268.13</v>
      </c>
      <c r="K1585" t="n">
        <v>56.94</v>
      </c>
      <c r="L1585" t="n">
        <v>26.5</v>
      </c>
      <c r="M1585" t="n">
        <v>6</v>
      </c>
      <c r="N1585" t="n">
        <v>69.69</v>
      </c>
      <c r="O1585" t="n">
        <v>33303.46</v>
      </c>
      <c r="P1585" t="n">
        <v>241.82</v>
      </c>
      <c r="Q1585" t="n">
        <v>444.55</v>
      </c>
      <c r="R1585" t="n">
        <v>67.42</v>
      </c>
      <c r="S1585" t="n">
        <v>48.21</v>
      </c>
      <c r="T1585" t="n">
        <v>3673.46</v>
      </c>
      <c r="U1585" t="n">
        <v>0.72</v>
      </c>
      <c r="V1585" t="n">
        <v>0.78</v>
      </c>
      <c r="W1585" t="n">
        <v>0.18</v>
      </c>
      <c r="X1585" t="n">
        <v>0.21</v>
      </c>
      <c r="Y1585" t="n">
        <v>1</v>
      </c>
      <c r="Z1585" t="n">
        <v>10</v>
      </c>
    </row>
    <row r="1586">
      <c r="A1586" t="n">
        <v>103</v>
      </c>
      <c r="B1586" t="n">
        <v>115</v>
      </c>
      <c r="C1586" t="inlineStr">
        <is>
          <t xml:space="preserve">CONCLUIDO	</t>
        </is>
      </c>
      <c r="D1586" t="n">
        <v>4.8862</v>
      </c>
      <c r="E1586" t="n">
        <v>20.47</v>
      </c>
      <c r="F1586" t="n">
        <v>17.45</v>
      </c>
      <c r="G1586" t="n">
        <v>130.9</v>
      </c>
      <c r="H1586" t="n">
        <v>1.77</v>
      </c>
      <c r="I1586" t="n">
        <v>8</v>
      </c>
      <c r="J1586" t="n">
        <v>268.6</v>
      </c>
      <c r="K1586" t="n">
        <v>56.94</v>
      </c>
      <c r="L1586" t="n">
        <v>26.75</v>
      </c>
      <c r="M1586" t="n">
        <v>6</v>
      </c>
      <c r="N1586" t="n">
        <v>69.91</v>
      </c>
      <c r="O1586" t="n">
        <v>33361.97</v>
      </c>
      <c r="P1586" t="n">
        <v>241.21</v>
      </c>
      <c r="Q1586" t="n">
        <v>444.55</v>
      </c>
      <c r="R1586" t="n">
        <v>66.3</v>
      </c>
      <c r="S1586" t="n">
        <v>48.21</v>
      </c>
      <c r="T1586" t="n">
        <v>3112.92</v>
      </c>
      <c r="U1586" t="n">
        <v>0.73</v>
      </c>
      <c r="V1586" t="n">
        <v>0.78</v>
      </c>
      <c r="W1586" t="n">
        <v>0.18</v>
      </c>
      <c r="X1586" t="n">
        <v>0.18</v>
      </c>
      <c r="Y1586" t="n">
        <v>1</v>
      </c>
      <c r="Z1586" t="n">
        <v>10</v>
      </c>
    </row>
    <row r="1587">
      <c r="A1587" t="n">
        <v>104</v>
      </c>
      <c r="B1587" t="n">
        <v>115</v>
      </c>
      <c r="C1587" t="inlineStr">
        <is>
          <t xml:space="preserve">CONCLUIDO	</t>
        </is>
      </c>
      <c r="D1587" t="n">
        <v>4.8847</v>
      </c>
      <c r="E1587" t="n">
        <v>20.47</v>
      </c>
      <c r="F1587" t="n">
        <v>17.46</v>
      </c>
      <c r="G1587" t="n">
        <v>130.95</v>
      </c>
      <c r="H1587" t="n">
        <v>1.79</v>
      </c>
      <c r="I1587" t="n">
        <v>8</v>
      </c>
      <c r="J1587" t="n">
        <v>269.08</v>
      </c>
      <c r="K1587" t="n">
        <v>56.94</v>
      </c>
      <c r="L1587" t="n">
        <v>27</v>
      </c>
      <c r="M1587" t="n">
        <v>6</v>
      </c>
      <c r="N1587" t="n">
        <v>70.14</v>
      </c>
      <c r="O1587" t="n">
        <v>33420.56</v>
      </c>
      <c r="P1587" t="n">
        <v>240.9</v>
      </c>
      <c r="Q1587" t="n">
        <v>444.55</v>
      </c>
      <c r="R1587" t="n">
        <v>66.40000000000001</v>
      </c>
      <c r="S1587" t="n">
        <v>48.21</v>
      </c>
      <c r="T1587" t="n">
        <v>3164.27</v>
      </c>
      <c r="U1587" t="n">
        <v>0.73</v>
      </c>
      <c r="V1587" t="n">
        <v>0.78</v>
      </c>
      <c r="W1587" t="n">
        <v>0.18</v>
      </c>
      <c r="X1587" t="n">
        <v>0.18</v>
      </c>
      <c r="Y1587" t="n">
        <v>1</v>
      </c>
      <c r="Z1587" t="n">
        <v>10</v>
      </c>
    </row>
    <row r="1588">
      <c r="A1588" t="n">
        <v>105</v>
      </c>
      <c r="B1588" t="n">
        <v>115</v>
      </c>
      <c r="C1588" t="inlineStr">
        <is>
          <t xml:space="preserve">CONCLUIDO	</t>
        </is>
      </c>
      <c r="D1588" t="n">
        <v>4.8912</v>
      </c>
      <c r="E1588" t="n">
        <v>20.44</v>
      </c>
      <c r="F1588" t="n">
        <v>17.43</v>
      </c>
      <c r="G1588" t="n">
        <v>130.75</v>
      </c>
      <c r="H1588" t="n">
        <v>1.8</v>
      </c>
      <c r="I1588" t="n">
        <v>8</v>
      </c>
      <c r="J1588" t="n">
        <v>269.55</v>
      </c>
      <c r="K1588" t="n">
        <v>56.94</v>
      </c>
      <c r="L1588" t="n">
        <v>27.25</v>
      </c>
      <c r="M1588" t="n">
        <v>6</v>
      </c>
      <c r="N1588" t="n">
        <v>70.36</v>
      </c>
      <c r="O1588" t="n">
        <v>33479.25</v>
      </c>
      <c r="P1588" t="n">
        <v>239.89</v>
      </c>
      <c r="Q1588" t="n">
        <v>444.55</v>
      </c>
      <c r="R1588" t="n">
        <v>65.68000000000001</v>
      </c>
      <c r="S1588" t="n">
        <v>48.21</v>
      </c>
      <c r="T1588" t="n">
        <v>2803.27</v>
      </c>
      <c r="U1588" t="n">
        <v>0.73</v>
      </c>
      <c r="V1588" t="n">
        <v>0.78</v>
      </c>
      <c r="W1588" t="n">
        <v>0.17</v>
      </c>
      <c r="X1588" t="n">
        <v>0.16</v>
      </c>
      <c r="Y1588" t="n">
        <v>1</v>
      </c>
      <c r="Z1588" t="n">
        <v>10</v>
      </c>
    </row>
    <row r="1589">
      <c r="A1589" t="n">
        <v>106</v>
      </c>
      <c r="B1589" t="n">
        <v>115</v>
      </c>
      <c r="C1589" t="inlineStr">
        <is>
          <t xml:space="preserve">CONCLUIDO	</t>
        </is>
      </c>
      <c r="D1589" t="n">
        <v>4.8828</v>
      </c>
      <c r="E1589" t="n">
        <v>20.48</v>
      </c>
      <c r="F1589" t="n">
        <v>17.47</v>
      </c>
      <c r="G1589" t="n">
        <v>131.01</v>
      </c>
      <c r="H1589" t="n">
        <v>1.81</v>
      </c>
      <c r="I1589" t="n">
        <v>8</v>
      </c>
      <c r="J1589" t="n">
        <v>270.03</v>
      </c>
      <c r="K1589" t="n">
        <v>56.94</v>
      </c>
      <c r="L1589" t="n">
        <v>27.5</v>
      </c>
      <c r="M1589" t="n">
        <v>6</v>
      </c>
      <c r="N1589" t="n">
        <v>70.59</v>
      </c>
      <c r="O1589" t="n">
        <v>33538.02</v>
      </c>
      <c r="P1589" t="n">
        <v>240.72</v>
      </c>
      <c r="Q1589" t="n">
        <v>444.58</v>
      </c>
      <c r="R1589" t="n">
        <v>66.94</v>
      </c>
      <c r="S1589" t="n">
        <v>48.21</v>
      </c>
      <c r="T1589" t="n">
        <v>3433.65</v>
      </c>
      <c r="U1589" t="n">
        <v>0.72</v>
      </c>
      <c r="V1589" t="n">
        <v>0.78</v>
      </c>
      <c r="W1589" t="n">
        <v>0.17</v>
      </c>
      <c r="X1589" t="n">
        <v>0.19</v>
      </c>
      <c r="Y1589" t="n">
        <v>1</v>
      </c>
      <c r="Z1589" t="n">
        <v>10</v>
      </c>
    </row>
    <row r="1590">
      <c r="A1590" t="n">
        <v>107</v>
      </c>
      <c r="B1590" t="n">
        <v>115</v>
      </c>
      <c r="C1590" t="inlineStr">
        <is>
          <t xml:space="preserve">CONCLUIDO	</t>
        </is>
      </c>
      <c r="D1590" t="n">
        <v>4.8749</v>
      </c>
      <c r="E1590" t="n">
        <v>20.51</v>
      </c>
      <c r="F1590" t="n">
        <v>17.5</v>
      </c>
      <c r="G1590" t="n">
        <v>131.26</v>
      </c>
      <c r="H1590" t="n">
        <v>1.83</v>
      </c>
      <c r="I1590" t="n">
        <v>8</v>
      </c>
      <c r="J1590" t="n">
        <v>270.51</v>
      </c>
      <c r="K1590" t="n">
        <v>56.94</v>
      </c>
      <c r="L1590" t="n">
        <v>27.75</v>
      </c>
      <c r="M1590" t="n">
        <v>6</v>
      </c>
      <c r="N1590" t="n">
        <v>70.81999999999999</v>
      </c>
      <c r="O1590" t="n">
        <v>33596.87</v>
      </c>
      <c r="P1590" t="n">
        <v>240.41</v>
      </c>
      <c r="Q1590" t="n">
        <v>444.55</v>
      </c>
      <c r="R1590" t="n">
        <v>68</v>
      </c>
      <c r="S1590" t="n">
        <v>48.21</v>
      </c>
      <c r="T1590" t="n">
        <v>3967.33</v>
      </c>
      <c r="U1590" t="n">
        <v>0.71</v>
      </c>
      <c r="V1590" t="n">
        <v>0.78</v>
      </c>
      <c r="W1590" t="n">
        <v>0.18</v>
      </c>
      <c r="X1590" t="n">
        <v>0.22</v>
      </c>
      <c r="Y1590" t="n">
        <v>1</v>
      </c>
      <c r="Z1590" t="n">
        <v>10</v>
      </c>
    </row>
    <row r="1591">
      <c r="A1591" t="n">
        <v>108</v>
      </c>
      <c r="B1591" t="n">
        <v>115</v>
      </c>
      <c r="C1591" t="inlineStr">
        <is>
          <t xml:space="preserve">CONCLUIDO	</t>
        </is>
      </c>
      <c r="D1591" t="n">
        <v>4.8787</v>
      </c>
      <c r="E1591" t="n">
        <v>20.5</v>
      </c>
      <c r="F1591" t="n">
        <v>17.49</v>
      </c>
      <c r="G1591" t="n">
        <v>131.14</v>
      </c>
      <c r="H1591" t="n">
        <v>1.84</v>
      </c>
      <c r="I1591" t="n">
        <v>8</v>
      </c>
      <c r="J1591" t="n">
        <v>270.99</v>
      </c>
      <c r="K1591" t="n">
        <v>56.94</v>
      </c>
      <c r="L1591" t="n">
        <v>28</v>
      </c>
      <c r="M1591" t="n">
        <v>6</v>
      </c>
      <c r="N1591" t="n">
        <v>71.04000000000001</v>
      </c>
      <c r="O1591" t="n">
        <v>33655.82</v>
      </c>
      <c r="P1591" t="n">
        <v>238.91</v>
      </c>
      <c r="Q1591" t="n">
        <v>444.56</v>
      </c>
      <c r="R1591" t="n">
        <v>67.43000000000001</v>
      </c>
      <c r="S1591" t="n">
        <v>48.21</v>
      </c>
      <c r="T1591" t="n">
        <v>3681.91</v>
      </c>
      <c r="U1591" t="n">
        <v>0.71</v>
      </c>
      <c r="V1591" t="n">
        <v>0.78</v>
      </c>
      <c r="W1591" t="n">
        <v>0.18</v>
      </c>
      <c r="X1591" t="n">
        <v>0.21</v>
      </c>
      <c r="Y1591" t="n">
        <v>1</v>
      </c>
      <c r="Z1591" t="n">
        <v>10</v>
      </c>
    </row>
    <row r="1592">
      <c r="A1592" t="n">
        <v>109</v>
      </c>
      <c r="B1592" t="n">
        <v>115</v>
      </c>
      <c r="C1592" t="inlineStr">
        <is>
          <t xml:space="preserve">CONCLUIDO	</t>
        </is>
      </c>
      <c r="D1592" t="n">
        <v>4.8781</v>
      </c>
      <c r="E1592" t="n">
        <v>20.5</v>
      </c>
      <c r="F1592" t="n">
        <v>17.49</v>
      </c>
      <c r="G1592" t="n">
        <v>131.16</v>
      </c>
      <c r="H1592" t="n">
        <v>1.85</v>
      </c>
      <c r="I1592" t="n">
        <v>8</v>
      </c>
      <c r="J1592" t="n">
        <v>271.46</v>
      </c>
      <c r="K1592" t="n">
        <v>56.94</v>
      </c>
      <c r="L1592" t="n">
        <v>28.25</v>
      </c>
      <c r="M1592" t="n">
        <v>6</v>
      </c>
      <c r="N1592" t="n">
        <v>71.27</v>
      </c>
      <c r="O1592" t="n">
        <v>33714.85</v>
      </c>
      <c r="P1592" t="n">
        <v>238.37</v>
      </c>
      <c r="Q1592" t="n">
        <v>444.55</v>
      </c>
      <c r="R1592" t="n">
        <v>67.55</v>
      </c>
      <c r="S1592" t="n">
        <v>48.21</v>
      </c>
      <c r="T1592" t="n">
        <v>3741.08</v>
      </c>
      <c r="U1592" t="n">
        <v>0.71</v>
      </c>
      <c r="V1592" t="n">
        <v>0.78</v>
      </c>
      <c r="W1592" t="n">
        <v>0.18</v>
      </c>
      <c r="X1592" t="n">
        <v>0.21</v>
      </c>
      <c r="Y1592" t="n">
        <v>1</v>
      </c>
      <c r="Z1592" t="n">
        <v>10</v>
      </c>
    </row>
    <row r="1593">
      <c r="A1593" t="n">
        <v>110</v>
      </c>
      <c r="B1593" t="n">
        <v>115</v>
      </c>
      <c r="C1593" t="inlineStr">
        <is>
          <t xml:space="preserve">CONCLUIDO	</t>
        </is>
      </c>
      <c r="D1593" t="n">
        <v>4.9002</v>
      </c>
      <c r="E1593" t="n">
        <v>20.41</v>
      </c>
      <c r="F1593" t="n">
        <v>17.44</v>
      </c>
      <c r="G1593" t="n">
        <v>149.48</v>
      </c>
      <c r="H1593" t="n">
        <v>1.87</v>
      </c>
      <c r="I1593" t="n">
        <v>7</v>
      </c>
      <c r="J1593" t="n">
        <v>271.94</v>
      </c>
      <c r="K1593" t="n">
        <v>56.94</v>
      </c>
      <c r="L1593" t="n">
        <v>28.5</v>
      </c>
      <c r="M1593" t="n">
        <v>5</v>
      </c>
      <c r="N1593" t="n">
        <v>71.5</v>
      </c>
      <c r="O1593" t="n">
        <v>33773.97</v>
      </c>
      <c r="P1593" t="n">
        <v>237.85</v>
      </c>
      <c r="Q1593" t="n">
        <v>444.55</v>
      </c>
      <c r="R1593" t="n">
        <v>65.84</v>
      </c>
      <c r="S1593" t="n">
        <v>48.21</v>
      </c>
      <c r="T1593" t="n">
        <v>2888.68</v>
      </c>
      <c r="U1593" t="n">
        <v>0.73</v>
      </c>
      <c r="V1593" t="n">
        <v>0.78</v>
      </c>
      <c r="W1593" t="n">
        <v>0.18</v>
      </c>
      <c r="X1593" t="n">
        <v>0.16</v>
      </c>
      <c r="Y1593" t="n">
        <v>1</v>
      </c>
      <c r="Z1593" t="n">
        <v>10</v>
      </c>
    </row>
    <row r="1594">
      <c r="A1594" t="n">
        <v>111</v>
      </c>
      <c r="B1594" t="n">
        <v>115</v>
      </c>
      <c r="C1594" t="inlineStr">
        <is>
          <t xml:space="preserve">CONCLUIDO	</t>
        </is>
      </c>
      <c r="D1594" t="n">
        <v>4.8978</v>
      </c>
      <c r="E1594" t="n">
        <v>20.42</v>
      </c>
      <c r="F1594" t="n">
        <v>17.45</v>
      </c>
      <c r="G1594" t="n">
        <v>149.56</v>
      </c>
      <c r="H1594" t="n">
        <v>1.88</v>
      </c>
      <c r="I1594" t="n">
        <v>7</v>
      </c>
      <c r="J1594" t="n">
        <v>272.43</v>
      </c>
      <c r="K1594" t="n">
        <v>56.94</v>
      </c>
      <c r="L1594" t="n">
        <v>28.75</v>
      </c>
      <c r="M1594" t="n">
        <v>5</v>
      </c>
      <c r="N1594" t="n">
        <v>71.73</v>
      </c>
      <c r="O1594" t="n">
        <v>33833.3</v>
      </c>
      <c r="P1594" t="n">
        <v>238.4</v>
      </c>
      <c r="Q1594" t="n">
        <v>444.57</v>
      </c>
      <c r="R1594" t="n">
        <v>66.25</v>
      </c>
      <c r="S1594" t="n">
        <v>48.21</v>
      </c>
      <c r="T1594" t="n">
        <v>3096.34</v>
      </c>
      <c r="U1594" t="n">
        <v>0.73</v>
      </c>
      <c r="V1594" t="n">
        <v>0.78</v>
      </c>
      <c r="W1594" t="n">
        <v>0.17</v>
      </c>
      <c r="X1594" t="n">
        <v>0.17</v>
      </c>
      <c r="Y1594" t="n">
        <v>1</v>
      </c>
      <c r="Z1594" t="n">
        <v>10</v>
      </c>
    </row>
    <row r="1595">
      <c r="A1595" t="n">
        <v>112</v>
      </c>
      <c r="B1595" t="n">
        <v>115</v>
      </c>
      <c r="C1595" t="inlineStr">
        <is>
          <t xml:space="preserve">CONCLUIDO	</t>
        </is>
      </c>
      <c r="D1595" t="n">
        <v>4.8989</v>
      </c>
      <c r="E1595" t="n">
        <v>20.41</v>
      </c>
      <c r="F1595" t="n">
        <v>17.44</v>
      </c>
      <c r="G1595" t="n">
        <v>149.53</v>
      </c>
      <c r="H1595" t="n">
        <v>1.89</v>
      </c>
      <c r="I1595" t="n">
        <v>7</v>
      </c>
      <c r="J1595" t="n">
        <v>272.91</v>
      </c>
      <c r="K1595" t="n">
        <v>56.94</v>
      </c>
      <c r="L1595" t="n">
        <v>29</v>
      </c>
      <c r="M1595" t="n">
        <v>5</v>
      </c>
      <c r="N1595" t="n">
        <v>71.95999999999999</v>
      </c>
      <c r="O1595" t="n">
        <v>33892.61</v>
      </c>
      <c r="P1595" t="n">
        <v>238.53</v>
      </c>
      <c r="Q1595" t="n">
        <v>444.56</v>
      </c>
      <c r="R1595" t="n">
        <v>66.06</v>
      </c>
      <c r="S1595" t="n">
        <v>48.21</v>
      </c>
      <c r="T1595" t="n">
        <v>2999.64</v>
      </c>
      <c r="U1595" t="n">
        <v>0.73</v>
      </c>
      <c r="V1595" t="n">
        <v>0.78</v>
      </c>
      <c r="W1595" t="n">
        <v>0.18</v>
      </c>
      <c r="X1595" t="n">
        <v>0.17</v>
      </c>
      <c r="Y1595" t="n">
        <v>1</v>
      </c>
      <c r="Z1595" t="n">
        <v>10</v>
      </c>
    </row>
    <row r="1596">
      <c r="A1596" t="n">
        <v>113</v>
      </c>
      <c r="B1596" t="n">
        <v>115</v>
      </c>
      <c r="C1596" t="inlineStr">
        <is>
          <t xml:space="preserve">CONCLUIDO	</t>
        </is>
      </c>
      <c r="D1596" t="n">
        <v>4.9011</v>
      </c>
      <c r="E1596" t="n">
        <v>20.4</v>
      </c>
      <c r="F1596" t="n">
        <v>17.44</v>
      </c>
      <c r="G1596" t="n">
        <v>149.45</v>
      </c>
      <c r="H1596" t="n">
        <v>1.9</v>
      </c>
      <c r="I1596" t="n">
        <v>7</v>
      </c>
      <c r="J1596" t="n">
        <v>273.39</v>
      </c>
      <c r="K1596" t="n">
        <v>56.94</v>
      </c>
      <c r="L1596" t="n">
        <v>29.25</v>
      </c>
      <c r="M1596" t="n">
        <v>5</v>
      </c>
      <c r="N1596" t="n">
        <v>72.19</v>
      </c>
      <c r="O1596" t="n">
        <v>33952</v>
      </c>
      <c r="P1596" t="n">
        <v>238.84</v>
      </c>
      <c r="Q1596" t="n">
        <v>444.55</v>
      </c>
      <c r="R1596" t="n">
        <v>65.78</v>
      </c>
      <c r="S1596" t="n">
        <v>48.21</v>
      </c>
      <c r="T1596" t="n">
        <v>2858.65</v>
      </c>
      <c r="U1596" t="n">
        <v>0.73</v>
      </c>
      <c r="V1596" t="n">
        <v>0.78</v>
      </c>
      <c r="W1596" t="n">
        <v>0.17</v>
      </c>
      <c r="X1596" t="n">
        <v>0.16</v>
      </c>
      <c r="Y1596" t="n">
        <v>1</v>
      </c>
      <c r="Z1596" t="n">
        <v>10</v>
      </c>
    </row>
    <row r="1597">
      <c r="A1597" t="n">
        <v>114</v>
      </c>
      <c r="B1597" t="n">
        <v>115</v>
      </c>
      <c r="C1597" t="inlineStr">
        <is>
          <t xml:space="preserve">CONCLUIDO	</t>
        </is>
      </c>
      <c r="D1597" t="n">
        <v>4.899</v>
      </c>
      <c r="E1597" t="n">
        <v>20.41</v>
      </c>
      <c r="F1597" t="n">
        <v>17.44</v>
      </c>
      <c r="G1597" t="n">
        <v>149.52</v>
      </c>
      <c r="H1597" t="n">
        <v>1.92</v>
      </c>
      <c r="I1597" t="n">
        <v>7</v>
      </c>
      <c r="J1597" t="n">
        <v>273.87</v>
      </c>
      <c r="K1597" t="n">
        <v>56.94</v>
      </c>
      <c r="L1597" t="n">
        <v>29.5</v>
      </c>
      <c r="M1597" t="n">
        <v>5</v>
      </c>
      <c r="N1597" t="n">
        <v>72.43000000000001</v>
      </c>
      <c r="O1597" t="n">
        <v>34011.48</v>
      </c>
      <c r="P1597" t="n">
        <v>238.93</v>
      </c>
      <c r="Q1597" t="n">
        <v>444.55</v>
      </c>
      <c r="R1597" t="n">
        <v>66.05</v>
      </c>
      <c r="S1597" t="n">
        <v>48.21</v>
      </c>
      <c r="T1597" t="n">
        <v>2993.1</v>
      </c>
      <c r="U1597" t="n">
        <v>0.73</v>
      </c>
      <c r="V1597" t="n">
        <v>0.78</v>
      </c>
      <c r="W1597" t="n">
        <v>0.18</v>
      </c>
      <c r="X1597" t="n">
        <v>0.17</v>
      </c>
      <c r="Y1597" t="n">
        <v>1</v>
      </c>
      <c r="Z1597" t="n">
        <v>10</v>
      </c>
    </row>
    <row r="1598">
      <c r="A1598" t="n">
        <v>115</v>
      </c>
      <c r="B1598" t="n">
        <v>115</v>
      </c>
      <c r="C1598" t="inlineStr">
        <is>
          <t xml:space="preserve">CONCLUIDO	</t>
        </is>
      </c>
      <c r="D1598" t="n">
        <v>4.9004</v>
      </c>
      <c r="E1598" t="n">
        <v>20.41</v>
      </c>
      <c r="F1598" t="n">
        <v>17.44</v>
      </c>
      <c r="G1598" t="n">
        <v>149.47</v>
      </c>
      <c r="H1598" t="n">
        <v>1.93</v>
      </c>
      <c r="I1598" t="n">
        <v>7</v>
      </c>
      <c r="J1598" t="n">
        <v>274.35</v>
      </c>
      <c r="K1598" t="n">
        <v>56.94</v>
      </c>
      <c r="L1598" t="n">
        <v>29.75</v>
      </c>
      <c r="M1598" t="n">
        <v>5</v>
      </c>
      <c r="N1598" t="n">
        <v>72.66</v>
      </c>
      <c r="O1598" t="n">
        <v>34071.05</v>
      </c>
      <c r="P1598" t="n">
        <v>238.71</v>
      </c>
      <c r="Q1598" t="n">
        <v>444.55</v>
      </c>
      <c r="R1598" t="n">
        <v>65.84999999999999</v>
      </c>
      <c r="S1598" t="n">
        <v>48.21</v>
      </c>
      <c r="T1598" t="n">
        <v>2892.99</v>
      </c>
      <c r="U1598" t="n">
        <v>0.73</v>
      </c>
      <c r="V1598" t="n">
        <v>0.78</v>
      </c>
      <c r="W1598" t="n">
        <v>0.18</v>
      </c>
      <c r="X1598" t="n">
        <v>0.16</v>
      </c>
      <c r="Y1598" t="n">
        <v>1</v>
      </c>
      <c r="Z1598" t="n">
        <v>10</v>
      </c>
    </row>
    <row r="1599">
      <c r="A1599" t="n">
        <v>116</v>
      </c>
      <c r="B1599" t="n">
        <v>115</v>
      </c>
      <c r="C1599" t="inlineStr">
        <is>
          <t xml:space="preserve">CONCLUIDO	</t>
        </is>
      </c>
      <c r="D1599" t="n">
        <v>4.9052</v>
      </c>
      <c r="E1599" t="n">
        <v>20.39</v>
      </c>
      <c r="F1599" t="n">
        <v>17.42</v>
      </c>
      <c r="G1599" t="n">
        <v>149.3</v>
      </c>
      <c r="H1599" t="n">
        <v>1.94</v>
      </c>
      <c r="I1599" t="n">
        <v>7</v>
      </c>
      <c r="J1599" t="n">
        <v>274.84</v>
      </c>
      <c r="K1599" t="n">
        <v>56.94</v>
      </c>
      <c r="L1599" t="n">
        <v>30</v>
      </c>
      <c r="M1599" t="n">
        <v>5</v>
      </c>
      <c r="N1599" t="n">
        <v>72.89</v>
      </c>
      <c r="O1599" t="n">
        <v>34130.71</v>
      </c>
      <c r="P1599" t="n">
        <v>238.49</v>
      </c>
      <c r="Q1599" t="n">
        <v>444.58</v>
      </c>
      <c r="R1599" t="n">
        <v>65.03</v>
      </c>
      <c r="S1599" t="n">
        <v>48.21</v>
      </c>
      <c r="T1599" t="n">
        <v>2485.64</v>
      </c>
      <c r="U1599" t="n">
        <v>0.74</v>
      </c>
      <c r="V1599" t="n">
        <v>0.78</v>
      </c>
      <c r="W1599" t="n">
        <v>0.18</v>
      </c>
      <c r="X1599" t="n">
        <v>0.14</v>
      </c>
      <c r="Y1599" t="n">
        <v>1</v>
      </c>
      <c r="Z1599" t="n">
        <v>10</v>
      </c>
    </row>
    <row r="1600">
      <c r="A1600" t="n">
        <v>117</v>
      </c>
      <c r="B1600" t="n">
        <v>115</v>
      </c>
      <c r="C1600" t="inlineStr">
        <is>
          <t xml:space="preserve">CONCLUIDO	</t>
        </is>
      </c>
      <c r="D1600" t="n">
        <v>4.9082</v>
      </c>
      <c r="E1600" t="n">
        <v>20.37</v>
      </c>
      <c r="F1600" t="n">
        <v>17.41</v>
      </c>
      <c r="G1600" t="n">
        <v>149.19</v>
      </c>
      <c r="H1600" t="n">
        <v>1.96</v>
      </c>
      <c r="I1600" t="n">
        <v>7</v>
      </c>
      <c r="J1600" t="n">
        <v>275.32</v>
      </c>
      <c r="K1600" t="n">
        <v>56.94</v>
      </c>
      <c r="L1600" t="n">
        <v>30.25</v>
      </c>
      <c r="M1600" t="n">
        <v>5</v>
      </c>
      <c r="N1600" t="n">
        <v>73.13</v>
      </c>
      <c r="O1600" t="n">
        <v>34190.46</v>
      </c>
      <c r="P1600" t="n">
        <v>237.74</v>
      </c>
      <c r="Q1600" t="n">
        <v>444.57</v>
      </c>
      <c r="R1600" t="n">
        <v>64.8</v>
      </c>
      <c r="S1600" t="n">
        <v>48.21</v>
      </c>
      <c r="T1600" t="n">
        <v>2370.1</v>
      </c>
      <c r="U1600" t="n">
        <v>0.74</v>
      </c>
      <c r="V1600" t="n">
        <v>0.78</v>
      </c>
      <c r="W1600" t="n">
        <v>0.17</v>
      </c>
      <c r="X1600" t="n">
        <v>0.13</v>
      </c>
      <c r="Y1600" t="n">
        <v>1</v>
      </c>
      <c r="Z1600" t="n">
        <v>10</v>
      </c>
    </row>
    <row r="1601">
      <c r="A1601" t="n">
        <v>118</v>
      </c>
      <c r="B1601" t="n">
        <v>115</v>
      </c>
      <c r="C1601" t="inlineStr">
        <is>
          <t xml:space="preserve">CONCLUIDO	</t>
        </is>
      </c>
      <c r="D1601" t="n">
        <v>4.8972</v>
      </c>
      <c r="E1601" t="n">
        <v>20.42</v>
      </c>
      <c r="F1601" t="n">
        <v>17.45</v>
      </c>
      <c r="G1601" t="n">
        <v>149.59</v>
      </c>
      <c r="H1601" t="n">
        <v>1.97</v>
      </c>
      <c r="I1601" t="n">
        <v>7</v>
      </c>
      <c r="J1601" t="n">
        <v>275.81</v>
      </c>
      <c r="K1601" t="n">
        <v>56.94</v>
      </c>
      <c r="L1601" t="n">
        <v>30.5</v>
      </c>
      <c r="M1601" t="n">
        <v>5</v>
      </c>
      <c r="N1601" t="n">
        <v>73.36</v>
      </c>
      <c r="O1601" t="n">
        <v>34250.31</v>
      </c>
      <c r="P1601" t="n">
        <v>237.93</v>
      </c>
      <c r="Q1601" t="n">
        <v>444.55</v>
      </c>
      <c r="R1601" t="n">
        <v>66.43000000000001</v>
      </c>
      <c r="S1601" t="n">
        <v>48.21</v>
      </c>
      <c r="T1601" t="n">
        <v>3182.72</v>
      </c>
      <c r="U1601" t="n">
        <v>0.73</v>
      </c>
      <c r="V1601" t="n">
        <v>0.78</v>
      </c>
      <c r="W1601" t="n">
        <v>0.17</v>
      </c>
      <c r="X1601" t="n">
        <v>0.17</v>
      </c>
      <c r="Y1601" t="n">
        <v>1</v>
      </c>
      <c r="Z1601" t="n">
        <v>10</v>
      </c>
    </row>
    <row r="1602">
      <c r="A1602" t="n">
        <v>119</v>
      </c>
      <c r="B1602" t="n">
        <v>115</v>
      </c>
      <c r="C1602" t="inlineStr">
        <is>
          <t xml:space="preserve">CONCLUIDO	</t>
        </is>
      </c>
      <c r="D1602" t="n">
        <v>4.8952</v>
      </c>
      <c r="E1602" t="n">
        <v>20.43</v>
      </c>
      <c r="F1602" t="n">
        <v>17.46</v>
      </c>
      <c r="G1602" t="n">
        <v>149.66</v>
      </c>
      <c r="H1602" t="n">
        <v>1.98</v>
      </c>
      <c r="I1602" t="n">
        <v>7</v>
      </c>
      <c r="J1602" t="n">
        <v>276.29</v>
      </c>
      <c r="K1602" t="n">
        <v>56.94</v>
      </c>
      <c r="L1602" t="n">
        <v>30.75</v>
      </c>
      <c r="M1602" t="n">
        <v>5</v>
      </c>
      <c r="N1602" t="n">
        <v>73.59999999999999</v>
      </c>
      <c r="O1602" t="n">
        <v>34310.24</v>
      </c>
      <c r="P1602" t="n">
        <v>237.56</v>
      </c>
      <c r="Q1602" t="n">
        <v>444.55</v>
      </c>
      <c r="R1602" t="n">
        <v>66.65000000000001</v>
      </c>
      <c r="S1602" t="n">
        <v>48.21</v>
      </c>
      <c r="T1602" t="n">
        <v>3297.27</v>
      </c>
      <c r="U1602" t="n">
        <v>0.72</v>
      </c>
      <c r="V1602" t="n">
        <v>0.78</v>
      </c>
      <c r="W1602" t="n">
        <v>0.18</v>
      </c>
      <c r="X1602" t="n">
        <v>0.18</v>
      </c>
      <c r="Y1602" t="n">
        <v>1</v>
      </c>
      <c r="Z1602" t="n">
        <v>10</v>
      </c>
    </row>
    <row r="1603">
      <c r="A1603" t="n">
        <v>120</v>
      </c>
      <c r="B1603" t="n">
        <v>115</v>
      </c>
      <c r="C1603" t="inlineStr">
        <is>
          <t xml:space="preserve">CONCLUIDO	</t>
        </is>
      </c>
      <c r="D1603" t="n">
        <v>4.8984</v>
      </c>
      <c r="E1603" t="n">
        <v>20.41</v>
      </c>
      <c r="F1603" t="n">
        <v>17.45</v>
      </c>
      <c r="G1603" t="n">
        <v>149.54</v>
      </c>
      <c r="H1603" t="n">
        <v>1.99</v>
      </c>
      <c r="I1603" t="n">
        <v>7</v>
      </c>
      <c r="J1603" t="n">
        <v>276.78</v>
      </c>
      <c r="K1603" t="n">
        <v>56.94</v>
      </c>
      <c r="L1603" t="n">
        <v>31</v>
      </c>
      <c r="M1603" t="n">
        <v>5</v>
      </c>
      <c r="N1603" t="n">
        <v>73.84</v>
      </c>
      <c r="O1603" t="n">
        <v>34370.27</v>
      </c>
      <c r="P1603" t="n">
        <v>237.09</v>
      </c>
      <c r="Q1603" t="n">
        <v>444.55</v>
      </c>
      <c r="R1603" t="n">
        <v>66.2</v>
      </c>
      <c r="S1603" t="n">
        <v>48.21</v>
      </c>
      <c r="T1603" t="n">
        <v>3071.2</v>
      </c>
      <c r="U1603" t="n">
        <v>0.73</v>
      </c>
      <c r="V1603" t="n">
        <v>0.78</v>
      </c>
      <c r="W1603" t="n">
        <v>0.17</v>
      </c>
      <c r="X1603" t="n">
        <v>0.17</v>
      </c>
      <c r="Y1603" t="n">
        <v>1</v>
      </c>
      <c r="Z1603" t="n">
        <v>10</v>
      </c>
    </row>
    <row r="1604">
      <c r="A1604" t="n">
        <v>121</v>
      </c>
      <c r="B1604" t="n">
        <v>115</v>
      </c>
      <c r="C1604" t="inlineStr">
        <is>
          <t xml:space="preserve">CONCLUIDO	</t>
        </is>
      </c>
      <c r="D1604" t="n">
        <v>4.9</v>
      </c>
      <c r="E1604" t="n">
        <v>20.41</v>
      </c>
      <c r="F1604" t="n">
        <v>17.44</v>
      </c>
      <c r="G1604" t="n">
        <v>149.49</v>
      </c>
      <c r="H1604" t="n">
        <v>2.01</v>
      </c>
      <c r="I1604" t="n">
        <v>7</v>
      </c>
      <c r="J1604" t="n">
        <v>277.27</v>
      </c>
      <c r="K1604" t="n">
        <v>56.94</v>
      </c>
      <c r="L1604" t="n">
        <v>31.25</v>
      </c>
      <c r="M1604" t="n">
        <v>5</v>
      </c>
      <c r="N1604" t="n">
        <v>74.06999999999999</v>
      </c>
      <c r="O1604" t="n">
        <v>34430.39</v>
      </c>
      <c r="P1604" t="n">
        <v>236.72</v>
      </c>
      <c r="Q1604" t="n">
        <v>444.55</v>
      </c>
      <c r="R1604" t="n">
        <v>65.94</v>
      </c>
      <c r="S1604" t="n">
        <v>48.21</v>
      </c>
      <c r="T1604" t="n">
        <v>2940.29</v>
      </c>
      <c r="U1604" t="n">
        <v>0.73</v>
      </c>
      <c r="V1604" t="n">
        <v>0.78</v>
      </c>
      <c r="W1604" t="n">
        <v>0.17</v>
      </c>
      <c r="X1604" t="n">
        <v>0.16</v>
      </c>
      <c r="Y1604" t="n">
        <v>1</v>
      </c>
      <c r="Z1604" t="n">
        <v>10</v>
      </c>
    </row>
    <row r="1605">
      <c r="A1605" t="n">
        <v>122</v>
      </c>
      <c r="B1605" t="n">
        <v>115</v>
      </c>
      <c r="C1605" t="inlineStr">
        <is>
          <t xml:space="preserve">CONCLUIDO	</t>
        </is>
      </c>
      <c r="D1605" t="n">
        <v>4.898</v>
      </c>
      <c r="E1605" t="n">
        <v>20.42</v>
      </c>
      <c r="F1605" t="n">
        <v>17.45</v>
      </c>
      <c r="G1605" t="n">
        <v>149.56</v>
      </c>
      <c r="H1605" t="n">
        <v>2.02</v>
      </c>
      <c r="I1605" t="n">
        <v>7</v>
      </c>
      <c r="J1605" t="n">
        <v>277.75</v>
      </c>
      <c r="K1605" t="n">
        <v>56.94</v>
      </c>
      <c r="L1605" t="n">
        <v>31.5</v>
      </c>
      <c r="M1605" t="n">
        <v>5</v>
      </c>
      <c r="N1605" t="n">
        <v>74.31</v>
      </c>
      <c r="O1605" t="n">
        <v>34490.61</v>
      </c>
      <c r="P1605" t="n">
        <v>236.52</v>
      </c>
      <c r="Q1605" t="n">
        <v>444.55</v>
      </c>
      <c r="R1605" t="n">
        <v>66.23999999999999</v>
      </c>
      <c r="S1605" t="n">
        <v>48.21</v>
      </c>
      <c r="T1605" t="n">
        <v>3088.11</v>
      </c>
      <c r="U1605" t="n">
        <v>0.73</v>
      </c>
      <c r="V1605" t="n">
        <v>0.78</v>
      </c>
      <c r="W1605" t="n">
        <v>0.17</v>
      </c>
      <c r="X1605" t="n">
        <v>0.17</v>
      </c>
      <c r="Y1605" t="n">
        <v>1</v>
      </c>
      <c r="Z1605" t="n">
        <v>10</v>
      </c>
    </row>
    <row r="1606">
      <c r="A1606" t="n">
        <v>123</v>
      </c>
      <c r="B1606" t="n">
        <v>115</v>
      </c>
      <c r="C1606" t="inlineStr">
        <is>
          <t xml:space="preserve">CONCLUIDO	</t>
        </is>
      </c>
      <c r="D1606" t="n">
        <v>4.8937</v>
      </c>
      <c r="E1606" t="n">
        <v>20.43</v>
      </c>
      <c r="F1606" t="n">
        <v>17.47</v>
      </c>
      <c r="G1606" t="n">
        <v>149.71</v>
      </c>
      <c r="H1606" t="n">
        <v>2.03</v>
      </c>
      <c r="I1606" t="n">
        <v>7</v>
      </c>
      <c r="J1606" t="n">
        <v>278.24</v>
      </c>
      <c r="K1606" t="n">
        <v>56.94</v>
      </c>
      <c r="L1606" t="n">
        <v>31.75</v>
      </c>
      <c r="M1606" t="n">
        <v>5</v>
      </c>
      <c r="N1606" t="n">
        <v>74.55</v>
      </c>
      <c r="O1606" t="n">
        <v>34550.91</v>
      </c>
      <c r="P1606" t="n">
        <v>236.86</v>
      </c>
      <c r="Q1606" t="n">
        <v>444.57</v>
      </c>
      <c r="R1606" t="n">
        <v>66.87</v>
      </c>
      <c r="S1606" t="n">
        <v>48.21</v>
      </c>
      <c r="T1606" t="n">
        <v>3406.01</v>
      </c>
      <c r="U1606" t="n">
        <v>0.72</v>
      </c>
      <c r="V1606" t="n">
        <v>0.78</v>
      </c>
      <c r="W1606" t="n">
        <v>0.17</v>
      </c>
      <c r="X1606" t="n">
        <v>0.19</v>
      </c>
      <c r="Y1606" t="n">
        <v>1</v>
      </c>
      <c r="Z1606" t="n">
        <v>10</v>
      </c>
    </row>
    <row r="1607">
      <c r="A1607" t="n">
        <v>124</v>
      </c>
      <c r="B1607" t="n">
        <v>115</v>
      </c>
      <c r="C1607" t="inlineStr">
        <is>
          <t xml:space="preserve">CONCLUIDO	</t>
        </is>
      </c>
      <c r="D1607" t="n">
        <v>4.898</v>
      </c>
      <c r="E1607" t="n">
        <v>20.42</v>
      </c>
      <c r="F1607" t="n">
        <v>17.45</v>
      </c>
      <c r="G1607" t="n">
        <v>149.56</v>
      </c>
      <c r="H1607" t="n">
        <v>2.04</v>
      </c>
      <c r="I1607" t="n">
        <v>7</v>
      </c>
      <c r="J1607" t="n">
        <v>278.73</v>
      </c>
      <c r="K1607" t="n">
        <v>56.94</v>
      </c>
      <c r="L1607" t="n">
        <v>32</v>
      </c>
      <c r="M1607" t="n">
        <v>5</v>
      </c>
      <c r="N1607" t="n">
        <v>74.79000000000001</v>
      </c>
      <c r="O1607" t="n">
        <v>34611.32</v>
      </c>
      <c r="P1607" t="n">
        <v>236.8</v>
      </c>
      <c r="Q1607" t="n">
        <v>444.56</v>
      </c>
      <c r="R1607" t="n">
        <v>66.20999999999999</v>
      </c>
      <c r="S1607" t="n">
        <v>48.21</v>
      </c>
      <c r="T1607" t="n">
        <v>3074.77</v>
      </c>
      <c r="U1607" t="n">
        <v>0.73</v>
      </c>
      <c r="V1607" t="n">
        <v>0.78</v>
      </c>
      <c r="W1607" t="n">
        <v>0.18</v>
      </c>
      <c r="X1607" t="n">
        <v>0.17</v>
      </c>
      <c r="Y1607" t="n">
        <v>1</v>
      </c>
      <c r="Z1607" t="n">
        <v>10</v>
      </c>
    </row>
    <row r="1608">
      <c r="A1608" t="n">
        <v>125</v>
      </c>
      <c r="B1608" t="n">
        <v>115</v>
      </c>
      <c r="C1608" t="inlineStr">
        <is>
          <t xml:space="preserve">CONCLUIDO	</t>
        </is>
      </c>
      <c r="D1608" t="n">
        <v>4.8964</v>
      </c>
      <c r="E1608" t="n">
        <v>20.42</v>
      </c>
      <c r="F1608" t="n">
        <v>17.45</v>
      </c>
      <c r="G1608" t="n">
        <v>149.61</v>
      </c>
      <c r="H1608" t="n">
        <v>2.06</v>
      </c>
      <c r="I1608" t="n">
        <v>7</v>
      </c>
      <c r="J1608" t="n">
        <v>279.22</v>
      </c>
      <c r="K1608" t="n">
        <v>56.94</v>
      </c>
      <c r="L1608" t="n">
        <v>32.25</v>
      </c>
      <c r="M1608" t="n">
        <v>5</v>
      </c>
      <c r="N1608" t="n">
        <v>75.03</v>
      </c>
      <c r="O1608" t="n">
        <v>34671.81</v>
      </c>
      <c r="P1608" t="n">
        <v>236.52</v>
      </c>
      <c r="Q1608" t="n">
        <v>444.55</v>
      </c>
      <c r="R1608" t="n">
        <v>66.48</v>
      </c>
      <c r="S1608" t="n">
        <v>48.21</v>
      </c>
      <c r="T1608" t="n">
        <v>3210.03</v>
      </c>
      <c r="U1608" t="n">
        <v>0.73</v>
      </c>
      <c r="V1608" t="n">
        <v>0.78</v>
      </c>
      <c r="W1608" t="n">
        <v>0.17</v>
      </c>
      <c r="X1608" t="n">
        <v>0.18</v>
      </c>
      <c r="Y1608" t="n">
        <v>1</v>
      </c>
      <c r="Z1608" t="n">
        <v>10</v>
      </c>
    </row>
    <row r="1609">
      <c r="A1609" t="n">
        <v>126</v>
      </c>
      <c r="B1609" t="n">
        <v>115</v>
      </c>
      <c r="C1609" t="inlineStr">
        <is>
          <t xml:space="preserve">CONCLUIDO	</t>
        </is>
      </c>
      <c r="D1609" t="n">
        <v>4.8972</v>
      </c>
      <c r="E1609" t="n">
        <v>20.42</v>
      </c>
      <c r="F1609" t="n">
        <v>17.45</v>
      </c>
      <c r="G1609" t="n">
        <v>149.59</v>
      </c>
      <c r="H1609" t="n">
        <v>2.07</v>
      </c>
      <c r="I1609" t="n">
        <v>7</v>
      </c>
      <c r="J1609" t="n">
        <v>279.72</v>
      </c>
      <c r="K1609" t="n">
        <v>56.94</v>
      </c>
      <c r="L1609" t="n">
        <v>32.5</v>
      </c>
      <c r="M1609" t="n">
        <v>5</v>
      </c>
      <c r="N1609" t="n">
        <v>75.27</v>
      </c>
      <c r="O1609" t="n">
        <v>34732.41</v>
      </c>
      <c r="P1609" t="n">
        <v>236.37</v>
      </c>
      <c r="Q1609" t="n">
        <v>444.55</v>
      </c>
      <c r="R1609" t="n">
        <v>66.27</v>
      </c>
      <c r="S1609" t="n">
        <v>48.21</v>
      </c>
      <c r="T1609" t="n">
        <v>3105.11</v>
      </c>
      <c r="U1609" t="n">
        <v>0.73</v>
      </c>
      <c r="V1609" t="n">
        <v>0.78</v>
      </c>
      <c r="W1609" t="n">
        <v>0.18</v>
      </c>
      <c r="X1609" t="n">
        <v>0.17</v>
      </c>
      <c r="Y1609" t="n">
        <v>1</v>
      </c>
      <c r="Z1609" t="n">
        <v>10</v>
      </c>
    </row>
    <row r="1610">
      <c r="A1610" t="n">
        <v>127</v>
      </c>
      <c r="B1610" t="n">
        <v>115</v>
      </c>
      <c r="C1610" t="inlineStr">
        <is>
          <t xml:space="preserve">CONCLUIDO	</t>
        </is>
      </c>
      <c r="D1610" t="n">
        <v>4.902</v>
      </c>
      <c r="E1610" t="n">
        <v>20.4</v>
      </c>
      <c r="F1610" t="n">
        <v>17.43</v>
      </c>
      <c r="G1610" t="n">
        <v>149.41</v>
      </c>
      <c r="H1610" t="n">
        <v>2.08</v>
      </c>
      <c r="I1610" t="n">
        <v>7</v>
      </c>
      <c r="J1610" t="n">
        <v>280.21</v>
      </c>
      <c r="K1610" t="n">
        <v>56.94</v>
      </c>
      <c r="L1610" t="n">
        <v>32.75</v>
      </c>
      <c r="M1610" t="n">
        <v>5</v>
      </c>
      <c r="N1610" t="n">
        <v>75.51000000000001</v>
      </c>
      <c r="O1610" t="n">
        <v>34793.09</v>
      </c>
      <c r="P1610" t="n">
        <v>235.14</v>
      </c>
      <c r="Q1610" t="n">
        <v>444.55</v>
      </c>
      <c r="R1610" t="n">
        <v>65.62</v>
      </c>
      <c r="S1610" t="n">
        <v>48.21</v>
      </c>
      <c r="T1610" t="n">
        <v>2782.24</v>
      </c>
      <c r="U1610" t="n">
        <v>0.73</v>
      </c>
      <c r="V1610" t="n">
        <v>0.78</v>
      </c>
      <c r="W1610" t="n">
        <v>0.17</v>
      </c>
      <c r="X1610" t="n">
        <v>0.15</v>
      </c>
      <c r="Y1610" t="n">
        <v>1</v>
      </c>
      <c r="Z1610" t="n">
        <v>10</v>
      </c>
    </row>
    <row r="1611">
      <c r="A1611" t="n">
        <v>128</v>
      </c>
      <c r="B1611" t="n">
        <v>115</v>
      </c>
      <c r="C1611" t="inlineStr">
        <is>
          <t xml:space="preserve">CONCLUIDO	</t>
        </is>
      </c>
      <c r="D1611" t="n">
        <v>4.9002</v>
      </c>
      <c r="E1611" t="n">
        <v>20.41</v>
      </c>
      <c r="F1611" t="n">
        <v>17.44</v>
      </c>
      <c r="G1611" t="n">
        <v>149.48</v>
      </c>
      <c r="H1611" t="n">
        <v>2.09</v>
      </c>
      <c r="I1611" t="n">
        <v>7</v>
      </c>
      <c r="J1611" t="n">
        <v>280.7</v>
      </c>
      <c r="K1611" t="n">
        <v>56.94</v>
      </c>
      <c r="L1611" t="n">
        <v>33</v>
      </c>
      <c r="M1611" t="n">
        <v>5</v>
      </c>
      <c r="N1611" t="n">
        <v>75.76000000000001</v>
      </c>
      <c r="O1611" t="n">
        <v>34853.88</v>
      </c>
      <c r="P1611" t="n">
        <v>234.03</v>
      </c>
      <c r="Q1611" t="n">
        <v>444.55</v>
      </c>
      <c r="R1611" t="n">
        <v>65.89</v>
      </c>
      <c r="S1611" t="n">
        <v>48.21</v>
      </c>
      <c r="T1611" t="n">
        <v>2912.62</v>
      </c>
      <c r="U1611" t="n">
        <v>0.73</v>
      </c>
      <c r="V1611" t="n">
        <v>0.78</v>
      </c>
      <c r="W1611" t="n">
        <v>0.18</v>
      </c>
      <c r="X1611" t="n">
        <v>0.16</v>
      </c>
      <c r="Y1611" t="n">
        <v>1</v>
      </c>
      <c r="Z1611" t="n">
        <v>10</v>
      </c>
    </row>
    <row r="1612">
      <c r="A1612" t="n">
        <v>129</v>
      </c>
      <c r="B1612" t="n">
        <v>115</v>
      </c>
      <c r="C1612" t="inlineStr">
        <is>
          <t xml:space="preserve">CONCLUIDO	</t>
        </is>
      </c>
      <c r="D1612" t="n">
        <v>4.9248</v>
      </c>
      <c r="E1612" t="n">
        <v>20.31</v>
      </c>
      <c r="F1612" t="n">
        <v>17.38</v>
      </c>
      <c r="G1612" t="n">
        <v>173.81</v>
      </c>
      <c r="H1612" t="n">
        <v>2.11</v>
      </c>
      <c r="I1612" t="n">
        <v>6</v>
      </c>
      <c r="J1612" t="n">
        <v>281.19</v>
      </c>
      <c r="K1612" t="n">
        <v>56.94</v>
      </c>
      <c r="L1612" t="n">
        <v>33.25</v>
      </c>
      <c r="M1612" t="n">
        <v>4</v>
      </c>
      <c r="N1612" t="n">
        <v>76</v>
      </c>
      <c r="O1612" t="n">
        <v>34914.76</v>
      </c>
      <c r="P1612" t="n">
        <v>232.35</v>
      </c>
      <c r="Q1612" t="n">
        <v>444.55</v>
      </c>
      <c r="R1612" t="n">
        <v>63.93</v>
      </c>
      <c r="S1612" t="n">
        <v>48.21</v>
      </c>
      <c r="T1612" t="n">
        <v>1941.84</v>
      </c>
      <c r="U1612" t="n">
        <v>0.75</v>
      </c>
      <c r="V1612" t="n">
        <v>0.78</v>
      </c>
      <c r="W1612" t="n">
        <v>0.17</v>
      </c>
      <c r="X1612" t="n">
        <v>0.1</v>
      </c>
      <c r="Y1612" t="n">
        <v>1</v>
      </c>
      <c r="Z1612" t="n">
        <v>10</v>
      </c>
    </row>
    <row r="1613">
      <c r="A1613" t="n">
        <v>130</v>
      </c>
      <c r="B1613" t="n">
        <v>115</v>
      </c>
      <c r="C1613" t="inlineStr">
        <is>
          <t xml:space="preserve">CONCLUIDO	</t>
        </is>
      </c>
      <c r="D1613" t="n">
        <v>4.9202</v>
      </c>
      <c r="E1613" t="n">
        <v>20.32</v>
      </c>
      <c r="F1613" t="n">
        <v>17.4</v>
      </c>
      <c r="G1613" t="n">
        <v>174</v>
      </c>
      <c r="H1613" t="n">
        <v>2.12</v>
      </c>
      <c r="I1613" t="n">
        <v>6</v>
      </c>
      <c r="J1613" t="n">
        <v>281.69</v>
      </c>
      <c r="K1613" t="n">
        <v>56.94</v>
      </c>
      <c r="L1613" t="n">
        <v>33.5</v>
      </c>
      <c r="M1613" t="n">
        <v>4</v>
      </c>
      <c r="N1613" t="n">
        <v>76.25</v>
      </c>
      <c r="O1613" t="n">
        <v>34975.73</v>
      </c>
      <c r="P1613" t="n">
        <v>233.23</v>
      </c>
      <c r="Q1613" t="n">
        <v>444.55</v>
      </c>
      <c r="R1613" t="n">
        <v>64.68000000000001</v>
      </c>
      <c r="S1613" t="n">
        <v>48.21</v>
      </c>
      <c r="T1613" t="n">
        <v>2313.06</v>
      </c>
      <c r="U1613" t="n">
        <v>0.75</v>
      </c>
      <c r="V1613" t="n">
        <v>0.78</v>
      </c>
      <c r="W1613" t="n">
        <v>0.17</v>
      </c>
      <c r="X1613" t="n">
        <v>0.12</v>
      </c>
      <c r="Y1613" t="n">
        <v>1</v>
      </c>
      <c r="Z1613" t="n">
        <v>10</v>
      </c>
    </row>
    <row r="1614">
      <c r="A1614" t="n">
        <v>131</v>
      </c>
      <c r="B1614" t="n">
        <v>115</v>
      </c>
      <c r="C1614" t="inlineStr">
        <is>
          <t xml:space="preserve">CONCLUIDO	</t>
        </is>
      </c>
      <c r="D1614" t="n">
        <v>4.9133</v>
      </c>
      <c r="E1614" t="n">
        <v>20.35</v>
      </c>
      <c r="F1614" t="n">
        <v>17.43</v>
      </c>
      <c r="G1614" t="n">
        <v>174.29</v>
      </c>
      <c r="H1614" t="n">
        <v>2.13</v>
      </c>
      <c r="I1614" t="n">
        <v>6</v>
      </c>
      <c r="J1614" t="n">
        <v>282.18</v>
      </c>
      <c r="K1614" t="n">
        <v>56.94</v>
      </c>
      <c r="L1614" t="n">
        <v>33.75</v>
      </c>
      <c r="M1614" t="n">
        <v>4</v>
      </c>
      <c r="N1614" t="n">
        <v>76.48999999999999</v>
      </c>
      <c r="O1614" t="n">
        <v>35036.81</v>
      </c>
      <c r="P1614" t="n">
        <v>233.82</v>
      </c>
      <c r="Q1614" t="n">
        <v>444.55</v>
      </c>
      <c r="R1614" t="n">
        <v>65.73</v>
      </c>
      <c r="S1614" t="n">
        <v>48.21</v>
      </c>
      <c r="T1614" t="n">
        <v>2839.8</v>
      </c>
      <c r="U1614" t="n">
        <v>0.73</v>
      </c>
      <c r="V1614" t="n">
        <v>0.78</v>
      </c>
      <c r="W1614" t="n">
        <v>0.17</v>
      </c>
      <c r="X1614" t="n">
        <v>0.15</v>
      </c>
      <c r="Y1614" t="n">
        <v>1</v>
      </c>
      <c r="Z1614" t="n">
        <v>10</v>
      </c>
    </row>
    <row r="1615">
      <c r="A1615" t="n">
        <v>132</v>
      </c>
      <c r="B1615" t="n">
        <v>115</v>
      </c>
      <c r="C1615" t="inlineStr">
        <is>
          <t xml:space="preserve">CONCLUIDO	</t>
        </is>
      </c>
      <c r="D1615" t="n">
        <v>4.9159</v>
      </c>
      <c r="E1615" t="n">
        <v>20.34</v>
      </c>
      <c r="F1615" t="n">
        <v>17.42</v>
      </c>
      <c r="G1615" t="n">
        <v>174.18</v>
      </c>
      <c r="H1615" t="n">
        <v>2.14</v>
      </c>
      <c r="I1615" t="n">
        <v>6</v>
      </c>
      <c r="J1615" t="n">
        <v>282.68</v>
      </c>
      <c r="K1615" t="n">
        <v>56.94</v>
      </c>
      <c r="L1615" t="n">
        <v>34</v>
      </c>
      <c r="M1615" t="n">
        <v>4</v>
      </c>
      <c r="N1615" t="n">
        <v>76.73999999999999</v>
      </c>
      <c r="O1615" t="n">
        <v>35097.98</v>
      </c>
      <c r="P1615" t="n">
        <v>233.81</v>
      </c>
      <c r="Q1615" t="n">
        <v>444.58</v>
      </c>
      <c r="R1615" t="n">
        <v>65.19</v>
      </c>
      <c r="S1615" t="n">
        <v>48.21</v>
      </c>
      <c r="T1615" t="n">
        <v>2570.39</v>
      </c>
      <c r="U1615" t="n">
        <v>0.74</v>
      </c>
      <c r="V1615" t="n">
        <v>0.78</v>
      </c>
      <c r="W1615" t="n">
        <v>0.17</v>
      </c>
      <c r="X1615" t="n">
        <v>0.14</v>
      </c>
      <c r="Y1615" t="n">
        <v>1</v>
      </c>
      <c r="Z1615" t="n">
        <v>10</v>
      </c>
    </row>
    <row r="1616">
      <c r="A1616" t="n">
        <v>133</v>
      </c>
      <c r="B1616" t="n">
        <v>115</v>
      </c>
      <c r="C1616" t="inlineStr">
        <is>
          <t xml:space="preserve">CONCLUIDO	</t>
        </is>
      </c>
      <c r="D1616" t="n">
        <v>4.9192</v>
      </c>
      <c r="E1616" t="n">
        <v>20.33</v>
      </c>
      <c r="F1616" t="n">
        <v>17.4</v>
      </c>
      <c r="G1616" t="n">
        <v>174.04</v>
      </c>
      <c r="H1616" t="n">
        <v>2.15</v>
      </c>
      <c r="I1616" t="n">
        <v>6</v>
      </c>
      <c r="J1616" t="n">
        <v>283.18</v>
      </c>
      <c r="K1616" t="n">
        <v>56.94</v>
      </c>
      <c r="L1616" t="n">
        <v>34.25</v>
      </c>
      <c r="M1616" t="n">
        <v>4</v>
      </c>
      <c r="N1616" t="n">
        <v>76.98</v>
      </c>
      <c r="O1616" t="n">
        <v>35159.25</v>
      </c>
      <c r="P1616" t="n">
        <v>234.07</v>
      </c>
      <c r="Q1616" t="n">
        <v>444.55</v>
      </c>
      <c r="R1616" t="n">
        <v>64.76000000000001</v>
      </c>
      <c r="S1616" t="n">
        <v>48.21</v>
      </c>
      <c r="T1616" t="n">
        <v>2353.94</v>
      </c>
      <c r="U1616" t="n">
        <v>0.74</v>
      </c>
      <c r="V1616" t="n">
        <v>0.78</v>
      </c>
      <c r="W1616" t="n">
        <v>0.17</v>
      </c>
      <c r="X1616" t="n">
        <v>0.13</v>
      </c>
      <c r="Y1616" t="n">
        <v>1</v>
      </c>
      <c r="Z1616" t="n">
        <v>10</v>
      </c>
    </row>
    <row r="1617">
      <c r="A1617" t="n">
        <v>134</v>
      </c>
      <c r="B1617" t="n">
        <v>115</v>
      </c>
      <c r="C1617" t="inlineStr">
        <is>
          <t xml:space="preserve">CONCLUIDO	</t>
        </is>
      </c>
      <c r="D1617" t="n">
        <v>4.9161</v>
      </c>
      <c r="E1617" t="n">
        <v>20.34</v>
      </c>
      <c r="F1617" t="n">
        <v>17.42</v>
      </c>
      <c r="G1617" t="n">
        <v>174.17</v>
      </c>
      <c r="H1617" t="n">
        <v>2.17</v>
      </c>
      <c r="I1617" t="n">
        <v>6</v>
      </c>
      <c r="J1617" t="n">
        <v>283.67</v>
      </c>
      <c r="K1617" t="n">
        <v>56.94</v>
      </c>
      <c r="L1617" t="n">
        <v>34.5</v>
      </c>
      <c r="M1617" t="n">
        <v>4</v>
      </c>
      <c r="N1617" t="n">
        <v>77.23</v>
      </c>
      <c r="O1617" t="n">
        <v>35220.61</v>
      </c>
      <c r="P1617" t="n">
        <v>234.7</v>
      </c>
      <c r="Q1617" t="n">
        <v>444.55</v>
      </c>
      <c r="R1617" t="n">
        <v>65.27</v>
      </c>
      <c r="S1617" t="n">
        <v>48.21</v>
      </c>
      <c r="T1617" t="n">
        <v>2607.53</v>
      </c>
      <c r="U1617" t="n">
        <v>0.74</v>
      </c>
      <c r="V1617" t="n">
        <v>0.78</v>
      </c>
      <c r="W1617" t="n">
        <v>0.17</v>
      </c>
      <c r="X1617" t="n">
        <v>0.14</v>
      </c>
      <c r="Y1617" t="n">
        <v>1</v>
      </c>
      <c r="Z1617" t="n">
        <v>10</v>
      </c>
    </row>
    <row r="1618">
      <c r="A1618" t="n">
        <v>135</v>
      </c>
      <c r="B1618" t="n">
        <v>115</v>
      </c>
      <c r="C1618" t="inlineStr">
        <is>
          <t xml:space="preserve">CONCLUIDO	</t>
        </is>
      </c>
      <c r="D1618" t="n">
        <v>4.9157</v>
      </c>
      <c r="E1618" t="n">
        <v>20.34</v>
      </c>
      <c r="F1618" t="n">
        <v>17.42</v>
      </c>
      <c r="G1618" t="n">
        <v>174.19</v>
      </c>
      <c r="H1618" t="n">
        <v>2.18</v>
      </c>
      <c r="I1618" t="n">
        <v>6</v>
      </c>
      <c r="J1618" t="n">
        <v>284.17</v>
      </c>
      <c r="K1618" t="n">
        <v>56.94</v>
      </c>
      <c r="L1618" t="n">
        <v>34.75</v>
      </c>
      <c r="M1618" t="n">
        <v>4</v>
      </c>
      <c r="N1618" t="n">
        <v>77.48</v>
      </c>
      <c r="O1618" t="n">
        <v>35282.08</v>
      </c>
      <c r="P1618" t="n">
        <v>235.28</v>
      </c>
      <c r="Q1618" t="n">
        <v>444.55</v>
      </c>
      <c r="R1618" t="n">
        <v>65.23999999999999</v>
      </c>
      <c r="S1618" t="n">
        <v>48.21</v>
      </c>
      <c r="T1618" t="n">
        <v>2595.29</v>
      </c>
      <c r="U1618" t="n">
        <v>0.74</v>
      </c>
      <c r="V1618" t="n">
        <v>0.78</v>
      </c>
      <c r="W1618" t="n">
        <v>0.17</v>
      </c>
      <c r="X1618" t="n">
        <v>0.14</v>
      </c>
      <c r="Y1618" t="n">
        <v>1</v>
      </c>
      <c r="Z1618" t="n">
        <v>10</v>
      </c>
    </row>
    <row r="1619">
      <c r="A1619" t="n">
        <v>136</v>
      </c>
      <c r="B1619" t="n">
        <v>115</v>
      </c>
      <c r="C1619" t="inlineStr">
        <is>
          <t xml:space="preserve">CONCLUIDO	</t>
        </is>
      </c>
      <c r="D1619" t="n">
        <v>4.9163</v>
      </c>
      <c r="E1619" t="n">
        <v>20.34</v>
      </c>
      <c r="F1619" t="n">
        <v>17.42</v>
      </c>
      <c r="G1619" t="n">
        <v>174.16</v>
      </c>
      <c r="H1619" t="n">
        <v>2.19</v>
      </c>
      <c r="I1619" t="n">
        <v>6</v>
      </c>
      <c r="J1619" t="n">
        <v>284.67</v>
      </c>
      <c r="K1619" t="n">
        <v>56.94</v>
      </c>
      <c r="L1619" t="n">
        <v>35</v>
      </c>
      <c r="M1619" t="n">
        <v>4</v>
      </c>
      <c r="N1619" t="n">
        <v>77.73</v>
      </c>
      <c r="O1619" t="n">
        <v>35343.65</v>
      </c>
      <c r="P1619" t="n">
        <v>235.78</v>
      </c>
      <c r="Q1619" t="n">
        <v>444.56</v>
      </c>
      <c r="R1619" t="n">
        <v>65.09999999999999</v>
      </c>
      <c r="S1619" t="n">
        <v>48.21</v>
      </c>
      <c r="T1619" t="n">
        <v>2524.88</v>
      </c>
      <c r="U1619" t="n">
        <v>0.74</v>
      </c>
      <c r="V1619" t="n">
        <v>0.78</v>
      </c>
      <c r="W1619" t="n">
        <v>0.18</v>
      </c>
      <c r="X1619" t="n">
        <v>0.14</v>
      </c>
      <c r="Y1619" t="n">
        <v>1</v>
      </c>
      <c r="Z1619" t="n">
        <v>10</v>
      </c>
    </row>
    <row r="1620">
      <c r="A1620" t="n">
        <v>137</v>
      </c>
      <c r="B1620" t="n">
        <v>115</v>
      </c>
      <c r="C1620" t="inlineStr">
        <is>
          <t xml:space="preserve">CONCLUIDO	</t>
        </is>
      </c>
      <c r="D1620" t="n">
        <v>4.9164</v>
      </c>
      <c r="E1620" t="n">
        <v>20.34</v>
      </c>
      <c r="F1620" t="n">
        <v>17.42</v>
      </c>
      <c r="G1620" t="n">
        <v>174.16</v>
      </c>
      <c r="H1620" t="n">
        <v>2.2</v>
      </c>
      <c r="I1620" t="n">
        <v>6</v>
      </c>
      <c r="J1620" t="n">
        <v>285.17</v>
      </c>
      <c r="K1620" t="n">
        <v>56.94</v>
      </c>
      <c r="L1620" t="n">
        <v>35.25</v>
      </c>
      <c r="M1620" t="n">
        <v>4</v>
      </c>
      <c r="N1620" t="n">
        <v>77.98</v>
      </c>
      <c r="O1620" t="n">
        <v>35405.32</v>
      </c>
      <c r="P1620" t="n">
        <v>235.75</v>
      </c>
      <c r="Q1620" t="n">
        <v>444.55</v>
      </c>
      <c r="R1620" t="n">
        <v>65.15000000000001</v>
      </c>
      <c r="S1620" t="n">
        <v>48.21</v>
      </c>
      <c r="T1620" t="n">
        <v>2552.16</v>
      </c>
      <c r="U1620" t="n">
        <v>0.74</v>
      </c>
      <c r="V1620" t="n">
        <v>0.78</v>
      </c>
      <c r="W1620" t="n">
        <v>0.17</v>
      </c>
      <c r="X1620" t="n">
        <v>0.14</v>
      </c>
      <c r="Y1620" t="n">
        <v>1</v>
      </c>
      <c r="Z1620" t="n">
        <v>10</v>
      </c>
    </row>
    <row r="1621">
      <c r="A1621" t="n">
        <v>138</v>
      </c>
      <c r="B1621" t="n">
        <v>115</v>
      </c>
      <c r="C1621" t="inlineStr">
        <is>
          <t xml:space="preserve">CONCLUIDO	</t>
        </is>
      </c>
      <c r="D1621" t="n">
        <v>4.919</v>
      </c>
      <c r="E1621" t="n">
        <v>20.33</v>
      </c>
      <c r="F1621" t="n">
        <v>17.41</v>
      </c>
      <c r="G1621" t="n">
        <v>174.05</v>
      </c>
      <c r="H1621" t="n">
        <v>2.21</v>
      </c>
      <c r="I1621" t="n">
        <v>6</v>
      </c>
      <c r="J1621" t="n">
        <v>285.67</v>
      </c>
      <c r="K1621" t="n">
        <v>56.94</v>
      </c>
      <c r="L1621" t="n">
        <v>35.5</v>
      </c>
      <c r="M1621" t="n">
        <v>4</v>
      </c>
      <c r="N1621" t="n">
        <v>78.23</v>
      </c>
      <c r="O1621" t="n">
        <v>35467.08</v>
      </c>
      <c r="P1621" t="n">
        <v>235.5</v>
      </c>
      <c r="Q1621" t="n">
        <v>444.55</v>
      </c>
      <c r="R1621" t="n">
        <v>64.72</v>
      </c>
      <c r="S1621" t="n">
        <v>48.21</v>
      </c>
      <c r="T1621" t="n">
        <v>2335.52</v>
      </c>
      <c r="U1621" t="n">
        <v>0.74</v>
      </c>
      <c r="V1621" t="n">
        <v>0.78</v>
      </c>
      <c r="W1621" t="n">
        <v>0.17</v>
      </c>
      <c r="X1621" t="n">
        <v>0.13</v>
      </c>
      <c r="Y1621" t="n">
        <v>1</v>
      </c>
      <c r="Z1621" t="n">
        <v>10</v>
      </c>
    </row>
    <row r="1622">
      <c r="A1622" t="n">
        <v>139</v>
      </c>
      <c r="B1622" t="n">
        <v>115</v>
      </c>
      <c r="C1622" t="inlineStr">
        <is>
          <t xml:space="preserve">CONCLUIDO	</t>
        </is>
      </c>
      <c r="D1622" t="n">
        <v>4.9194</v>
      </c>
      <c r="E1622" t="n">
        <v>20.33</v>
      </c>
      <c r="F1622" t="n">
        <v>17.4</v>
      </c>
      <c r="G1622" t="n">
        <v>174.03</v>
      </c>
      <c r="H1622" t="n">
        <v>2.22</v>
      </c>
      <c r="I1622" t="n">
        <v>6</v>
      </c>
      <c r="J1622" t="n">
        <v>286.17</v>
      </c>
      <c r="K1622" t="n">
        <v>56.94</v>
      </c>
      <c r="L1622" t="n">
        <v>35.75</v>
      </c>
      <c r="M1622" t="n">
        <v>4</v>
      </c>
      <c r="N1622" t="n">
        <v>78.48</v>
      </c>
      <c r="O1622" t="n">
        <v>35528.95</v>
      </c>
      <c r="P1622" t="n">
        <v>235.59</v>
      </c>
      <c r="Q1622" t="n">
        <v>444.55</v>
      </c>
      <c r="R1622" t="n">
        <v>64.70999999999999</v>
      </c>
      <c r="S1622" t="n">
        <v>48.21</v>
      </c>
      <c r="T1622" t="n">
        <v>2329.97</v>
      </c>
      <c r="U1622" t="n">
        <v>0.74</v>
      </c>
      <c r="V1622" t="n">
        <v>0.78</v>
      </c>
      <c r="W1622" t="n">
        <v>0.17</v>
      </c>
      <c r="X1622" t="n">
        <v>0.13</v>
      </c>
      <c r="Y1622" t="n">
        <v>1</v>
      </c>
      <c r="Z1622" t="n">
        <v>10</v>
      </c>
    </row>
    <row r="1623">
      <c r="A1623" t="n">
        <v>140</v>
      </c>
      <c r="B1623" t="n">
        <v>115</v>
      </c>
      <c r="C1623" t="inlineStr">
        <is>
          <t xml:space="preserve">CONCLUIDO	</t>
        </is>
      </c>
      <c r="D1623" t="n">
        <v>4.9198</v>
      </c>
      <c r="E1623" t="n">
        <v>20.33</v>
      </c>
      <c r="F1623" t="n">
        <v>17.4</v>
      </c>
      <c r="G1623" t="n">
        <v>174.02</v>
      </c>
      <c r="H1623" t="n">
        <v>2.24</v>
      </c>
      <c r="I1623" t="n">
        <v>6</v>
      </c>
      <c r="J1623" t="n">
        <v>286.68</v>
      </c>
      <c r="K1623" t="n">
        <v>56.94</v>
      </c>
      <c r="L1623" t="n">
        <v>36</v>
      </c>
      <c r="M1623" t="n">
        <v>4</v>
      </c>
      <c r="N1623" t="n">
        <v>78.73</v>
      </c>
      <c r="O1623" t="n">
        <v>35591.05</v>
      </c>
      <c r="P1623" t="n">
        <v>235.96</v>
      </c>
      <c r="Q1623" t="n">
        <v>444.55</v>
      </c>
      <c r="R1623" t="n">
        <v>64.7</v>
      </c>
      <c r="S1623" t="n">
        <v>48.21</v>
      </c>
      <c r="T1623" t="n">
        <v>2322.62</v>
      </c>
      <c r="U1623" t="n">
        <v>0.75</v>
      </c>
      <c r="V1623" t="n">
        <v>0.78</v>
      </c>
      <c r="W1623" t="n">
        <v>0.17</v>
      </c>
      <c r="X1623" t="n">
        <v>0.13</v>
      </c>
      <c r="Y1623" t="n">
        <v>1</v>
      </c>
      <c r="Z1623" t="n">
        <v>10</v>
      </c>
    </row>
    <row r="1624">
      <c r="A1624" t="n">
        <v>141</v>
      </c>
      <c r="B1624" t="n">
        <v>115</v>
      </c>
      <c r="C1624" t="inlineStr">
        <is>
          <t xml:space="preserve">CONCLUIDO	</t>
        </is>
      </c>
      <c r="D1624" t="n">
        <v>4.923</v>
      </c>
      <c r="E1624" t="n">
        <v>20.31</v>
      </c>
      <c r="F1624" t="n">
        <v>17.39</v>
      </c>
      <c r="G1624" t="n">
        <v>173.89</v>
      </c>
      <c r="H1624" t="n">
        <v>2.25</v>
      </c>
      <c r="I1624" t="n">
        <v>6</v>
      </c>
      <c r="J1624" t="n">
        <v>287.18</v>
      </c>
      <c r="K1624" t="n">
        <v>56.94</v>
      </c>
      <c r="L1624" t="n">
        <v>36.25</v>
      </c>
      <c r="M1624" t="n">
        <v>4</v>
      </c>
      <c r="N1624" t="n">
        <v>78.98999999999999</v>
      </c>
      <c r="O1624" t="n">
        <v>35653.12</v>
      </c>
      <c r="P1624" t="n">
        <v>235.31</v>
      </c>
      <c r="Q1624" t="n">
        <v>444.55</v>
      </c>
      <c r="R1624" t="n">
        <v>64.16</v>
      </c>
      <c r="S1624" t="n">
        <v>48.21</v>
      </c>
      <c r="T1624" t="n">
        <v>2053.43</v>
      </c>
      <c r="U1624" t="n">
        <v>0.75</v>
      </c>
      <c r="V1624" t="n">
        <v>0.78</v>
      </c>
      <c r="W1624" t="n">
        <v>0.17</v>
      </c>
      <c r="X1624" t="n">
        <v>0.11</v>
      </c>
      <c r="Y1624" t="n">
        <v>1</v>
      </c>
      <c r="Z1624" t="n">
        <v>10</v>
      </c>
    </row>
    <row r="1625">
      <c r="A1625" t="n">
        <v>142</v>
      </c>
      <c r="B1625" t="n">
        <v>115</v>
      </c>
      <c r="C1625" t="inlineStr">
        <is>
          <t xml:space="preserve">CONCLUIDO	</t>
        </is>
      </c>
      <c r="D1625" t="n">
        <v>4.9189</v>
      </c>
      <c r="E1625" t="n">
        <v>20.33</v>
      </c>
      <c r="F1625" t="n">
        <v>17.41</v>
      </c>
      <c r="G1625" t="n">
        <v>174.06</v>
      </c>
      <c r="H1625" t="n">
        <v>2.26</v>
      </c>
      <c r="I1625" t="n">
        <v>6</v>
      </c>
      <c r="J1625" t="n">
        <v>287.68</v>
      </c>
      <c r="K1625" t="n">
        <v>56.94</v>
      </c>
      <c r="L1625" t="n">
        <v>36.5</v>
      </c>
      <c r="M1625" t="n">
        <v>4</v>
      </c>
      <c r="N1625" t="n">
        <v>79.23999999999999</v>
      </c>
      <c r="O1625" t="n">
        <v>35715.3</v>
      </c>
      <c r="P1625" t="n">
        <v>235.41</v>
      </c>
      <c r="Q1625" t="n">
        <v>444.55</v>
      </c>
      <c r="R1625" t="n">
        <v>64.89</v>
      </c>
      <c r="S1625" t="n">
        <v>48.21</v>
      </c>
      <c r="T1625" t="n">
        <v>2419.19</v>
      </c>
      <c r="U1625" t="n">
        <v>0.74</v>
      </c>
      <c r="V1625" t="n">
        <v>0.78</v>
      </c>
      <c r="W1625" t="n">
        <v>0.17</v>
      </c>
      <c r="X1625" t="n">
        <v>0.13</v>
      </c>
      <c r="Y1625" t="n">
        <v>1</v>
      </c>
      <c r="Z1625" t="n">
        <v>10</v>
      </c>
    </row>
    <row r="1626">
      <c r="A1626" t="n">
        <v>143</v>
      </c>
      <c r="B1626" t="n">
        <v>115</v>
      </c>
      <c r="C1626" t="inlineStr">
        <is>
          <t xml:space="preserve">CONCLUIDO	</t>
        </is>
      </c>
      <c r="D1626" t="n">
        <v>4.9115</v>
      </c>
      <c r="E1626" t="n">
        <v>20.36</v>
      </c>
      <c r="F1626" t="n">
        <v>17.44</v>
      </c>
      <c r="G1626" t="n">
        <v>174.36</v>
      </c>
      <c r="H1626" t="n">
        <v>2.27</v>
      </c>
      <c r="I1626" t="n">
        <v>6</v>
      </c>
      <c r="J1626" t="n">
        <v>288.19</v>
      </c>
      <c r="K1626" t="n">
        <v>56.94</v>
      </c>
      <c r="L1626" t="n">
        <v>36.75</v>
      </c>
      <c r="M1626" t="n">
        <v>4</v>
      </c>
      <c r="N1626" t="n">
        <v>79.5</v>
      </c>
      <c r="O1626" t="n">
        <v>35777.58</v>
      </c>
      <c r="P1626" t="n">
        <v>236</v>
      </c>
      <c r="Q1626" t="n">
        <v>444.55</v>
      </c>
      <c r="R1626" t="n">
        <v>65.97</v>
      </c>
      <c r="S1626" t="n">
        <v>48.21</v>
      </c>
      <c r="T1626" t="n">
        <v>2959.15</v>
      </c>
      <c r="U1626" t="n">
        <v>0.73</v>
      </c>
      <c r="V1626" t="n">
        <v>0.78</v>
      </c>
      <c r="W1626" t="n">
        <v>0.17</v>
      </c>
      <c r="X1626" t="n">
        <v>0.16</v>
      </c>
      <c r="Y1626" t="n">
        <v>1</v>
      </c>
      <c r="Z1626" t="n">
        <v>10</v>
      </c>
    </row>
    <row r="1627">
      <c r="A1627" t="n">
        <v>144</v>
      </c>
      <c r="B1627" t="n">
        <v>115</v>
      </c>
      <c r="C1627" t="inlineStr">
        <is>
          <t xml:space="preserve">CONCLUIDO	</t>
        </is>
      </c>
      <c r="D1627" t="n">
        <v>4.913</v>
      </c>
      <c r="E1627" t="n">
        <v>20.35</v>
      </c>
      <c r="F1627" t="n">
        <v>17.43</v>
      </c>
      <c r="G1627" t="n">
        <v>174.3</v>
      </c>
      <c r="H1627" t="n">
        <v>2.28</v>
      </c>
      <c r="I1627" t="n">
        <v>6</v>
      </c>
      <c r="J1627" t="n">
        <v>288.7</v>
      </c>
      <c r="K1627" t="n">
        <v>56.94</v>
      </c>
      <c r="L1627" t="n">
        <v>37</v>
      </c>
      <c r="M1627" t="n">
        <v>4</v>
      </c>
      <c r="N1627" t="n">
        <v>79.75</v>
      </c>
      <c r="O1627" t="n">
        <v>35839.97</v>
      </c>
      <c r="P1627" t="n">
        <v>235.85</v>
      </c>
      <c r="Q1627" t="n">
        <v>444.55</v>
      </c>
      <c r="R1627" t="n">
        <v>65.62</v>
      </c>
      <c r="S1627" t="n">
        <v>48.21</v>
      </c>
      <c r="T1627" t="n">
        <v>2783.36</v>
      </c>
      <c r="U1627" t="n">
        <v>0.73</v>
      </c>
      <c r="V1627" t="n">
        <v>0.78</v>
      </c>
      <c r="W1627" t="n">
        <v>0.17</v>
      </c>
      <c r="X1627" t="n">
        <v>0.15</v>
      </c>
      <c r="Y1627" t="n">
        <v>1</v>
      </c>
      <c r="Z1627" t="n">
        <v>10</v>
      </c>
    </row>
    <row r="1628">
      <c r="A1628" t="n">
        <v>145</v>
      </c>
      <c r="B1628" t="n">
        <v>115</v>
      </c>
      <c r="C1628" t="inlineStr">
        <is>
          <t xml:space="preserve">CONCLUIDO	</t>
        </is>
      </c>
      <c r="D1628" t="n">
        <v>4.9168</v>
      </c>
      <c r="E1628" t="n">
        <v>20.34</v>
      </c>
      <c r="F1628" t="n">
        <v>17.41</v>
      </c>
      <c r="G1628" t="n">
        <v>174.14</v>
      </c>
      <c r="H1628" t="n">
        <v>2.29</v>
      </c>
      <c r="I1628" t="n">
        <v>6</v>
      </c>
      <c r="J1628" t="n">
        <v>289.2</v>
      </c>
      <c r="K1628" t="n">
        <v>56.94</v>
      </c>
      <c r="L1628" t="n">
        <v>37.25</v>
      </c>
      <c r="M1628" t="n">
        <v>4</v>
      </c>
      <c r="N1628" t="n">
        <v>80.01000000000001</v>
      </c>
      <c r="O1628" t="n">
        <v>35902.46</v>
      </c>
      <c r="P1628" t="n">
        <v>235.51</v>
      </c>
      <c r="Q1628" t="n">
        <v>444.56</v>
      </c>
      <c r="R1628" t="n">
        <v>65.06999999999999</v>
      </c>
      <c r="S1628" t="n">
        <v>48.21</v>
      </c>
      <c r="T1628" t="n">
        <v>2511.19</v>
      </c>
      <c r="U1628" t="n">
        <v>0.74</v>
      </c>
      <c r="V1628" t="n">
        <v>0.78</v>
      </c>
      <c r="W1628" t="n">
        <v>0.17</v>
      </c>
      <c r="X1628" t="n">
        <v>0.14</v>
      </c>
      <c r="Y1628" t="n">
        <v>1</v>
      </c>
      <c r="Z1628" t="n">
        <v>10</v>
      </c>
    </row>
    <row r="1629">
      <c r="A1629" t="n">
        <v>146</v>
      </c>
      <c r="B1629" t="n">
        <v>115</v>
      </c>
      <c r="C1629" t="inlineStr">
        <is>
          <t xml:space="preserve">CONCLUIDO	</t>
        </is>
      </c>
      <c r="D1629" t="n">
        <v>4.914</v>
      </c>
      <c r="E1629" t="n">
        <v>20.35</v>
      </c>
      <c r="F1629" t="n">
        <v>17.43</v>
      </c>
      <c r="G1629" t="n">
        <v>174.26</v>
      </c>
      <c r="H1629" t="n">
        <v>2.31</v>
      </c>
      <c r="I1629" t="n">
        <v>6</v>
      </c>
      <c r="J1629" t="n">
        <v>289.71</v>
      </c>
      <c r="K1629" t="n">
        <v>56.94</v>
      </c>
      <c r="L1629" t="n">
        <v>37.5</v>
      </c>
      <c r="M1629" t="n">
        <v>4</v>
      </c>
      <c r="N1629" t="n">
        <v>80.27</v>
      </c>
      <c r="O1629" t="n">
        <v>35965.05</v>
      </c>
      <c r="P1629" t="n">
        <v>234.91</v>
      </c>
      <c r="Q1629" t="n">
        <v>444.55</v>
      </c>
      <c r="R1629" t="n">
        <v>65.51000000000001</v>
      </c>
      <c r="S1629" t="n">
        <v>48.21</v>
      </c>
      <c r="T1629" t="n">
        <v>2730.72</v>
      </c>
      <c r="U1629" t="n">
        <v>0.74</v>
      </c>
      <c r="V1629" t="n">
        <v>0.78</v>
      </c>
      <c r="W1629" t="n">
        <v>0.17</v>
      </c>
      <c r="X1629" t="n">
        <v>0.15</v>
      </c>
      <c r="Y1629" t="n">
        <v>1</v>
      </c>
      <c r="Z1629" t="n">
        <v>10</v>
      </c>
    </row>
    <row r="1630">
      <c r="A1630" t="n">
        <v>147</v>
      </c>
      <c r="B1630" t="n">
        <v>115</v>
      </c>
      <c r="C1630" t="inlineStr">
        <is>
          <t xml:space="preserve">CONCLUIDO	</t>
        </is>
      </c>
      <c r="D1630" t="n">
        <v>4.9147</v>
      </c>
      <c r="E1630" t="n">
        <v>20.35</v>
      </c>
      <c r="F1630" t="n">
        <v>17.42</v>
      </c>
      <c r="G1630" t="n">
        <v>174.23</v>
      </c>
      <c r="H1630" t="n">
        <v>2.32</v>
      </c>
      <c r="I1630" t="n">
        <v>6</v>
      </c>
      <c r="J1630" t="n">
        <v>290.22</v>
      </c>
      <c r="K1630" t="n">
        <v>56.94</v>
      </c>
      <c r="L1630" t="n">
        <v>37.75</v>
      </c>
      <c r="M1630" t="n">
        <v>4</v>
      </c>
      <c r="N1630" t="n">
        <v>80.52</v>
      </c>
      <c r="O1630" t="n">
        <v>36027.75</v>
      </c>
      <c r="P1630" t="n">
        <v>235.03</v>
      </c>
      <c r="Q1630" t="n">
        <v>444.55</v>
      </c>
      <c r="R1630" t="n">
        <v>65.40000000000001</v>
      </c>
      <c r="S1630" t="n">
        <v>48.21</v>
      </c>
      <c r="T1630" t="n">
        <v>2674.02</v>
      </c>
      <c r="U1630" t="n">
        <v>0.74</v>
      </c>
      <c r="V1630" t="n">
        <v>0.78</v>
      </c>
      <c r="W1630" t="n">
        <v>0.17</v>
      </c>
      <c r="X1630" t="n">
        <v>0.15</v>
      </c>
      <c r="Y1630" t="n">
        <v>1</v>
      </c>
      <c r="Z1630" t="n">
        <v>10</v>
      </c>
    </row>
    <row r="1631">
      <c r="A1631" t="n">
        <v>148</v>
      </c>
      <c r="B1631" t="n">
        <v>115</v>
      </c>
      <c r="C1631" t="inlineStr">
        <is>
          <t xml:space="preserve">CONCLUIDO	</t>
        </is>
      </c>
      <c r="D1631" t="n">
        <v>4.916</v>
      </c>
      <c r="E1631" t="n">
        <v>20.34</v>
      </c>
      <c r="F1631" t="n">
        <v>17.42</v>
      </c>
      <c r="G1631" t="n">
        <v>174.18</v>
      </c>
      <c r="H1631" t="n">
        <v>2.33</v>
      </c>
      <c r="I1631" t="n">
        <v>6</v>
      </c>
      <c r="J1631" t="n">
        <v>290.73</v>
      </c>
      <c r="K1631" t="n">
        <v>56.94</v>
      </c>
      <c r="L1631" t="n">
        <v>38</v>
      </c>
      <c r="M1631" t="n">
        <v>4</v>
      </c>
      <c r="N1631" t="n">
        <v>80.78</v>
      </c>
      <c r="O1631" t="n">
        <v>36090.56</v>
      </c>
      <c r="P1631" t="n">
        <v>234.11</v>
      </c>
      <c r="Q1631" t="n">
        <v>444.55</v>
      </c>
      <c r="R1631" t="n">
        <v>65.20999999999999</v>
      </c>
      <c r="S1631" t="n">
        <v>48.21</v>
      </c>
      <c r="T1631" t="n">
        <v>2580.96</v>
      </c>
      <c r="U1631" t="n">
        <v>0.74</v>
      </c>
      <c r="V1631" t="n">
        <v>0.78</v>
      </c>
      <c r="W1631" t="n">
        <v>0.17</v>
      </c>
      <c r="X1631" t="n">
        <v>0.14</v>
      </c>
      <c r="Y1631" t="n">
        <v>1</v>
      </c>
      <c r="Z1631" t="n">
        <v>10</v>
      </c>
    </row>
    <row r="1632">
      <c r="A1632" t="n">
        <v>149</v>
      </c>
      <c r="B1632" t="n">
        <v>115</v>
      </c>
      <c r="C1632" t="inlineStr">
        <is>
          <t xml:space="preserve">CONCLUIDO	</t>
        </is>
      </c>
      <c r="D1632" t="n">
        <v>4.915</v>
      </c>
      <c r="E1632" t="n">
        <v>20.35</v>
      </c>
      <c r="F1632" t="n">
        <v>17.42</v>
      </c>
      <c r="G1632" t="n">
        <v>174.22</v>
      </c>
      <c r="H1632" t="n">
        <v>2.34</v>
      </c>
      <c r="I1632" t="n">
        <v>6</v>
      </c>
      <c r="J1632" t="n">
        <v>291.24</v>
      </c>
      <c r="K1632" t="n">
        <v>56.94</v>
      </c>
      <c r="L1632" t="n">
        <v>38.25</v>
      </c>
      <c r="M1632" t="n">
        <v>4</v>
      </c>
      <c r="N1632" t="n">
        <v>81.04000000000001</v>
      </c>
      <c r="O1632" t="n">
        <v>36153.47</v>
      </c>
      <c r="P1632" t="n">
        <v>233.92</v>
      </c>
      <c r="Q1632" t="n">
        <v>444.55</v>
      </c>
      <c r="R1632" t="n">
        <v>65.31</v>
      </c>
      <c r="S1632" t="n">
        <v>48.21</v>
      </c>
      <c r="T1632" t="n">
        <v>2630.84</v>
      </c>
      <c r="U1632" t="n">
        <v>0.74</v>
      </c>
      <c r="V1632" t="n">
        <v>0.78</v>
      </c>
      <c r="W1632" t="n">
        <v>0.17</v>
      </c>
      <c r="X1632" t="n">
        <v>0.14</v>
      </c>
      <c r="Y1632" t="n">
        <v>1</v>
      </c>
      <c r="Z1632" t="n">
        <v>10</v>
      </c>
    </row>
    <row r="1633">
      <c r="A1633" t="n">
        <v>150</v>
      </c>
      <c r="B1633" t="n">
        <v>115</v>
      </c>
      <c r="C1633" t="inlineStr">
        <is>
          <t xml:space="preserve">CONCLUIDO	</t>
        </is>
      </c>
      <c r="D1633" t="n">
        <v>4.919</v>
      </c>
      <c r="E1633" t="n">
        <v>20.33</v>
      </c>
      <c r="F1633" t="n">
        <v>17.41</v>
      </c>
      <c r="G1633" t="n">
        <v>174.05</v>
      </c>
      <c r="H1633" t="n">
        <v>2.35</v>
      </c>
      <c r="I1633" t="n">
        <v>6</v>
      </c>
      <c r="J1633" t="n">
        <v>291.75</v>
      </c>
      <c r="K1633" t="n">
        <v>56.94</v>
      </c>
      <c r="L1633" t="n">
        <v>38.5</v>
      </c>
      <c r="M1633" t="n">
        <v>4</v>
      </c>
      <c r="N1633" t="n">
        <v>81.31</v>
      </c>
      <c r="O1633" t="n">
        <v>36216.49</v>
      </c>
      <c r="P1633" t="n">
        <v>232.81</v>
      </c>
      <c r="Q1633" t="n">
        <v>444.55</v>
      </c>
      <c r="R1633" t="n">
        <v>64.76000000000001</v>
      </c>
      <c r="S1633" t="n">
        <v>48.21</v>
      </c>
      <c r="T1633" t="n">
        <v>2356.47</v>
      </c>
      <c r="U1633" t="n">
        <v>0.74</v>
      </c>
      <c r="V1633" t="n">
        <v>0.78</v>
      </c>
      <c r="W1633" t="n">
        <v>0.17</v>
      </c>
      <c r="X1633" t="n">
        <v>0.13</v>
      </c>
      <c r="Y1633" t="n">
        <v>1</v>
      </c>
      <c r="Z1633" t="n">
        <v>10</v>
      </c>
    </row>
    <row r="1634">
      <c r="A1634" t="n">
        <v>151</v>
      </c>
      <c r="B1634" t="n">
        <v>115</v>
      </c>
      <c r="C1634" t="inlineStr">
        <is>
          <t xml:space="preserve">CONCLUIDO	</t>
        </is>
      </c>
      <c r="D1634" t="n">
        <v>4.9186</v>
      </c>
      <c r="E1634" t="n">
        <v>20.33</v>
      </c>
      <c r="F1634" t="n">
        <v>17.41</v>
      </c>
      <c r="G1634" t="n">
        <v>174.07</v>
      </c>
      <c r="H1634" t="n">
        <v>2.36</v>
      </c>
      <c r="I1634" t="n">
        <v>6</v>
      </c>
      <c r="J1634" t="n">
        <v>292.26</v>
      </c>
      <c r="K1634" t="n">
        <v>56.94</v>
      </c>
      <c r="L1634" t="n">
        <v>38.75</v>
      </c>
      <c r="M1634" t="n">
        <v>4</v>
      </c>
      <c r="N1634" t="n">
        <v>81.56999999999999</v>
      </c>
      <c r="O1634" t="n">
        <v>36279.61</v>
      </c>
      <c r="P1634" t="n">
        <v>231.69</v>
      </c>
      <c r="Q1634" t="n">
        <v>444.55</v>
      </c>
      <c r="R1634" t="n">
        <v>64.77</v>
      </c>
      <c r="S1634" t="n">
        <v>48.21</v>
      </c>
      <c r="T1634" t="n">
        <v>2361.93</v>
      </c>
      <c r="U1634" t="n">
        <v>0.74</v>
      </c>
      <c r="V1634" t="n">
        <v>0.78</v>
      </c>
      <c r="W1634" t="n">
        <v>0.17</v>
      </c>
      <c r="X1634" t="n">
        <v>0.13</v>
      </c>
      <c r="Y1634" t="n">
        <v>1</v>
      </c>
      <c r="Z1634" t="n">
        <v>10</v>
      </c>
    </row>
    <row r="1635">
      <c r="A1635" t="n">
        <v>152</v>
      </c>
      <c r="B1635" t="n">
        <v>115</v>
      </c>
      <c r="C1635" t="inlineStr">
        <is>
          <t xml:space="preserve">CONCLUIDO	</t>
        </is>
      </c>
      <c r="D1635" t="n">
        <v>4.9221</v>
      </c>
      <c r="E1635" t="n">
        <v>20.32</v>
      </c>
      <c r="F1635" t="n">
        <v>17.39</v>
      </c>
      <c r="G1635" t="n">
        <v>173.92</v>
      </c>
      <c r="H1635" t="n">
        <v>2.37</v>
      </c>
      <c r="I1635" t="n">
        <v>6</v>
      </c>
      <c r="J1635" t="n">
        <v>292.77</v>
      </c>
      <c r="K1635" t="n">
        <v>56.94</v>
      </c>
      <c r="L1635" t="n">
        <v>39</v>
      </c>
      <c r="M1635" t="n">
        <v>4</v>
      </c>
      <c r="N1635" t="n">
        <v>81.83</v>
      </c>
      <c r="O1635" t="n">
        <v>36342.85</v>
      </c>
      <c r="P1635" t="n">
        <v>230.28</v>
      </c>
      <c r="Q1635" t="n">
        <v>444.55</v>
      </c>
      <c r="R1635" t="n">
        <v>64.34</v>
      </c>
      <c r="S1635" t="n">
        <v>48.21</v>
      </c>
      <c r="T1635" t="n">
        <v>2147.11</v>
      </c>
      <c r="U1635" t="n">
        <v>0.75</v>
      </c>
      <c r="V1635" t="n">
        <v>0.78</v>
      </c>
      <c r="W1635" t="n">
        <v>0.17</v>
      </c>
      <c r="X1635" t="n">
        <v>0.12</v>
      </c>
      <c r="Y1635" t="n">
        <v>1</v>
      </c>
      <c r="Z1635" t="n">
        <v>10</v>
      </c>
    </row>
    <row r="1636">
      <c r="A1636" t="n">
        <v>153</v>
      </c>
      <c r="B1636" t="n">
        <v>115</v>
      </c>
      <c r="C1636" t="inlineStr">
        <is>
          <t xml:space="preserve">CONCLUIDO	</t>
        </is>
      </c>
      <c r="D1636" t="n">
        <v>4.9162</v>
      </c>
      <c r="E1636" t="n">
        <v>20.34</v>
      </c>
      <c r="F1636" t="n">
        <v>17.42</v>
      </c>
      <c r="G1636" t="n">
        <v>174.17</v>
      </c>
      <c r="H1636" t="n">
        <v>2.38</v>
      </c>
      <c r="I1636" t="n">
        <v>6</v>
      </c>
      <c r="J1636" t="n">
        <v>293.29</v>
      </c>
      <c r="K1636" t="n">
        <v>56.94</v>
      </c>
      <c r="L1636" t="n">
        <v>39.25</v>
      </c>
      <c r="M1636" t="n">
        <v>4</v>
      </c>
      <c r="N1636" t="n">
        <v>82.09</v>
      </c>
      <c r="O1636" t="n">
        <v>36406.19</v>
      </c>
      <c r="P1636" t="n">
        <v>229.84</v>
      </c>
      <c r="Q1636" t="n">
        <v>444.55</v>
      </c>
      <c r="R1636" t="n">
        <v>65.28</v>
      </c>
      <c r="S1636" t="n">
        <v>48.21</v>
      </c>
      <c r="T1636" t="n">
        <v>2615.06</v>
      </c>
      <c r="U1636" t="n">
        <v>0.74</v>
      </c>
      <c r="V1636" t="n">
        <v>0.78</v>
      </c>
      <c r="W1636" t="n">
        <v>0.17</v>
      </c>
      <c r="X1636" t="n">
        <v>0.14</v>
      </c>
      <c r="Y1636" t="n">
        <v>1</v>
      </c>
      <c r="Z1636" t="n">
        <v>10</v>
      </c>
    </row>
    <row r="1637">
      <c r="A1637" t="n">
        <v>154</v>
      </c>
      <c r="B1637" t="n">
        <v>115</v>
      </c>
      <c r="C1637" t="inlineStr">
        <is>
          <t xml:space="preserve">CONCLUIDO	</t>
        </is>
      </c>
      <c r="D1637" t="n">
        <v>4.9113</v>
      </c>
      <c r="E1637" t="n">
        <v>20.36</v>
      </c>
      <c r="F1637" t="n">
        <v>17.44</v>
      </c>
      <c r="G1637" t="n">
        <v>174.37</v>
      </c>
      <c r="H1637" t="n">
        <v>2.39</v>
      </c>
      <c r="I1637" t="n">
        <v>6</v>
      </c>
      <c r="J1637" t="n">
        <v>293.8</v>
      </c>
      <c r="K1637" t="n">
        <v>56.94</v>
      </c>
      <c r="L1637" t="n">
        <v>39.5</v>
      </c>
      <c r="M1637" t="n">
        <v>4</v>
      </c>
      <c r="N1637" t="n">
        <v>82.36</v>
      </c>
      <c r="O1637" t="n">
        <v>36469.64</v>
      </c>
      <c r="P1637" t="n">
        <v>228.85</v>
      </c>
      <c r="Q1637" t="n">
        <v>444.55</v>
      </c>
      <c r="R1637" t="n">
        <v>65.98</v>
      </c>
      <c r="S1637" t="n">
        <v>48.21</v>
      </c>
      <c r="T1637" t="n">
        <v>2962.58</v>
      </c>
      <c r="U1637" t="n">
        <v>0.73</v>
      </c>
      <c r="V1637" t="n">
        <v>0.78</v>
      </c>
      <c r="W1637" t="n">
        <v>0.17</v>
      </c>
      <c r="X1637" t="n">
        <v>0.16</v>
      </c>
      <c r="Y1637" t="n">
        <v>1</v>
      </c>
      <c r="Z1637" t="n">
        <v>10</v>
      </c>
    </row>
    <row r="1638">
      <c r="A1638" t="n">
        <v>155</v>
      </c>
      <c r="B1638" t="n">
        <v>115</v>
      </c>
      <c r="C1638" t="inlineStr">
        <is>
          <t xml:space="preserve">CONCLUIDO	</t>
        </is>
      </c>
      <c r="D1638" t="n">
        <v>4.9129</v>
      </c>
      <c r="E1638" t="n">
        <v>20.35</v>
      </c>
      <c r="F1638" t="n">
        <v>17.43</v>
      </c>
      <c r="G1638" t="n">
        <v>174.31</v>
      </c>
      <c r="H1638" t="n">
        <v>2.41</v>
      </c>
      <c r="I1638" t="n">
        <v>6</v>
      </c>
      <c r="J1638" t="n">
        <v>294.32</v>
      </c>
      <c r="K1638" t="n">
        <v>56.94</v>
      </c>
      <c r="L1638" t="n">
        <v>39.75</v>
      </c>
      <c r="M1638" t="n">
        <v>4</v>
      </c>
      <c r="N1638" t="n">
        <v>82.62</v>
      </c>
      <c r="O1638" t="n">
        <v>36533.2</v>
      </c>
      <c r="P1638" t="n">
        <v>227.72</v>
      </c>
      <c r="Q1638" t="n">
        <v>444.55</v>
      </c>
      <c r="R1638" t="n">
        <v>65.68000000000001</v>
      </c>
      <c r="S1638" t="n">
        <v>48.21</v>
      </c>
      <c r="T1638" t="n">
        <v>2815.79</v>
      </c>
      <c r="U1638" t="n">
        <v>0.73</v>
      </c>
      <c r="V1638" t="n">
        <v>0.78</v>
      </c>
      <c r="W1638" t="n">
        <v>0.17</v>
      </c>
      <c r="X1638" t="n">
        <v>0.15</v>
      </c>
      <c r="Y1638" t="n">
        <v>1</v>
      </c>
      <c r="Z1638" t="n">
        <v>10</v>
      </c>
    </row>
    <row r="1639">
      <c r="A1639" t="n">
        <v>156</v>
      </c>
      <c r="B1639" t="n">
        <v>115</v>
      </c>
      <c r="C1639" t="inlineStr">
        <is>
          <t xml:space="preserve">CONCLUIDO	</t>
        </is>
      </c>
      <c r="D1639" t="n">
        <v>4.9121</v>
      </c>
      <c r="E1639" t="n">
        <v>20.36</v>
      </c>
      <c r="F1639" t="n">
        <v>17.43</v>
      </c>
      <c r="G1639" t="n">
        <v>174.34</v>
      </c>
      <c r="H1639" t="n">
        <v>2.42</v>
      </c>
      <c r="I1639" t="n">
        <v>6</v>
      </c>
      <c r="J1639" t="n">
        <v>294.83</v>
      </c>
      <c r="K1639" t="n">
        <v>56.94</v>
      </c>
      <c r="L1639" t="n">
        <v>40</v>
      </c>
      <c r="M1639" t="n">
        <v>3</v>
      </c>
      <c r="N1639" t="n">
        <v>82.89</v>
      </c>
      <c r="O1639" t="n">
        <v>36596.87</v>
      </c>
      <c r="P1639" t="n">
        <v>226.97</v>
      </c>
      <c r="Q1639" t="n">
        <v>444.55</v>
      </c>
      <c r="R1639" t="n">
        <v>65.73999999999999</v>
      </c>
      <c r="S1639" t="n">
        <v>48.21</v>
      </c>
      <c r="T1639" t="n">
        <v>2844.56</v>
      </c>
      <c r="U1639" t="n">
        <v>0.73</v>
      </c>
      <c r="V1639" t="n">
        <v>0.78</v>
      </c>
      <c r="W1639" t="n">
        <v>0.17</v>
      </c>
      <c r="X1639" t="n">
        <v>0.16</v>
      </c>
      <c r="Y1639" t="n">
        <v>1</v>
      </c>
      <c r="Z1639" t="n">
        <v>10</v>
      </c>
    </row>
    <row r="1640">
      <c r="A1640" t="n">
        <v>0</v>
      </c>
      <c r="B1640" t="n">
        <v>35</v>
      </c>
      <c r="C1640" t="inlineStr">
        <is>
          <t xml:space="preserve">CONCLUIDO	</t>
        </is>
      </c>
      <c r="D1640" t="n">
        <v>4.0995</v>
      </c>
      <c r="E1640" t="n">
        <v>24.39</v>
      </c>
      <c r="F1640" t="n">
        <v>20.54</v>
      </c>
      <c r="G1640" t="n">
        <v>10.81</v>
      </c>
      <c r="H1640" t="n">
        <v>0.22</v>
      </c>
      <c r="I1640" t="n">
        <v>114</v>
      </c>
      <c r="J1640" t="n">
        <v>80.84</v>
      </c>
      <c r="K1640" t="n">
        <v>35.1</v>
      </c>
      <c r="L1640" t="n">
        <v>1</v>
      </c>
      <c r="M1640" t="n">
        <v>112</v>
      </c>
      <c r="N1640" t="n">
        <v>9.74</v>
      </c>
      <c r="O1640" t="n">
        <v>10204.21</v>
      </c>
      <c r="P1640" t="n">
        <v>157.1</v>
      </c>
      <c r="Q1640" t="n">
        <v>444.58</v>
      </c>
      <c r="R1640" t="n">
        <v>166.91</v>
      </c>
      <c r="S1640" t="n">
        <v>48.21</v>
      </c>
      <c r="T1640" t="n">
        <v>52888.88</v>
      </c>
      <c r="U1640" t="n">
        <v>0.29</v>
      </c>
      <c r="V1640" t="n">
        <v>0.66</v>
      </c>
      <c r="W1640" t="n">
        <v>0.35</v>
      </c>
      <c r="X1640" t="n">
        <v>3.26</v>
      </c>
      <c r="Y1640" t="n">
        <v>1</v>
      </c>
      <c r="Z1640" t="n">
        <v>10</v>
      </c>
    </row>
    <row r="1641">
      <c r="A1641" t="n">
        <v>1</v>
      </c>
      <c r="B1641" t="n">
        <v>35</v>
      </c>
      <c r="C1641" t="inlineStr">
        <is>
          <t xml:space="preserve">CONCLUIDO	</t>
        </is>
      </c>
      <c r="D1641" t="n">
        <v>4.3133</v>
      </c>
      <c r="E1641" t="n">
        <v>23.18</v>
      </c>
      <c r="F1641" t="n">
        <v>19.78</v>
      </c>
      <c r="G1641" t="n">
        <v>13.48</v>
      </c>
      <c r="H1641" t="n">
        <v>0.27</v>
      </c>
      <c r="I1641" t="n">
        <v>88</v>
      </c>
      <c r="J1641" t="n">
        <v>81.14</v>
      </c>
      <c r="K1641" t="n">
        <v>35.1</v>
      </c>
      <c r="L1641" t="n">
        <v>1.25</v>
      </c>
      <c r="M1641" t="n">
        <v>86</v>
      </c>
      <c r="N1641" t="n">
        <v>9.789999999999999</v>
      </c>
      <c r="O1641" t="n">
        <v>10241.25</v>
      </c>
      <c r="P1641" t="n">
        <v>150.08</v>
      </c>
      <c r="Q1641" t="n">
        <v>444.57</v>
      </c>
      <c r="R1641" t="n">
        <v>141.9</v>
      </c>
      <c r="S1641" t="n">
        <v>48.21</v>
      </c>
      <c r="T1641" t="n">
        <v>40515.16</v>
      </c>
      <c r="U1641" t="n">
        <v>0.34</v>
      </c>
      <c r="V1641" t="n">
        <v>0.6899999999999999</v>
      </c>
      <c r="W1641" t="n">
        <v>0.31</v>
      </c>
      <c r="X1641" t="n">
        <v>2.5</v>
      </c>
      <c r="Y1641" t="n">
        <v>1</v>
      </c>
      <c r="Z1641" t="n">
        <v>10</v>
      </c>
    </row>
    <row r="1642">
      <c r="A1642" t="n">
        <v>2</v>
      </c>
      <c r="B1642" t="n">
        <v>35</v>
      </c>
      <c r="C1642" t="inlineStr">
        <is>
          <t xml:space="preserve">CONCLUIDO	</t>
        </is>
      </c>
      <c r="D1642" t="n">
        <v>4.4682</v>
      </c>
      <c r="E1642" t="n">
        <v>22.38</v>
      </c>
      <c r="F1642" t="n">
        <v>19.27</v>
      </c>
      <c r="G1642" t="n">
        <v>16.28</v>
      </c>
      <c r="H1642" t="n">
        <v>0.32</v>
      </c>
      <c r="I1642" t="n">
        <v>71</v>
      </c>
      <c r="J1642" t="n">
        <v>81.44</v>
      </c>
      <c r="K1642" t="n">
        <v>35.1</v>
      </c>
      <c r="L1642" t="n">
        <v>1.5</v>
      </c>
      <c r="M1642" t="n">
        <v>69</v>
      </c>
      <c r="N1642" t="n">
        <v>9.84</v>
      </c>
      <c r="O1642" t="n">
        <v>10278.32</v>
      </c>
      <c r="P1642" t="n">
        <v>145.18</v>
      </c>
      <c r="Q1642" t="n">
        <v>444.63</v>
      </c>
      <c r="R1642" t="n">
        <v>125.38</v>
      </c>
      <c r="S1642" t="n">
        <v>48.21</v>
      </c>
      <c r="T1642" t="n">
        <v>32340.68</v>
      </c>
      <c r="U1642" t="n">
        <v>0.38</v>
      </c>
      <c r="V1642" t="n">
        <v>0.71</v>
      </c>
      <c r="W1642" t="n">
        <v>0.27</v>
      </c>
      <c r="X1642" t="n">
        <v>1.99</v>
      </c>
      <c r="Y1642" t="n">
        <v>1</v>
      </c>
      <c r="Z1642" t="n">
        <v>10</v>
      </c>
    </row>
    <row r="1643">
      <c r="A1643" t="n">
        <v>3</v>
      </c>
      <c r="B1643" t="n">
        <v>35</v>
      </c>
      <c r="C1643" t="inlineStr">
        <is>
          <t xml:space="preserve">CONCLUIDO	</t>
        </is>
      </c>
      <c r="D1643" t="n">
        <v>4.5891</v>
      </c>
      <c r="E1643" t="n">
        <v>21.79</v>
      </c>
      <c r="F1643" t="n">
        <v>18.88</v>
      </c>
      <c r="G1643" t="n">
        <v>19.2</v>
      </c>
      <c r="H1643" t="n">
        <v>0.38</v>
      </c>
      <c r="I1643" t="n">
        <v>59</v>
      </c>
      <c r="J1643" t="n">
        <v>81.73999999999999</v>
      </c>
      <c r="K1643" t="n">
        <v>35.1</v>
      </c>
      <c r="L1643" t="n">
        <v>1.75</v>
      </c>
      <c r="M1643" t="n">
        <v>57</v>
      </c>
      <c r="N1643" t="n">
        <v>9.890000000000001</v>
      </c>
      <c r="O1643" t="n">
        <v>10315.41</v>
      </c>
      <c r="P1643" t="n">
        <v>141.14</v>
      </c>
      <c r="Q1643" t="n">
        <v>444.56</v>
      </c>
      <c r="R1643" t="n">
        <v>112.63</v>
      </c>
      <c r="S1643" t="n">
        <v>48.21</v>
      </c>
      <c r="T1643" t="n">
        <v>26023.94</v>
      </c>
      <c r="U1643" t="n">
        <v>0.43</v>
      </c>
      <c r="V1643" t="n">
        <v>0.72</v>
      </c>
      <c r="W1643" t="n">
        <v>0.26</v>
      </c>
      <c r="X1643" t="n">
        <v>1.61</v>
      </c>
      <c r="Y1643" t="n">
        <v>1</v>
      </c>
      <c r="Z1643" t="n">
        <v>10</v>
      </c>
    </row>
    <row r="1644">
      <c r="A1644" t="n">
        <v>4</v>
      </c>
      <c r="B1644" t="n">
        <v>35</v>
      </c>
      <c r="C1644" t="inlineStr">
        <is>
          <t xml:space="preserve">CONCLUIDO	</t>
        </is>
      </c>
      <c r="D1644" t="n">
        <v>4.642</v>
      </c>
      <c r="E1644" t="n">
        <v>21.54</v>
      </c>
      <c r="F1644" t="n">
        <v>18.77</v>
      </c>
      <c r="G1644" t="n">
        <v>22.08</v>
      </c>
      <c r="H1644" t="n">
        <v>0.43</v>
      </c>
      <c r="I1644" t="n">
        <v>51</v>
      </c>
      <c r="J1644" t="n">
        <v>82.04000000000001</v>
      </c>
      <c r="K1644" t="n">
        <v>35.1</v>
      </c>
      <c r="L1644" t="n">
        <v>2</v>
      </c>
      <c r="M1644" t="n">
        <v>49</v>
      </c>
      <c r="N1644" t="n">
        <v>9.94</v>
      </c>
      <c r="O1644" t="n">
        <v>10352.53</v>
      </c>
      <c r="P1644" t="n">
        <v>139.11</v>
      </c>
      <c r="Q1644" t="n">
        <v>444.56</v>
      </c>
      <c r="R1644" t="n">
        <v>110.77</v>
      </c>
      <c r="S1644" t="n">
        <v>48.21</v>
      </c>
      <c r="T1644" t="n">
        <v>25134.61</v>
      </c>
      <c r="U1644" t="n">
        <v>0.44</v>
      </c>
      <c r="V1644" t="n">
        <v>0.73</v>
      </c>
      <c r="W1644" t="n">
        <v>0.21</v>
      </c>
      <c r="X1644" t="n">
        <v>1.49</v>
      </c>
      <c r="Y1644" t="n">
        <v>1</v>
      </c>
      <c r="Z1644" t="n">
        <v>10</v>
      </c>
    </row>
    <row r="1645">
      <c r="A1645" t="n">
        <v>5</v>
      </c>
      <c r="B1645" t="n">
        <v>35</v>
      </c>
      <c r="C1645" t="inlineStr">
        <is>
          <t xml:space="preserve">CONCLUIDO	</t>
        </is>
      </c>
      <c r="D1645" t="n">
        <v>4.7074</v>
      </c>
      <c r="E1645" t="n">
        <v>21.24</v>
      </c>
      <c r="F1645" t="n">
        <v>18.58</v>
      </c>
      <c r="G1645" t="n">
        <v>24.77</v>
      </c>
      <c r="H1645" t="n">
        <v>0.48</v>
      </c>
      <c r="I1645" t="n">
        <v>45</v>
      </c>
      <c r="J1645" t="n">
        <v>82.34</v>
      </c>
      <c r="K1645" t="n">
        <v>35.1</v>
      </c>
      <c r="L1645" t="n">
        <v>2.25</v>
      </c>
      <c r="M1645" t="n">
        <v>43</v>
      </c>
      <c r="N1645" t="n">
        <v>9.99</v>
      </c>
      <c r="O1645" t="n">
        <v>10389.66</v>
      </c>
      <c r="P1645" t="n">
        <v>136.84</v>
      </c>
      <c r="Q1645" t="n">
        <v>444.57</v>
      </c>
      <c r="R1645" t="n">
        <v>103.09</v>
      </c>
      <c r="S1645" t="n">
        <v>48.21</v>
      </c>
      <c r="T1645" t="n">
        <v>21327.43</v>
      </c>
      <c r="U1645" t="n">
        <v>0.47</v>
      </c>
      <c r="V1645" t="n">
        <v>0.73</v>
      </c>
      <c r="W1645" t="n">
        <v>0.23</v>
      </c>
      <c r="X1645" t="n">
        <v>1.3</v>
      </c>
      <c r="Y1645" t="n">
        <v>1</v>
      </c>
      <c r="Z1645" t="n">
        <v>10</v>
      </c>
    </row>
    <row r="1646">
      <c r="A1646" t="n">
        <v>6</v>
      </c>
      <c r="B1646" t="n">
        <v>35</v>
      </c>
      <c r="C1646" t="inlineStr">
        <is>
          <t xml:space="preserve">CONCLUIDO	</t>
        </is>
      </c>
      <c r="D1646" t="n">
        <v>4.7668</v>
      </c>
      <c r="E1646" t="n">
        <v>20.98</v>
      </c>
      <c r="F1646" t="n">
        <v>18.4</v>
      </c>
      <c r="G1646" t="n">
        <v>27.6</v>
      </c>
      <c r="H1646" t="n">
        <v>0.53</v>
      </c>
      <c r="I1646" t="n">
        <v>40</v>
      </c>
      <c r="J1646" t="n">
        <v>82.65000000000001</v>
      </c>
      <c r="K1646" t="n">
        <v>35.1</v>
      </c>
      <c r="L1646" t="n">
        <v>2.5</v>
      </c>
      <c r="M1646" t="n">
        <v>38</v>
      </c>
      <c r="N1646" t="n">
        <v>10.04</v>
      </c>
      <c r="O1646" t="n">
        <v>10426.82</v>
      </c>
      <c r="P1646" t="n">
        <v>134.34</v>
      </c>
      <c r="Q1646" t="n">
        <v>444.58</v>
      </c>
      <c r="R1646" t="n">
        <v>97.18000000000001</v>
      </c>
      <c r="S1646" t="n">
        <v>48.21</v>
      </c>
      <c r="T1646" t="n">
        <v>18395.48</v>
      </c>
      <c r="U1646" t="n">
        <v>0.5</v>
      </c>
      <c r="V1646" t="n">
        <v>0.74</v>
      </c>
      <c r="W1646" t="n">
        <v>0.23</v>
      </c>
      <c r="X1646" t="n">
        <v>1.12</v>
      </c>
      <c r="Y1646" t="n">
        <v>1</v>
      </c>
      <c r="Z1646" t="n">
        <v>10</v>
      </c>
    </row>
    <row r="1647">
      <c r="A1647" t="n">
        <v>7</v>
      </c>
      <c r="B1647" t="n">
        <v>35</v>
      </c>
      <c r="C1647" t="inlineStr">
        <is>
          <t xml:space="preserve">CONCLUIDO	</t>
        </is>
      </c>
      <c r="D1647" t="n">
        <v>4.8074</v>
      </c>
      <c r="E1647" t="n">
        <v>20.8</v>
      </c>
      <c r="F1647" t="n">
        <v>18.29</v>
      </c>
      <c r="G1647" t="n">
        <v>30.48</v>
      </c>
      <c r="H1647" t="n">
        <v>0.58</v>
      </c>
      <c r="I1647" t="n">
        <v>36</v>
      </c>
      <c r="J1647" t="n">
        <v>82.95</v>
      </c>
      <c r="K1647" t="n">
        <v>35.1</v>
      </c>
      <c r="L1647" t="n">
        <v>2.75</v>
      </c>
      <c r="M1647" t="n">
        <v>34</v>
      </c>
      <c r="N1647" t="n">
        <v>10.1</v>
      </c>
      <c r="O1647" t="n">
        <v>10463.99</v>
      </c>
      <c r="P1647" t="n">
        <v>132.15</v>
      </c>
      <c r="Q1647" t="n">
        <v>444.57</v>
      </c>
      <c r="R1647" t="n">
        <v>93.68000000000001</v>
      </c>
      <c r="S1647" t="n">
        <v>48.21</v>
      </c>
      <c r="T1647" t="n">
        <v>16664.92</v>
      </c>
      <c r="U1647" t="n">
        <v>0.51</v>
      </c>
      <c r="V1647" t="n">
        <v>0.75</v>
      </c>
      <c r="W1647" t="n">
        <v>0.22</v>
      </c>
      <c r="X1647" t="n">
        <v>1.01</v>
      </c>
      <c r="Y1647" t="n">
        <v>1</v>
      </c>
      <c r="Z1647" t="n">
        <v>10</v>
      </c>
    </row>
    <row r="1648">
      <c r="A1648" t="n">
        <v>8</v>
      </c>
      <c r="B1648" t="n">
        <v>35</v>
      </c>
      <c r="C1648" t="inlineStr">
        <is>
          <t xml:space="preserve">CONCLUIDO	</t>
        </is>
      </c>
      <c r="D1648" t="n">
        <v>4.8434</v>
      </c>
      <c r="E1648" t="n">
        <v>20.65</v>
      </c>
      <c r="F1648" t="n">
        <v>18.19</v>
      </c>
      <c r="G1648" t="n">
        <v>33.07</v>
      </c>
      <c r="H1648" t="n">
        <v>0.63</v>
      </c>
      <c r="I1648" t="n">
        <v>33</v>
      </c>
      <c r="J1648" t="n">
        <v>83.25</v>
      </c>
      <c r="K1648" t="n">
        <v>35.1</v>
      </c>
      <c r="L1648" t="n">
        <v>3</v>
      </c>
      <c r="M1648" t="n">
        <v>31</v>
      </c>
      <c r="N1648" t="n">
        <v>10.15</v>
      </c>
      <c r="O1648" t="n">
        <v>10501.19</v>
      </c>
      <c r="P1648" t="n">
        <v>130.47</v>
      </c>
      <c r="Q1648" t="n">
        <v>444.57</v>
      </c>
      <c r="R1648" t="n">
        <v>90.31999999999999</v>
      </c>
      <c r="S1648" t="n">
        <v>48.21</v>
      </c>
      <c r="T1648" t="n">
        <v>15001.67</v>
      </c>
      <c r="U1648" t="n">
        <v>0.53</v>
      </c>
      <c r="V1648" t="n">
        <v>0.75</v>
      </c>
      <c r="W1648" t="n">
        <v>0.21</v>
      </c>
      <c r="X1648" t="n">
        <v>0.91</v>
      </c>
      <c r="Y1648" t="n">
        <v>1</v>
      </c>
      <c r="Z1648" t="n">
        <v>10</v>
      </c>
    </row>
    <row r="1649">
      <c r="A1649" t="n">
        <v>9</v>
      </c>
      <c r="B1649" t="n">
        <v>35</v>
      </c>
      <c r="C1649" t="inlineStr">
        <is>
          <t xml:space="preserve">CONCLUIDO	</t>
        </is>
      </c>
      <c r="D1649" t="n">
        <v>4.8792</v>
      </c>
      <c r="E1649" t="n">
        <v>20.5</v>
      </c>
      <c r="F1649" t="n">
        <v>18.09</v>
      </c>
      <c r="G1649" t="n">
        <v>36.17</v>
      </c>
      <c r="H1649" t="n">
        <v>0.68</v>
      </c>
      <c r="I1649" t="n">
        <v>30</v>
      </c>
      <c r="J1649" t="n">
        <v>83.55</v>
      </c>
      <c r="K1649" t="n">
        <v>35.1</v>
      </c>
      <c r="L1649" t="n">
        <v>3.25</v>
      </c>
      <c r="M1649" t="n">
        <v>28</v>
      </c>
      <c r="N1649" t="n">
        <v>10.2</v>
      </c>
      <c r="O1649" t="n">
        <v>10538.42</v>
      </c>
      <c r="P1649" t="n">
        <v>128.48</v>
      </c>
      <c r="Q1649" t="n">
        <v>444.57</v>
      </c>
      <c r="R1649" t="n">
        <v>86.89</v>
      </c>
      <c r="S1649" t="n">
        <v>48.21</v>
      </c>
      <c r="T1649" t="n">
        <v>13301.86</v>
      </c>
      <c r="U1649" t="n">
        <v>0.55</v>
      </c>
      <c r="V1649" t="n">
        <v>0.75</v>
      </c>
      <c r="W1649" t="n">
        <v>0.21</v>
      </c>
      <c r="X1649" t="n">
        <v>0.8100000000000001</v>
      </c>
      <c r="Y1649" t="n">
        <v>1</v>
      </c>
      <c r="Z1649" t="n">
        <v>10</v>
      </c>
    </row>
    <row r="1650">
      <c r="A1650" t="n">
        <v>10</v>
      </c>
      <c r="B1650" t="n">
        <v>35</v>
      </c>
      <c r="C1650" t="inlineStr">
        <is>
          <t xml:space="preserve">CONCLUIDO	</t>
        </is>
      </c>
      <c r="D1650" t="n">
        <v>4.9429</v>
      </c>
      <c r="E1650" t="n">
        <v>20.23</v>
      </c>
      <c r="F1650" t="n">
        <v>17.87</v>
      </c>
      <c r="G1650" t="n">
        <v>39.72</v>
      </c>
      <c r="H1650" t="n">
        <v>0.73</v>
      </c>
      <c r="I1650" t="n">
        <v>27</v>
      </c>
      <c r="J1650" t="n">
        <v>83.84999999999999</v>
      </c>
      <c r="K1650" t="n">
        <v>35.1</v>
      </c>
      <c r="L1650" t="n">
        <v>3.5</v>
      </c>
      <c r="M1650" t="n">
        <v>25</v>
      </c>
      <c r="N1650" t="n">
        <v>10.25</v>
      </c>
      <c r="O1650" t="n">
        <v>10575.66</v>
      </c>
      <c r="P1650" t="n">
        <v>125.6</v>
      </c>
      <c r="Q1650" t="n">
        <v>444.57</v>
      </c>
      <c r="R1650" t="n">
        <v>79.72</v>
      </c>
      <c r="S1650" t="n">
        <v>48.21</v>
      </c>
      <c r="T1650" t="n">
        <v>9730.26</v>
      </c>
      <c r="U1650" t="n">
        <v>0.6</v>
      </c>
      <c r="V1650" t="n">
        <v>0.76</v>
      </c>
      <c r="W1650" t="n">
        <v>0.2</v>
      </c>
      <c r="X1650" t="n">
        <v>0.6</v>
      </c>
      <c r="Y1650" t="n">
        <v>1</v>
      </c>
      <c r="Z1650" t="n">
        <v>10</v>
      </c>
    </row>
    <row r="1651">
      <c r="A1651" t="n">
        <v>11</v>
      </c>
      <c r="B1651" t="n">
        <v>35</v>
      </c>
      <c r="C1651" t="inlineStr">
        <is>
          <t xml:space="preserve">CONCLUIDO	</t>
        </is>
      </c>
      <c r="D1651" t="n">
        <v>4.9238</v>
      </c>
      <c r="E1651" t="n">
        <v>20.31</v>
      </c>
      <c r="F1651" t="n">
        <v>17.99</v>
      </c>
      <c r="G1651" t="n">
        <v>43.17</v>
      </c>
      <c r="H1651" t="n">
        <v>0.78</v>
      </c>
      <c r="I1651" t="n">
        <v>25</v>
      </c>
      <c r="J1651" t="n">
        <v>84.15000000000001</v>
      </c>
      <c r="K1651" t="n">
        <v>35.1</v>
      </c>
      <c r="L1651" t="n">
        <v>3.75</v>
      </c>
      <c r="M1651" t="n">
        <v>23</v>
      </c>
      <c r="N1651" t="n">
        <v>10.3</v>
      </c>
      <c r="O1651" t="n">
        <v>10612.93</v>
      </c>
      <c r="P1651" t="n">
        <v>125.1</v>
      </c>
      <c r="Q1651" t="n">
        <v>444.55</v>
      </c>
      <c r="R1651" t="n">
        <v>83.83</v>
      </c>
      <c r="S1651" t="n">
        <v>48.21</v>
      </c>
      <c r="T1651" t="n">
        <v>11792.85</v>
      </c>
      <c r="U1651" t="n">
        <v>0.58</v>
      </c>
      <c r="V1651" t="n">
        <v>0.76</v>
      </c>
      <c r="W1651" t="n">
        <v>0.2</v>
      </c>
      <c r="X1651" t="n">
        <v>0.71</v>
      </c>
      <c r="Y1651" t="n">
        <v>1</v>
      </c>
      <c r="Z1651" t="n">
        <v>10</v>
      </c>
    </row>
    <row r="1652">
      <c r="A1652" t="n">
        <v>12</v>
      </c>
      <c r="B1652" t="n">
        <v>35</v>
      </c>
      <c r="C1652" t="inlineStr">
        <is>
          <t xml:space="preserve">CONCLUIDO	</t>
        </is>
      </c>
      <c r="D1652" t="n">
        <v>4.9379</v>
      </c>
      <c r="E1652" t="n">
        <v>20.25</v>
      </c>
      <c r="F1652" t="n">
        <v>17.95</v>
      </c>
      <c r="G1652" t="n">
        <v>44.87</v>
      </c>
      <c r="H1652" t="n">
        <v>0.83</v>
      </c>
      <c r="I1652" t="n">
        <v>24</v>
      </c>
      <c r="J1652" t="n">
        <v>84.45999999999999</v>
      </c>
      <c r="K1652" t="n">
        <v>35.1</v>
      </c>
      <c r="L1652" t="n">
        <v>4</v>
      </c>
      <c r="M1652" t="n">
        <v>22</v>
      </c>
      <c r="N1652" t="n">
        <v>10.36</v>
      </c>
      <c r="O1652" t="n">
        <v>10650.22</v>
      </c>
      <c r="P1652" t="n">
        <v>123.59</v>
      </c>
      <c r="Q1652" t="n">
        <v>444.55</v>
      </c>
      <c r="R1652" t="n">
        <v>82.42</v>
      </c>
      <c r="S1652" t="n">
        <v>48.21</v>
      </c>
      <c r="T1652" t="n">
        <v>11094.44</v>
      </c>
      <c r="U1652" t="n">
        <v>0.58</v>
      </c>
      <c r="V1652" t="n">
        <v>0.76</v>
      </c>
      <c r="W1652" t="n">
        <v>0.2</v>
      </c>
      <c r="X1652" t="n">
        <v>0.67</v>
      </c>
      <c r="Y1652" t="n">
        <v>1</v>
      </c>
      <c r="Z1652" t="n">
        <v>10</v>
      </c>
    </row>
    <row r="1653">
      <c r="A1653" t="n">
        <v>13</v>
      </c>
      <c r="B1653" t="n">
        <v>35</v>
      </c>
      <c r="C1653" t="inlineStr">
        <is>
          <t xml:space="preserve">CONCLUIDO	</t>
        </is>
      </c>
      <c r="D1653" t="n">
        <v>4.9612</v>
      </c>
      <c r="E1653" t="n">
        <v>20.16</v>
      </c>
      <c r="F1653" t="n">
        <v>17.89</v>
      </c>
      <c r="G1653" t="n">
        <v>48.78</v>
      </c>
      <c r="H1653" t="n">
        <v>0.88</v>
      </c>
      <c r="I1653" t="n">
        <v>22</v>
      </c>
      <c r="J1653" t="n">
        <v>84.76000000000001</v>
      </c>
      <c r="K1653" t="n">
        <v>35.1</v>
      </c>
      <c r="L1653" t="n">
        <v>4.25</v>
      </c>
      <c r="M1653" t="n">
        <v>20</v>
      </c>
      <c r="N1653" t="n">
        <v>10.41</v>
      </c>
      <c r="O1653" t="n">
        <v>10687.53</v>
      </c>
      <c r="P1653" t="n">
        <v>122.45</v>
      </c>
      <c r="Q1653" t="n">
        <v>444.56</v>
      </c>
      <c r="R1653" t="n">
        <v>80.41</v>
      </c>
      <c r="S1653" t="n">
        <v>48.21</v>
      </c>
      <c r="T1653" t="n">
        <v>10100.75</v>
      </c>
      <c r="U1653" t="n">
        <v>0.6</v>
      </c>
      <c r="V1653" t="n">
        <v>0.76</v>
      </c>
      <c r="W1653" t="n">
        <v>0.2</v>
      </c>
      <c r="X1653" t="n">
        <v>0.61</v>
      </c>
      <c r="Y1653" t="n">
        <v>1</v>
      </c>
      <c r="Z1653" t="n">
        <v>10</v>
      </c>
    </row>
    <row r="1654">
      <c r="A1654" t="n">
        <v>14</v>
      </c>
      <c r="B1654" t="n">
        <v>35</v>
      </c>
      <c r="C1654" t="inlineStr">
        <is>
          <t xml:space="preserve">CONCLUIDO	</t>
        </is>
      </c>
      <c r="D1654" t="n">
        <v>4.974</v>
      </c>
      <c r="E1654" t="n">
        <v>20.1</v>
      </c>
      <c r="F1654" t="n">
        <v>17.85</v>
      </c>
      <c r="G1654" t="n">
        <v>51</v>
      </c>
      <c r="H1654" t="n">
        <v>0.93</v>
      </c>
      <c r="I1654" t="n">
        <v>21</v>
      </c>
      <c r="J1654" t="n">
        <v>85.06</v>
      </c>
      <c r="K1654" t="n">
        <v>35.1</v>
      </c>
      <c r="L1654" t="n">
        <v>4.5</v>
      </c>
      <c r="M1654" t="n">
        <v>19</v>
      </c>
      <c r="N1654" t="n">
        <v>10.46</v>
      </c>
      <c r="O1654" t="n">
        <v>10724.86</v>
      </c>
      <c r="P1654" t="n">
        <v>121</v>
      </c>
      <c r="Q1654" t="n">
        <v>444.55</v>
      </c>
      <c r="R1654" t="n">
        <v>79.29000000000001</v>
      </c>
      <c r="S1654" t="n">
        <v>48.21</v>
      </c>
      <c r="T1654" t="n">
        <v>9546.68</v>
      </c>
      <c r="U1654" t="n">
        <v>0.61</v>
      </c>
      <c r="V1654" t="n">
        <v>0.76</v>
      </c>
      <c r="W1654" t="n">
        <v>0.2</v>
      </c>
      <c r="X1654" t="n">
        <v>0.57</v>
      </c>
      <c r="Y1654" t="n">
        <v>1</v>
      </c>
      <c r="Z1654" t="n">
        <v>10</v>
      </c>
    </row>
    <row r="1655">
      <c r="A1655" t="n">
        <v>15</v>
      </c>
      <c r="B1655" t="n">
        <v>35</v>
      </c>
      <c r="C1655" t="inlineStr">
        <is>
          <t xml:space="preserve">CONCLUIDO	</t>
        </is>
      </c>
      <c r="D1655" t="n">
        <v>5.0038</v>
      </c>
      <c r="E1655" t="n">
        <v>19.98</v>
      </c>
      <c r="F1655" t="n">
        <v>17.77</v>
      </c>
      <c r="G1655" t="n">
        <v>56.1</v>
      </c>
      <c r="H1655" t="n">
        <v>0.98</v>
      </c>
      <c r="I1655" t="n">
        <v>19</v>
      </c>
      <c r="J1655" t="n">
        <v>85.36</v>
      </c>
      <c r="K1655" t="n">
        <v>35.1</v>
      </c>
      <c r="L1655" t="n">
        <v>4.75</v>
      </c>
      <c r="M1655" t="n">
        <v>17</v>
      </c>
      <c r="N1655" t="n">
        <v>10.51</v>
      </c>
      <c r="O1655" t="n">
        <v>10762.22</v>
      </c>
      <c r="P1655" t="n">
        <v>119</v>
      </c>
      <c r="Q1655" t="n">
        <v>444.57</v>
      </c>
      <c r="R1655" t="n">
        <v>76.45</v>
      </c>
      <c r="S1655" t="n">
        <v>48.21</v>
      </c>
      <c r="T1655" t="n">
        <v>8135.06</v>
      </c>
      <c r="U1655" t="n">
        <v>0.63</v>
      </c>
      <c r="V1655" t="n">
        <v>0.77</v>
      </c>
      <c r="W1655" t="n">
        <v>0.2</v>
      </c>
      <c r="X1655" t="n">
        <v>0.49</v>
      </c>
      <c r="Y1655" t="n">
        <v>1</v>
      </c>
      <c r="Z1655" t="n">
        <v>10</v>
      </c>
    </row>
    <row r="1656">
      <c r="A1656" t="n">
        <v>16</v>
      </c>
      <c r="B1656" t="n">
        <v>35</v>
      </c>
      <c r="C1656" t="inlineStr">
        <is>
          <t xml:space="preserve">CONCLUIDO	</t>
        </is>
      </c>
      <c r="D1656" t="n">
        <v>5.0251</v>
      </c>
      <c r="E1656" t="n">
        <v>19.9</v>
      </c>
      <c r="F1656" t="n">
        <v>17.7</v>
      </c>
      <c r="G1656" t="n">
        <v>58.99</v>
      </c>
      <c r="H1656" t="n">
        <v>1.02</v>
      </c>
      <c r="I1656" t="n">
        <v>18</v>
      </c>
      <c r="J1656" t="n">
        <v>85.67</v>
      </c>
      <c r="K1656" t="n">
        <v>35.1</v>
      </c>
      <c r="L1656" t="n">
        <v>5</v>
      </c>
      <c r="M1656" t="n">
        <v>16</v>
      </c>
      <c r="N1656" t="n">
        <v>10.57</v>
      </c>
      <c r="O1656" t="n">
        <v>10799.59</v>
      </c>
      <c r="P1656" t="n">
        <v>116.69</v>
      </c>
      <c r="Q1656" t="n">
        <v>444.55</v>
      </c>
      <c r="R1656" t="n">
        <v>74.54000000000001</v>
      </c>
      <c r="S1656" t="n">
        <v>48.21</v>
      </c>
      <c r="T1656" t="n">
        <v>7184.68</v>
      </c>
      <c r="U1656" t="n">
        <v>0.65</v>
      </c>
      <c r="V1656" t="n">
        <v>0.77</v>
      </c>
      <c r="W1656" t="n">
        <v>0.18</v>
      </c>
      <c r="X1656" t="n">
        <v>0.42</v>
      </c>
      <c r="Y1656" t="n">
        <v>1</v>
      </c>
      <c r="Z1656" t="n">
        <v>10</v>
      </c>
    </row>
    <row r="1657">
      <c r="A1657" t="n">
        <v>17</v>
      </c>
      <c r="B1657" t="n">
        <v>35</v>
      </c>
      <c r="C1657" t="inlineStr">
        <is>
          <t xml:space="preserve">CONCLUIDO	</t>
        </is>
      </c>
      <c r="D1657" t="n">
        <v>5.0164</v>
      </c>
      <c r="E1657" t="n">
        <v>19.93</v>
      </c>
      <c r="F1657" t="n">
        <v>17.75</v>
      </c>
      <c r="G1657" t="n">
        <v>62.65</v>
      </c>
      <c r="H1657" t="n">
        <v>1.07</v>
      </c>
      <c r="I1657" t="n">
        <v>17</v>
      </c>
      <c r="J1657" t="n">
        <v>85.97</v>
      </c>
      <c r="K1657" t="n">
        <v>35.1</v>
      </c>
      <c r="L1657" t="n">
        <v>5.25</v>
      </c>
      <c r="M1657" t="n">
        <v>15</v>
      </c>
      <c r="N1657" t="n">
        <v>10.62</v>
      </c>
      <c r="O1657" t="n">
        <v>10836.99</v>
      </c>
      <c r="P1657" t="n">
        <v>115.91</v>
      </c>
      <c r="Q1657" t="n">
        <v>444.56</v>
      </c>
      <c r="R1657" t="n">
        <v>76</v>
      </c>
      <c r="S1657" t="n">
        <v>48.21</v>
      </c>
      <c r="T1657" t="n">
        <v>7920.28</v>
      </c>
      <c r="U1657" t="n">
        <v>0.63</v>
      </c>
      <c r="V1657" t="n">
        <v>0.77</v>
      </c>
      <c r="W1657" t="n">
        <v>0.19</v>
      </c>
      <c r="X1657" t="n">
        <v>0.47</v>
      </c>
      <c r="Y1657" t="n">
        <v>1</v>
      </c>
      <c r="Z1657" t="n">
        <v>10</v>
      </c>
    </row>
    <row r="1658">
      <c r="A1658" t="n">
        <v>18</v>
      </c>
      <c r="B1658" t="n">
        <v>35</v>
      </c>
      <c r="C1658" t="inlineStr">
        <is>
          <t xml:space="preserve">CONCLUIDO	</t>
        </is>
      </c>
      <c r="D1658" t="n">
        <v>5.036</v>
      </c>
      <c r="E1658" t="n">
        <v>19.86</v>
      </c>
      <c r="F1658" t="n">
        <v>17.69</v>
      </c>
      <c r="G1658" t="n">
        <v>66.34</v>
      </c>
      <c r="H1658" t="n">
        <v>1.12</v>
      </c>
      <c r="I1658" t="n">
        <v>16</v>
      </c>
      <c r="J1658" t="n">
        <v>86.27</v>
      </c>
      <c r="K1658" t="n">
        <v>35.1</v>
      </c>
      <c r="L1658" t="n">
        <v>5.5</v>
      </c>
      <c r="M1658" t="n">
        <v>13</v>
      </c>
      <c r="N1658" t="n">
        <v>10.67</v>
      </c>
      <c r="O1658" t="n">
        <v>10874.42</v>
      </c>
      <c r="P1658" t="n">
        <v>113.89</v>
      </c>
      <c r="Q1658" t="n">
        <v>444.55</v>
      </c>
      <c r="R1658" t="n">
        <v>74.01000000000001</v>
      </c>
      <c r="S1658" t="n">
        <v>48.21</v>
      </c>
      <c r="T1658" t="n">
        <v>6930.04</v>
      </c>
      <c r="U1658" t="n">
        <v>0.65</v>
      </c>
      <c r="V1658" t="n">
        <v>0.77</v>
      </c>
      <c r="W1658" t="n">
        <v>0.19</v>
      </c>
      <c r="X1658" t="n">
        <v>0.41</v>
      </c>
      <c r="Y1658" t="n">
        <v>1</v>
      </c>
      <c r="Z1658" t="n">
        <v>10</v>
      </c>
    </row>
    <row r="1659">
      <c r="A1659" t="n">
        <v>19</v>
      </c>
      <c r="B1659" t="n">
        <v>35</v>
      </c>
      <c r="C1659" t="inlineStr">
        <is>
          <t xml:space="preserve">CONCLUIDO	</t>
        </is>
      </c>
      <c r="D1659" t="n">
        <v>5.0342</v>
      </c>
      <c r="E1659" t="n">
        <v>19.86</v>
      </c>
      <c r="F1659" t="n">
        <v>17.7</v>
      </c>
      <c r="G1659" t="n">
        <v>66.36</v>
      </c>
      <c r="H1659" t="n">
        <v>1.16</v>
      </c>
      <c r="I1659" t="n">
        <v>16</v>
      </c>
      <c r="J1659" t="n">
        <v>86.58</v>
      </c>
      <c r="K1659" t="n">
        <v>35.1</v>
      </c>
      <c r="L1659" t="n">
        <v>5.75</v>
      </c>
      <c r="M1659" t="n">
        <v>12</v>
      </c>
      <c r="N1659" t="n">
        <v>10.73</v>
      </c>
      <c r="O1659" t="n">
        <v>10911.86</v>
      </c>
      <c r="P1659" t="n">
        <v>112.77</v>
      </c>
      <c r="Q1659" t="n">
        <v>444.55</v>
      </c>
      <c r="R1659" t="n">
        <v>74.12</v>
      </c>
      <c r="S1659" t="n">
        <v>48.21</v>
      </c>
      <c r="T1659" t="n">
        <v>6982.79</v>
      </c>
      <c r="U1659" t="n">
        <v>0.65</v>
      </c>
      <c r="V1659" t="n">
        <v>0.77</v>
      </c>
      <c r="W1659" t="n">
        <v>0.19</v>
      </c>
      <c r="X1659" t="n">
        <v>0.42</v>
      </c>
      <c r="Y1659" t="n">
        <v>1</v>
      </c>
      <c r="Z1659" t="n">
        <v>10</v>
      </c>
    </row>
    <row r="1660">
      <c r="A1660" t="n">
        <v>20</v>
      </c>
      <c r="B1660" t="n">
        <v>35</v>
      </c>
      <c r="C1660" t="inlineStr">
        <is>
          <t xml:space="preserve">CONCLUIDO	</t>
        </is>
      </c>
      <c r="D1660" t="n">
        <v>5.0452</v>
      </c>
      <c r="E1660" t="n">
        <v>19.82</v>
      </c>
      <c r="F1660" t="n">
        <v>17.67</v>
      </c>
      <c r="G1660" t="n">
        <v>70.68000000000001</v>
      </c>
      <c r="H1660" t="n">
        <v>1.21</v>
      </c>
      <c r="I1660" t="n">
        <v>15</v>
      </c>
      <c r="J1660" t="n">
        <v>86.88</v>
      </c>
      <c r="K1660" t="n">
        <v>35.1</v>
      </c>
      <c r="L1660" t="n">
        <v>6</v>
      </c>
      <c r="M1660" t="n">
        <v>7</v>
      </c>
      <c r="N1660" t="n">
        <v>10.78</v>
      </c>
      <c r="O1660" t="n">
        <v>10949.33</v>
      </c>
      <c r="P1660" t="n">
        <v>112.12</v>
      </c>
      <c r="Q1660" t="n">
        <v>444.58</v>
      </c>
      <c r="R1660" t="n">
        <v>73.12</v>
      </c>
      <c r="S1660" t="n">
        <v>48.21</v>
      </c>
      <c r="T1660" t="n">
        <v>6491.41</v>
      </c>
      <c r="U1660" t="n">
        <v>0.66</v>
      </c>
      <c r="V1660" t="n">
        <v>0.77</v>
      </c>
      <c r="W1660" t="n">
        <v>0.2</v>
      </c>
      <c r="X1660" t="n">
        <v>0.39</v>
      </c>
      <c r="Y1660" t="n">
        <v>1</v>
      </c>
      <c r="Z1660" t="n">
        <v>10</v>
      </c>
    </row>
    <row r="1661">
      <c r="A1661" t="n">
        <v>21</v>
      </c>
      <c r="B1661" t="n">
        <v>35</v>
      </c>
      <c r="C1661" t="inlineStr">
        <is>
          <t xml:space="preserve">CONCLUIDO	</t>
        </is>
      </c>
      <c r="D1661" t="n">
        <v>5.0442</v>
      </c>
      <c r="E1661" t="n">
        <v>19.82</v>
      </c>
      <c r="F1661" t="n">
        <v>17.67</v>
      </c>
      <c r="G1661" t="n">
        <v>70.7</v>
      </c>
      <c r="H1661" t="n">
        <v>1.26</v>
      </c>
      <c r="I1661" t="n">
        <v>15</v>
      </c>
      <c r="J1661" t="n">
        <v>87.19</v>
      </c>
      <c r="K1661" t="n">
        <v>35.1</v>
      </c>
      <c r="L1661" t="n">
        <v>6.25</v>
      </c>
      <c r="M1661" t="n">
        <v>4</v>
      </c>
      <c r="N1661" t="n">
        <v>10.83</v>
      </c>
      <c r="O1661" t="n">
        <v>10986.82</v>
      </c>
      <c r="P1661" t="n">
        <v>111.3</v>
      </c>
      <c r="Q1661" t="n">
        <v>444.55</v>
      </c>
      <c r="R1661" t="n">
        <v>73.05</v>
      </c>
      <c r="S1661" t="n">
        <v>48.21</v>
      </c>
      <c r="T1661" t="n">
        <v>6454.12</v>
      </c>
      <c r="U1661" t="n">
        <v>0.66</v>
      </c>
      <c r="V1661" t="n">
        <v>0.77</v>
      </c>
      <c r="W1661" t="n">
        <v>0.2</v>
      </c>
      <c r="X1661" t="n">
        <v>0.4</v>
      </c>
      <c r="Y1661" t="n">
        <v>1</v>
      </c>
      <c r="Z1661" t="n">
        <v>10</v>
      </c>
    </row>
    <row r="1662">
      <c r="A1662" t="n">
        <v>22</v>
      </c>
      <c r="B1662" t="n">
        <v>35</v>
      </c>
      <c r="C1662" t="inlineStr">
        <is>
          <t xml:space="preserve">CONCLUIDO	</t>
        </is>
      </c>
      <c r="D1662" t="n">
        <v>5.0516</v>
      </c>
      <c r="E1662" t="n">
        <v>19.8</v>
      </c>
      <c r="F1662" t="n">
        <v>17.66</v>
      </c>
      <c r="G1662" t="n">
        <v>75.7</v>
      </c>
      <c r="H1662" t="n">
        <v>1.3</v>
      </c>
      <c r="I1662" t="n">
        <v>14</v>
      </c>
      <c r="J1662" t="n">
        <v>87.48999999999999</v>
      </c>
      <c r="K1662" t="n">
        <v>35.1</v>
      </c>
      <c r="L1662" t="n">
        <v>6.5</v>
      </c>
      <c r="M1662" t="n">
        <v>2</v>
      </c>
      <c r="N1662" t="n">
        <v>10.89</v>
      </c>
      <c r="O1662" t="n">
        <v>11024.33</v>
      </c>
      <c r="P1662" t="n">
        <v>110.98</v>
      </c>
      <c r="Q1662" t="n">
        <v>444.55</v>
      </c>
      <c r="R1662" t="n">
        <v>72.81</v>
      </c>
      <c r="S1662" t="n">
        <v>48.21</v>
      </c>
      <c r="T1662" t="n">
        <v>6337.7</v>
      </c>
      <c r="U1662" t="n">
        <v>0.66</v>
      </c>
      <c r="V1662" t="n">
        <v>0.77</v>
      </c>
      <c r="W1662" t="n">
        <v>0.2</v>
      </c>
      <c r="X1662" t="n">
        <v>0.39</v>
      </c>
      <c r="Y1662" t="n">
        <v>1</v>
      </c>
      <c r="Z1662" t="n">
        <v>10</v>
      </c>
    </row>
    <row r="1663">
      <c r="A1663" t="n">
        <v>23</v>
      </c>
      <c r="B1663" t="n">
        <v>35</v>
      </c>
      <c r="C1663" t="inlineStr">
        <is>
          <t xml:space="preserve">CONCLUIDO	</t>
        </is>
      </c>
      <c r="D1663" t="n">
        <v>5.0488</v>
      </c>
      <c r="E1663" t="n">
        <v>19.81</v>
      </c>
      <c r="F1663" t="n">
        <v>17.67</v>
      </c>
      <c r="G1663" t="n">
        <v>75.73999999999999</v>
      </c>
      <c r="H1663" t="n">
        <v>1.35</v>
      </c>
      <c r="I1663" t="n">
        <v>14</v>
      </c>
      <c r="J1663" t="n">
        <v>87.79000000000001</v>
      </c>
      <c r="K1663" t="n">
        <v>35.1</v>
      </c>
      <c r="L1663" t="n">
        <v>6.75</v>
      </c>
      <c r="M1663" t="n">
        <v>1</v>
      </c>
      <c r="N1663" t="n">
        <v>10.94</v>
      </c>
      <c r="O1663" t="n">
        <v>11061.87</v>
      </c>
      <c r="P1663" t="n">
        <v>111.29</v>
      </c>
      <c r="Q1663" t="n">
        <v>444.55</v>
      </c>
      <c r="R1663" t="n">
        <v>73.06999999999999</v>
      </c>
      <c r="S1663" t="n">
        <v>48.21</v>
      </c>
      <c r="T1663" t="n">
        <v>6469.13</v>
      </c>
      <c r="U1663" t="n">
        <v>0.66</v>
      </c>
      <c r="V1663" t="n">
        <v>0.77</v>
      </c>
      <c r="W1663" t="n">
        <v>0.2</v>
      </c>
      <c r="X1663" t="n">
        <v>0.4</v>
      </c>
      <c r="Y1663" t="n">
        <v>1</v>
      </c>
      <c r="Z1663" t="n">
        <v>10</v>
      </c>
    </row>
    <row r="1664">
      <c r="A1664" t="n">
        <v>24</v>
      </c>
      <c r="B1664" t="n">
        <v>35</v>
      </c>
      <c r="C1664" t="inlineStr">
        <is>
          <t xml:space="preserve">CONCLUIDO	</t>
        </is>
      </c>
      <c r="D1664" t="n">
        <v>5.0462</v>
      </c>
      <c r="E1664" t="n">
        <v>19.82</v>
      </c>
      <c r="F1664" t="n">
        <v>17.68</v>
      </c>
      <c r="G1664" t="n">
        <v>75.79000000000001</v>
      </c>
      <c r="H1664" t="n">
        <v>1.39</v>
      </c>
      <c r="I1664" t="n">
        <v>14</v>
      </c>
      <c r="J1664" t="n">
        <v>88.09999999999999</v>
      </c>
      <c r="K1664" t="n">
        <v>35.1</v>
      </c>
      <c r="L1664" t="n">
        <v>7</v>
      </c>
      <c r="M1664" t="n">
        <v>0</v>
      </c>
      <c r="N1664" t="n">
        <v>11</v>
      </c>
      <c r="O1664" t="n">
        <v>11099.43</v>
      </c>
      <c r="P1664" t="n">
        <v>111.8</v>
      </c>
      <c r="Q1664" t="n">
        <v>444.55</v>
      </c>
      <c r="R1664" t="n">
        <v>73.48999999999999</v>
      </c>
      <c r="S1664" t="n">
        <v>48.21</v>
      </c>
      <c r="T1664" t="n">
        <v>6682.36</v>
      </c>
      <c r="U1664" t="n">
        <v>0.66</v>
      </c>
      <c r="V1664" t="n">
        <v>0.77</v>
      </c>
      <c r="W1664" t="n">
        <v>0.2</v>
      </c>
      <c r="X1664" t="n">
        <v>0.41</v>
      </c>
      <c r="Y1664" t="n">
        <v>1</v>
      </c>
      <c r="Z1664" t="n">
        <v>10</v>
      </c>
    </row>
    <row r="1665">
      <c r="A1665" t="n">
        <v>0</v>
      </c>
      <c r="B1665" t="n">
        <v>50</v>
      </c>
      <c r="C1665" t="inlineStr">
        <is>
          <t xml:space="preserve">CONCLUIDO	</t>
        </is>
      </c>
      <c r="D1665" t="n">
        <v>3.7342</v>
      </c>
      <c r="E1665" t="n">
        <v>26.78</v>
      </c>
      <c r="F1665" t="n">
        <v>21.5</v>
      </c>
      <c r="G1665" t="n">
        <v>8.84</v>
      </c>
      <c r="H1665" t="n">
        <v>0.16</v>
      </c>
      <c r="I1665" t="n">
        <v>146</v>
      </c>
      <c r="J1665" t="n">
        <v>107.41</v>
      </c>
      <c r="K1665" t="n">
        <v>41.65</v>
      </c>
      <c r="L1665" t="n">
        <v>1</v>
      </c>
      <c r="M1665" t="n">
        <v>144</v>
      </c>
      <c r="N1665" t="n">
        <v>14.77</v>
      </c>
      <c r="O1665" t="n">
        <v>13481.73</v>
      </c>
      <c r="P1665" t="n">
        <v>201.04</v>
      </c>
      <c r="Q1665" t="n">
        <v>444.7</v>
      </c>
      <c r="R1665" t="n">
        <v>198.34</v>
      </c>
      <c r="S1665" t="n">
        <v>48.21</v>
      </c>
      <c r="T1665" t="n">
        <v>68447.48</v>
      </c>
      <c r="U1665" t="n">
        <v>0.24</v>
      </c>
      <c r="V1665" t="n">
        <v>0.63</v>
      </c>
      <c r="W1665" t="n">
        <v>0.39</v>
      </c>
      <c r="X1665" t="n">
        <v>4.22</v>
      </c>
      <c r="Y1665" t="n">
        <v>1</v>
      </c>
      <c r="Z1665" t="n">
        <v>10</v>
      </c>
    </row>
    <row r="1666">
      <c r="A1666" t="n">
        <v>1</v>
      </c>
      <c r="B1666" t="n">
        <v>50</v>
      </c>
      <c r="C1666" t="inlineStr">
        <is>
          <t xml:space="preserve">CONCLUIDO	</t>
        </is>
      </c>
      <c r="D1666" t="n">
        <v>4.0076</v>
      </c>
      <c r="E1666" t="n">
        <v>24.95</v>
      </c>
      <c r="F1666" t="n">
        <v>20.45</v>
      </c>
      <c r="G1666" t="n">
        <v>11.05</v>
      </c>
      <c r="H1666" t="n">
        <v>0.2</v>
      </c>
      <c r="I1666" t="n">
        <v>111</v>
      </c>
      <c r="J1666" t="n">
        <v>107.73</v>
      </c>
      <c r="K1666" t="n">
        <v>41.65</v>
      </c>
      <c r="L1666" t="n">
        <v>1.25</v>
      </c>
      <c r="M1666" t="n">
        <v>109</v>
      </c>
      <c r="N1666" t="n">
        <v>14.83</v>
      </c>
      <c r="O1666" t="n">
        <v>13520.81</v>
      </c>
      <c r="P1666" t="n">
        <v>190.33</v>
      </c>
      <c r="Q1666" t="n">
        <v>444.67</v>
      </c>
      <c r="R1666" t="n">
        <v>164.1</v>
      </c>
      <c r="S1666" t="n">
        <v>48.21</v>
      </c>
      <c r="T1666" t="n">
        <v>51501.18</v>
      </c>
      <c r="U1666" t="n">
        <v>0.29</v>
      </c>
      <c r="V1666" t="n">
        <v>0.67</v>
      </c>
      <c r="W1666" t="n">
        <v>0.34</v>
      </c>
      <c r="X1666" t="n">
        <v>3.17</v>
      </c>
      <c r="Y1666" t="n">
        <v>1</v>
      </c>
      <c r="Z1666" t="n">
        <v>10</v>
      </c>
    </row>
    <row r="1667">
      <c r="A1667" t="n">
        <v>2</v>
      </c>
      <c r="B1667" t="n">
        <v>50</v>
      </c>
      <c r="C1667" t="inlineStr">
        <is>
          <t xml:space="preserve">CONCLUIDO	</t>
        </is>
      </c>
      <c r="D1667" t="n">
        <v>4.1979</v>
      </c>
      <c r="E1667" t="n">
        <v>23.82</v>
      </c>
      <c r="F1667" t="n">
        <v>19.81</v>
      </c>
      <c r="G1667" t="n">
        <v>13.35</v>
      </c>
      <c r="H1667" t="n">
        <v>0.24</v>
      </c>
      <c r="I1667" t="n">
        <v>89</v>
      </c>
      <c r="J1667" t="n">
        <v>108.05</v>
      </c>
      <c r="K1667" t="n">
        <v>41.65</v>
      </c>
      <c r="L1667" t="n">
        <v>1.5</v>
      </c>
      <c r="M1667" t="n">
        <v>87</v>
      </c>
      <c r="N1667" t="n">
        <v>14.9</v>
      </c>
      <c r="O1667" t="n">
        <v>13559.91</v>
      </c>
      <c r="P1667" t="n">
        <v>183.52</v>
      </c>
      <c r="Q1667" t="n">
        <v>444.65</v>
      </c>
      <c r="R1667" t="n">
        <v>143.02</v>
      </c>
      <c r="S1667" t="n">
        <v>48.21</v>
      </c>
      <c r="T1667" t="n">
        <v>41069.21</v>
      </c>
      <c r="U1667" t="n">
        <v>0.34</v>
      </c>
      <c r="V1667" t="n">
        <v>0.6899999999999999</v>
      </c>
      <c r="W1667" t="n">
        <v>0.31</v>
      </c>
      <c r="X1667" t="n">
        <v>2.53</v>
      </c>
      <c r="Y1667" t="n">
        <v>1</v>
      </c>
      <c r="Z1667" t="n">
        <v>10</v>
      </c>
    </row>
    <row r="1668">
      <c r="A1668" t="n">
        <v>3</v>
      </c>
      <c r="B1668" t="n">
        <v>50</v>
      </c>
      <c r="C1668" t="inlineStr">
        <is>
          <t xml:space="preserve">CONCLUIDO	</t>
        </is>
      </c>
      <c r="D1668" t="n">
        <v>4.3327</v>
      </c>
      <c r="E1668" t="n">
        <v>23.08</v>
      </c>
      <c r="F1668" t="n">
        <v>19.38</v>
      </c>
      <c r="G1668" t="n">
        <v>15.5</v>
      </c>
      <c r="H1668" t="n">
        <v>0.28</v>
      </c>
      <c r="I1668" t="n">
        <v>75</v>
      </c>
      <c r="J1668" t="n">
        <v>108.37</v>
      </c>
      <c r="K1668" t="n">
        <v>41.65</v>
      </c>
      <c r="L1668" t="n">
        <v>1.75</v>
      </c>
      <c r="M1668" t="n">
        <v>73</v>
      </c>
      <c r="N1668" t="n">
        <v>14.97</v>
      </c>
      <c r="O1668" t="n">
        <v>13599.17</v>
      </c>
      <c r="P1668" t="n">
        <v>178.73</v>
      </c>
      <c r="Q1668" t="n">
        <v>444.58</v>
      </c>
      <c r="R1668" t="n">
        <v>129.15</v>
      </c>
      <c r="S1668" t="n">
        <v>48.21</v>
      </c>
      <c r="T1668" t="n">
        <v>34205.85</v>
      </c>
      <c r="U1668" t="n">
        <v>0.37</v>
      </c>
      <c r="V1668" t="n">
        <v>0.7</v>
      </c>
      <c r="W1668" t="n">
        <v>0.28</v>
      </c>
      <c r="X1668" t="n">
        <v>2.1</v>
      </c>
      <c r="Y1668" t="n">
        <v>1</v>
      </c>
      <c r="Z1668" t="n">
        <v>10</v>
      </c>
    </row>
    <row r="1669">
      <c r="A1669" t="n">
        <v>4</v>
      </c>
      <c r="B1669" t="n">
        <v>50</v>
      </c>
      <c r="C1669" t="inlineStr">
        <is>
          <t xml:space="preserve">CONCLUIDO	</t>
        </is>
      </c>
      <c r="D1669" t="n">
        <v>4.4431</v>
      </c>
      <c r="E1669" t="n">
        <v>22.51</v>
      </c>
      <c r="F1669" t="n">
        <v>19.05</v>
      </c>
      <c r="G1669" t="n">
        <v>17.86</v>
      </c>
      <c r="H1669" t="n">
        <v>0.32</v>
      </c>
      <c r="I1669" t="n">
        <v>64</v>
      </c>
      <c r="J1669" t="n">
        <v>108.68</v>
      </c>
      <c r="K1669" t="n">
        <v>41.65</v>
      </c>
      <c r="L1669" t="n">
        <v>2</v>
      </c>
      <c r="M1669" t="n">
        <v>62</v>
      </c>
      <c r="N1669" t="n">
        <v>15.03</v>
      </c>
      <c r="O1669" t="n">
        <v>13638.32</v>
      </c>
      <c r="P1669" t="n">
        <v>174.89</v>
      </c>
      <c r="Q1669" t="n">
        <v>444.56</v>
      </c>
      <c r="R1669" t="n">
        <v>118.19</v>
      </c>
      <c r="S1669" t="n">
        <v>48.21</v>
      </c>
      <c r="T1669" t="n">
        <v>28781.77</v>
      </c>
      <c r="U1669" t="n">
        <v>0.41</v>
      </c>
      <c r="V1669" t="n">
        <v>0.72</v>
      </c>
      <c r="W1669" t="n">
        <v>0.27</v>
      </c>
      <c r="X1669" t="n">
        <v>1.77</v>
      </c>
      <c r="Y1669" t="n">
        <v>1</v>
      </c>
      <c r="Z1669" t="n">
        <v>10</v>
      </c>
    </row>
    <row r="1670">
      <c r="A1670" t="n">
        <v>5</v>
      </c>
      <c r="B1670" t="n">
        <v>50</v>
      </c>
      <c r="C1670" t="inlineStr">
        <is>
          <t xml:space="preserve">CONCLUIDO	</t>
        </is>
      </c>
      <c r="D1670" t="n">
        <v>4.5509</v>
      </c>
      <c r="E1670" t="n">
        <v>21.97</v>
      </c>
      <c r="F1670" t="n">
        <v>18.69</v>
      </c>
      <c r="G1670" t="n">
        <v>20.03</v>
      </c>
      <c r="H1670" t="n">
        <v>0.36</v>
      </c>
      <c r="I1670" t="n">
        <v>56</v>
      </c>
      <c r="J1670" t="n">
        <v>109</v>
      </c>
      <c r="K1670" t="n">
        <v>41.65</v>
      </c>
      <c r="L1670" t="n">
        <v>2.25</v>
      </c>
      <c r="M1670" t="n">
        <v>54</v>
      </c>
      <c r="N1670" t="n">
        <v>15.1</v>
      </c>
      <c r="O1670" t="n">
        <v>13677.51</v>
      </c>
      <c r="P1670" t="n">
        <v>170.76</v>
      </c>
      <c r="Q1670" t="n">
        <v>444.59</v>
      </c>
      <c r="R1670" t="n">
        <v>106.18</v>
      </c>
      <c r="S1670" t="n">
        <v>48.21</v>
      </c>
      <c r="T1670" t="n">
        <v>22813.79</v>
      </c>
      <c r="U1670" t="n">
        <v>0.45</v>
      </c>
      <c r="V1670" t="n">
        <v>0.73</v>
      </c>
      <c r="W1670" t="n">
        <v>0.26</v>
      </c>
      <c r="X1670" t="n">
        <v>1.41</v>
      </c>
      <c r="Y1670" t="n">
        <v>1</v>
      </c>
      <c r="Z1670" t="n">
        <v>10</v>
      </c>
    </row>
    <row r="1671">
      <c r="A1671" t="n">
        <v>6</v>
      </c>
      <c r="B1671" t="n">
        <v>50</v>
      </c>
      <c r="C1671" t="inlineStr">
        <is>
          <t xml:space="preserve">CONCLUIDO	</t>
        </is>
      </c>
      <c r="D1671" t="n">
        <v>4.5063</v>
      </c>
      <c r="E1671" t="n">
        <v>22.19</v>
      </c>
      <c r="F1671" t="n">
        <v>19.02</v>
      </c>
      <c r="G1671" t="n">
        <v>22.38</v>
      </c>
      <c r="H1671" t="n">
        <v>0.4</v>
      </c>
      <c r="I1671" t="n">
        <v>51</v>
      </c>
      <c r="J1671" t="n">
        <v>109.32</v>
      </c>
      <c r="K1671" t="n">
        <v>41.65</v>
      </c>
      <c r="L1671" t="n">
        <v>2.5</v>
      </c>
      <c r="M1671" t="n">
        <v>49</v>
      </c>
      <c r="N1671" t="n">
        <v>15.17</v>
      </c>
      <c r="O1671" t="n">
        <v>13716.72</v>
      </c>
      <c r="P1671" t="n">
        <v>173.16</v>
      </c>
      <c r="Q1671" t="n">
        <v>444.57</v>
      </c>
      <c r="R1671" t="n">
        <v>119.72</v>
      </c>
      <c r="S1671" t="n">
        <v>48.21</v>
      </c>
      <c r="T1671" t="n">
        <v>29612.24</v>
      </c>
      <c r="U1671" t="n">
        <v>0.4</v>
      </c>
      <c r="V1671" t="n">
        <v>0.72</v>
      </c>
      <c r="W1671" t="n">
        <v>0.21</v>
      </c>
      <c r="X1671" t="n">
        <v>1.74</v>
      </c>
      <c r="Y1671" t="n">
        <v>1</v>
      </c>
      <c r="Z1671" t="n">
        <v>10</v>
      </c>
    </row>
    <row r="1672">
      <c r="A1672" t="n">
        <v>7</v>
      </c>
      <c r="B1672" t="n">
        <v>50</v>
      </c>
      <c r="C1672" t="inlineStr">
        <is>
          <t xml:space="preserve">CONCLUIDO	</t>
        </is>
      </c>
      <c r="D1672" t="n">
        <v>4.6275</v>
      </c>
      <c r="E1672" t="n">
        <v>21.61</v>
      </c>
      <c r="F1672" t="n">
        <v>18.57</v>
      </c>
      <c r="G1672" t="n">
        <v>24.76</v>
      </c>
      <c r="H1672" t="n">
        <v>0.44</v>
      </c>
      <c r="I1672" t="n">
        <v>45</v>
      </c>
      <c r="J1672" t="n">
        <v>109.64</v>
      </c>
      <c r="K1672" t="n">
        <v>41.65</v>
      </c>
      <c r="L1672" t="n">
        <v>2.75</v>
      </c>
      <c r="M1672" t="n">
        <v>43</v>
      </c>
      <c r="N1672" t="n">
        <v>15.24</v>
      </c>
      <c r="O1672" t="n">
        <v>13755.95</v>
      </c>
      <c r="P1672" t="n">
        <v>168.27</v>
      </c>
      <c r="Q1672" t="n">
        <v>444.62</v>
      </c>
      <c r="R1672" t="n">
        <v>103</v>
      </c>
      <c r="S1672" t="n">
        <v>48.21</v>
      </c>
      <c r="T1672" t="n">
        <v>21280.37</v>
      </c>
      <c r="U1672" t="n">
        <v>0.47</v>
      </c>
      <c r="V1672" t="n">
        <v>0.73</v>
      </c>
      <c r="W1672" t="n">
        <v>0.24</v>
      </c>
      <c r="X1672" t="n">
        <v>1.29</v>
      </c>
      <c r="Y1672" t="n">
        <v>1</v>
      </c>
      <c r="Z1672" t="n">
        <v>10</v>
      </c>
    </row>
    <row r="1673">
      <c r="A1673" t="n">
        <v>8</v>
      </c>
      <c r="B1673" t="n">
        <v>50</v>
      </c>
      <c r="C1673" t="inlineStr">
        <is>
          <t xml:space="preserve">CONCLUIDO	</t>
        </is>
      </c>
      <c r="D1673" t="n">
        <v>4.6775</v>
      </c>
      <c r="E1673" t="n">
        <v>21.38</v>
      </c>
      <c r="F1673" t="n">
        <v>18.43</v>
      </c>
      <c r="G1673" t="n">
        <v>26.97</v>
      </c>
      <c r="H1673" t="n">
        <v>0.48</v>
      </c>
      <c r="I1673" t="n">
        <v>41</v>
      </c>
      <c r="J1673" t="n">
        <v>109.96</v>
      </c>
      <c r="K1673" t="n">
        <v>41.65</v>
      </c>
      <c r="L1673" t="n">
        <v>3</v>
      </c>
      <c r="M1673" t="n">
        <v>39</v>
      </c>
      <c r="N1673" t="n">
        <v>15.31</v>
      </c>
      <c r="O1673" t="n">
        <v>13795.21</v>
      </c>
      <c r="P1673" t="n">
        <v>166.16</v>
      </c>
      <c r="Q1673" t="n">
        <v>444.56</v>
      </c>
      <c r="R1673" t="n">
        <v>98.3</v>
      </c>
      <c r="S1673" t="n">
        <v>48.21</v>
      </c>
      <c r="T1673" t="n">
        <v>18947.73</v>
      </c>
      <c r="U1673" t="n">
        <v>0.49</v>
      </c>
      <c r="V1673" t="n">
        <v>0.74</v>
      </c>
      <c r="W1673" t="n">
        <v>0.23</v>
      </c>
      <c r="X1673" t="n">
        <v>1.15</v>
      </c>
      <c r="Y1673" t="n">
        <v>1</v>
      </c>
      <c r="Z1673" t="n">
        <v>10</v>
      </c>
    </row>
    <row r="1674">
      <c r="A1674" t="n">
        <v>9</v>
      </c>
      <c r="B1674" t="n">
        <v>50</v>
      </c>
      <c r="C1674" t="inlineStr">
        <is>
          <t xml:space="preserve">CONCLUIDO	</t>
        </is>
      </c>
      <c r="D1674" t="n">
        <v>4.7106</v>
      </c>
      <c r="E1674" t="n">
        <v>21.23</v>
      </c>
      <c r="F1674" t="n">
        <v>18.35</v>
      </c>
      <c r="G1674" t="n">
        <v>28.97</v>
      </c>
      <c r="H1674" t="n">
        <v>0.52</v>
      </c>
      <c r="I1674" t="n">
        <v>38</v>
      </c>
      <c r="J1674" t="n">
        <v>110.27</v>
      </c>
      <c r="K1674" t="n">
        <v>41.65</v>
      </c>
      <c r="L1674" t="n">
        <v>3.25</v>
      </c>
      <c r="M1674" t="n">
        <v>36</v>
      </c>
      <c r="N1674" t="n">
        <v>15.37</v>
      </c>
      <c r="O1674" t="n">
        <v>13834.5</v>
      </c>
      <c r="P1674" t="n">
        <v>164.54</v>
      </c>
      <c r="Q1674" t="n">
        <v>444.59</v>
      </c>
      <c r="R1674" t="n">
        <v>95.68000000000001</v>
      </c>
      <c r="S1674" t="n">
        <v>48.21</v>
      </c>
      <c r="T1674" t="n">
        <v>17657.2</v>
      </c>
      <c r="U1674" t="n">
        <v>0.5</v>
      </c>
      <c r="V1674" t="n">
        <v>0.74</v>
      </c>
      <c r="W1674" t="n">
        <v>0.22</v>
      </c>
      <c r="X1674" t="n">
        <v>1.07</v>
      </c>
      <c r="Y1674" t="n">
        <v>1</v>
      </c>
      <c r="Z1674" t="n">
        <v>10</v>
      </c>
    </row>
    <row r="1675">
      <c r="A1675" t="n">
        <v>10</v>
      </c>
      <c r="B1675" t="n">
        <v>50</v>
      </c>
      <c r="C1675" t="inlineStr">
        <is>
          <t xml:space="preserve">CONCLUIDO	</t>
        </is>
      </c>
      <c r="D1675" t="n">
        <v>4.7508</v>
      </c>
      <c r="E1675" t="n">
        <v>21.05</v>
      </c>
      <c r="F1675" t="n">
        <v>18.24</v>
      </c>
      <c r="G1675" t="n">
        <v>31.26</v>
      </c>
      <c r="H1675" t="n">
        <v>0.5600000000000001</v>
      </c>
      <c r="I1675" t="n">
        <v>35</v>
      </c>
      <c r="J1675" t="n">
        <v>110.59</v>
      </c>
      <c r="K1675" t="n">
        <v>41.65</v>
      </c>
      <c r="L1675" t="n">
        <v>3.5</v>
      </c>
      <c r="M1675" t="n">
        <v>33</v>
      </c>
      <c r="N1675" t="n">
        <v>15.44</v>
      </c>
      <c r="O1675" t="n">
        <v>13873.81</v>
      </c>
      <c r="P1675" t="n">
        <v>162.79</v>
      </c>
      <c r="Q1675" t="n">
        <v>444.56</v>
      </c>
      <c r="R1675" t="n">
        <v>91.81</v>
      </c>
      <c r="S1675" t="n">
        <v>48.21</v>
      </c>
      <c r="T1675" t="n">
        <v>15737.32</v>
      </c>
      <c r="U1675" t="n">
        <v>0.53</v>
      </c>
      <c r="V1675" t="n">
        <v>0.75</v>
      </c>
      <c r="W1675" t="n">
        <v>0.22</v>
      </c>
      <c r="X1675" t="n">
        <v>0.96</v>
      </c>
      <c r="Y1675" t="n">
        <v>1</v>
      </c>
      <c r="Z1675" t="n">
        <v>10</v>
      </c>
    </row>
    <row r="1676">
      <c r="A1676" t="n">
        <v>11</v>
      </c>
      <c r="B1676" t="n">
        <v>50</v>
      </c>
      <c r="C1676" t="inlineStr">
        <is>
          <t xml:space="preserve">CONCLUIDO	</t>
        </is>
      </c>
      <c r="D1676" t="n">
        <v>4.7842</v>
      </c>
      <c r="E1676" t="n">
        <v>20.9</v>
      </c>
      <c r="F1676" t="n">
        <v>18.15</v>
      </c>
      <c r="G1676" t="n">
        <v>34.04</v>
      </c>
      <c r="H1676" t="n">
        <v>0.6</v>
      </c>
      <c r="I1676" t="n">
        <v>32</v>
      </c>
      <c r="J1676" t="n">
        <v>110.91</v>
      </c>
      <c r="K1676" t="n">
        <v>41.65</v>
      </c>
      <c r="L1676" t="n">
        <v>3.75</v>
      </c>
      <c r="M1676" t="n">
        <v>30</v>
      </c>
      <c r="N1676" t="n">
        <v>15.51</v>
      </c>
      <c r="O1676" t="n">
        <v>13913.15</v>
      </c>
      <c r="P1676" t="n">
        <v>161.35</v>
      </c>
      <c r="Q1676" t="n">
        <v>444.63</v>
      </c>
      <c r="R1676" t="n">
        <v>88.95999999999999</v>
      </c>
      <c r="S1676" t="n">
        <v>48.21</v>
      </c>
      <c r="T1676" t="n">
        <v>14326.48</v>
      </c>
      <c r="U1676" t="n">
        <v>0.54</v>
      </c>
      <c r="V1676" t="n">
        <v>0.75</v>
      </c>
      <c r="W1676" t="n">
        <v>0.22</v>
      </c>
      <c r="X1676" t="n">
        <v>0.88</v>
      </c>
      <c r="Y1676" t="n">
        <v>1</v>
      </c>
      <c r="Z1676" t="n">
        <v>10</v>
      </c>
    </row>
    <row r="1677">
      <c r="A1677" t="n">
        <v>12</v>
      </c>
      <c r="B1677" t="n">
        <v>50</v>
      </c>
      <c r="C1677" t="inlineStr">
        <is>
          <t xml:space="preserve">CONCLUIDO	</t>
        </is>
      </c>
      <c r="D1677" t="n">
        <v>4.8091</v>
      </c>
      <c r="E1677" t="n">
        <v>20.79</v>
      </c>
      <c r="F1677" t="n">
        <v>18.09</v>
      </c>
      <c r="G1677" t="n">
        <v>36.18</v>
      </c>
      <c r="H1677" t="n">
        <v>0.63</v>
      </c>
      <c r="I1677" t="n">
        <v>30</v>
      </c>
      <c r="J1677" t="n">
        <v>111.23</v>
      </c>
      <c r="K1677" t="n">
        <v>41.65</v>
      </c>
      <c r="L1677" t="n">
        <v>4</v>
      </c>
      <c r="M1677" t="n">
        <v>28</v>
      </c>
      <c r="N1677" t="n">
        <v>15.58</v>
      </c>
      <c r="O1677" t="n">
        <v>13952.52</v>
      </c>
      <c r="P1677" t="n">
        <v>159.95</v>
      </c>
      <c r="Q1677" t="n">
        <v>444.55</v>
      </c>
      <c r="R1677" t="n">
        <v>87.17</v>
      </c>
      <c r="S1677" t="n">
        <v>48.21</v>
      </c>
      <c r="T1677" t="n">
        <v>13439.2</v>
      </c>
      <c r="U1677" t="n">
        <v>0.55</v>
      </c>
      <c r="V1677" t="n">
        <v>0.75</v>
      </c>
      <c r="W1677" t="n">
        <v>0.21</v>
      </c>
      <c r="X1677" t="n">
        <v>0.8100000000000001</v>
      </c>
      <c r="Y1677" t="n">
        <v>1</v>
      </c>
      <c r="Z1677" t="n">
        <v>10</v>
      </c>
    </row>
    <row r="1678">
      <c r="A1678" t="n">
        <v>13</v>
      </c>
      <c r="B1678" t="n">
        <v>50</v>
      </c>
      <c r="C1678" t="inlineStr">
        <is>
          <t xml:space="preserve">CONCLUIDO	</t>
        </is>
      </c>
      <c r="D1678" t="n">
        <v>4.837</v>
      </c>
      <c r="E1678" t="n">
        <v>20.67</v>
      </c>
      <c r="F1678" t="n">
        <v>18.02</v>
      </c>
      <c r="G1678" t="n">
        <v>38.6</v>
      </c>
      <c r="H1678" t="n">
        <v>0.67</v>
      </c>
      <c r="I1678" t="n">
        <v>28</v>
      </c>
      <c r="J1678" t="n">
        <v>111.55</v>
      </c>
      <c r="K1678" t="n">
        <v>41.65</v>
      </c>
      <c r="L1678" t="n">
        <v>4.25</v>
      </c>
      <c r="M1678" t="n">
        <v>26</v>
      </c>
      <c r="N1678" t="n">
        <v>15.65</v>
      </c>
      <c r="O1678" t="n">
        <v>13991.91</v>
      </c>
      <c r="P1678" t="n">
        <v>158.24</v>
      </c>
      <c r="Q1678" t="n">
        <v>444.56</v>
      </c>
      <c r="R1678" t="n">
        <v>84.48</v>
      </c>
      <c r="S1678" t="n">
        <v>48.21</v>
      </c>
      <c r="T1678" t="n">
        <v>12106.25</v>
      </c>
      <c r="U1678" t="n">
        <v>0.57</v>
      </c>
      <c r="V1678" t="n">
        <v>0.76</v>
      </c>
      <c r="W1678" t="n">
        <v>0.21</v>
      </c>
      <c r="X1678" t="n">
        <v>0.74</v>
      </c>
      <c r="Y1678" t="n">
        <v>1</v>
      </c>
      <c r="Z1678" t="n">
        <v>10</v>
      </c>
    </row>
    <row r="1679">
      <c r="A1679" t="n">
        <v>14</v>
      </c>
      <c r="B1679" t="n">
        <v>50</v>
      </c>
      <c r="C1679" t="inlineStr">
        <is>
          <t xml:space="preserve">CONCLUIDO	</t>
        </is>
      </c>
      <c r="D1679" t="n">
        <v>4.8647</v>
      </c>
      <c r="E1679" t="n">
        <v>20.56</v>
      </c>
      <c r="F1679" t="n">
        <v>17.94</v>
      </c>
      <c r="G1679" t="n">
        <v>41.41</v>
      </c>
      <c r="H1679" t="n">
        <v>0.71</v>
      </c>
      <c r="I1679" t="n">
        <v>26</v>
      </c>
      <c r="J1679" t="n">
        <v>111.87</v>
      </c>
      <c r="K1679" t="n">
        <v>41.65</v>
      </c>
      <c r="L1679" t="n">
        <v>4.5</v>
      </c>
      <c r="M1679" t="n">
        <v>24</v>
      </c>
      <c r="N1679" t="n">
        <v>15.72</v>
      </c>
      <c r="O1679" t="n">
        <v>14031.33</v>
      </c>
      <c r="P1679" t="n">
        <v>156.92</v>
      </c>
      <c r="Q1679" t="n">
        <v>444.56</v>
      </c>
      <c r="R1679" t="n">
        <v>82.68000000000001</v>
      </c>
      <c r="S1679" t="n">
        <v>48.21</v>
      </c>
      <c r="T1679" t="n">
        <v>11217.08</v>
      </c>
      <c r="U1679" t="n">
        <v>0.58</v>
      </c>
      <c r="V1679" t="n">
        <v>0.76</v>
      </c>
      <c r="W1679" t="n">
        <v>0.19</v>
      </c>
      <c r="X1679" t="n">
        <v>0.67</v>
      </c>
      <c r="Y1679" t="n">
        <v>1</v>
      </c>
      <c r="Z1679" t="n">
        <v>10</v>
      </c>
    </row>
    <row r="1680">
      <c r="A1680" t="n">
        <v>15</v>
      </c>
      <c r="B1680" t="n">
        <v>50</v>
      </c>
      <c r="C1680" t="inlineStr">
        <is>
          <t xml:space="preserve">CONCLUIDO	</t>
        </is>
      </c>
      <c r="D1680" t="n">
        <v>4.8553</v>
      </c>
      <c r="E1680" t="n">
        <v>20.6</v>
      </c>
      <c r="F1680" t="n">
        <v>18</v>
      </c>
      <c r="G1680" t="n">
        <v>43.21</v>
      </c>
      <c r="H1680" t="n">
        <v>0.75</v>
      </c>
      <c r="I1680" t="n">
        <v>25</v>
      </c>
      <c r="J1680" t="n">
        <v>112.19</v>
      </c>
      <c r="K1680" t="n">
        <v>41.65</v>
      </c>
      <c r="L1680" t="n">
        <v>4.75</v>
      </c>
      <c r="M1680" t="n">
        <v>23</v>
      </c>
      <c r="N1680" t="n">
        <v>15.79</v>
      </c>
      <c r="O1680" t="n">
        <v>14070.77</v>
      </c>
      <c r="P1680" t="n">
        <v>156.76</v>
      </c>
      <c r="Q1680" t="n">
        <v>444.55</v>
      </c>
      <c r="R1680" t="n">
        <v>84.45</v>
      </c>
      <c r="S1680" t="n">
        <v>48.21</v>
      </c>
      <c r="T1680" t="n">
        <v>12106.96</v>
      </c>
      <c r="U1680" t="n">
        <v>0.57</v>
      </c>
      <c r="V1680" t="n">
        <v>0.76</v>
      </c>
      <c r="W1680" t="n">
        <v>0.2</v>
      </c>
      <c r="X1680" t="n">
        <v>0.73</v>
      </c>
      <c r="Y1680" t="n">
        <v>1</v>
      </c>
      <c r="Z1680" t="n">
        <v>10</v>
      </c>
    </row>
    <row r="1681">
      <c r="A1681" t="n">
        <v>16</v>
      </c>
      <c r="B1681" t="n">
        <v>50</v>
      </c>
      <c r="C1681" t="inlineStr">
        <is>
          <t xml:space="preserve">CONCLUIDO	</t>
        </is>
      </c>
      <c r="D1681" t="n">
        <v>4.8736</v>
      </c>
      <c r="E1681" t="n">
        <v>20.52</v>
      </c>
      <c r="F1681" t="n">
        <v>17.95</v>
      </c>
      <c r="G1681" t="n">
        <v>44.87</v>
      </c>
      <c r="H1681" t="n">
        <v>0.78</v>
      </c>
      <c r="I1681" t="n">
        <v>24</v>
      </c>
      <c r="J1681" t="n">
        <v>112.51</v>
      </c>
      <c r="K1681" t="n">
        <v>41.65</v>
      </c>
      <c r="L1681" t="n">
        <v>5</v>
      </c>
      <c r="M1681" t="n">
        <v>22</v>
      </c>
      <c r="N1681" t="n">
        <v>15.86</v>
      </c>
      <c r="O1681" t="n">
        <v>14110.24</v>
      </c>
      <c r="P1681" t="n">
        <v>155.32</v>
      </c>
      <c r="Q1681" t="n">
        <v>444.56</v>
      </c>
      <c r="R1681" t="n">
        <v>82.61</v>
      </c>
      <c r="S1681" t="n">
        <v>48.21</v>
      </c>
      <c r="T1681" t="n">
        <v>11187.88</v>
      </c>
      <c r="U1681" t="n">
        <v>0.58</v>
      </c>
      <c r="V1681" t="n">
        <v>0.76</v>
      </c>
      <c r="W1681" t="n">
        <v>0.2</v>
      </c>
      <c r="X1681" t="n">
        <v>0.67</v>
      </c>
      <c r="Y1681" t="n">
        <v>1</v>
      </c>
      <c r="Z1681" t="n">
        <v>10</v>
      </c>
    </row>
    <row r="1682">
      <c r="A1682" t="n">
        <v>17</v>
      </c>
      <c r="B1682" t="n">
        <v>50</v>
      </c>
      <c r="C1682" t="inlineStr">
        <is>
          <t xml:space="preserve">CONCLUIDO	</t>
        </is>
      </c>
      <c r="D1682" t="n">
        <v>4.9018</v>
      </c>
      <c r="E1682" t="n">
        <v>20.4</v>
      </c>
      <c r="F1682" t="n">
        <v>17.88</v>
      </c>
      <c r="G1682" t="n">
        <v>48.75</v>
      </c>
      <c r="H1682" t="n">
        <v>0.82</v>
      </c>
      <c r="I1682" t="n">
        <v>22</v>
      </c>
      <c r="J1682" t="n">
        <v>112.83</v>
      </c>
      <c r="K1682" t="n">
        <v>41.65</v>
      </c>
      <c r="L1682" t="n">
        <v>5.25</v>
      </c>
      <c r="M1682" t="n">
        <v>20</v>
      </c>
      <c r="N1682" t="n">
        <v>15.93</v>
      </c>
      <c r="O1682" t="n">
        <v>14149.74</v>
      </c>
      <c r="P1682" t="n">
        <v>153.86</v>
      </c>
      <c r="Q1682" t="n">
        <v>444.55</v>
      </c>
      <c r="R1682" t="n">
        <v>80.16</v>
      </c>
      <c r="S1682" t="n">
        <v>48.21</v>
      </c>
      <c r="T1682" t="n">
        <v>9977.200000000001</v>
      </c>
      <c r="U1682" t="n">
        <v>0.6</v>
      </c>
      <c r="V1682" t="n">
        <v>0.76</v>
      </c>
      <c r="W1682" t="n">
        <v>0.2</v>
      </c>
      <c r="X1682" t="n">
        <v>0.6</v>
      </c>
      <c r="Y1682" t="n">
        <v>1</v>
      </c>
      <c r="Z1682" t="n">
        <v>10</v>
      </c>
    </row>
    <row r="1683">
      <c r="A1683" t="n">
        <v>18</v>
      </c>
      <c r="B1683" t="n">
        <v>50</v>
      </c>
      <c r="C1683" t="inlineStr">
        <is>
          <t xml:space="preserve">CONCLUIDO	</t>
        </is>
      </c>
      <c r="D1683" t="n">
        <v>4.9117</v>
      </c>
      <c r="E1683" t="n">
        <v>20.36</v>
      </c>
      <c r="F1683" t="n">
        <v>17.86</v>
      </c>
      <c r="G1683" t="n">
        <v>51.02</v>
      </c>
      <c r="H1683" t="n">
        <v>0.86</v>
      </c>
      <c r="I1683" t="n">
        <v>21</v>
      </c>
      <c r="J1683" t="n">
        <v>113.15</v>
      </c>
      <c r="K1683" t="n">
        <v>41.65</v>
      </c>
      <c r="L1683" t="n">
        <v>5.5</v>
      </c>
      <c r="M1683" t="n">
        <v>19</v>
      </c>
      <c r="N1683" t="n">
        <v>16</v>
      </c>
      <c r="O1683" t="n">
        <v>14189.26</v>
      </c>
      <c r="P1683" t="n">
        <v>152.39</v>
      </c>
      <c r="Q1683" t="n">
        <v>444.55</v>
      </c>
      <c r="R1683" t="n">
        <v>79.59</v>
      </c>
      <c r="S1683" t="n">
        <v>48.21</v>
      </c>
      <c r="T1683" t="n">
        <v>9693</v>
      </c>
      <c r="U1683" t="n">
        <v>0.61</v>
      </c>
      <c r="V1683" t="n">
        <v>0.76</v>
      </c>
      <c r="W1683" t="n">
        <v>0.2</v>
      </c>
      <c r="X1683" t="n">
        <v>0.58</v>
      </c>
      <c r="Y1683" t="n">
        <v>1</v>
      </c>
      <c r="Z1683" t="n">
        <v>10</v>
      </c>
    </row>
    <row r="1684">
      <c r="A1684" t="n">
        <v>19</v>
      </c>
      <c r="B1684" t="n">
        <v>50</v>
      </c>
      <c r="C1684" t="inlineStr">
        <is>
          <t xml:space="preserve">CONCLUIDO	</t>
        </is>
      </c>
      <c r="D1684" t="n">
        <v>4.9285</v>
      </c>
      <c r="E1684" t="n">
        <v>20.29</v>
      </c>
      <c r="F1684" t="n">
        <v>17.81</v>
      </c>
      <c r="G1684" t="n">
        <v>53.43</v>
      </c>
      <c r="H1684" t="n">
        <v>0.89</v>
      </c>
      <c r="I1684" t="n">
        <v>20</v>
      </c>
      <c r="J1684" t="n">
        <v>113.47</v>
      </c>
      <c r="K1684" t="n">
        <v>41.65</v>
      </c>
      <c r="L1684" t="n">
        <v>5.75</v>
      </c>
      <c r="M1684" t="n">
        <v>18</v>
      </c>
      <c r="N1684" t="n">
        <v>16.07</v>
      </c>
      <c r="O1684" t="n">
        <v>14228.81</v>
      </c>
      <c r="P1684" t="n">
        <v>151.68</v>
      </c>
      <c r="Q1684" t="n">
        <v>444.56</v>
      </c>
      <c r="R1684" t="n">
        <v>77.98999999999999</v>
      </c>
      <c r="S1684" t="n">
        <v>48.21</v>
      </c>
      <c r="T1684" t="n">
        <v>8898.33</v>
      </c>
      <c r="U1684" t="n">
        <v>0.62</v>
      </c>
      <c r="V1684" t="n">
        <v>0.77</v>
      </c>
      <c r="W1684" t="n">
        <v>0.19</v>
      </c>
      <c r="X1684" t="n">
        <v>0.53</v>
      </c>
      <c r="Y1684" t="n">
        <v>1</v>
      </c>
      <c r="Z1684" t="n">
        <v>10</v>
      </c>
    </row>
    <row r="1685">
      <c r="A1685" t="n">
        <v>20</v>
      </c>
      <c r="B1685" t="n">
        <v>50</v>
      </c>
      <c r="C1685" t="inlineStr">
        <is>
          <t xml:space="preserve">CONCLUIDO	</t>
        </is>
      </c>
      <c r="D1685" t="n">
        <v>4.944</v>
      </c>
      <c r="E1685" t="n">
        <v>20.23</v>
      </c>
      <c r="F1685" t="n">
        <v>17.77</v>
      </c>
      <c r="G1685" t="n">
        <v>56.11</v>
      </c>
      <c r="H1685" t="n">
        <v>0.93</v>
      </c>
      <c r="I1685" t="n">
        <v>19</v>
      </c>
      <c r="J1685" t="n">
        <v>113.79</v>
      </c>
      <c r="K1685" t="n">
        <v>41.65</v>
      </c>
      <c r="L1685" t="n">
        <v>6</v>
      </c>
      <c r="M1685" t="n">
        <v>17</v>
      </c>
      <c r="N1685" t="n">
        <v>16.14</v>
      </c>
      <c r="O1685" t="n">
        <v>14268.39</v>
      </c>
      <c r="P1685" t="n">
        <v>150.53</v>
      </c>
      <c r="Q1685" t="n">
        <v>444.55</v>
      </c>
      <c r="R1685" t="n">
        <v>76.64</v>
      </c>
      <c r="S1685" t="n">
        <v>48.21</v>
      </c>
      <c r="T1685" t="n">
        <v>8228.51</v>
      </c>
      <c r="U1685" t="n">
        <v>0.63</v>
      </c>
      <c r="V1685" t="n">
        <v>0.77</v>
      </c>
      <c r="W1685" t="n">
        <v>0.19</v>
      </c>
      <c r="X1685" t="n">
        <v>0.49</v>
      </c>
      <c r="Y1685" t="n">
        <v>1</v>
      </c>
      <c r="Z1685" t="n">
        <v>10</v>
      </c>
    </row>
    <row r="1686">
      <c r="A1686" t="n">
        <v>21</v>
      </c>
      <c r="B1686" t="n">
        <v>50</v>
      </c>
      <c r="C1686" t="inlineStr">
        <is>
          <t xml:space="preserve">CONCLUIDO	</t>
        </is>
      </c>
      <c r="D1686" t="n">
        <v>4.9741</v>
      </c>
      <c r="E1686" t="n">
        <v>20.1</v>
      </c>
      <c r="F1686" t="n">
        <v>17.67</v>
      </c>
      <c r="G1686" t="n">
        <v>58.89</v>
      </c>
      <c r="H1686" t="n">
        <v>0.97</v>
      </c>
      <c r="I1686" t="n">
        <v>18</v>
      </c>
      <c r="J1686" t="n">
        <v>114.11</v>
      </c>
      <c r="K1686" t="n">
        <v>41.65</v>
      </c>
      <c r="L1686" t="n">
        <v>6.25</v>
      </c>
      <c r="M1686" t="n">
        <v>16</v>
      </c>
      <c r="N1686" t="n">
        <v>16.21</v>
      </c>
      <c r="O1686" t="n">
        <v>14307.99</v>
      </c>
      <c r="P1686" t="n">
        <v>148.34</v>
      </c>
      <c r="Q1686" t="n">
        <v>444.55</v>
      </c>
      <c r="R1686" t="n">
        <v>73.2</v>
      </c>
      <c r="S1686" t="n">
        <v>48.21</v>
      </c>
      <c r="T1686" t="n">
        <v>6516.45</v>
      </c>
      <c r="U1686" t="n">
        <v>0.66</v>
      </c>
      <c r="V1686" t="n">
        <v>0.77</v>
      </c>
      <c r="W1686" t="n">
        <v>0.19</v>
      </c>
      <c r="X1686" t="n">
        <v>0.39</v>
      </c>
      <c r="Y1686" t="n">
        <v>1</v>
      </c>
      <c r="Z1686" t="n">
        <v>10</v>
      </c>
    </row>
    <row r="1687">
      <c r="A1687" t="n">
        <v>22</v>
      </c>
      <c r="B1687" t="n">
        <v>50</v>
      </c>
      <c r="C1687" t="inlineStr">
        <is>
          <t xml:space="preserve">CONCLUIDO	</t>
        </is>
      </c>
      <c r="D1687" t="n">
        <v>4.944</v>
      </c>
      <c r="E1687" t="n">
        <v>20.23</v>
      </c>
      <c r="F1687" t="n">
        <v>17.79</v>
      </c>
      <c r="G1687" t="n">
        <v>59.3</v>
      </c>
      <c r="H1687" t="n">
        <v>1</v>
      </c>
      <c r="I1687" t="n">
        <v>18</v>
      </c>
      <c r="J1687" t="n">
        <v>114.44</v>
      </c>
      <c r="K1687" t="n">
        <v>41.65</v>
      </c>
      <c r="L1687" t="n">
        <v>6.5</v>
      </c>
      <c r="M1687" t="n">
        <v>16</v>
      </c>
      <c r="N1687" t="n">
        <v>16.29</v>
      </c>
      <c r="O1687" t="n">
        <v>14347.62</v>
      </c>
      <c r="P1687" t="n">
        <v>148.83</v>
      </c>
      <c r="Q1687" t="n">
        <v>444.57</v>
      </c>
      <c r="R1687" t="n">
        <v>77.38</v>
      </c>
      <c r="S1687" t="n">
        <v>48.21</v>
      </c>
      <c r="T1687" t="n">
        <v>8603.530000000001</v>
      </c>
      <c r="U1687" t="n">
        <v>0.62</v>
      </c>
      <c r="V1687" t="n">
        <v>0.77</v>
      </c>
      <c r="W1687" t="n">
        <v>0.19</v>
      </c>
      <c r="X1687" t="n">
        <v>0.51</v>
      </c>
      <c r="Y1687" t="n">
        <v>1</v>
      </c>
      <c r="Z1687" t="n">
        <v>10</v>
      </c>
    </row>
    <row r="1688">
      <c r="A1688" t="n">
        <v>23</v>
      </c>
      <c r="B1688" t="n">
        <v>50</v>
      </c>
      <c r="C1688" t="inlineStr">
        <is>
          <t xml:space="preserve">CONCLUIDO	</t>
        </is>
      </c>
      <c r="D1688" t="n">
        <v>4.9604</v>
      </c>
      <c r="E1688" t="n">
        <v>20.16</v>
      </c>
      <c r="F1688" t="n">
        <v>17.75</v>
      </c>
      <c r="G1688" t="n">
        <v>62.63</v>
      </c>
      <c r="H1688" t="n">
        <v>1.04</v>
      </c>
      <c r="I1688" t="n">
        <v>17</v>
      </c>
      <c r="J1688" t="n">
        <v>114.76</v>
      </c>
      <c r="K1688" t="n">
        <v>41.65</v>
      </c>
      <c r="L1688" t="n">
        <v>6.75</v>
      </c>
      <c r="M1688" t="n">
        <v>15</v>
      </c>
      <c r="N1688" t="n">
        <v>16.36</v>
      </c>
      <c r="O1688" t="n">
        <v>14387.27</v>
      </c>
      <c r="P1688" t="n">
        <v>147.73</v>
      </c>
      <c r="Q1688" t="n">
        <v>444.56</v>
      </c>
      <c r="R1688" t="n">
        <v>76.06</v>
      </c>
      <c r="S1688" t="n">
        <v>48.21</v>
      </c>
      <c r="T1688" t="n">
        <v>7947.97</v>
      </c>
      <c r="U1688" t="n">
        <v>0.63</v>
      </c>
      <c r="V1688" t="n">
        <v>0.77</v>
      </c>
      <c r="W1688" t="n">
        <v>0.19</v>
      </c>
      <c r="X1688" t="n">
        <v>0.47</v>
      </c>
      <c r="Y1688" t="n">
        <v>1</v>
      </c>
      <c r="Z1688" t="n">
        <v>10</v>
      </c>
    </row>
    <row r="1689">
      <c r="A1689" t="n">
        <v>24</v>
      </c>
      <c r="B1689" t="n">
        <v>50</v>
      </c>
      <c r="C1689" t="inlineStr">
        <is>
          <t xml:space="preserve">CONCLUIDO	</t>
        </is>
      </c>
      <c r="D1689" t="n">
        <v>4.9785</v>
      </c>
      <c r="E1689" t="n">
        <v>20.09</v>
      </c>
      <c r="F1689" t="n">
        <v>17.69</v>
      </c>
      <c r="G1689" t="n">
        <v>66.36</v>
      </c>
      <c r="H1689" t="n">
        <v>1.07</v>
      </c>
      <c r="I1689" t="n">
        <v>16</v>
      </c>
      <c r="J1689" t="n">
        <v>115.08</v>
      </c>
      <c r="K1689" t="n">
        <v>41.65</v>
      </c>
      <c r="L1689" t="n">
        <v>7</v>
      </c>
      <c r="M1689" t="n">
        <v>14</v>
      </c>
      <c r="N1689" t="n">
        <v>16.43</v>
      </c>
      <c r="O1689" t="n">
        <v>14426.96</v>
      </c>
      <c r="P1689" t="n">
        <v>146.11</v>
      </c>
      <c r="Q1689" t="n">
        <v>444.55</v>
      </c>
      <c r="R1689" t="n">
        <v>74.12</v>
      </c>
      <c r="S1689" t="n">
        <v>48.21</v>
      </c>
      <c r="T1689" t="n">
        <v>6986.25</v>
      </c>
      <c r="U1689" t="n">
        <v>0.65</v>
      </c>
      <c r="V1689" t="n">
        <v>0.77</v>
      </c>
      <c r="W1689" t="n">
        <v>0.19</v>
      </c>
      <c r="X1689" t="n">
        <v>0.42</v>
      </c>
      <c r="Y1689" t="n">
        <v>1</v>
      </c>
      <c r="Z1689" t="n">
        <v>10</v>
      </c>
    </row>
    <row r="1690">
      <c r="A1690" t="n">
        <v>25</v>
      </c>
      <c r="B1690" t="n">
        <v>50</v>
      </c>
      <c r="C1690" t="inlineStr">
        <is>
          <t xml:space="preserve">CONCLUIDO	</t>
        </is>
      </c>
      <c r="D1690" t="n">
        <v>4.9741</v>
      </c>
      <c r="E1690" t="n">
        <v>20.1</v>
      </c>
      <c r="F1690" t="n">
        <v>17.71</v>
      </c>
      <c r="G1690" t="n">
        <v>66.42</v>
      </c>
      <c r="H1690" t="n">
        <v>1.11</v>
      </c>
      <c r="I1690" t="n">
        <v>16</v>
      </c>
      <c r="J1690" t="n">
        <v>115.4</v>
      </c>
      <c r="K1690" t="n">
        <v>41.65</v>
      </c>
      <c r="L1690" t="n">
        <v>7.25</v>
      </c>
      <c r="M1690" t="n">
        <v>14</v>
      </c>
      <c r="N1690" t="n">
        <v>16.5</v>
      </c>
      <c r="O1690" t="n">
        <v>14466.67</v>
      </c>
      <c r="P1690" t="n">
        <v>145.88</v>
      </c>
      <c r="Q1690" t="n">
        <v>444.55</v>
      </c>
      <c r="R1690" t="n">
        <v>74.81999999999999</v>
      </c>
      <c r="S1690" t="n">
        <v>48.21</v>
      </c>
      <c r="T1690" t="n">
        <v>7334.01</v>
      </c>
      <c r="U1690" t="n">
        <v>0.64</v>
      </c>
      <c r="V1690" t="n">
        <v>0.77</v>
      </c>
      <c r="W1690" t="n">
        <v>0.19</v>
      </c>
      <c r="X1690" t="n">
        <v>0.44</v>
      </c>
      <c r="Y1690" t="n">
        <v>1</v>
      </c>
      <c r="Z1690" t="n">
        <v>10</v>
      </c>
    </row>
    <row r="1691">
      <c r="A1691" t="n">
        <v>26</v>
      </c>
      <c r="B1691" t="n">
        <v>50</v>
      </c>
      <c r="C1691" t="inlineStr">
        <is>
          <t xml:space="preserve">CONCLUIDO	</t>
        </is>
      </c>
      <c r="D1691" t="n">
        <v>4.9906</v>
      </c>
      <c r="E1691" t="n">
        <v>20.04</v>
      </c>
      <c r="F1691" t="n">
        <v>17.67</v>
      </c>
      <c r="G1691" t="n">
        <v>70.67</v>
      </c>
      <c r="H1691" t="n">
        <v>1.14</v>
      </c>
      <c r="I1691" t="n">
        <v>15</v>
      </c>
      <c r="J1691" t="n">
        <v>115.72</v>
      </c>
      <c r="K1691" t="n">
        <v>41.65</v>
      </c>
      <c r="L1691" t="n">
        <v>7.5</v>
      </c>
      <c r="M1691" t="n">
        <v>13</v>
      </c>
      <c r="N1691" t="n">
        <v>16.57</v>
      </c>
      <c r="O1691" t="n">
        <v>14506.4</v>
      </c>
      <c r="P1691" t="n">
        <v>144.57</v>
      </c>
      <c r="Q1691" t="n">
        <v>444.55</v>
      </c>
      <c r="R1691" t="n">
        <v>73.45</v>
      </c>
      <c r="S1691" t="n">
        <v>48.21</v>
      </c>
      <c r="T1691" t="n">
        <v>6653.14</v>
      </c>
      <c r="U1691" t="n">
        <v>0.66</v>
      </c>
      <c r="V1691" t="n">
        <v>0.77</v>
      </c>
      <c r="W1691" t="n">
        <v>0.18</v>
      </c>
      <c r="X1691" t="n">
        <v>0.39</v>
      </c>
      <c r="Y1691" t="n">
        <v>1</v>
      </c>
      <c r="Z1691" t="n">
        <v>10</v>
      </c>
    </row>
    <row r="1692">
      <c r="A1692" t="n">
        <v>27</v>
      </c>
      <c r="B1692" t="n">
        <v>50</v>
      </c>
      <c r="C1692" t="inlineStr">
        <is>
          <t xml:space="preserve">CONCLUIDO	</t>
        </is>
      </c>
      <c r="D1692" t="n">
        <v>4.9871</v>
      </c>
      <c r="E1692" t="n">
        <v>20.05</v>
      </c>
      <c r="F1692" t="n">
        <v>17.68</v>
      </c>
      <c r="G1692" t="n">
        <v>70.73</v>
      </c>
      <c r="H1692" t="n">
        <v>1.18</v>
      </c>
      <c r="I1692" t="n">
        <v>15</v>
      </c>
      <c r="J1692" t="n">
        <v>116.05</v>
      </c>
      <c r="K1692" t="n">
        <v>41.65</v>
      </c>
      <c r="L1692" t="n">
        <v>7.75</v>
      </c>
      <c r="M1692" t="n">
        <v>13</v>
      </c>
      <c r="N1692" t="n">
        <v>16.65</v>
      </c>
      <c r="O1692" t="n">
        <v>14546.17</v>
      </c>
      <c r="P1692" t="n">
        <v>143.44</v>
      </c>
      <c r="Q1692" t="n">
        <v>444.55</v>
      </c>
      <c r="R1692" t="n">
        <v>73.83</v>
      </c>
      <c r="S1692" t="n">
        <v>48.21</v>
      </c>
      <c r="T1692" t="n">
        <v>6845.92</v>
      </c>
      <c r="U1692" t="n">
        <v>0.65</v>
      </c>
      <c r="V1692" t="n">
        <v>0.77</v>
      </c>
      <c r="W1692" t="n">
        <v>0.19</v>
      </c>
      <c r="X1692" t="n">
        <v>0.41</v>
      </c>
      <c r="Y1692" t="n">
        <v>1</v>
      </c>
      <c r="Z1692" t="n">
        <v>10</v>
      </c>
    </row>
    <row r="1693">
      <c r="A1693" t="n">
        <v>28</v>
      </c>
      <c r="B1693" t="n">
        <v>50</v>
      </c>
      <c r="C1693" t="inlineStr">
        <is>
          <t xml:space="preserve">CONCLUIDO	</t>
        </is>
      </c>
      <c r="D1693" t="n">
        <v>5.0178</v>
      </c>
      <c r="E1693" t="n">
        <v>19.93</v>
      </c>
      <c r="F1693" t="n">
        <v>17.58</v>
      </c>
      <c r="G1693" t="n">
        <v>75.34999999999999</v>
      </c>
      <c r="H1693" t="n">
        <v>1.21</v>
      </c>
      <c r="I1693" t="n">
        <v>14</v>
      </c>
      <c r="J1693" t="n">
        <v>116.37</v>
      </c>
      <c r="K1693" t="n">
        <v>41.65</v>
      </c>
      <c r="L1693" t="n">
        <v>8</v>
      </c>
      <c r="M1693" t="n">
        <v>12</v>
      </c>
      <c r="N1693" t="n">
        <v>16.72</v>
      </c>
      <c r="O1693" t="n">
        <v>14585.96</v>
      </c>
      <c r="P1693" t="n">
        <v>142.21</v>
      </c>
      <c r="Q1693" t="n">
        <v>444.55</v>
      </c>
      <c r="R1693" t="n">
        <v>70.40000000000001</v>
      </c>
      <c r="S1693" t="n">
        <v>48.21</v>
      </c>
      <c r="T1693" t="n">
        <v>5135.15</v>
      </c>
      <c r="U1693" t="n">
        <v>0.68</v>
      </c>
      <c r="V1693" t="n">
        <v>0.78</v>
      </c>
      <c r="W1693" t="n">
        <v>0.19</v>
      </c>
      <c r="X1693" t="n">
        <v>0.3</v>
      </c>
      <c r="Y1693" t="n">
        <v>1</v>
      </c>
      <c r="Z1693" t="n">
        <v>10</v>
      </c>
    </row>
    <row r="1694">
      <c r="A1694" t="n">
        <v>29</v>
      </c>
      <c r="B1694" t="n">
        <v>50</v>
      </c>
      <c r="C1694" t="inlineStr">
        <is>
          <t xml:space="preserve">CONCLUIDO	</t>
        </is>
      </c>
      <c r="D1694" t="n">
        <v>4.9967</v>
      </c>
      <c r="E1694" t="n">
        <v>20.01</v>
      </c>
      <c r="F1694" t="n">
        <v>17.67</v>
      </c>
      <c r="G1694" t="n">
        <v>75.70999999999999</v>
      </c>
      <c r="H1694" t="n">
        <v>1.25</v>
      </c>
      <c r="I1694" t="n">
        <v>14</v>
      </c>
      <c r="J1694" t="n">
        <v>116.69</v>
      </c>
      <c r="K1694" t="n">
        <v>41.65</v>
      </c>
      <c r="L1694" t="n">
        <v>8.25</v>
      </c>
      <c r="M1694" t="n">
        <v>12</v>
      </c>
      <c r="N1694" t="n">
        <v>16.79</v>
      </c>
      <c r="O1694" t="n">
        <v>14625.77</v>
      </c>
      <c r="P1694" t="n">
        <v>141.27</v>
      </c>
      <c r="Q1694" t="n">
        <v>444.56</v>
      </c>
      <c r="R1694" t="n">
        <v>73.29000000000001</v>
      </c>
      <c r="S1694" t="n">
        <v>48.21</v>
      </c>
      <c r="T1694" t="n">
        <v>6581.13</v>
      </c>
      <c r="U1694" t="n">
        <v>0.66</v>
      </c>
      <c r="V1694" t="n">
        <v>0.77</v>
      </c>
      <c r="W1694" t="n">
        <v>0.19</v>
      </c>
      <c r="X1694" t="n">
        <v>0.39</v>
      </c>
      <c r="Y1694" t="n">
        <v>1</v>
      </c>
      <c r="Z1694" t="n">
        <v>10</v>
      </c>
    </row>
    <row r="1695">
      <c r="A1695" t="n">
        <v>30</v>
      </c>
      <c r="B1695" t="n">
        <v>50</v>
      </c>
      <c r="C1695" t="inlineStr">
        <is>
          <t xml:space="preserve">CONCLUIDO	</t>
        </is>
      </c>
      <c r="D1695" t="n">
        <v>5.0138</v>
      </c>
      <c r="E1695" t="n">
        <v>19.94</v>
      </c>
      <c r="F1695" t="n">
        <v>17.62</v>
      </c>
      <c r="G1695" t="n">
        <v>81.31999999999999</v>
      </c>
      <c r="H1695" t="n">
        <v>1.28</v>
      </c>
      <c r="I1695" t="n">
        <v>13</v>
      </c>
      <c r="J1695" t="n">
        <v>117.01</v>
      </c>
      <c r="K1695" t="n">
        <v>41.65</v>
      </c>
      <c r="L1695" t="n">
        <v>8.5</v>
      </c>
      <c r="M1695" t="n">
        <v>11</v>
      </c>
      <c r="N1695" t="n">
        <v>16.86</v>
      </c>
      <c r="O1695" t="n">
        <v>14665.62</v>
      </c>
      <c r="P1695" t="n">
        <v>140.05</v>
      </c>
      <c r="Q1695" t="n">
        <v>444.57</v>
      </c>
      <c r="R1695" t="n">
        <v>71.76000000000001</v>
      </c>
      <c r="S1695" t="n">
        <v>48.21</v>
      </c>
      <c r="T1695" t="n">
        <v>5817.54</v>
      </c>
      <c r="U1695" t="n">
        <v>0.67</v>
      </c>
      <c r="V1695" t="n">
        <v>0.77</v>
      </c>
      <c r="W1695" t="n">
        <v>0.19</v>
      </c>
      <c r="X1695" t="n">
        <v>0.34</v>
      </c>
      <c r="Y1695" t="n">
        <v>1</v>
      </c>
      <c r="Z1695" t="n">
        <v>10</v>
      </c>
    </row>
    <row r="1696">
      <c r="A1696" t="n">
        <v>31</v>
      </c>
      <c r="B1696" t="n">
        <v>50</v>
      </c>
      <c r="C1696" t="inlineStr">
        <is>
          <t xml:space="preserve">CONCLUIDO	</t>
        </is>
      </c>
      <c r="D1696" t="n">
        <v>5.0051</v>
      </c>
      <c r="E1696" t="n">
        <v>19.98</v>
      </c>
      <c r="F1696" t="n">
        <v>17.65</v>
      </c>
      <c r="G1696" t="n">
        <v>81.48</v>
      </c>
      <c r="H1696" t="n">
        <v>1.32</v>
      </c>
      <c r="I1696" t="n">
        <v>13</v>
      </c>
      <c r="J1696" t="n">
        <v>117.34</v>
      </c>
      <c r="K1696" t="n">
        <v>41.65</v>
      </c>
      <c r="L1696" t="n">
        <v>8.75</v>
      </c>
      <c r="M1696" t="n">
        <v>11</v>
      </c>
      <c r="N1696" t="n">
        <v>16.94</v>
      </c>
      <c r="O1696" t="n">
        <v>14705.49</v>
      </c>
      <c r="P1696" t="n">
        <v>139.68</v>
      </c>
      <c r="Q1696" t="n">
        <v>444.55</v>
      </c>
      <c r="R1696" t="n">
        <v>73.03</v>
      </c>
      <c r="S1696" t="n">
        <v>48.21</v>
      </c>
      <c r="T1696" t="n">
        <v>6452.51</v>
      </c>
      <c r="U1696" t="n">
        <v>0.66</v>
      </c>
      <c r="V1696" t="n">
        <v>0.77</v>
      </c>
      <c r="W1696" t="n">
        <v>0.19</v>
      </c>
      <c r="X1696" t="n">
        <v>0.38</v>
      </c>
      <c r="Y1696" t="n">
        <v>1</v>
      </c>
      <c r="Z1696" t="n">
        <v>10</v>
      </c>
    </row>
    <row r="1697">
      <c r="A1697" t="n">
        <v>32</v>
      </c>
      <c r="B1697" t="n">
        <v>50</v>
      </c>
      <c r="C1697" t="inlineStr">
        <is>
          <t xml:space="preserve">CONCLUIDO	</t>
        </is>
      </c>
      <c r="D1697" t="n">
        <v>5.027</v>
      </c>
      <c r="E1697" t="n">
        <v>19.89</v>
      </c>
      <c r="F1697" t="n">
        <v>17.59</v>
      </c>
      <c r="G1697" t="n">
        <v>87.95</v>
      </c>
      <c r="H1697" t="n">
        <v>1.35</v>
      </c>
      <c r="I1697" t="n">
        <v>12</v>
      </c>
      <c r="J1697" t="n">
        <v>117.66</v>
      </c>
      <c r="K1697" t="n">
        <v>41.65</v>
      </c>
      <c r="L1697" t="n">
        <v>9</v>
      </c>
      <c r="M1697" t="n">
        <v>10</v>
      </c>
      <c r="N1697" t="n">
        <v>17.01</v>
      </c>
      <c r="O1697" t="n">
        <v>14745.39</v>
      </c>
      <c r="P1697" t="n">
        <v>137</v>
      </c>
      <c r="Q1697" t="n">
        <v>444.55</v>
      </c>
      <c r="R1697" t="n">
        <v>70.84999999999999</v>
      </c>
      <c r="S1697" t="n">
        <v>48.21</v>
      </c>
      <c r="T1697" t="n">
        <v>5368.21</v>
      </c>
      <c r="U1697" t="n">
        <v>0.68</v>
      </c>
      <c r="V1697" t="n">
        <v>0.78</v>
      </c>
      <c r="W1697" t="n">
        <v>0.18</v>
      </c>
      <c r="X1697" t="n">
        <v>0.31</v>
      </c>
      <c r="Y1697" t="n">
        <v>1</v>
      </c>
      <c r="Z1697" t="n">
        <v>10</v>
      </c>
    </row>
    <row r="1698">
      <c r="A1698" t="n">
        <v>33</v>
      </c>
      <c r="B1698" t="n">
        <v>50</v>
      </c>
      <c r="C1698" t="inlineStr">
        <is>
          <t xml:space="preserve">CONCLUIDO	</t>
        </is>
      </c>
      <c r="D1698" t="n">
        <v>5.0255</v>
      </c>
      <c r="E1698" t="n">
        <v>19.9</v>
      </c>
      <c r="F1698" t="n">
        <v>17.6</v>
      </c>
      <c r="G1698" t="n">
        <v>87.98</v>
      </c>
      <c r="H1698" t="n">
        <v>1.38</v>
      </c>
      <c r="I1698" t="n">
        <v>12</v>
      </c>
      <c r="J1698" t="n">
        <v>117.98</v>
      </c>
      <c r="K1698" t="n">
        <v>41.65</v>
      </c>
      <c r="L1698" t="n">
        <v>9.25</v>
      </c>
      <c r="M1698" t="n">
        <v>10</v>
      </c>
      <c r="N1698" t="n">
        <v>17.08</v>
      </c>
      <c r="O1698" t="n">
        <v>14785.31</v>
      </c>
      <c r="P1698" t="n">
        <v>137.17</v>
      </c>
      <c r="Q1698" t="n">
        <v>444.59</v>
      </c>
      <c r="R1698" t="n">
        <v>70.83</v>
      </c>
      <c r="S1698" t="n">
        <v>48.21</v>
      </c>
      <c r="T1698" t="n">
        <v>5359.34</v>
      </c>
      <c r="U1698" t="n">
        <v>0.68</v>
      </c>
      <c r="V1698" t="n">
        <v>0.78</v>
      </c>
      <c r="W1698" t="n">
        <v>0.19</v>
      </c>
      <c r="X1698" t="n">
        <v>0.32</v>
      </c>
      <c r="Y1698" t="n">
        <v>1</v>
      </c>
      <c r="Z1698" t="n">
        <v>10</v>
      </c>
    </row>
    <row r="1699">
      <c r="A1699" t="n">
        <v>34</v>
      </c>
      <c r="B1699" t="n">
        <v>50</v>
      </c>
      <c r="C1699" t="inlineStr">
        <is>
          <t xml:space="preserve">CONCLUIDO	</t>
        </is>
      </c>
      <c r="D1699" t="n">
        <v>5.0364</v>
      </c>
      <c r="E1699" t="n">
        <v>19.86</v>
      </c>
      <c r="F1699" t="n">
        <v>17.55</v>
      </c>
      <c r="G1699" t="n">
        <v>87.76000000000001</v>
      </c>
      <c r="H1699" t="n">
        <v>1.42</v>
      </c>
      <c r="I1699" t="n">
        <v>12</v>
      </c>
      <c r="J1699" t="n">
        <v>118.31</v>
      </c>
      <c r="K1699" t="n">
        <v>41.65</v>
      </c>
      <c r="L1699" t="n">
        <v>9.5</v>
      </c>
      <c r="M1699" t="n">
        <v>10</v>
      </c>
      <c r="N1699" t="n">
        <v>17.16</v>
      </c>
      <c r="O1699" t="n">
        <v>14825.26</v>
      </c>
      <c r="P1699" t="n">
        <v>135.63</v>
      </c>
      <c r="Q1699" t="n">
        <v>444.55</v>
      </c>
      <c r="R1699" t="n">
        <v>69.52</v>
      </c>
      <c r="S1699" t="n">
        <v>48.21</v>
      </c>
      <c r="T1699" t="n">
        <v>4702.54</v>
      </c>
      <c r="U1699" t="n">
        <v>0.6899999999999999</v>
      </c>
      <c r="V1699" t="n">
        <v>0.78</v>
      </c>
      <c r="W1699" t="n">
        <v>0.18</v>
      </c>
      <c r="X1699" t="n">
        <v>0.28</v>
      </c>
      <c r="Y1699" t="n">
        <v>1</v>
      </c>
      <c r="Z1699" t="n">
        <v>10</v>
      </c>
    </row>
    <row r="1700">
      <c r="A1700" t="n">
        <v>35</v>
      </c>
      <c r="B1700" t="n">
        <v>50</v>
      </c>
      <c r="C1700" t="inlineStr">
        <is>
          <t xml:space="preserve">CONCLUIDO	</t>
        </is>
      </c>
      <c r="D1700" t="n">
        <v>5.0428</v>
      </c>
      <c r="E1700" t="n">
        <v>19.83</v>
      </c>
      <c r="F1700" t="n">
        <v>17.55</v>
      </c>
      <c r="G1700" t="n">
        <v>95.73</v>
      </c>
      <c r="H1700" t="n">
        <v>1.45</v>
      </c>
      <c r="I1700" t="n">
        <v>11</v>
      </c>
      <c r="J1700" t="n">
        <v>118.63</v>
      </c>
      <c r="K1700" t="n">
        <v>41.65</v>
      </c>
      <c r="L1700" t="n">
        <v>9.75</v>
      </c>
      <c r="M1700" t="n">
        <v>9</v>
      </c>
      <c r="N1700" t="n">
        <v>17.23</v>
      </c>
      <c r="O1700" t="n">
        <v>14865.24</v>
      </c>
      <c r="P1700" t="n">
        <v>133.65</v>
      </c>
      <c r="Q1700" t="n">
        <v>444.55</v>
      </c>
      <c r="R1700" t="n">
        <v>69.45999999999999</v>
      </c>
      <c r="S1700" t="n">
        <v>48.21</v>
      </c>
      <c r="T1700" t="n">
        <v>4678.2</v>
      </c>
      <c r="U1700" t="n">
        <v>0.6899999999999999</v>
      </c>
      <c r="V1700" t="n">
        <v>0.78</v>
      </c>
      <c r="W1700" t="n">
        <v>0.18</v>
      </c>
      <c r="X1700" t="n">
        <v>0.27</v>
      </c>
      <c r="Y1700" t="n">
        <v>1</v>
      </c>
      <c r="Z1700" t="n">
        <v>10</v>
      </c>
    </row>
    <row r="1701">
      <c r="A1701" t="n">
        <v>36</v>
      </c>
      <c r="B1701" t="n">
        <v>50</v>
      </c>
      <c r="C1701" t="inlineStr">
        <is>
          <t xml:space="preserve">CONCLUIDO	</t>
        </is>
      </c>
      <c r="D1701" t="n">
        <v>5.0417</v>
      </c>
      <c r="E1701" t="n">
        <v>19.83</v>
      </c>
      <c r="F1701" t="n">
        <v>17.55</v>
      </c>
      <c r="G1701" t="n">
        <v>95.75</v>
      </c>
      <c r="H1701" t="n">
        <v>1.48</v>
      </c>
      <c r="I1701" t="n">
        <v>11</v>
      </c>
      <c r="J1701" t="n">
        <v>118.96</v>
      </c>
      <c r="K1701" t="n">
        <v>41.65</v>
      </c>
      <c r="L1701" t="n">
        <v>10</v>
      </c>
      <c r="M1701" t="n">
        <v>8</v>
      </c>
      <c r="N1701" t="n">
        <v>17.31</v>
      </c>
      <c r="O1701" t="n">
        <v>14905.25</v>
      </c>
      <c r="P1701" t="n">
        <v>134.13</v>
      </c>
      <c r="Q1701" t="n">
        <v>444.55</v>
      </c>
      <c r="R1701" t="n">
        <v>69.58</v>
      </c>
      <c r="S1701" t="n">
        <v>48.21</v>
      </c>
      <c r="T1701" t="n">
        <v>4741.95</v>
      </c>
      <c r="U1701" t="n">
        <v>0.6899999999999999</v>
      </c>
      <c r="V1701" t="n">
        <v>0.78</v>
      </c>
      <c r="W1701" t="n">
        <v>0.18</v>
      </c>
      <c r="X1701" t="n">
        <v>0.28</v>
      </c>
      <c r="Y1701" t="n">
        <v>1</v>
      </c>
      <c r="Z1701" t="n">
        <v>10</v>
      </c>
    </row>
    <row r="1702">
      <c r="A1702" t="n">
        <v>37</v>
      </c>
      <c r="B1702" t="n">
        <v>50</v>
      </c>
      <c r="C1702" t="inlineStr">
        <is>
          <t xml:space="preserve">CONCLUIDO	</t>
        </is>
      </c>
      <c r="D1702" t="n">
        <v>5.0395</v>
      </c>
      <c r="E1702" t="n">
        <v>19.84</v>
      </c>
      <c r="F1702" t="n">
        <v>17.56</v>
      </c>
      <c r="G1702" t="n">
        <v>95.8</v>
      </c>
      <c r="H1702" t="n">
        <v>1.52</v>
      </c>
      <c r="I1702" t="n">
        <v>11</v>
      </c>
      <c r="J1702" t="n">
        <v>119.28</v>
      </c>
      <c r="K1702" t="n">
        <v>41.65</v>
      </c>
      <c r="L1702" t="n">
        <v>10.25</v>
      </c>
      <c r="M1702" t="n">
        <v>5</v>
      </c>
      <c r="N1702" t="n">
        <v>17.38</v>
      </c>
      <c r="O1702" t="n">
        <v>14945.29</v>
      </c>
      <c r="P1702" t="n">
        <v>133.35</v>
      </c>
      <c r="Q1702" t="n">
        <v>444.55</v>
      </c>
      <c r="R1702" t="n">
        <v>69.70999999999999</v>
      </c>
      <c r="S1702" t="n">
        <v>48.21</v>
      </c>
      <c r="T1702" t="n">
        <v>4802.58</v>
      </c>
      <c r="U1702" t="n">
        <v>0.6899999999999999</v>
      </c>
      <c r="V1702" t="n">
        <v>0.78</v>
      </c>
      <c r="W1702" t="n">
        <v>0.19</v>
      </c>
      <c r="X1702" t="n">
        <v>0.29</v>
      </c>
      <c r="Y1702" t="n">
        <v>1</v>
      </c>
      <c r="Z1702" t="n">
        <v>10</v>
      </c>
    </row>
    <row r="1703">
      <c r="A1703" t="n">
        <v>38</v>
      </c>
      <c r="B1703" t="n">
        <v>50</v>
      </c>
      <c r="C1703" t="inlineStr">
        <is>
          <t xml:space="preserve">CONCLUIDO	</t>
        </is>
      </c>
      <c r="D1703" t="n">
        <v>5.0376</v>
      </c>
      <c r="E1703" t="n">
        <v>19.85</v>
      </c>
      <c r="F1703" t="n">
        <v>17.57</v>
      </c>
      <c r="G1703" t="n">
        <v>95.84</v>
      </c>
      <c r="H1703" t="n">
        <v>1.55</v>
      </c>
      <c r="I1703" t="n">
        <v>11</v>
      </c>
      <c r="J1703" t="n">
        <v>119.61</v>
      </c>
      <c r="K1703" t="n">
        <v>41.65</v>
      </c>
      <c r="L1703" t="n">
        <v>10.5</v>
      </c>
      <c r="M1703" t="n">
        <v>4</v>
      </c>
      <c r="N1703" t="n">
        <v>17.46</v>
      </c>
      <c r="O1703" t="n">
        <v>14985.35</v>
      </c>
      <c r="P1703" t="n">
        <v>133.47</v>
      </c>
      <c r="Q1703" t="n">
        <v>444.55</v>
      </c>
      <c r="R1703" t="n">
        <v>69.95999999999999</v>
      </c>
      <c r="S1703" t="n">
        <v>48.21</v>
      </c>
      <c r="T1703" t="n">
        <v>4928.29</v>
      </c>
      <c r="U1703" t="n">
        <v>0.6899999999999999</v>
      </c>
      <c r="V1703" t="n">
        <v>0.78</v>
      </c>
      <c r="W1703" t="n">
        <v>0.19</v>
      </c>
      <c r="X1703" t="n">
        <v>0.29</v>
      </c>
      <c r="Y1703" t="n">
        <v>1</v>
      </c>
      <c r="Z1703" t="n">
        <v>10</v>
      </c>
    </row>
    <row r="1704">
      <c r="A1704" t="n">
        <v>39</v>
      </c>
      <c r="B1704" t="n">
        <v>50</v>
      </c>
      <c r="C1704" t="inlineStr">
        <is>
          <t xml:space="preserve">CONCLUIDO	</t>
        </is>
      </c>
      <c r="D1704" t="n">
        <v>5.04</v>
      </c>
      <c r="E1704" t="n">
        <v>19.84</v>
      </c>
      <c r="F1704" t="n">
        <v>17.56</v>
      </c>
      <c r="G1704" t="n">
        <v>95.79000000000001</v>
      </c>
      <c r="H1704" t="n">
        <v>1.58</v>
      </c>
      <c r="I1704" t="n">
        <v>11</v>
      </c>
      <c r="J1704" t="n">
        <v>119.93</v>
      </c>
      <c r="K1704" t="n">
        <v>41.65</v>
      </c>
      <c r="L1704" t="n">
        <v>10.75</v>
      </c>
      <c r="M1704" t="n">
        <v>3</v>
      </c>
      <c r="N1704" t="n">
        <v>17.53</v>
      </c>
      <c r="O1704" t="n">
        <v>15025.44</v>
      </c>
      <c r="P1704" t="n">
        <v>132.05</v>
      </c>
      <c r="Q1704" t="n">
        <v>444.55</v>
      </c>
      <c r="R1704" t="n">
        <v>69.58</v>
      </c>
      <c r="S1704" t="n">
        <v>48.21</v>
      </c>
      <c r="T1704" t="n">
        <v>4740.47</v>
      </c>
      <c r="U1704" t="n">
        <v>0.6899999999999999</v>
      </c>
      <c r="V1704" t="n">
        <v>0.78</v>
      </c>
      <c r="W1704" t="n">
        <v>0.19</v>
      </c>
      <c r="X1704" t="n">
        <v>0.28</v>
      </c>
      <c r="Y1704" t="n">
        <v>1</v>
      </c>
      <c r="Z1704" t="n">
        <v>10</v>
      </c>
    </row>
    <row r="1705">
      <c r="A1705" t="n">
        <v>40</v>
      </c>
      <c r="B1705" t="n">
        <v>50</v>
      </c>
      <c r="C1705" t="inlineStr">
        <is>
          <t xml:space="preserve">CONCLUIDO	</t>
        </is>
      </c>
      <c r="D1705" t="n">
        <v>5.0546</v>
      </c>
      <c r="E1705" t="n">
        <v>19.78</v>
      </c>
      <c r="F1705" t="n">
        <v>17.53</v>
      </c>
      <c r="G1705" t="n">
        <v>105.15</v>
      </c>
      <c r="H1705" t="n">
        <v>1.61</v>
      </c>
      <c r="I1705" t="n">
        <v>10</v>
      </c>
      <c r="J1705" t="n">
        <v>120.26</v>
      </c>
      <c r="K1705" t="n">
        <v>41.65</v>
      </c>
      <c r="L1705" t="n">
        <v>11</v>
      </c>
      <c r="M1705" t="n">
        <v>2</v>
      </c>
      <c r="N1705" t="n">
        <v>17.61</v>
      </c>
      <c r="O1705" t="n">
        <v>15065.56</v>
      </c>
      <c r="P1705" t="n">
        <v>132.08</v>
      </c>
      <c r="Q1705" t="n">
        <v>444.55</v>
      </c>
      <c r="R1705" t="n">
        <v>68.48</v>
      </c>
      <c r="S1705" t="n">
        <v>48.21</v>
      </c>
      <c r="T1705" t="n">
        <v>4196.97</v>
      </c>
      <c r="U1705" t="n">
        <v>0.7</v>
      </c>
      <c r="V1705" t="n">
        <v>0.78</v>
      </c>
      <c r="W1705" t="n">
        <v>0.19</v>
      </c>
      <c r="X1705" t="n">
        <v>0.25</v>
      </c>
      <c r="Y1705" t="n">
        <v>1</v>
      </c>
      <c r="Z1705" t="n">
        <v>10</v>
      </c>
    </row>
    <row r="1706">
      <c r="A1706" t="n">
        <v>41</v>
      </c>
      <c r="B1706" t="n">
        <v>50</v>
      </c>
      <c r="C1706" t="inlineStr">
        <is>
          <t xml:space="preserve">CONCLUIDO	</t>
        </is>
      </c>
      <c r="D1706" t="n">
        <v>5.0494</v>
      </c>
      <c r="E1706" t="n">
        <v>19.8</v>
      </c>
      <c r="F1706" t="n">
        <v>17.55</v>
      </c>
      <c r="G1706" t="n">
        <v>105.28</v>
      </c>
      <c r="H1706" t="n">
        <v>1.65</v>
      </c>
      <c r="I1706" t="n">
        <v>10</v>
      </c>
      <c r="J1706" t="n">
        <v>120.58</v>
      </c>
      <c r="K1706" t="n">
        <v>41.65</v>
      </c>
      <c r="L1706" t="n">
        <v>11.25</v>
      </c>
      <c r="M1706" t="n">
        <v>2</v>
      </c>
      <c r="N1706" t="n">
        <v>17.68</v>
      </c>
      <c r="O1706" t="n">
        <v>15105.7</v>
      </c>
      <c r="P1706" t="n">
        <v>132.54</v>
      </c>
      <c r="Q1706" t="n">
        <v>444.55</v>
      </c>
      <c r="R1706" t="n">
        <v>69.11</v>
      </c>
      <c r="S1706" t="n">
        <v>48.21</v>
      </c>
      <c r="T1706" t="n">
        <v>4509.48</v>
      </c>
      <c r="U1706" t="n">
        <v>0.7</v>
      </c>
      <c r="V1706" t="n">
        <v>0.78</v>
      </c>
      <c r="W1706" t="n">
        <v>0.19</v>
      </c>
      <c r="X1706" t="n">
        <v>0.27</v>
      </c>
      <c r="Y1706" t="n">
        <v>1</v>
      </c>
      <c r="Z1706" t="n">
        <v>10</v>
      </c>
    </row>
    <row r="1707">
      <c r="A1707" t="n">
        <v>42</v>
      </c>
      <c r="B1707" t="n">
        <v>50</v>
      </c>
      <c r="C1707" t="inlineStr">
        <is>
          <t xml:space="preserve">CONCLUIDO	</t>
        </is>
      </c>
      <c r="D1707" t="n">
        <v>5.0534</v>
      </c>
      <c r="E1707" t="n">
        <v>19.79</v>
      </c>
      <c r="F1707" t="n">
        <v>17.53</v>
      </c>
      <c r="G1707" t="n">
        <v>105.18</v>
      </c>
      <c r="H1707" t="n">
        <v>1.68</v>
      </c>
      <c r="I1707" t="n">
        <v>10</v>
      </c>
      <c r="J1707" t="n">
        <v>120.91</v>
      </c>
      <c r="K1707" t="n">
        <v>41.65</v>
      </c>
      <c r="L1707" t="n">
        <v>11.5</v>
      </c>
      <c r="M1707" t="n">
        <v>0</v>
      </c>
      <c r="N1707" t="n">
        <v>17.76</v>
      </c>
      <c r="O1707" t="n">
        <v>15145.88</v>
      </c>
      <c r="P1707" t="n">
        <v>132.72</v>
      </c>
      <c r="Q1707" t="n">
        <v>444.58</v>
      </c>
      <c r="R1707" t="n">
        <v>68.45</v>
      </c>
      <c r="S1707" t="n">
        <v>48.21</v>
      </c>
      <c r="T1707" t="n">
        <v>4180.31</v>
      </c>
      <c r="U1707" t="n">
        <v>0.7</v>
      </c>
      <c r="V1707" t="n">
        <v>0.78</v>
      </c>
      <c r="W1707" t="n">
        <v>0.19</v>
      </c>
      <c r="X1707" t="n">
        <v>0.25</v>
      </c>
      <c r="Y1707" t="n">
        <v>1</v>
      </c>
      <c r="Z1707" t="n">
        <v>10</v>
      </c>
    </row>
    <row r="1708">
      <c r="A1708" t="n">
        <v>0</v>
      </c>
      <c r="B1708" t="n">
        <v>25</v>
      </c>
      <c r="C1708" t="inlineStr">
        <is>
          <t xml:space="preserve">CONCLUIDO	</t>
        </is>
      </c>
      <c r="D1708" t="n">
        <v>4.3633</v>
      </c>
      <c r="E1708" t="n">
        <v>22.92</v>
      </c>
      <c r="F1708" t="n">
        <v>19.86</v>
      </c>
      <c r="G1708" t="n">
        <v>13.09</v>
      </c>
      <c r="H1708" t="n">
        <v>0.28</v>
      </c>
      <c r="I1708" t="n">
        <v>91</v>
      </c>
      <c r="J1708" t="n">
        <v>61.76</v>
      </c>
      <c r="K1708" t="n">
        <v>28.92</v>
      </c>
      <c r="L1708" t="n">
        <v>1</v>
      </c>
      <c r="M1708" t="n">
        <v>89</v>
      </c>
      <c r="N1708" t="n">
        <v>6.84</v>
      </c>
      <c r="O1708" t="n">
        <v>7851.41</v>
      </c>
      <c r="P1708" t="n">
        <v>124.22</v>
      </c>
      <c r="Q1708" t="n">
        <v>444.63</v>
      </c>
      <c r="R1708" t="n">
        <v>144.79</v>
      </c>
      <c r="S1708" t="n">
        <v>48.21</v>
      </c>
      <c r="T1708" t="n">
        <v>41944.55</v>
      </c>
      <c r="U1708" t="n">
        <v>0.33</v>
      </c>
      <c r="V1708" t="n">
        <v>0.6899999999999999</v>
      </c>
      <c r="W1708" t="n">
        <v>0.31</v>
      </c>
      <c r="X1708" t="n">
        <v>2.58</v>
      </c>
      <c r="Y1708" t="n">
        <v>1</v>
      </c>
      <c r="Z1708" t="n">
        <v>10</v>
      </c>
    </row>
    <row r="1709">
      <c r="A1709" t="n">
        <v>1</v>
      </c>
      <c r="B1709" t="n">
        <v>25</v>
      </c>
      <c r="C1709" t="inlineStr">
        <is>
          <t xml:space="preserve">CONCLUIDO	</t>
        </is>
      </c>
      <c r="D1709" t="n">
        <v>4.5433</v>
      </c>
      <c r="E1709" t="n">
        <v>22.01</v>
      </c>
      <c r="F1709" t="n">
        <v>19.24</v>
      </c>
      <c r="G1709" t="n">
        <v>16.49</v>
      </c>
      <c r="H1709" t="n">
        <v>0.35</v>
      </c>
      <c r="I1709" t="n">
        <v>70</v>
      </c>
      <c r="J1709" t="n">
        <v>62.05</v>
      </c>
      <c r="K1709" t="n">
        <v>28.92</v>
      </c>
      <c r="L1709" t="n">
        <v>1.25</v>
      </c>
      <c r="M1709" t="n">
        <v>68</v>
      </c>
      <c r="N1709" t="n">
        <v>6.88</v>
      </c>
      <c r="O1709" t="n">
        <v>7887.12</v>
      </c>
      <c r="P1709" t="n">
        <v>118.84</v>
      </c>
      <c r="Q1709" t="n">
        <v>444.58</v>
      </c>
      <c r="R1709" t="n">
        <v>124.54</v>
      </c>
      <c r="S1709" t="n">
        <v>48.21</v>
      </c>
      <c r="T1709" t="n">
        <v>31925.19</v>
      </c>
      <c r="U1709" t="n">
        <v>0.39</v>
      </c>
      <c r="V1709" t="n">
        <v>0.71</v>
      </c>
      <c r="W1709" t="n">
        <v>0.28</v>
      </c>
      <c r="X1709" t="n">
        <v>1.96</v>
      </c>
      <c r="Y1709" t="n">
        <v>1</v>
      </c>
      <c r="Z1709" t="n">
        <v>10</v>
      </c>
    </row>
    <row r="1710">
      <c r="A1710" t="n">
        <v>2</v>
      </c>
      <c r="B1710" t="n">
        <v>25</v>
      </c>
      <c r="C1710" t="inlineStr">
        <is>
          <t xml:space="preserve">CONCLUIDO	</t>
        </is>
      </c>
      <c r="D1710" t="n">
        <v>4.7044</v>
      </c>
      <c r="E1710" t="n">
        <v>21.26</v>
      </c>
      <c r="F1710" t="n">
        <v>18.68</v>
      </c>
      <c r="G1710" t="n">
        <v>20.02</v>
      </c>
      <c r="H1710" t="n">
        <v>0.42</v>
      </c>
      <c r="I1710" t="n">
        <v>56</v>
      </c>
      <c r="J1710" t="n">
        <v>62.34</v>
      </c>
      <c r="K1710" t="n">
        <v>28.92</v>
      </c>
      <c r="L1710" t="n">
        <v>1.5</v>
      </c>
      <c r="M1710" t="n">
        <v>54</v>
      </c>
      <c r="N1710" t="n">
        <v>6.92</v>
      </c>
      <c r="O1710" t="n">
        <v>7922.85</v>
      </c>
      <c r="P1710" t="n">
        <v>113.67</v>
      </c>
      <c r="Q1710" t="n">
        <v>444.6</v>
      </c>
      <c r="R1710" t="n">
        <v>105.79</v>
      </c>
      <c r="S1710" t="n">
        <v>48.21</v>
      </c>
      <c r="T1710" t="n">
        <v>22618.32</v>
      </c>
      <c r="U1710" t="n">
        <v>0.46</v>
      </c>
      <c r="V1710" t="n">
        <v>0.73</v>
      </c>
      <c r="W1710" t="n">
        <v>0.26</v>
      </c>
      <c r="X1710" t="n">
        <v>1.4</v>
      </c>
      <c r="Y1710" t="n">
        <v>1</v>
      </c>
      <c r="Z1710" t="n">
        <v>10</v>
      </c>
    </row>
    <row r="1711">
      <c r="A1711" t="n">
        <v>3</v>
      </c>
      <c r="B1711" t="n">
        <v>25</v>
      </c>
      <c r="C1711" t="inlineStr">
        <is>
          <t xml:space="preserve">CONCLUIDO	</t>
        </is>
      </c>
      <c r="D1711" t="n">
        <v>4.7363</v>
      </c>
      <c r="E1711" t="n">
        <v>21.11</v>
      </c>
      <c r="F1711" t="n">
        <v>18.66</v>
      </c>
      <c r="G1711" t="n">
        <v>23.83</v>
      </c>
      <c r="H1711" t="n">
        <v>0.49</v>
      </c>
      <c r="I1711" t="n">
        <v>47</v>
      </c>
      <c r="J1711" t="n">
        <v>62.63</v>
      </c>
      <c r="K1711" t="n">
        <v>28.92</v>
      </c>
      <c r="L1711" t="n">
        <v>1.75</v>
      </c>
      <c r="M1711" t="n">
        <v>45</v>
      </c>
      <c r="N1711" t="n">
        <v>6.96</v>
      </c>
      <c r="O1711" t="n">
        <v>7958.6</v>
      </c>
      <c r="P1711" t="n">
        <v>111.87</v>
      </c>
      <c r="Q1711" t="n">
        <v>444.59</v>
      </c>
      <c r="R1711" t="n">
        <v>106.12</v>
      </c>
      <c r="S1711" t="n">
        <v>48.21</v>
      </c>
      <c r="T1711" t="n">
        <v>22827.51</v>
      </c>
      <c r="U1711" t="n">
        <v>0.45</v>
      </c>
      <c r="V1711" t="n">
        <v>0.73</v>
      </c>
      <c r="W1711" t="n">
        <v>0.24</v>
      </c>
      <c r="X1711" t="n">
        <v>1.39</v>
      </c>
      <c r="Y1711" t="n">
        <v>1</v>
      </c>
      <c r="Z1711" t="n">
        <v>10</v>
      </c>
    </row>
    <row r="1712">
      <c r="A1712" t="n">
        <v>4</v>
      </c>
      <c r="B1712" t="n">
        <v>25</v>
      </c>
      <c r="C1712" t="inlineStr">
        <is>
          <t xml:space="preserve">CONCLUIDO	</t>
        </is>
      </c>
      <c r="D1712" t="n">
        <v>4.8052</v>
      </c>
      <c r="E1712" t="n">
        <v>20.81</v>
      </c>
      <c r="F1712" t="n">
        <v>18.45</v>
      </c>
      <c r="G1712" t="n">
        <v>26.99</v>
      </c>
      <c r="H1712" t="n">
        <v>0.55</v>
      </c>
      <c r="I1712" t="n">
        <v>41</v>
      </c>
      <c r="J1712" t="n">
        <v>62.92</v>
      </c>
      <c r="K1712" t="n">
        <v>28.92</v>
      </c>
      <c r="L1712" t="n">
        <v>2</v>
      </c>
      <c r="M1712" t="n">
        <v>39</v>
      </c>
      <c r="N1712" t="n">
        <v>7</v>
      </c>
      <c r="O1712" t="n">
        <v>7994.37</v>
      </c>
      <c r="P1712" t="n">
        <v>109.12</v>
      </c>
      <c r="Q1712" t="n">
        <v>444.57</v>
      </c>
      <c r="R1712" t="n">
        <v>98.73</v>
      </c>
      <c r="S1712" t="n">
        <v>48.21</v>
      </c>
      <c r="T1712" t="n">
        <v>19163.31</v>
      </c>
      <c r="U1712" t="n">
        <v>0.49</v>
      </c>
      <c r="V1712" t="n">
        <v>0.74</v>
      </c>
      <c r="W1712" t="n">
        <v>0.23</v>
      </c>
      <c r="X1712" t="n">
        <v>1.17</v>
      </c>
      <c r="Y1712" t="n">
        <v>1</v>
      </c>
      <c r="Z1712" t="n">
        <v>10</v>
      </c>
    </row>
    <row r="1713">
      <c r="A1713" t="n">
        <v>5</v>
      </c>
      <c r="B1713" t="n">
        <v>25</v>
      </c>
      <c r="C1713" t="inlineStr">
        <is>
          <t xml:space="preserve">CONCLUIDO	</t>
        </is>
      </c>
      <c r="D1713" t="n">
        <v>4.868</v>
      </c>
      <c r="E1713" t="n">
        <v>20.54</v>
      </c>
      <c r="F1713" t="n">
        <v>18.26</v>
      </c>
      <c r="G1713" t="n">
        <v>31.3</v>
      </c>
      <c r="H1713" t="n">
        <v>0.62</v>
      </c>
      <c r="I1713" t="n">
        <v>35</v>
      </c>
      <c r="J1713" t="n">
        <v>63.21</v>
      </c>
      <c r="K1713" t="n">
        <v>28.92</v>
      </c>
      <c r="L1713" t="n">
        <v>2.25</v>
      </c>
      <c r="M1713" t="n">
        <v>33</v>
      </c>
      <c r="N1713" t="n">
        <v>7.04</v>
      </c>
      <c r="O1713" t="n">
        <v>8030.17</v>
      </c>
      <c r="P1713" t="n">
        <v>106.49</v>
      </c>
      <c r="Q1713" t="n">
        <v>444.55</v>
      </c>
      <c r="R1713" t="n">
        <v>92.72</v>
      </c>
      <c r="S1713" t="n">
        <v>48.21</v>
      </c>
      <c r="T1713" t="n">
        <v>16192.44</v>
      </c>
      <c r="U1713" t="n">
        <v>0.52</v>
      </c>
      <c r="V1713" t="n">
        <v>0.75</v>
      </c>
      <c r="W1713" t="n">
        <v>0.22</v>
      </c>
      <c r="X1713" t="n">
        <v>0.98</v>
      </c>
      <c r="Y1713" t="n">
        <v>1</v>
      </c>
      <c r="Z1713" t="n">
        <v>10</v>
      </c>
    </row>
    <row r="1714">
      <c r="A1714" t="n">
        <v>6</v>
      </c>
      <c r="B1714" t="n">
        <v>25</v>
      </c>
      <c r="C1714" t="inlineStr">
        <is>
          <t xml:space="preserve">CONCLUIDO	</t>
        </is>
      </c>
      <c r="D1714" t="n">
        <v>4.9135</v>
      </c>
      <c r="E1714" t="n">
        <v>20.35</v>
      </c>
      <c r="F1714" t="n">
        <v>18.13</v>
      </c>
      <c r="G1714" t="n">
        <v>35.08</v>
      </c>
      <c r="H1714" t="n">
        <v>0.6899999999999999</v>
      </c>
      <c r="I1714" t="n">
        <v>31</v>
      </c>
      <c r="J1714" t="n">
        <v>63.5</v>
      </c>
      <c r="K1714" t="n">
        <v>28.92</v>
      </c>
      <c r="L1714" t="n">
        <v>2.5</v>
      </c>
      <c r="M1714" t="n">
        <v>29</v>
      </c>
      <c r="N1714" t="n">
        <v>7.08</v>
      </c>
      <c r="O1714" t="n">
        <v>8065.98</v>
      </c>
      <c r="P1714" t="n">
        <v>104.34</v>
      </c>
      <c r="Q1714" t="n">
        <v>444.57</v>
      </c>
      <c r="R1714" t="n">
        <v>88.20999999999999</v>
      </c>
      <c r="S1714" t="n">
        <v>48.21</v>
      </c>
      <c r="T1714" t="n">
        <v>13956.21</v>
      </c>
      <c r="U1714" t="n">
        <v>0.55</v>
      </c>
      <c r="V1714" t="n">
        <v>0.75</v>
      </c>
      <c r="W1714" t="n">
        <v>0.21</v>
      </c>
      <c r="X1714" t="n">
        <v>0.85</v>
      </c>
      <c r="Y1714" t="n">
        <v>1</v>
      </c>
      <c r="Z1714" t="n">
        <v>10</v>
      </c>
    </row>
    <row r="1715">
      <c r="A1715" t="n">
        <v>7</v>
      </c>
      <c r="B1715" t="n">
        <v>25</v>
      </c>
      <c r="C1715" t="inlineStr">
        <is>
          <t xml:space="preserve">CONCLUIDO	</t>
        </is>
      </c>
      <c r="D1715" t="n">
        <v>4.9555</v>
      </c>
      <c r="E1715" t="n">
        <v>20.18</v>
      </c>
      <c r="F1715" t="n">
        <v>18</v>
      </c>
      <c r="G1715" t="n">
        <v>38.56</v>
      </c>
      <c r="H1715" t="n">
        <v>0.75</v>
      </c>
      <c r="I1715" t="n">
        <v>28</v>
      </c>
      <c r="J1715" t="n">
        <v>63.79</v>
      </c>
      <c r="K1715" t="n">
        <v>28.92</v>
      </c>
      <c r="L1715" t="n">
        <v>2.75</v>
      </c>
      <c r="M1715" t="n">
        <v>26</v>
      </c>
      <c r="N1715" t="n">
        <v>7.12</v>
      </c>
      <c r="O1715" t="n">
        <v>8101.81</v>
      </c>
      <c r="P1715" t="n">
        <v>101.73</v>
      </c>
      <c r="Q1715" t="n">
        <v>444.56</v>
      </c>
      <c r="R1715" t="n">
        <v>83.64</v>
      </c>
      <c r="S1715" t="n">
        <v>48.21</v>
      </c>
      <c r="T1715" t="n">
        <v>11686.02</v>
      </c>
      <c r="U1715" t="n">
        <v>0.58</v>
      </c>
      <c r="V1715" t="n">
        <v>0.76</v>
      </c>
      <c r="W1715" t="n">
        <v>0.21</v>
      </c>
      <c r="X1715" t="n">
        <v>0.72</v>
      </c>
      <c r="Y1715" t="n">
        <v>1</v>
      </c>
      <c r="Z1715" t="n">
        <v>10</v>
      </c>
    </row>
    <row r="1716">
      <c r="A1716" t="n">
        <v>8</v>
      </c>
      <c r="B1716" t="n">
        <v>25</v>
      </c>
      <c r="C1716" t="inlineStr">
        <is>
          <t xml:space="preserve">CONCLUIDO	</t>
        </is>
      </c>
      <c r="D1716" t="n">
        <v>4.9683</v>
      </c>
      <c r="E1716" t="n">
        <v>20.13</v>
      </c>
      <c r="F1716" t="n">
        <v>17.98</v>
      </c>
      <c r="G1716" t="n">
        <v>43.16</v>
      </c>
      <c r="H1716" t="n">
        <v>0.8100000000000001</v>
      </c>
      <c r="I1716" t="n">
        <v>25</v>
      </c>
      <c r="J1716" t="n">
        <v>64.08</v>
      </c>
      <c r="K1716" t="n">
        <v>28.92</v>
      </c>
      <c r="L1716" t="n">
        <v>3</v>
      </c>
      <c r="M1716" t="n">
        <v>23</v>
      </c>
      <c r="N1716" t="n">
        <v>7.16</v>
      </c>
      <c r="O1716" t="n">
        <v>8137.65</v>
      </c>
      <c r="P1716" t="n">
        <v>99.89</v>
      </c>
      <c r="Q1716" t="n">
        <v>444.56</v>
      </c>
      <c r="R1716" t="n">
        <v>83.86</v>
      </c>
      <c r="S1716" t="n">
        <v>48.21</v>
      </c>
      <c r="T1716" t="n">
        <v>11811.56</v>
      </c>
      <c r="U1716" t="n">
        <v>0.57</v>
      </c>
      <c r="V1716" t="n">
        <v>0.76</v>
      </c>
      <c r="W1716" t="n">
        <v>0.2</v>
      </c>
      <c r="X1716" t="n">
        <v>0.71</v>
      </c>
      <c r="Y1716" t="n">
        <v>1</v>
      </c>
      <c r="Z1716" t="n">
        <v>10</v>
      </c>
    </row>
    <row r="1717">
      <c r="A1717" t="n">
        <v>9</v>
      </c>
      <c r="B1717" t="n">
        <v>25</v>
      </c>
      <c r="C1717" t="inlineStr">
        <is>
          <t xml:space="preserve">CONCLUIDO	</t>
        </is>
      </c>
      <c r="D1717" t="n">
        <v>4.9929</v>
      </c>
      <c r="E1717" t="n">
        <v>20.03</v>
      </c>
      <c r="F1717" t="n">
        <v>17.91</v>
      </c>
      <c r="G1717" t="n">
        <v>46.73</v>
      </c>
      <c r="H1717" t="n">
        <v>0.88</v>
      </c>
      <c r="I1717" t="n">
        <v>23</v>
      </c>
      <c r="J1717" t="n">
        <v>64.38</v>
      </c>
      <c r="K1717" t="n">
        <v>28.92</v>
      </c>
      <c r="L1717" t="n">
        <v>3.25</v>
      </c>
      <c r="M1717" t="n">
        <v>21</v>
      </c>
      <c r="N1717" t="n">
        <v>7.2</v>
      </c>
      <c r="O1717" t="n">
        <v>8173.52</v>
      </c>
      <c r="P1717" t="n">
        <v>97.39</v>
      </c>
      <c r="Q1717" t="n">
        <v>444.55</v>
      </c>
      <c r="R1717" t="n">
        <v>81.40000000000001</v>
      </c>
      <c r="S1717" t="n">
        <v>48.21</v>
      </c>
      <c r="T1717" t="n">
        <v>10590.3</v>
      </c>
      <c r="U1717" t="n">
        <v>0.59</v>
      </c>
      <c r="V1717" t="n">
        <v>0.76</v>
      </c>
      <c r="W1717" t="n">
        <v>0.2</v>
      </c>
      <c r="X1717" t="n">
        <v>0.64</v>
      </c>
      <c r="Y1717" t="n">
        <v>1</v>
      </c>
      <c r="Z1717" t="n">
        <v>10</v>
      </c>
    </row>
    <row r="1718">
      <c r="A1718" t="n">
        <v>10</v>
      </c>
      <c r="B1718" t="n">
        <v>25</v>
      </c>
      <c r="C1718" t="inlineStr">
        <is>
          <t xml:space="preserve">CONCLUIDO	</t>
        </is>
      </c>
      <c r="D1718" t="n">
        <v>5.0121</v>
      </c>
      <c r="E1718" t="n">
        <v>19.95</v>
      </c>
      <c r="F1718" t="n">
        <v>17.86</v>
      </c>
      <c r="G1718" t="n">
        <v>51.04</v>
      </c>
      <c r="H1718" t="n">
        <v>0.9399999999999999</v>
      </c>
      <c r="I1718" t="n">
        <v>21</v>
      </c>
      <c r="J1718" t="n">
        <v>64.67</v>
      </c>
      <c r="K1718" t="n">
        <v>28.92</v>
      </c>
      <c r="L1718" t="n">
        <v>3.5</v>
      </c>
      <c r="M1718" t="n">
        <v>16</v>
      </c>
      <c r="N1718" t="n">
        <v>7.24</v>
      </c>
      <c r="O1718" t="n">
        <v>8209.41</v>
      </c>
      <c r="P1718" t="n">
        <v>95.64</v>
      </c>
      <c r="Q1718" t="n">
        <v>444.59</v>
      </c>
      <c r="R1718" t="n">
        <v>79.61</v>
      </c>
      <c r="S1718" t="n">
        <v>48.21</v>
      </c>
      <c r="T1718" t="n">
        <v>9706.5</v>
      </c>
      <c r="U1718" t="n">
        <v>0.61</v>
      </c>
      <c r="V1718" t="n">
        <v>0.76</v>
      </c>
      <c r="W1718" t="n">
        <v>0.2</v>
      </c>
      <c r="X1718" t="n">
        <v>0.59</v>
      </c>
      <c r="Y1718" t="n">
        <v>1</v>
      </c>
      <c r="Z1718" t="n">
        <v>10</v>
      </c>
    </row>
    <row r="1719">
      <c r="A1719" t="n">
        <v>11</v>
      </c>
      <c r="B1719" t="n">
        <v>25</v>
      </c>
      <c r="C1719" t="inlineStr">
        <is>
          <t xml:space="preserve">CONCLUIDO	</t>
        </is>
      </c>
      <c r="D1719" t="n">
        <v>5.027</v>
      </c>
      <c r="E1719" t="n">
        <v>19.89</v>
      </c>
      <c r="F1719" t="n">
        <v>17.82</v>
      </c>
      <c r="G1719" t="n">
        <v>53.46</v>
      </c>
      <c r="H1719" t="n">
        <v>1.01</v>
      </c>
      <c r="I1719" t="n">
        <v>20</v>
      </c>
      <c r="J1719" t="n">
        <v>64.95999999999999</v>
      </c>
      <c r="K1719" t="n">
        <v>28.92</v>
      </c>
      <c r="L1719" t="n">
        <v>3.75</v>
      </c>
      <c r="M1719" t="n">
        <v>8</v>
      </c>
      <c r="N1719" t="n">
        <v>7.28</v>
      </c>
      <c r="O1719" t="n">
        <v>8245.32</v>
      </c>
      <c r="P1719" t="n">
        <v>94.55</v>
      </c>
      <c r="Q1719" t="n">
        <v>444.56</v>
      </c>
      <c r="R1719" t="n">
        <v>77.91</v>
      </c>
      <c r="S1719" t="n">
        <v>48.21</v>
      </c>
      <c r="T1719" t="n">
        <v>8862.309999999999</v>
      </c>
      <c r="U1719" t="n">
        <v>0.62</v>
      </c>
      <c r="V1719" t="n">
        <v>0.77</v>
      </c>
      <c r="W1719" t="n">
        <v>0.21</v>
      </c>
      <c r="X1719" t="n">
        <v>0.54</v>
      </c>
      <c r="Y1719" t="n">
        <v>1</v>
      </c>
      <c r="Z1719" t="n">
        <v>10</v>
      </c>
    </row>
    <row r="1720">
      <c r="A1720" t="n">
        <v>12</v>
      </c>
      <c r="B1720" t="n">
        <v>25</v>
      </c>
      <c r="C1720" t="inlineStr">
        <is>
          <t xml:space="preserve">CONCLUIDO	</t>
        </is>
      </c>
      <c r="D1720" t="n">
        <v>5.0231</v>
      </c>
      <c r="E1720" t="n">
        <v>19.91</v>
      </c>
      <c r="F1720" t="n">
        <v>17.83</v>
      </c>
      <c r="G1720" t="n">
        <v>53.5</v>
      </c>
      <c r="H1720" t="n">
        <v>1.07</v>
      </c>
      <c r="I1720" t="n">
        <v>20</v>
      </c>
      <c r="J1720" t="n">
        <v>65.25</v>
      </c>
      <c r="K1720" t="n">
        <v>28.92</v>
      </c>
      <c r="L1720" t="n">
        <v>4</v>
      </c>
      <c r="M1720" t="n">
        <v>3</v>
      </c>
      <c r="N1720" t="n">
        <v>7.33</v>
      </c>
      <c r="O1720" t="n">
        <v>8281.25</v>
      </c>
      <c r="P1720" t="n">
        <v>94.36</v>
      </c>
      <c r="Q1720" t="n">
        <v>444.59</v>
      </c>
      <c r="R1720" t="n">
        <v>78.17</v>
      </c>
      <c r="S1720" t="n">
        <v>48.21</v>
      </c>
      <c r="T1720" t="n">
        <v>8992.450000000001</v>
      </c>
      <c r="U1720" t="n">
        <v>0.62</v>
      </c>
      <c r="V1720" t="n">
        <v>0.76</v>
      </c>
      <c r="W1720" t="n">
        <v>0.21</v>
      </c>
      <c r="X1720" t="n">
        <v>0.5600000000000001</v>
      </c>
      <c r="Y1720" t="n">
        <v>1</v>
      </c>
      <c r="Z1720" t="n">
        <v>10</v>
      </c>
    </row>
    <row r="1721">
      <c r="A1721" t="n">
        <v>13</v>
      </c>
      <c r="B1721" t="n">
        <v>25</v>
      </c>
      <c r="C1721" t="inlineStr">
        <is>
          <t xml:space="preserve">CONCLUIDO	</t>
        </is>
      </c>
      <c r="D1721" t="n">
        <v>5.0332</v>
      </c>
      <c r="E1721" t="n">
        <v>19.87</v>
      </c>
      <c r="F1721" t="n">
        <v>17.81</v>
      </c>
      <c r="G1721" t="n">
        <v>56.24</v>
      </c>
      <c r="H1721" t="n">
        <v>1.13</v>
      </c>
      <c r="I1721" t="n">
        <v>19</v>
      </c>
      <c r="J1721" t="n">
        <v>65.54000000000001</v>
      </c>
      <c r="K1721" t="n">
        <v>28.92</v>
      </c>
      <c r="L1721" t="n">
        <v>4.25</v>
      </c>
      <c r="M1721" t="n">
        <v>1</v>
      </c>
      <c r="N1721" t="n">
        <v>7.37</v>
      </c>
      <c r="O1721" t="n">
        <v>8317.200000000001</v>
      </c>
      <c r="P1721" t="n">
        <v>94.45999999999999</v>
      </c>
      <c r="Q1721" t="n">
        <v>444.58</v>
      </c>
      <c r="R1721" t="n">
        <v>77.13</v>
      </c>
      <c r="S1721" t="n">
        <v>48.21</v>
      </c>
      <c r="T1721" t="n">
        <v>8475.540000000001</v>
      </c>
      <c r="U1721" t="n">
        <v>0.63</v>
      </c>
      <c r="V1721" t="n">
        <v>0.77</v>
      </c>
      <c r="W1721" t="n">
        <v>0.22</v>
      </c>
      <c r="X1721" t="n">
        <v>0.53</v>
      </c>
      <c r="Y1721" t="n">
        <v>1</v>
      </c>
      <c r="Z1721" t="n">
        <v>10</v>
      </c>
    </row>
    <row r="1722">
      <c r="A1722" t="n">
        <v>14</v>
      </c>
      <c r="B1722" t="n">
        <v>25</v>
      </c>
      <c r="C1722" t="inlineStr">
        <is>
          <t xml:space="preserve">CONCLUIDO	</t>
        </is>
      </c>
      <c r="D1722" t="n">
        <v>5.0375</v>
      </c>
      <c r="E1722" t="n">
        <v>19.85</v>
      </c>
      <c r="F1722" t="n">
        <v>17.79</v>
      </c>
      <c r="G1722" t="n">
        <v>56.18</v>
      </c>
      <c r="H1722" t="n">
        <v>1.19</v>
      </c>
      <c r="I1722" t="n">
        <v>19</v>
      </c>
      <c r="J1722" t="n">
        <v>65.83</v>
      </c>
      <c r="K1722" t="n">
        <v>28.92</v>
      </c>
      <c r="L1722" t="n">
        <v>4.5</v>
      </c>
      <c r="M1722" t="n">
        <v>0</v>
      </c>
      <c r="N1722" t="n">
        <v>7.41</v>
      </c>
      <c r="O1722" t="n">
        <v>8353.17</v>
      </c>
      <c r="P1722" t="n">
        <v>94.56</v>
      </c>
      <c r="Q1722" t="n">
        <v>444.61</v>
      </c>
      <c r="R1722" t="n">
        <v>76.55</v>
      </c>
      <c r="S1722" t="n">
        <v>48.21</v>
      </c>
      <c r="T1722" t="n">
        <v>8184.86</v>
      </c>
      <c r="U1722" t="n">
        <v>0.63</v>
      </c>
      <c r="V1722" t="n">
        <v>0.77</v>
      </c>
      <c r="W1722" t="n">
        <v>0.22</v>
      </c>
      <c r="X1722" t="n">
        <v>0.51</v>
      </c>
      <c r="Y1722" t="n">
        <v>1</v>
      </c>
      <c r="Z1722" t="n">
        <v>10</v>
      </c>
    </row>
    <row r="1723">
      <c r="A1723" t="n">
        <v>0</v>
      </c>
      <c r="B1723" t="n">
        <v>85</v>
      </c>
      <c r="C1723" t="inlineStr">
        <is>
          <t xml:space="preserve">CONCLUIDO	</t>
        </is>
      </c>
      <c r="D1723" t="n">
        <v>2.9945</v>
      </c>
      <c r="E1723" t="n">
        <v>33.39</v>
      </c>
      <c r="F1723" t="n">
        <v>23.67</v>
      </c>
      <c r="G1723" t="n">
        <v>6.54</v>
      </c>
      <c r="H1723" t="n">
        <v>0.11</v>
      </c>
      <c r="I1723" t="n">
        <v>217</v>
      </c>
      <c r="J1723" t="n">
        <v>167.88</v>
      </c>
      <c r="K1723" t="n">
        <v>51.39</v>
      </c>
      <c r="L1723" t="n">
        <v>1</v>
      </c>
      <c r="M1723" t="n">
        <v>215</v>
      </c>
      <c r="N1723" t="n">
        <v>30.49</v>
      </c>
      <c r="O1723" t="n">
        <v>20939.59</v>
      </c>
      <c r="P1723" t="n">
        <v>298.58</v>
      </c>
      <c r="Q1723" t="n">
        <v>444.69</v>
      </c>
      <c r="R1723" t="n">
        <v>269.49</v>
      </c>
      <c r="S1723" t="n">
        <v>48.21</v>
      </c>
      <c r="T1723" t="n">
        <v>103662.96</v>
      </c>
      <c r="U1723" t="n">
        <v>0.18</v>
      </c>
      <c r="V1723" t="n">
        <v>0.58</v>
      </c>
      <c r="W1723" t="n">
        <v>0.51</v>
      </c>
      <c r="X1723" t="n">
        <v>6.39</v>
      </c>
      <c r="Y1723" t="n">
        <v>1</v>
      </c>
      <c r="Z1723" t="n">
        <v>10</v>
      </c>
    </row>
    <row r="1724">
      <c r="A1724" t="n">
        <v>1</v>
      </c>
      <c r="B1724" t="n">
        <v>85</v>
      </c>
      <c r="C1724" t="inlineStr">
        <is>
          <t xml:space="preserve">CONCLUIDO	</t>
        </is>
      </c>
      <c r="D1724" t="n">
        <v>3.3529</v>
      </c>
      <c r="E1724" t="n">
        <v>29.82</v>
      </c>
      <c r="F1724" t="n">
        <v>22</v>
      </c>
      <c r="G1724" t="n">
        <v>8.199999999999999</v>
      </c>
      <c r="H1724" t="n">
        <v>0.13</v>
      </c>
      <c r="I1724" t="n">
        <v>161</v>
      </c>
      <c r="J1724" t="n">
        <v>168.25</v>
      </c>
      <c r="K1724" t="n">
        <v>51.39</v>
      </c>
      <c r="L1724" t="n">
        <v>1.25</v>
      </c>
      <c r="M1724" t="n">
        <v>159</v>
      </c>
      <c r="N1724" t="n">
        <v>30.6</v>
      </c>
      <c r="O1724" t="n">
        <v>20984.25</v>
      </c>
      <c r="P1724" t="n">
        <v>276.86</v>
      </c>
      <c r="Q1724" t="n">
        <v>444.68</v>
      </c>
      <c r="R1724" t="n">
        <v>214.86</v>
      </c>
      <c r="S1724" t="n">
        <v>48.21</v>
      </c>
      <c r="T1724" t="n">
        <v>76629.50999999999</v>
      </c>
      <c r="U1724" t="n">
        <v>0.22</v>
      </c>
      <c r="V1724" t="n">
        <v>0.62</v>
      </c>
      <c r="W1724" t="n">
        <v>0.42</v>
      </c>
      <c r="X1724" t="n">
        <v>4.71</v>
      </c>
      <c r="Y1724" t="n">
        <v>1</v>
      </c>
      <c r="Z1724" t="n">
        <v>10</v>
      </c>
    </row>
    <row r="1725">
      <c r="A1725" t="n">
        <v>2</v>
      </c>
      <c r="B1725" t="n">
        <v>85</v>
      </c>
      <c r="C1725" t="inlineStr">
        <is>
          <t xml:space="preserve">CONCLUIDO	</t>
        </is>
      </c>
      <c r="D1725" t="n">
        <v>3.6124</v>
      </c>
      <c r="E1725" t="n">
        <v>27.68</v>
      </c>
      <c r="F1725" t="n">
        <v>20.97</v>
      </c>
      <c r="G1725" t="n">
        <v>9.83</v>
      </c>
      <c r="H1725" t="n">
        <v>0.16</v>
      </c>
      <c r="I1725" t="n">
        <v>128</v>
      </c>
      <c r="J1725" t="n">
        <v>168.61</v>
      </c>
      <c r="K1725" t="n">
        <v>51.39</v>
      </c>
      <c r="L1725" t="n">
        <v>1.5</v>
      </c>
      <c r="M1725" t="n">
        <v>126</v>
      </c>
      <c r="N1725" t="n">
        <v>30.71</v>
      </c>
      <c r="O1725" t="n">
        <v>21028.94</v>
      </c>
      <c r="P1725" t="n">
        <v>263.45</v>
      </c>
      <c r="Q1725" t="n">
        <v>444.6</v>
      </c>
      <c r="R1725" t="n">
        <v>181.06</v>
      </c>
      <c r="S1725" t="n">
        <v>48.21</v>
      </c>
      <c r="T1725" t="n">
        <v>59894.99</v>
      </c>
      <c r="U1725" t="n">
        <v>0.27</v>
      </c>
      <c r="V1725" t="n">
        <v>0.65</v>
      </c>
      <c r="W1725" t="n">
        <v>0.37</v>
      </c>
      <c r="X1725" t="n">
        <v>3.69</v>
      </c>
      <c r="Y1725" t="n">
        <v>1</v>
      </c>
      <c r="Z1725" t="n">
        <v>10</v>
      </c>
    </row>
    <row r="1726">
      <c r="A1726" t="n">
        <v>3</v>
      </c>
      <c r="B1726" t="n">
        <v>85</v>
      </c>
      <c r="C1726" t="inlineStr">
        <is>
          <t xml:space="preserve">CONCLUIDO	</t>
        </is>
      </c>
      <c r="D1726" t="n">
        <v>3.8054</v>
      </c>
      <c r="E1726" t="n">
        <v>26.28</v>
      </c>
      <c r="F1726" t="n">
        <v>20.31</v>
      </c>
      <c r="G1726" t="n">
        <v>11.5</v>
      </c>
      <c r="H1726" t="n">
        <v>0.18</v>
      </c>
      <c r="I1726" t="n">
        <v>106</v>
      </c>
      <c r="J1726" t="n">
        <v>168.97</v>
      </c>
      <c r="K1726" t="n">
        <v>51.39</v>
      </c>
      <c r="L1726" t="n">
        <v>1.75</v>
      </c>
      <c r="M1726" t="n">
        <v>104</v>
      </c>
      <c r="N1726" t="n">
        <v>30.83</v>
      </c>
      <c r="O1726" t="n">
        <v>21073.68</v>
      </c>
      <c r="P1726" t="n">
        <v>254.64</v>
      </c>
      <c r="Q1726" t="n">
        <v>444.59</v>
      </c>
      <c r="R1726" t="n">
        <v>159.57</v>
      </c>
      <c r="S1726" t="n">
        <v>48.21</v>
      </c>
      <c r="T1726" t="n">
        <v>49261.42</v>
      </c>
      <c r="U1726" t="n">
        <v>0.3</v>
      </c>
      <c r="V1726" t="n">
        <v>0.67</v>
      </c>
      <c r="W1726" t="n">
        <v>0.34</v>
      </c>
      <c r="X1726" t="n">
        <v>3.04</v>
      </c>
      <c r="Y1726" t="n">
        <v>1</v>
      </c>
      <c r="Z1726" t="n">
        <v>10</v>
      </c>
    </row>
    <row r="1727">
      <c r="A1727" t="n">
        <v>4</v>
      </c>
      <c r="B1727" t="n">
        <v>85</v>
      </c>
      <c r="C1727" t="inlineStr">
        <is>
          <t xml:space="preserve">CONCLUIDO	</t>
        </is>
      </c>
      <c r="D1727" t="n">
        <v>3.9499</v>
      </c>
      <c r="E1727" t="n">
        <v>25.32</v>
      </c>
      <c r="F1727" t="n">
        <v>19.86</v>
      </c>
      <c r="G1727" t="n">
        <v>13.1</v>
      </c>
      <c r="H1727" t="n">
        <v>0.21</v>
      </c>
      <c r="I1727" t="n">
        <v>91</v>
      </c>
      <c r="J1727" t="n">
        <v>169.33</v>
      </c>
      <c r="K1727" t="n">
        <v>51.39</v>
      </c>
      <c r="L1727" t="n">
        <v>2</v>
      </c>
      <c r="M1727" t="n">
        <v>89</v>
      </c>
      <c r="N1727" t="n">
        <v>30.94</v>
      </c>
      <c r="O1727" t="n">
        <v>21118.46</v>
      </c>
      <c r="P1727" t="n">
        <v>248.5</v>
      </c>
      <c r="Q1727" t="n">
        <v>444.68</v>
      </c>
      <c r="R1727" t="n">
        <v>144.79</v>
      </c>
      <c r="S1727" t="n">
        <v>48.21</v>
      </c>
      <c r="T1727" t="n">
        <v>41946.68</v>
      </c>
      <c r="U1727" t="n">
        <v>0.33</v>
      </c>
      <c r="V1727" t="n">
        <v>0.6899999999999999</v>
      </c>
      <c r="W1727" t="n">
        <v>0.31</v>
      </c>
      <c r="X1727" t="n">
        <v>2.58</v>
      </c>
      <c r="Y1727" t="n">
        <v>1</v>
      </c>
      <c r="Z1727" t="n">
        <v>10</v>
      </c>
    </row>
    <row r="1728">
      <c r="A1728" t="n">
        <v>5</v>
      </c>
      <c r="B1728" t="n">
        <v>85</v>
      </c>
      <c r="C1728" t="inlineStr">
        <is>
          <t xml:space="preserve">CONCLUIDO	</t>
        </is>
      </c>
      <c r="D1728" t="n">
        <v>4.0753</v>
      </c>
      <c r="E1728" t="n">
        <v>24.54</v>
      </c>
      <c r="F1728" t="n">
        <v>19.49</v>
      </c>
      <c r="G1728" t="n">
        <v>14.8</v>
      </c>
      <c r="H1728" t="n">
        <v>0.24</v>
      </c>
      <c r="I1728" t="n">
        <v>79</v>
      </c>
      <c r="J1728" t="n">
        <v>169.7</v>
      </c>
      <c r="K1728" t="n">
        <v>51.39</v>
      </c>
      <c r="L1728" t="n">
        <v>2.25</v>
      </c>
      <c r="M1728" t="n">
        <v>77</v>
      </c>
      <c r="N1728" t="n">
        <v>31.05</v>
      </c>
      <c r="O1728" t="n">
        <v>21163.27</v>
      </c>
      <c r="P1728" t="n">
        <v>243.37</v>
      </c>
      <c r="Q1728" t="n">
        <v>444.64</v>
      </c>
      <c r="R1728" t="n">
        <v>132.8</v>
      </c>
      <c r="S1728" t="n">
        <v>48.21</v>
      </c>
      <c r="T1728" t="n">
        <v>36009.28</v>
      </c>
      <c r="U1728" t="n">
        <v>0.36</v>
      </c>
      <c r="V1728" t="n">
        <v>0.7</v>
      </c>
      <c r="W1728" t="n">
        <v>0.29</v>
      </c>
      <c r="X1728" t="n">
        <v>2.21</v>
      </c>
      <c r="Y1728" t="n">
        <v>1</v>
      </c>
      <c r="Z1728" t="n">
        <v>10</v>
      </c>
    </row>
    <row r="1729">
      <c r="A1729" t="n">
        <v>6</v>
      </c>
      <c r="B1729" t="n">
        <v>85</v>
      </c>
      <c r="C1729" t="inlineStr">
        <is>
          <t xml:space="preserve">CONCLUIDO	</t>
        </is>
      </c>
      <c r="D1729" t="n">
        <v>4.1699</v>
      </c>
      <c r="E1729" t="n">
        <v>23.98</v>
      </c>
      <c r="F1729" t="n">
        <v>19.24</v>
      </c>
      <c r="G1729" t="n">
        <v>16.49</v>
      </c>
      <c r="H1729" t="n">
        <v>0.26</v>
      </c>
      <c r="I1729" t="n">
        <v>70</v>
      </c>
      <c r="J1729" t="n">
        <v>170.06</v>
      </c>
      <c r="K1729" t="n">
        <v>51.39</v>
      </c>
      <c r="L1729" t="n">
        <v>2.5</v>
      </c>
      <c r="M1729" t="n">
        <v>68</v>
      </c>
      <c r="N1729" t="n">
        <v>31.17</v>
      </c>
      <c r="O1729" t="n">
        <v>21208.12</v>
      </c>
      <c r="P1729" t="n">
        <v>239.65</v>
      </c>
      <c r="Q1729" t="n">
        <v>444.64</v>
      </c>
      <c r="R1729" t="n">
        <v>124.35</v>
      </c>
      <c r="S1729" t="n">
        <v>48.21</v>
      </c>
      <c r="T1729" t="n">
        <v>31832.23</v>
      </c>
      <c r="U1729" t="n">
        <v>0.39</v>
      </c>
      <c r="V1729" t="n">
        <v>0.71</v>
      </c>
      <c r="W1729" t="n">
        <v>0.28</v>
      </c>
      <c r="X1729" t="n">
        <v>1.96</v>
      </c>
      <c r="Y1729" t="n">
        <v>1</v>
      </c>
      <c r="Z1729" t="n">
        <v>10</v>
      </c>
    </row>
    <row r="1730">
      <c r="A1730" t="n">
        <v>7</v>
      </c>
      <c r="B1730" t="n">
        <v>85</v>
      </c>
      <c r="C1730" t="inlineStr">
        <is>
          <t xml:space="preserve">CONCLUIDO	</t>
        </is>
      </c>
      <c r="D1730" t="n">
        <v>4.2515</v>
      </c>
      <c r="E1730" t="n">
        <v>23.52</v>
      </c>
      <c r="F1730" t="n">
        <v>19.01</v>
      </c>
      <c r="G1730" t="n">
        <v>18.11</v>
      </c>
      <c r="H1730" t="n">
        <v>0.29</v>
      </c>
      <c r="I1730" t="n">
        <v>63</v>
      </c>
      <c r="J1730" t="n">
        <v>170.42</v>
      </c>
      <c r="K1730" t="n">
        <v>51.39</v>
      </c>
      <c r="L1730" t="n">
        <v>2.75</v>
      </c>
      <c r="M1730" t="n">
        <v>61</v>
      </c>
      <c r="N1730" t="n">
        <v>31.28</v>
      </c>
      <c r="O1730" t="n">
        <v>21253.01</v>
      </c>
      <c r="P1730" t="n">
        <v>236.52</v>
      </c>
      <c r="Q1730" t="n">
        <v>444.59</v>
      </c>
      <c r="R1730" t="n">
        <v>117.01</v>
      </c>
      <c r="S1730" t="n">
        <v>48.21</v>
      </c>
      <c r="T1730" t="n">
        <v>28195.49</v>
      </c>
      <c r="U1730" t="n">
        <v>0.41</v>
      </c>
      <c r="V1730" t="n">
        <v>0.72</v>
      </c>
      <c r="W1730" t="n">
        <v>0.27</v>
      </c>
      <c r="X1730" t="n">
        <v>1.74</v>
      </c>
      <c r="Y1730" t="n">
        <v>1</v>
      </c>
      <c r="Z1730" t="n">
        <v>10</v>
      </c>
    </row>
    <row r="1731">
      <c r="A1731" t="n">
        <v>8</v>
      </c>
      <c r="B1731" t="n">
        <v>85</v>
      </c>
      <c r="C1731" t="inlineStr">
        <is>
          <t xml:space="preserve">CONCLUIDO	</t>
        </is>
      </c>
      <c r="D1731" t="n">
        <v>4.3273</v>
      </c>
      <c r="E1731" t="n">
        <v>23.11</v>
      </c>
      <c r="F1731" t="n">
        <v>18.8</v>
      </c>
      <c r="G1731" t="n">
        <v>19.79</v>
      </c>
      <c r="H1731" t="n">
        <v>0.31</v>
      </c>
      <c r="I1731" t="n">
        <v>57</v>
      </c>
      <c r="J1731" t="n">
        <v>170.79</v>
      </c>
      <c r="K1731" t="n">
        <v>51.39</v>
      </c>
      <c r="L1731" t="n">
        <v>3</v>
      </c>
      <c r="M1731" t="n">
        <v>55</v>
      </c>
      <c r="N1731" t="n">
        <v>31.4</v>
      </c>
      <c r="O1731" t="n">
        <v>21297.94</v>
      </c>
      <c r="P1731" t="n">
        <v>233.48</v>
      </c>
      <c r="Q1731" t="n">
        <v>444.55</v>
      </c>
      <c r="R1731" t="n">
        <v>109.97</v>
      </c>
      <c r="S1731" t="n">
        <v>48.21</v>
      </c>
      <c r="T1731" t="n">
        <v>24703.34</v>
      </c>
      <c r="U1731" t="n">
        <v>0.44</v>
      </c>
      <c r="V1731" t="n">
        <v>0.73</v>
      </c>
      <c r="W1731" t="n">
        <v>0.26</v>
      </c>
      <c r="X1731" t="n">
        <v>1.53</v>
      </c>
      <c r="Y1731" t="n">
        <v>1</v>
      </c>
      <c r="Z1731" t="n">
        <v>10</v>
      </c>
    </row>
    <row r="1732">
      <c r="A1732" t="n">
        <v>9</v>
      </c>
      <c r="B1732" t="n">
        <v>85</v>
      </c>
      <c r="C1732" t="inlineStr">
        <is>
          <t xml:space="preserve">CONCLUIDO	</t>
        </is>
      </c>
      <c r="D1732" t="n">
        <v>4.4071</v>
      </c>
      <c r="E1732" t="n">
        <v>22.69</v>
      </c>
      <c r="F1732" t="n">
        <v>18.56</v>
      </c>
      <c r="G1732" t="n">
        <v>21.41</v>
      </c>
      <c r="H1732" t="n">
        <v>0.34</v>
      </c>
      <c r="I1732" t="n">
        <v>52</v>
      </c>
      <c r="J1732" t="n">
        <v>171.15</v>
      </c>
      <c r="K1732" t="n">
        <v>51.39</v>
      </c>
      <c r="L1732" t="n">
        <v>3.25</v>
      </c>
      <c r="M1732" t="n">
        <v>50</v>
      </c>
      <c r="N1732" t="n">
        <v>31.51</v>
      </c>
      <c r="O1732" t="n">
        <v>21342.91</v>
      </c>
      <c r="P1732" t="n">
        <v>229.76</v>
      </c>
      <c r="Q1732" t="n">
        <v>444.58</v>
      </c>
      <c r="R1732" t="n">
        <v>102.27</v>
      </c>
      <c r="S1732" t="n">
        <v>48.21</v>
      </c>
      <c r="T1732" t="n">
        <v>20878.84</v>
      </c>
      <c r="U1732" t="n">
        <v>0.47</v>
      </c>
      <c r="V1732" t="n">
        <v>0.74</v>
      </c>
      <c r="W1732" t="n">
        <v>0.23</v>
      </c>
      <c r="X1732" t="n">
        <v>1.28</v>
      </c>
      <c r="Y1732" t="n">
        <v>1</v>
      </c>
      <c r="Z1732" t="n">
        <v>10</v>
      </c>
    </row>
    <row r="1733">
      <c r="A1733" t="n">
        <v>10</v>
      </c>
      <c r="B1733" t="n">
        <v>85</v>
      </c>
      <c r="C1733" t="inlineStr">
        <is>
          <t xml:space="preserve">CONCLUIDO	</t>
        </is>
      </c>
      <c r="D1733" t="n">
        <v>4.3846</v>
      </c>
      <c r="E1733" t="n">
        <v>22.81</v>
      </c>
      <c r="F1733" t="n">
        <v>18.77</v>
      </c>
      <c r="G1733" t="n">
        <v>22.99</v>
      </c>
      <c r="H1733" t="n">
        <v>0.36</v>
      </c>
      <c r="I1733" t="n">
        <v>49</v>
      </c>
      <c r="J1733" t="n">
        <v>171.52</v>
      </c>
      <c r="K1733" t="n">
        <v>51.39</v>
      </c>
      <c r="L1733" t="n">
        <v>3.5</v>
      </c>
      <c r="M1733" t="n">
        <v>47</v>
      </c>
      <c r="N1733" t="n">
        <v>31.63</v>
      </c>
      <c r="O1733" t="n">
        <v>21387.92</v>
      </c>
      <c r="P1733" t="n">
        <v>232.35</v>
      </c>
      <c r="Q1733" t="n">
        <v>444.61</v>
      </c>
      <c r="R1733" t="n">
        <v>109.94</v>
      </c>
      <c r="S1733" t="n">
        <v>48.21</v>
      </c>
      <c r="T1733" t="n">
        <v>24729.61</v>
      </c>
      <c r="U1733" t="n">
        <v>0.44</v>
      </c>
      <c r="V1733" t="n">
        <v>0.73</v>
      </c>
      <c r="W1733" t="n">
        <v>0.24</v>
      </c>
      <c r="X1733" t="n">
        <v>1.5</v>
      </c>
      <c r="Y1733" t="n">
        <v>1</v>
      </c>
      <c r="Z1733" t="n">
        <v>10</v>
      </c>
    </row>
    <row r="1734">
      <c r="A1734" t="n">
        <v>11</v>
      </c>
      <c r="B1734" t="n">
        <v>85</v>
      </c>
      <c r="C1734" t="inlineStr">
        <is>
          <t xml:space="preserve">CONCLUIDO	</t>
        </is>
      </c>
      <c r="D1734" t="n">
        <v>4.45</v>
      </c>
      <c r="E1734" t="n">
        <v>22.47</v>
      </c>
      <c r="F1734" t="n">
        <v>18.57</v>
      </c>
      <c r="G1734" t="n">
        <v>24.77</v>
      </c>
      <c r="H1734" t="n">
        <v>0.39</v>
      </c>
      <c r="I1734" t="n">
        <v>45</v>
      </c>
      <c r="J1734" t="n">
        <v>171.88</v>
      </c>
      <c r="K1734" t="n">
        <v>51.39</v>
      </c>
      <c r="L1734" t="n">
        <v>3.75</v>
      </c>
      <c r="M1734" t="n">
        <v>43</v>
      </c>
      <c r="N1734" t="n">
        <v>31.74</v>
      </c>
      <c r="O1734" t="n">
        <v>21432.96</v>
      </c>
      <c r="P1734" t="n">
        <v>229.44</v>
      </c>
      <c r="Q1734" t="n">
        <v>444.63</v>
      </c>
      <c r="R1734" t="n">
        <v>102.99</v>
      </c>
      <c r="S1734" t="n">
        <v>48.21</v>
      </c>
      <c r="T1734" t="n">
        <v>21273.85</v>
      </c>
      <c r="U1734" t="n">
        <v>0.47</v>
      </c>
      <c r="V1734" t="n">
        <v>0.73</v>
      </c>
      <c r="W1734" t="n">
        <v>0.24</v>
      </c>
      <c r="X1734" t="n">
        <v>1.3</v>
      </c>
      <c r="Y1734" t="n">
        <v>1</v>
      </c>
      <c r="Z1734" t="n">
        <v>10</v>
      </c>
    </row>
    <row r="1735">
      <c r="A1735" t="n">
        <v>12</v>
      </c>
      <c r="B1735" t="n">
        <v>85</v>
      </c>
      <c r="C1735" t="inlineStr">
        <is>
          <t xml:space="preserve">CONCLUIDO	</t>
        </is>
      </c>
      <c r="D1735" t="n">
        <v>4.491</v>
      </c>
      <c r="E1735" t="n">
        <v>22.27</v>
      </c>
      <c r="F1735" t="n">
        <v>18.47</v>
      </c>
      <c r="G1735" t="n">
        <v>26.39</v>
      </c>
      <c r="H1735" t="n">
        <v>0.41</v>
      </c>
      <c r="I1735" t="n">
        <v>42</v>
      </c>
      <c r="J1735" t="n">
        <v>172.25</v>
      </c>
      <c r="K1735" t="n">
        <v>51.39</v>
      </c>
      <c r="L1735" t="n">
        <v>4</v>
      </c>
      <c r="M1735" t="n">
        <v>40</v>
      </c>
      <c r="N1735" t="n">
        <v>31.86</v>
      </c>
      <c r="O1735" t="n">
        <v>21478.05</v>
      </c>
      <c r="P1735" t="n">
        <v>227.77</v>
      </c>
      <c r="Q1735" t="n">
        <v>444.55</v>
      </c>
      <c r="R1735" t="n">
        <v>99.64</v>
      </c>
      <c r="S1735" t="n">
        <v>48.21</v>
      </c>
      <c r="T1735" t="n">
        <v>19614.45</v>
      </c>
      <c r="U1735" t="n">
        <v>0.48</v>
      </c>
      <c r="V1735" t="n">
        <v>0.74</v>
      </c>
      <c r="W1735" t="n">
        <v>0.23</v>
      </c>
      <c r="X1735" t="n">
        <v>1.19</v>
      </c>
      <c r="Y1735" t="n">
        <v>1</v>
      </c>
      <c r="Z1735" t="n">
        <v>10</v>
      </c>
    </row>
    <row r="1736">
      <c r="A1736" t="n">
        <v>13</v>
      </c>
      <c r="B1736" t="n">
        <v>85</v>
      </c>
      <c r="C1736" t="inlineStr">
        <is>
          <t xml:space="preserve">CONCLUIDO	</t>
        </is>
      </c>
      <c r="D1736" t="n">
        <v>4.5193</v>
      </c>
      <c r="E1736" t="n">
        <v>22.13</v>
      </c>
      <c r="F1736" t="n">
        <v>18.4</v>
      </c>
      <c r="G1736" t="n">
        <v>27.6</v>
      </c>
      <c r="H1736" t="n">
        <v>0.44</v>
      </c>
      <c r="I1736" t="n">
        <v>40</v>
      </c>
      <c r="J1736" t="n">
        <v>172.61</v>
      </c>
      <c r="K1736" t="n">
        <v>51.39</v>
      </c>
      <c r="L1736" t="n">
        <v>4.25</v>
      </c>
      <c r="M1736" t="n">
        <v>38</v>
      </c>
      <c r="N1736" t="n">
        <v>31.97</v>
      </c>
      <c r="O1736" t="n">
        <v>21523.17</v>
      </c>
      <c r="P1736" t="n">
        <v>226.47</v>
      </c>
      <c r="Q1736" t="n">
        <v>444.57</v>
      </c>
      <c r="R1736" t="n">
        <v>97.34</v>
      </c>
      <c r="S1736" t="n">
        <v>48.21</v>
      </c>
      <c r="T1736" t="n">
        <v>18474.46</v>
      </c>
      <c r="U1736" t="n">
        <v>0.5</v>
      </c>
      <c r="V1736" t="n">
        <v>0.74</v>
      </c>
      <c r="W1736" t="n">
        <v>0.23</v>
      </c>
      <c r="X1736" t="n">
        <v>1.12</v>
      </c>
      <c r="Y1736" t="n">
        <v>1</v>
      </c>
      <c r="Z1736" t="n">
        <v>10</v>
      </c>
    </row>
    <row r="1737">
      <c r="A1737" t="n">
        <v>14</v>
      </c>
      <c r="B1737" t="n">
        <v>85</v>
      </c>
      <c r="C1737" t="inlineStr">
        <is>
          <t xml:space="preserve">CONCLUIDO	</t>
        </is>
      </c>
      <c r="D1737" t="n">
        <v>4.5576</v>
      </c>
      <c r="E1737" t="n">
        <v>21.94</v>
      </c>
      <c r="F1737" t="n">
        <v>18.32</v>
      </c>
      <c r="G1737" t="n">
        <v>29.7</v>
      </c>
      <c r="H1737" t="n">
        <v>0.46</v>
      </c>
      <c r="I1737" t="n">
        <v>37</v>
      </c>
      <c r="J1737" t="n">
        <v>172.98</v>
      </c>
      <c r="K1737" t="n">
        <v>51.39</v>
      </c>
      <c r="L1737" t="n">
        <v>4.5</v>
      </c>
      <c r="M1737" t="n">
        <v>35</v>
      </c>
      <c r="N1737" t="n">
        <v>32.09</v>
      </c>
      <c r="O1737" t="n">
        <v>21568.34</v>
      </c>
      <c r="P1737" t="n">
        <v>224.92</v>
      </c>
      <c r="Q1737" t="n">
        <v>444.56</v>
      </c>
      <c r="R1737" t="n">
        <v>94.39</v>
      </c>
      <c r="S1737" t="n">
        <v>48.21</v>
      </c>
      <c r="T1737" t="n">
        <v>17014.62</v>
      </c>
      <c r="U1737" t="n">
        <v>0.51</v>
      </c>
      <c r="V1737" t="n">
        <v>0.74</v>
      </c>
      <c r="W1737" t="n">
        <v>0.22</v>
      </c>
      <c r="X1737" t="n">
        <v>1.04</v>
      </c>
      <c r="Y1737" t="n">
        <v>1</v>
      </c>
      <c r="Z1737" t="n">
        <v>10</v>
      </c>
    </row>
    <row r="1738">
      <c r="A1738" t="n">
        <v>15</v>
      </c>
      <c r="B1738" t="n">
        <v>85</v>
      </c>
      <c r="C1738" t="inlineStr">
        <is>
          <t xml:space="preserve">CONCLUIDO	</t>
        </is>
      </c>
      <c r="D1738" t="n">
        <v>4.5833</v>
      </c>
      <c r="E1738" t="n">
        <v>21.82</v>
      </c>
      <c r="F1738" t="n">
        <v>18.26</v>
      </c>
      <c r="G1738" t="n">
        <v>31.3</v>
      </c>
      <c r="H1738" t="n">
        <v>0.49</v>
      </c>
      <c r="I1738" t="n">
        <v>35</v>
      </c>
      <c r="J1738" t="n">
        <v>173.35</v>
      </c>
      <c r="K1738" t="n">
        <v>51.39</v>
      </c>
      <c r="L1738" t="n">
        <v>4.75</v>
      </c>
      <c r="M1738" t="n">
        <v>33</v>
      </c>
      <c r="N1738" t="n">
        <v>32.2</v>
      </c>
      <c r="O1738" t="n">
        <v>21613.54</v>
      </c>
      <c r="P1738" t="n">
        <v>223.93</v>
      </c>
      <c r="Q1738" t="n">
        <v>444.59</v>
      </c>
      <c r="R1738" t="n">
        <v>92.69</v>
      </c>
      <c r="S1738" t="n">
        <v>48.21</v>
      </c>
      <c r="T1738" t="n">
        <v>16174.45</v>
      </c>
      <c r="U1738" t="n">
        <v>0.52</v>
      </c>
      <c r="V1738" t="n">
        <v>0.75</v>
      </c>
      <c r="W1738" t="n">
        <v>0.22</v>
      </c>
      <c r="X1738" t="n">
        <v>0.98</v>
      </c>
      <c r="Y1738" t="n">
        <v>1</v>
      </c>
      <c r="Z1738" t="n">
        <v>10</v>
      </c>
    </row>
    <row r="1739">
      <c r="A1739" t="n">
        <v>16</v>
      </c>
      <c r="B1739" t="n">
        <v>85</v>
      </c>
      <c r="C1739" t="inlineStr">
        <is>
          <t xml:space="preserve">CONCLUIDO	</t>
        </is>
      </c>
      <c r="D1739" t="n">
        <v>4.614</v>
      </c>
      <c r="E1739" t="n">
        <v>21.67</v>
      </c>
      <c r="F1739" t="n">
        <v>18.18</v>
      </c>
      <c r="G1739" t="n">
        <v>33.06</v>
      </c>
      <c r="H1739" t="n">
        <v>0.51</v>
      </c>
      <c r="I1739" t="n">
        <v>33</v>
      </c>
      <c r="J1739" t="n">
        <v>173.71</v>
      </c>
      <c r="K1739" t="n">
        <v>51.39</v>
      </c>
      <c r="L1739" t="n">
        <v>5</v>
      </c>
      <c r="M1739" t="n">
        <v>31</v>
      </c>
      <c r="N1739" t="n">
        <v>32.32</v>
      </c>
      <c r="O1739" t="n">
        <v>21658.78</v>
      </c>
      <c r="P1739" t="n">
        <v>222.14</v>
      </c>
      <c r="Q1739" t="n">
        <v>444.57</v>
      </c>
      <c r="R1739" t="n">
        <v>90.12</v>
      </c>
      <c r="S1739" t="n">
        <v>48.21</v>
      </c>
      <c r="T1739" t="n">
        <v>14901.87</v>
      </c>
      <c r="U1739" t="n">
        <v>0.53</v>
      </c>
      <c r="V1739" t="n">
        <v>0.75</v>
      </c>
      <c r="W1739" t="n">
        <v>0.22</v>
      </c>
      <c r="X1739" t="n">
        <v>0.9</v>
      </c>
      <c r="Y1739" t="n">
        <v>1</v>
      </c>
      <c r="Z1739" t="n">
        <v>10</v>
      </c>
    </row>
    <row r="1740">
      <c r="A1740" t="n">
        <v>17</v>
      </c>
      <c r="B1740" t="n">
        <v>85</v>
      </c>
      <c r="C1740" t="inlineStr">
        <is>
          <t xml:space="preserve">CONCLUIDO	</t>
        </is>
      </c>
      <c r="D1740" t="n">
        <v>4.6257</v>
      </c>
      <c r="E1740" t="n">
        <v>21.62</v>
      </c>
      <c r="F1740" t="n">
        <v>18.16</v>
      </c>
      <c r="G1740" t="n">
        <v>34.05</v>
      </c>
      <c r="H1740" t="n">
        <v>0.53</v>
      </c>
      <c r="I1740" t="n">
        <v>32</v>
      </c>
      <c r="J1740" t="n">
        <v>174.08</v>
      </c>
      <c r="K1740" t="n">
        <v>51.39</v>
      </c>
      <c r="L1740" t="n">
        <v>5.25</v>
      </c>
      <c r="M1740" t="n">
        <v>30</v>
      </c>
      <c r="N1740" t="n">
        <v>32.44</v>
      </c>
      <c r="O1740" t="n">
        <v>21704.07</v>
      </c>
      <c r="P1740" t="n">
        <v>221.84</v>
      </c>
      <c r="Q1740" t="n">
        <v>444.56</v>
      </c>
      <c r="R1740" t="n">
        <v>89.5</v>
      </c>
      <c r="S1740" t="n">
        <v>48.21</v>
      </c>
      <c r="T1740" t="n">
        <v>14596.75</v>
      </c>
      <c r="U1740" t="n">
        <v>0.54</v>
      </c>
      <c r="V1740" t="n">
        <v>0.75</v>
      </c>
      <c r="W1740" t="n">
        <v>0.21</v>
      </c>
      <c r="X1740" t="n">
        <v>0.88</v>
      </c>
      <c r="Y1740" t="n">
        <v>1</v>
      </c>
      <c r="Z1740" t="n">
        <v>10</v>
      </c>
    </row>
    <row r="1741">
      <c r="A1741" t="n">
        <v>18</v>
      </c>
      <c r="B1741" t="n">
        <v>85</v>
      </c>
      <c r="C1741" t="inlineStr">
        <is>
          <t xml:space="preserve">CONCLUIDO	</t>
        </is>
      </c>
      <c r="D1741" t="n">
        <v>4.6563</v>
      </c>
      <c r="E1741" t="n">
        <v>21.48</v>
      </c>
      <c r="F1741" t="n">
        <v>18.09</v>
      </c>
      <c r="G1741" t="n">
        <v>36.17</v>
      </c>
      <c r="H1741" t="n">
        <v>0.5600000000000001</v>
      </c>
      <c r="I1741" t="n">
        <v>30</v>
      </c>
      <c r="J1741" t="n">
        <v>174.45</v>
      </c>
      <c r="K1741" t="n">
        <v>51.39</v>
      </c>
      <c r="L1741" t="n">
        <v>5.5</v>
      </c>
      <c r="M1741" t="n">
        <v>28</v>
      </c>
      <c r="N1741" t="n">
        <v>32.56</v>
      </c>
      <c r="O1741" t="n">
        <v>21749.39</v>
      </c>
      <c r="P1741" t="n">
        <v>220.5</v>
      </c>
      <c r="Q1741" t="n">
        <v>444.55</v>
      </c>
      <c r="R1741" t="n">
        <v>86.90000000000001</v>
      </c>
      <c r="S1741" t="n">
        <v>48.21</v>
      </c>
      <c r="T1741" t="n">
        <v>13307.33</v>
      </c>
      <c r="U1741" t="n">
        <v>0.55</v>
      </c>
      <c r="V1741" t="n">
        <v>0.75</v>
      </c>
      <c r="W1741" t="n">
        <v>0.21</v>
      </c>
      <c r="X1741" t="n">
        <v>0.8100000000000001</v>
      </c>
      <c r="Y1741" t="n">
        <v>1</v>
      </c>
      <c r="Z1741" t="n">
        <v>10</v>
      </c>
    </row>
    <row r="1742">
      <c r="A1742" t="n">
        <v>19</v>
      </c>
      <c r="B1742" t="n">
        <v>85</v>
      </c>
      <c r="C1742" t="inlineStr">
        <is>
          <t xml:space="preserve">CONCLUIDO	</t>
        </is>
      </c>
      <c r="D1742" t="n">
        <v>4.669</v>
      </c>
      <c r="E1742" t="n">
        <v>21.42</v>
      </c>
      <c r="F1742" t="n">
        <v>18.06</v>
      </c>
      <c r="G1742" t="n">
        <v>37.37</v>
      </c>
      <c r="H1742" t="n">
        <v>0.58</v>
      </c>
      <c r="I1742" t="n">
        <v>29</v>
      </c>
      <c r="J1742" t="n">
        <v>174.82</v>
      </c>
      <c r="K1742" t="n">
        <v>51.39</v>
      </c>
      <c r="L1742" t="n">
        <v>5.75</v>
      </c>
      <c r="M1742" t="n">
        <v>27</v>
      </c>
      <c r="N1742" t="n">
        <v>32.67</v>
      </c>
      <c r="O1742" t="n">
        <v>21794.75</v>
      </c>
      <c r="P1742" t="n">
        <v>219.6</v>
      </c>
      <c r="Q1742" t="n">
        <v>444.57</v>
      </c>
      <c r="R1742" t="n">
        <v>86.20999999999999</v>
      </c>
      <c r="S1742" t="n">
        <v>48.21</v>
      </c>
      <c r="T1742" t="n">
        <v>12963.17</v>
      </c>
      <c r="U1742" t="n">
        <v>0.5600000000000001</v>
      </c>
      <c r="V1742" t="n">
        <v>0.76</v>
      </c>
      <c r="W1742" t="n">
        <v>0.21</v>
      </c>
      <c r="X1742" t="n">
        <v>0.79</v>
      </c>
      <c r="Y1742" t="n">
        <v>1</v>
      </c>
      <c r="Z1742" t="n">
        <v>10</v>
      </c>
    </row>
    <row r="1743">
      <c r="A1743" t="n">
        <v>20</v>
      </c>
      <c r="B1743" t="n">
        <v>85</v>
      </c>
      <c r="C1743" t="inlineStr">
        <is>
          <t xml:space="preserve">CONCLUIDO	</t>
        </is>
      </c>
      <c r="D1743" t="n">
        <v>4.7151</v>
      </c>
      <c r="E1743" t="n">
        <v>21.21</v>
      </c>
      <c r="F1743" t="n">
        <v>17.92</v>
      </c>
      <c r="G1743" t="n">
        <v>39.82</v>
      </c>
      <c r="H1743" t="n">
        <v>0.61</v>
      </c>
      <c r="I1743" t="n">
        <v>27</v>
      </c>
      <c r="J1743" t="n">
        <v>175.18</v>
      </c>
      <c r="K1743" t="n">
        <v>51.39</v>
      </c>
      <c r="L1743" t="n">
        <v>6</v>
      </c>
      <c r="M1743" t="n">
        <v>25</v>
      </c>
      <c r="N1743" t="n">
        <v>32.79</v>
      </c>
      <c r="O1743" t="n">
        <v>21840.16</v>
      </c>
      <c r="P1743" t="n">
        <v>217.3</v>
      </c>
      <c r="Q1743" t="n">
        <v>444.58</v>
      </c>
      <c r="R1743" t="n">
        <v>81.11</v>
      </c>
      <c r="S1743" t="n">
        <v>48.21</v>
      </c>
      <c r="T1743" t="n">
        <v>10423.9</v>
      </c>
      <c r="U1743" t="n">
        <v>0.59</v>
      </c>
      <c r="V1743" t="n">
        <v>0.76</v>
      </c>
      <c r="W1743" t="n">
        <v>0.21</v>
      </c>
      <c r="X1743" t="n">
        <v>0.64</v>
      </c>
      <c r="Y1743" t="n">
        <v>1</v>
      </c>
      <c r="Z1743" t="n">
        <v>10</v>
      </c>
    </row>
    <row r="1744">
      <c r="A1744" t="n">
        <v>21</v>
      </c>
      <c r="B1744" t="n">
        <v>85</v>
      </c>
      <c r="C1744" t="inlineStr">
        <is>
          <t xml:space="preserve">CONCLUIDO	</t>
        </is>
      </c>
      <c r="D1744" t="n">
        <v>4.7135</v>
      </c>
      <c r="E1744" t="n">
        <v>21.22</v>
      </c>
      <c r="F1744" t="n">
        <v>17.96</v>
      </c>
      <c r="G1744" t="n">
        <v>41.45</v>
      </c>
      <c r="H1744" t="n">
        <v>0.63</v>
      </c>
      <c r="I1744" t="n">
        <v>26</v>
      </c>
      <c r="J1744" t="n">
        <v>175.55</v>
      </c>
      <c r="K1744" t="n">
        <v>51.39</v>
      </c>
      <c r="L1744" t="n">
        <v>6.25</v>
      </c>
      <c r="M1744" t="n">
        <v>24</v>
      </c>
      <c r="N1744" t="n">
        <v>32.91</v>
      </c>
      <c r="O1744" t="n">
        <v>21885.6</v>
      </c>
      <c r="P1744" t="n">
        <v>217.62</v>
      </c>
      <c r="Q1744" t="n">
        <v>444.55</v>
      </c>
      <c r="R1744" t="n">
        <v>83.43000000000001</v>
      </c>
      <c r="S1744" t="n">
        <v>48.21</v>
      </c>
      <c r="T1744" t="n">
        <v>11589</v>
      </c>
      <c r="U1744" t="n">
        <v>0.58</v>
      </c>
      <c r="V1744" t="n">
        <v>0.76</v>
      </c>
      <c r="W1744" t="n">
        <v>0.19</v>
      </c>
      <c r="X1744" t="n">
        <v>0.6899999999999999</v>
      </c>
      <c r="Y1744" t="n">
        <v>1</v>
      </c>
      <c r="Z1744" t="n">
        <v>10</v>
      </c>
    </row>
    <row r="1745">
      <c r="A1745" t="n">
        <v>22</v>
      </c>
      <c r="B1745" t="n">
        <v>85</v>
      </c>
      <c r="C1745" t="inlineStr">
        <is>
          <t xml:space="preserve">CONCLUIDO	</t>
        </is>
      </c>
      <c r="D1745" t="n">
        <v>4.7115</v>
      </c>
      <c r="E1745" t="n">
        <v>21.22</v>
      </c>
      <c r="F1745" t="n">
        <v>18</v>
      </c>
      <c r="G1745" t="n">
        <v>43.21</v>
      </c>
      <c r="H1745" t="n">
        <v>0.66</v>
      </c>
      <c r="I1745" t="n">
        <v>25</v>
      </c>
      <c r="J1745" t="n">
        <v>175.92</v>
      </c>
      <c r="K1745" t="n">
        <v>51.39</v>
      </c>
      <c r="L1745" t="n">
        <v>6.5</v>
      </c>
      <c r="M1745" t="n">
        <v>23</v>
      </c>
      <c r="N1745" t="n">
        <v>33.03</v>
      </c>
      <c r="O1745" t="n">
        <v>21931.08</v>
      </c>
      <c r="P1745" t="n">
        <v>217.58</v>
      </c>
      <c r="Q1745" t="n">
        <v>444.57</v>
      </c>
      <c r="R1745" t="n">
        <v>84.34999999999999</v>
      </c>
      <c r="S1745" t="n">
        <v>48.21</v>
      </c>
      <c r="T1745" t="n">
        <v>12054.37</v>
      </c>
      <c r="U1745" t="n">
        <v>0.57</v>
      </c>
      <c r="V1745" t="n">
        <v>0.76</v>
      </c>
      <c r="W1745" t="n">
        <v>0.21</v>
      </c>
      <c r="X1745" t="n">
        <v>0.73</v>
      </c>
      <c r="Y1745" t="n">
        <v>1</v>
      </c>
      <c r="Z1745" t="n">
        <v>10</v>
      </c>
    </row>
    <row r="1746">
      <c r="A1746" t="n">
        <v>23</v>
      </c>
      <c r="B1746" t="n">
        <v>85</v>
      </c>
      <c r="C1746" t="inlineStr">
        <is>
          <t xml:space="preserve">CONCLUIDO	</t>
        </is>
      </c>
      <c r="D1746" t="n">
        <v>4.7332</v>
      </c>
      <c r="E1746" t="n">
        <v>21.13</v>
      </c>
      <c r="F1746" t="n">
        <v>17.94</v>
      </c>
      <c r="G1746" t="n">
        <v>44.85</v>
      </c>
      <c r="H1746" t="n">
        <v>0.68</v>
      </c>
      <c r="I1746" t="n">
        <v>24</v>
      </c>
      <c r="J1746" t="n">
        <v>176.29</v>
      </c>
      <c r="K1746" t="n">
        <v>51.39</v>
      </c>
      <c r="L1746" t="n">
        <v>6.75</v>
      </c>
      <c r="M1746" t="n">
        <v>22</v>
      </c>
      <c r="N1746" t="n">
        <v>33.15</v>
      </c>
      <c r="O1746" t="n">
        <v>21976.61</v>
      </c>
      <c r="P1746" t="n">
        <v>216.41</v>
      </c>
      <c r="Q1746" t="n">
        <v>444.56</v>
      </c>
      <c r="R1746" t="n">
        <v>82.3</v>
      </c>
      <c r="S1746" t="n">
        <v>48.21</v>
      </c>
      <c r="T1746" t="n">
        <v>11033.02</v>
      </c>
      <c r="U1746" t="n">
        <v>0.59</v>
      </c>
      <c r="V1746" t="n">
        <v>0.76</v>
      </c>
      <c r="W1746" t="n">
        <v>0.2</v>
      </c>
      <c r="X1746" t="n">
        <v>0.66</v>
      </c>
      <c r="Y1746" t="n">
        <v>1</v>
      </c>
      <c r="Z1746" t="n">
        <v>10</v>
      </c>
    </row>
    <row r="1747">
      <c r="A1747" t="n">
        <v>24</v>
      </c>
      <c r="B1747" t="n">
        <v>85</v>
      </c>
      <c r="C1747" t="inlineStr">
        <is>
          <t xml:space="preserve">CONCLUIDO	</t>
        </is>
      </c>
      <c r="D1747" t="n">
        <v>4.7316</v>
      </c>
      <c r="E1747" t="n">
        <v>21.13</v>
      </c>
      <c r="F1747" t="n">
        <v>17.95</v>
      </c>
      <c r="G1747" t="n">
        <v>44.87</v>
      </c>
      <c r="H1747" t="n">
        <v>0.7</v>
      </c>
      <c r="I1747" t="n">
        <v>24</v>
      </c>
      <c r="J1747" t="n">
        <v>176.66</v>
      </c>
      <c r="K1747" t="n">
        <v>51.39</v>
      </c>
      <c r="L1747" t="n">
        <v>7</v>
      </c>
      <c r="M1747" t="n">
        <v>22</v>
      </c>
      <c r="N1747" t="n">
        <v>33.27</v>
      </c>
      <c r="O1747" t="n">
        <v>22022.17</v>
      </c>
      <c r="P1747" t="n">
        <v>215.99</v>
      </c>
      <c r="Q1747" t="n">
        <v>444.57</v>
      </c>
      <c r="R1747" t="n">
        <v>82.58</v>
      </c>
      <c r="S1747" t="n">
        <v>48.21</v>
      </c>
      <c r="T1747" t="n">
        <v>11176.52</v>
      </c>
      <c r="U1747" t="n">
        <v>0.58</v>
      </c>
      <c r="V1747" t="n">
        <v>0.76</v>
      </c>
      <c r="W1747" t="n">
        <v>0.2</v>
      </c>
      <c r="X1747" t="n">
        <v>0.67</v>
      </c>
      <c r="Y1747" t="n">
        <v>1</v>
      </c>
      <c r="Z1747" t="n">
        <v>10</v>
      </c>
    </row>
    <row r="1748">
      <c r="A1748" t="n">
        <v>25</v>
      </c>
      <c r="B1748" t="n">
        <v>85</v>
      </c>
      <c r="C1748" t="inlineStr">
        <is>
          <t xml:space="preserve">CONCLUIDO	</t>
        </is>
      </c>
      <c r="D1748" t="n">
        <v>4.7445</v>
      </c>
      <c r="E1748" t="n">
        <v>21.08</v>
      </c>
      <c r="F1748" t="n">
        <v>17.93</v>
      </c>
      <c r="G1748" t="n">
        <v>46.76</v>
      </c>
      <c r="H1748" t="n">
        <v>0.73</v>
      </c>
      <c r="I1748" t="n">
        <v>23</v>
      </c>
      <c r="J1748" t="n">
        <v>177.03</v>
      </c>
      <c r="K1748" t="n">
        <v>51.39</v>
      </c>
      <c r="L1748" t="n">
        <v>7.25</v>
      </c>
      <c r="M1748" t="n">
        <v>21</v>
      </c>
      <c r="N1748" t="n">
        <v>33.39</v>
      </c>
      <c r="O1748" t="n">
        <v>22067.77</v>
      </c>
      <c r="P1748" t="n">
        <v>215.49</v>
      </c>
      <c r="Q1748" t="n">
        <v>444.56</v>
      </c>
      <c r="R1748" t="n">
        <v>81.79000000000001</v>
      </c>
      <c r="S1748" t="n">
        <v>48.21</v>
      </c>
      <c r="T1748" t="n">
        <v>10785.33</v>
      </c>
      <c r="U1748" t="n">
        <v>0.59</v>
      </c>
      <c r="V1748" t="n">
        <v>0.76</v>
      </c>
      <c r="W1748" t="n">
        <v>0.2</v>
      </c>
      <c r="X1748" t="n">
        <v>0.65</v>
      </c>
      <c r="Y1748" t="n">
        <v>1</v>
      </c>
      <c r="Z1748" t="n">
        <v>10</v>
      </c>
    </row>
    <row r="1749">
      <c r="A1749" t="n">
        <v>26</v>
      </c>
      <c r="B1749" t="n">
        <v>85</v>
      </c>
      <c r="C1749" t="inlineStr">
        <is>
          <t xml:space="preserve">CONCLUIDO	</t>
        </is>
      </c>
      <c r="D1749" t="n">
        <v>4.7625</v>
      </c>
      <c r="E1749" t="n">
        <v>21</v>
      </c>
      <c r="F1749" t="n">
        <v>17.88</v>
      </c>
      <c r="G1749" t="n">
        <v>48.76</v>
      </c>
      <c r="H1749" t="n">
        <v>0.75</v>
      </c>
      <c r="I1749" t="n">
        <v>22</v>
      </c>
      <c r="J1749" t="n">
        <v>177.4</v>
      </c>
      <c r="K1749" t="n">
        <v>51.39</v>
      </c>
      <c r="L1749" t="n">
        <v>7.5</v>
      </c>
      <c r="M1749" t="n">
        <v>20</v>
      </c>
      <c r="N1749" t="n">
        <v>33.51</v>
      </c>
      <c r="O1749" t="n">
        <v>22113.42</v>
      </c>
      <c r="P1749" t="n">
        <v>214.7</v>
      </c>
      <c r="Q1749" t="n">
        <v>444.56</v>
      </c>
      <c r="R1749" t="n">
        <v>80.26000000000001</v>
      </c>
      <c r="S1749" t="n">
        <v>48.21</v>
      </c>
      <c r="T1749" t="n">
        <v>10024.23</v>
      </c>
      <c r="U1749" t="n">
        <v>0.6</v>
      </c>
      <c r="V1749" t="n">
        <v>0.76</v>
      </c>
      <c r="W1749" t="n">
        <v>0.2</v>
      </c>
      <c r="X1749" t="n">
        <v>0.6</v>
      </c>
      <c r="Y1749" t="n">
        <v>1</v>
      </c>
      <c r="Z1749" t="n">
        <v>10</v>
      </c>
    </row>
    <row r="1750">
      <c r="A1750" t="n">
        <v>27</v>
      </c>
      <c r="B1750" t="n">
        <v>85</v>
      </c>
      <c r="C1750" t="inlineStr">
        <is>
          <t xml:space="preserve">CONCLUIDO	</t>
        </is>
      </c>
      <c r="D1750" t="n">
        <v>4.7795</v>
      </c>
      <c r="E1750" t="n">
        <v>20.92</v>
      </c>
      <c r="F1750" t="n">
        <v>17.84</v>
      </c>
      <c r="G1750" t="n">
        <v>50.97</v>
      </c>
      <c r="H1750" t="n">
        <v>0.77</v>
      </c>
      <c r="I1750" t="n">
        <v>21</v>
      </c>
      <c r="J1750" t="n">
        <v>177.77</v>
      </c>
      <c r="K1750" t="n">
        <v>51.39</v>
      </c>
      <c r="L1750" t="n">
        <v>7.75</v>
      </c>
      <c r="M1750" t="n">
        <v>19</v>
      </c>
      <c r="N1750" t="n">
        <v>33.63</v>
      </c>
      <c r="O1750" t="n">
        <v>22159.1</v>
      </c>
      <c r="P1750" t="n">
        <v>213.34</v>
      </c>
      <c r="Q1750" t="n">
        <v>444.55</v>
      </c>
      <c r="R1750" t="n">
        <v>78.95</v>
      </c>
      <c r="S1750" t="n">
        <v>48.21</v>
      </c>
      <c r="T1750" t="n">
        <v>9373.08</v>
      </c>
      <c r="U1750" t="n">
        <v>0.61</v>
      </c>
      <c r="V1750" t="n">
        <v>0.76</v>
      </c>
      <c r="W1750" t="n">
        <v>0.2</v>
      </c>
      <c r="X1750" t="n">
        <v>0.5600000000000001</v>
      </c>
      <c r="Y1750" t="n">
        <v>1</v>
      </c>
      <c r="Z1750" t="n">
        <v>10</v>
      </c>
    </row>
    <row r="1751">
      <c r="A1751" t="n">
        <v>28</v>
      </c>
      <c r="B1751" t="n">
        <v>85</v>
      </c>
      <c r="C1751" t="inlineStr">
        <is>
          <t xml:space="preserve">CONCLUIDO	</t>
        </is>
      </c>
      <c r="D1751" t="n">
        <v>4.7783</v>
      </c>
      <c r="E1751" t="n">
        <v>20.93</v>
      </c>
      <c r="F1751" t="n">
        <v>17.84</v>
      </c>
      <c r="G1751" t="n">
        <v>50.98</v>
      </c>
      <c r="H1751" t="n">
        <v>0.8</v>
      </c>
      <c r="I1751" t="n">
        <v>21</v>
      </c>
      <c r="J1751" t="n">
        <v>178.14</v>
      </c>
      <c r="K1751" t="n">
        <v>51.39</v>
      </c>
      <c r="L1751" t="n">
        <v>8</v>
      </c>
      <c r="M1751" t="n">
        <v>19</v>
      </c>
      <c r="N1751" t="n">
        <v>33.75</v>
      </c>
      <c r="O1751" t="n">
        <v>22204.83</v>
      </c>
      <c r="P1751" t="n">
        <v>213.55</v>
      </c>
      <c r="Q1751" t="n">
        <v>444.57</v>
      </c>
      <c r="R1751" t="n">
        <v>79.05</v>
      </c>
      <c r="S1751" t="n">
        <v>48.21</v>
      </c>
      <c r="T1751" t="n">
        <v>9423.450000000001</v>
      </c>
      <c r="U1751" t="n">
        <v>0.61</v>
      </c>
      <c r="V1751" t="n">
        <v>0.76</v>
      </c>
      <c r="W1751" t="n">
        <v>0.2</v>
      </c>
      <c r="X1751" t="n">
        <v>0.57</v>
      </c>
      <c r="Y1751" t="n">
        <v>1</v>
      </c>
      <c r="Z1751" t="n">
        <v>10</v>
      </c>
    </row>
    <row r="1752">
      <c r="A1752" t="n">
        <v>29</v>
      </c>
      <c r="B1752" t="n">
        <v>85</v>
      </c>
      <c r="C1752" t="inlineStr">
        <is>
          <t xml:space="preserve">CONCLUIDO	</t>
        </is>
      </c>
      <c r="D1752" t="n">
        <v>4.7934</v>
      </c>
      <c r="E1752" t="n">
        <v>20.86</v>
      </c>
      <c r="F1752" t="n">
        <v>17.81</v>
      </c>
      <c r="G1752" t="n">
        <v>53.44</v>
      </c>
      <c r="H1752" t="n">
        <v>0.82</v>
      </c>
      <c r="I1752" t="n">
        <v>20</v>
      </c>
      <c r="J1752" t="n">
        <v>178.51</v>
      </c>
      <c r="K1752" t="n">
        <v>51.39</v>
      </c>
      <c r="L1752" t="n">
        <v>8.25</v>
      </c>
      <c r="M1752" t="n">
        <v>18</v>
      </c>
      <c r="N1752" t="n">
        <v>33.87</v>
      </c>
      <c r="O1752" t="n">
        <v>22250.6</v>
      </c>
      <c r="P1752" t="n">
        <v>212.71</v>
      </c>
      <c r="Q1752" t="n">
        <v>444.56</v>
      </c>
      <c r="R1752" t="n">
        <v>77.97</v>
      </c>
      <c r="S1752" t="n">
        <v>48.21</v>
      </c>
      <c r="T1752" t="n">
        <v>8891.440000000001</v>
      </c>
      <c r="U1752" t="n">
        <v>0.62</v>
      </c>
      <c r="V1752" t="n">
        <v>0.77</v>
      </c>
      <c r="W1752" t="n">
        <v>0.2</v>
      </c>
      <c r="X1752" t="n">
        <v>0.54</v>
      </c>
      <c r="Y1752" t="n">
        <v>1</v>
      </c>
      <c r="Z1752" t="n">
        <v>10</v>
      </c>
    </row>
    <row r="1753">
      <c r="A1753" t="n">
        <v>30</v>
      </c>
      <c r="B1753" t="n">
        <v>85</v>
      </c>
      <c r="C1753" t="inlineStr">
        <is>
          <t xml:space="preserve">CONCLUIDO	</t>
        </is>
      </c>
      <c r="D1753" t="n">
        <v>4.8114</v>
      </c>
      <c r="E1753" t="n">
        <v>20.78</v>
      </c>
      <c r="F1753" t="n">
        <v>17.77</v>
      </c>
      <c r="G1753" t="n">
        <v>56.11</v>
      </c>
      <c r="H1753" t="n">
        <v>0.84</v>
      </c>
      <c r="I1753" t="n">
        <v>19</v>
      </c>
      <c r="J1753" t="n">
        <v>178.88</v>
      </c>
      <c r="K1753" t="n">
        <v>51.39</v>
      </c>
      <c r="L1753" t="n">
        <v>8.5</v>
      </c>
      <c r="M1753" t="n">
        <v>17</v>
      </c>
      <c r="N1753" t="n">
        <v>33.99</v>
      </c>
      <c r="O1753" t="n">
        <v>22296.41</v>
      </c>
      <c r="P1753" t="n">
        <v>211.63</v>
      </c>
      <c r="Q1753" t="n">
        <v>444.57</v>
      </c>
      <c r="R1753" t="n">
        <v>76.48999999999999</v>
      </c>
      <c r="S1753" t="n">
        <v>48.21</v>
      </c>
      <c r="T1753" t="n">
        <v>8156.27</v>
      </c>
      <c r="U1753" t="n">
        <v>0.63</v>
      </c>
      <c r="V1753" t="n">
        <v>0.77</v>
      </c>
      <c r="W1753" t="n">
        <v>0.19</v>
      </c>
      <c r="X1753" t="n">
        <v>0.49</v>
      </c>
      <c r="Y1753" t="n">
        <v>1</v>
      </c>
      <c r="Z1753" t="n">
        <v>10</v>
      </c>
    </row>
    <row r="1754">
      <c r="A1754" t="n">
        <v>31</v>
      </c>
      <c r="B1754" t="n">
        <v>85</v>
      </c>
      <c r="C1754" t="inlineStr">
        <is>
          <t xml:space="preserve">CONCLUIDO	</t>
        </is>
      </c>
      <c r="D1754" t="n">
        <v>4.8174</v>
      </c>
      <c r="E1754" t="n">
        <v>20.76</v>
      </c>
      <c r="F1754" t="n">
        <v>17.74</v>
      </c>
      <c r="G1754" t="n">
        <v>56.03</v>
      </c>
      <c r="H1754" t="n">
        <v>0.87</v>
      </c>
      <c r="I1754" t="n">
        <v>19</v>
      </c>
      <c r="J1754" t="n">
        <v>179.26</v>
      </c>
      <c r="K1754" t="n">
        <v>51.39</v>
      </c>
      <c r="L1754" t="n">
        <v>8.75</v>
      </c>
      <c r="M1754" t="n">
        <v>17</v>
      </c>
      <c r="N1754" t="n">
        <v>34.11</v>
      </c>
      <c r="O1754" t="n">
        <v>22342.26</v>
      </c>
      <c r="P1754" t="n">
        <v>210.59</v>
      </c>
      <c r="Q1754" t="n">
        <v>444.56</v>
      </c>
      <c r="R1754" t="n">
        <v>75.39</v>
      </c>
      <c r="S1754" t="n">
        <v>48.21</v>
      </c>
      <c r="T1754" t="n">
        <v>7607.06</v>
      </c>
      <c r="U1754" t="n">
        <v>0.64</v>
      </c>
      <c r="V1754" t="n">
        <v>0.77</v>
      </c>
      <c r="W1754" t="n">
        <v>0.2</v>
      </c>
      <c r="X1754" t="n">
        <v>0.46</v>
      </c>
      <c r="Y1754" t="n">
        <v>1</v>
      </c>
      <c r="Z1754" t="n">
        <v>10</v>
      </c>
    </row>
    <row r="1755">
      <c r="A1755" t="n">
        <v>32</v>
      </c>
      <c r="B1755" t="n">
        <v>85</v>
      </c>
      <c r="C1755" t="inlineStr">
        <is>
          <t xml:space="preserve">CONCLUIDO	</t>
        </is>
      </c>
      <c r="D1755" t="n">
        <v>4.836</v>
      </c>
      <c r="E1755" t="n">
        <v>20.68</v>
      </c>
      <c r="F1755" t="n">
        <v>17.7</v>
      </c>
      <c r="G1755" t="n">
        <v>58.99</v>
      </c>
      <c r="H1755" t="n">
        <v>0.89</v>
      </c>
      <c r="I1755" t="n">
        <v>18</v>
      </c>
      <c r="J1755" t="n">
        <v>179.63</v>
      </c>
      <c r="K1755" t="n">
        <v>51.39</v>
      </c>
      <c r="L1755" t="n">
        <v>9</v>
      </c>
      <c r="M1755" t="n">
        <v>16</v>
      </c>
      <c r="N1755" t="n">
        <v>34.24</v>
      </c>
      <c r="O1755" t="n">
        <v>22388.15</v>
      </c>
      <c r="P1755" t="n">
        <v>209.6</v>
      </c>
      <c r="Q1755" t="n">
        <v>444.55</v>
      </c>
      <c r="R1755" t="n">
        <v>74.45</v>
      </c>
      <c r="S1755" t="n">
        <v>48.21</v>
      </c>
      <c r="T1755" t="n">
        <v>7140.6</v>
      </c>
      <c r="U1755" t="n">
        <v>0.65</v>
      </c>
      <c r="V1755" t="n">
        <v>0.77</v>
      </c>
      <c r="W1755" t="n">
        <v>0.18</v>
      </c>
      <c r="X1755" t="n">
        <v>0.42</v>
      </c>
      <c r="Y1755" t="n">
        <v>1</v>
      </c>
      <c r="Z1755" t="n">
        <v>10</v>
      </c>
    </row>
    <row r="1756">
      <c r="A1756" t="n">
        <v>33</v>
      </c>
      <c r="B1756" t="n">
        <v>85</v>
      </c>
      <c r="C1756" t="inlineStr">
        <is>
          <t xml:space="preserve">CONCLUIDO	</t>
        </is>
      </c>
      <c r="D1756" t="n">
        <v>4.8195</v>
      </c>
      <c r="E1756" t="n">
        <v>20.75</v>
      </c>
      <c r="F1756" t="n">
        <v>17.77</v>
      </c>
      <c r="G1756" t="n">
        <v>59.22</v>
      </c>
      <c r="H1756" t="n">
        <v>0.91</v>
      </c>
      <c r="I1756" t="n">
        <v>18</v>
      </c>
      <c r="J1756" t="n">
        <v>180</v>
      </c>
      <c r="K1756" t="n">
        <v>51.39</v>
      </c>
      <c r="L1756" t="n">
        <v>9.25</v>
      </c>
      <c r="M1756" t="n">
        <v>16</v>
      </c>
      <c r="N1756" t="n">
        <v>34.36</v>
      </c>
      <c r="O1756" t="n">
        <v>22434.08</v>
      </c>
      <c r="P1756" t="n">
        <v>210.23</v>
      </c>
      <c r="Q1756" t="n">
        <v>444.59</v>
      </c>
      <c r="R1756" t="n">
        <v>76.69</v>
      </c>
      <c r="S1756" t="n">
        <v>48.21</v>
      </c>
      <c r="T1756" t="n">
        <v>8260.719999999999</v>
      </c>
      <c r="U1756" t="n">
        <v>0.63</v>
      </c>
      <c r="V1756" t="n">
        <v>0.77</v>
      </c>
      <c r="W1756" t="n">
        <v>0.19</v>
      </c>
      <c r="X1756" t="n">
        <v>0.49</v>
      </c>
      <c r="Y1756" t="n">
        <v>1</v>
      </c>
      <c r="Z1756" t="n">
        <v>10</v>
      </c>
    </row>
    <row r="1757">
      <c r="A1757" t="n">
        <v>34</v>
      </c>
      <c r="B1757" t="n">
        <v>85</v>
      </c>
      <c r="C1757" t="inlineStr">
        <is>
          <t xml:space="preserve">CONCLUIDO	</t>
        </is>
      </c>
      <c r="D1757" t="n">
        <v>4.8308</v>
      </c>
      <c r="E1757" t="n">
        <v>20.7</v>
      </c>
      <c r="F1757" t="n">
        <v>17.75</v>
      </c>
      <c r="G1757" t="n">
        <v>62.65</v>
      </c>
      <c r="H1757" t="n">
        <v>0.93</v>
      </c>
      <c r="I1757" t="n">
        <v>17</v>
      </c>
      <c r="J1757" t="n">
        <v>180.37</v>
      </c>
      <c r="K1757" t="n">
        <v>51.39</v>
      </c>
      <c r="L1757" t="n">
        <v>9.5</v>
      </c>
      <c r="M1757" t="n">
        <v>15</v>
      </c>
      <c r="N1757" t="n">
        <v>34.48</v>
      </c>
      <c r="O1757" t="n">
        <v>22480.05</v>
      </c>
      <c r="P1757" t="n">
        <v>209.62</v>
      </c>
      <c r="Q1757" t="n">
        <v>444.55</v>
      </c>
      <c r="R1757" t="n">
        <v>76.15000000000001</v>
      </c>
      <c r="S1757" t="n">
        <v>48.21</v>
      </c>
      <c r="T1757" t="n">
        <v>7996.93</v>
      </c>
      <c r="U1757" t="n">
        <v>0.63</v>
      </c>
      <c r="V1757" t="n">
        <v>0.77</v>
      </c>
      <c r="W1757" t="n">
        <v>0.19</v>
      </c>
      <c r="X1757" t="n">
        <v>0.48</v>
      </c>
      <c r="Y1757" t="n">
        <v>1</v>
      </c>
      <c r="Z1757" t="n">
        <v>10</v>
      </c>
    </row>
    <row r="1758">
      <c r="A1758" t="n">
        <v>35</v>
      </c>
      <c r="B1758" t="n">
        <v>85</v>
      </c>
      <c r="C1758" t="inlineStr">
        <is>
          <t xml:space="preserve">CONCLUIDO	</t>
        </is>
      </c>
      <c r="D1758" t="n">
        <v>4.8322</v>
      </c>
      <c r="E1758" t="n">
        <v>20.69</v>
      </c>
      <c r="F1758" t="n">
        <v>17.75</v>
      </c>
      <c r="G1758" t="n">
        <v>62.63</v>
      </c>
      <c r="H1758" t="n">
        <v>0.96</v>
      </c>
      <c r="I1758" t="n">
        <v>17</v>
      </c>
      <c r="J1758" t="n">
        <v>180.75</v>
      </c>
      <c r="K1758" t="n">
        <v>51.39</v>
      </c>
      <c r="L1758" t="n">
        <v>9.75</v>
      </c>
      <c r="M1758" t="n">
        <v>15</v>
      </c>
      <c r="N1758" t="n">
        <v>34.6</v>
      </c>
      <c r="O1758" t="n">
        <v>22526.07</v>
      </c>
      <c r="P1758" t="n">
        <v>209.32</v>
      </c>
      <c r="Q1758" t="n">
        <v>444.62</v>
      </c>
      <c r="R1758" t="n">
        <v>75.81999999999999</v>
      </c>
      <c r="S1758" t="n">
        <v>48.21</v>
      </c>
      <c r="T1758" t="n">
        <v>7827.86</v>
      </c>
      <c r="U1758" t="n">
        <v>0.64</v>
      </c>
      <c r="V1758" t="n">
        <v>0.77</v>
      </c>
      <c r="W1758" t="n">
        <v>0.19</v>
      </c>
      <c r="X1758" t="n">
        <v>0.47</v>
      </c>
      <c r="Y1758" t="n">
        <v>1</v>
      </c>
      <c r="Z1758" t="n">
        <v>10</v>
      </c>
    </row>
    <row r="1759">
      <c r="A1759" t="n">
        <v>36</v>
      </c>
      <c r="B1759" t="n">
        <v>85</v>
      </c>
      <c r="C1759" t="inlineStr">
        <is>
          <t xml:space="preserve">CONCLUIDO	</t>
        </is>
      </c>
      <c r="D1759" t="n">
        <v>4.8519</v>
      </c>
      <c r="E1759" t="n">
        <v>20.61</v>
      </c>
      <c r="F1759" t="n">
        <v>17.7</v>
      </c>
      <c r="G1759" t="n">
        <v>66.36</v>
      </c>
      <c r="H1759" t="n">
        <v>0.98</v>
      </c>
      <c r="I1759" t="n">
        <v>16</v>
      </c>
      <c r="J1759" t="n">
        <v>181.12</v>
      </c>
      <c r="K1759" t="n">
        <v>51.39</v>
      </c>
      <c r="L1759" t="n">
        <v>10</v>
      </c>
      <c r="M1759" t="n">
        <v>14</v>
      </c>
      <c r="N1759" t="n">
        <v>34.73</v>
      </c>
      <c r="O1759" t="n">
        <v>22572.13</v>
      </c>
      <c r="P1759" t="n">
        <v>207.95</v>
      </c>
      <c r="Q1759" t="n">
        <v>444.56</v>
      </c>
      <c r="R1759" t="n">
        <v>74.26000000000001</v>
      </c>
      <c r="S1759" t="n">
        <v>48.21</v>
      </c>
      <c r="T1759" t="n">
        <v>7056.42</v>
      </c>
      <c r="U1759" t="n">
        <v>0.65</v>
      </c>
      <c r="V1759" t="n">
        <v>0.77</v>
      </c>
      <c r="W1759" t="n">
        <v>0.19</v>
      </c>
      <c r="X1759" t="n">
        <v>0.42</v>
      </c>
      <c r="Y1759" t="n">
        <v>1</v>
      </c>
      <c r="Z1759" t="n">
        <v>10</v>
      </c>
    </row>
    <row r="1760">
      <c r="A1760" t="n">
        <v>37</v>
      </c>
      <c r="B1760" t="n">
        <v>85</v>
      </c>
      <c r="C1760" t="inlineStr">
        <is>
          <t xml:space="preserve">CONCLUIDO	</t>
        </is>
      </c>
      <c r="D1760" t="n">
        <v>4.8475</v>
      </c>
      <c r="E1760" t="n">
        <v>20.63</v>
      </c>
      <c r="F1760" t="n">
        <v>17.71</v>
      </c>
      <c r="G1760" t="n">
        <v>66.43000000000001</v>
      </c>
      <c r="H1760" t="n">
        <v>1</v>
      </c>
      <c r="I1760" t="n">
        <v>16</v>
      </c>
      <c r="J1760" t="n">
        <v>181.49</v>
      </c>
      <c r="K1760" t="n">
        <v>51.39</v>
      </c>
      <c r="L1760" t="n">
        <v>10.25</v>
      </c>
      <c r="M1760" t="n">
        <v>14</v>
      </c>
      <c r="N1760" t="n">
        <v>34.85</v>
      </c>
      <c r="O1760" t="n">
        <v>22618.23</v>
      </c>
      <c r="P1760" t="n">
        <v>208.02</v>
      </c>
      <c r="Q1760" t="n">
        <v>444.56</v>
      </c>
      <c r="R1760" t="n">
        <v>74.92</v>
      </c>
      <c r="S1760" t="n">
        <v>48.21</v>
      </c>
      <c r="T1760" t="n">
        <v>7386.21</v>
      </c>
      <c r="U1760" t="n">
        <v>0.64</v>
      </c>
      <c r="V1760" t="n">
        <v>0.77</v>
      </c>
      <c r="W1760" t="n">
        <v>0.19</v>
      </c>
      <c r="X1760" t="n">
        <v>0.44</v>
      </c>
      <c r="Y1760" t="n">
        <v>1</v>
      </c>
      <c r="Z1760" t="n">
        <v>10</v>
      </c>
    </row>
    <row r="1761">
      <c r="A1761" t="n">
        <v>38</v>
      </c>
      <c r="B1761" t="n">
        <v>85</v>
      </c>
      <c r="C1761" t="inlineStr">
        <is>
          <t xml:space="preserve">CONCLUIDO	</t>
        </is>
      </c>
      <c r="D1761" t="n">
        <v>4.8488</v>
      </c>
      <c r="E1761" t="n">
        <v>20.62</v>
      </c>
      <c r="F1761" t="n">
        <v>17.71</v>
      </c>
      <c r="G1761" t="n">
        <v>66.41</v>
      </c>
      <c r="H1761" t="n">
        <v>1.02</v>
      </c>
      <c r="I1761" t="n">
        <v>16</v>
      </c>
      <c r="J1761" t="n">
        <v>181.87</v>
      </c>
      <c r="K1761" t="n">
        <v>51.39</v>
      </c>
      <c r="L1761" t="n">
        <v>10.5</v>
      </c>
      <c r="M1761" t="n">
        <v>14</v>
      </c>
      <c r="N1761" t="n">
        <v>34.98</v>
      </c>
      <c r="O1761" t="n">
        <v>22664.49</v>
      </c>
      <c r="P1761" t="n">
        <v>207.24</v>
      </c>
      <c r="Q1761" t="n">
        <v>444.55</v>
      </c>
      <c r="R1761" t="n">
        <v>74.77</v>
      </c>
      <c r="S1761" t="n">
        <v>48.21</v>
      </c>
      <c r="T1761" t="n">
        <v>7310.42</v>
      </c>
      <c r="U1761" t="n">
        <v>0.64</v>
      </c>
      <c r="V1761" t="n">
        <v>0.77</v>
      </c>
      <c r="W1761" t="n">
        <v>0.19</v>
      </c>
      <c r="X1761" t="n">
        <v>0.43</v>
      </c>
      <c r="Y1761" t="n">
        <v>1</v>
      </c>
      <c r="Z1761" t="n">
        <v>10</v>
      </c>
    </row>
    <row r="1762">
      <c r="A1762" t="n">
        <v>39</v>
      </c>
      <c r="B1762" t="n">
        <v>85</v>
      </c>
      <c r="C1762" t="inlineStr">
        <is>
          <t xml:space="preserve">CONCLUIDO	</t>
        </is>
      </c>
      <c r="D1762" t="n">
        <v>4.8659</v>
      </c>
      <c r="E1762" t="n">
        <v>20.55</v>
      </c>
      <c r="F1762" t="n">
        <v>17.67</v>
      </c>
      <c r="G1762" t="n">
        <v>70.68000000000001</v>
      </c>
      <c r="H1762" t="n">
        <v>1.05</v>
      </c>
      <c r="I1762" t="n">
        <v>15</v>
      </c>
      <c r="J1762" t="n">
        <v>182.24</v>
      </c>
      <c r="K1762" t="n">
        <v>51.39</v>
      </c>
      <c r="L1762" t="n">
        <v>10.75</v>
      </c>
      <c r="M1762" t="n">
        <v>13</v>
      </c>
      <c r="N1762" t="n">
        <v>35.1</v>
      </c>
      <c r="O1762" t="n">
        <v>22710.68</v>
      </c>
      <c r="P1762" t="n">
        <v>206.7</v>
      </c>
      <c r="Q1762" t="n">
        <v>444.55</v>
      </c>
      <c r="R1762" t="n">
        <v>73.48</v>
      </c>
      <c r="S1762" t="n">
        <v>48.21</v>
      </c>
      <c r="T1762" t="n">
        <v>6668.52</v>
      </c>
      <c r="U1762" t="n">
        <v>0.66</v>
      </c>
      <c r="V1762" t="n">
        <v>0.77</v>
      </c>
      <c r="W1762" t="n">
        <v>0.19</v>
      </c>
      <c r="X1762" t="n">
        <v>0.39</v>
      </c>
      <c r="Y1762" t="n">
        <v>1</v>
      </c>
      <c r="Z1762" t="n">
        <v>10</v>
      </c>
    </row>
    <row r="1763">
      <c r="A1763" t="n">
        <v>40</v>
      </c>
      <c r="B1763" t="n">
        <v>85</v>
      </c>
      <c r="C1763" t="inlineStr">
        <is>
          <t xml:space="preserve">CONCLUIDO	</t>
        </is>
      </c>
      <c r="D1763" t="n">
        <v>4.8663</v>
      </c>
      <c r="E1763" t="n">
        <v>20.55</v>
      </c>
      <c r="F1763" t="n">
        <v>17.67</v>
      </c>
      <c r="G1763" t="n">
        <v>70.67</v>
      </c>
      <c r="H1763" t="n">
        <v>1.07</v>
      </c>
      <c r="I1763" t="n">
        <v>15</v>
      </c>
      <c r="J1763" t="n">
        <v>182.62</v>
      </c>
      <c r="K1763" t="n">
        <v>51.39</v>
      </c>
      <c r="L1763" t="n">
        <v>11</v>
      </c>
      <c r="M1763" t="n">
        <v>13</v>
      </c>
      <c r="N1763" t="n">
        <v>35.22</v>
      </c>
      <c r="O1763" t="n">
        <v>22756.91</v>
      </c>
      <c r="P1763" t="n">
        <v>206.25</v>
      </c>
      <c r="Q1763" t="n">
        <v>444.57</v>
      </c>
      <c r="R1763" t="n">
        <v>73.31999999999999</v>
      </c>
      <c r="S1763" t="n">
        <v>48.21</v>
      </c>
      <c r="T1763" t="n">
        <v>6592.12</v>
      </c>
      <c r="U1763" t="n">
        <v>0.66</v>
      </c>
      <c r="V1763" t="n">
        <v>0.77</v>
      </c>
      <c r="W1763" t="n">
        <v>0.19</v>
      </c>
      <c r="X1763" t="n">
        <v>0.39</v>
      </c>
      <c r="Y1763" t="n">
        <v>1</v>
      </c>
      <c r="Z1763" t="n">
        <v>10</v>
      </c>
    </row>
    <row r="1764">
      <c r="A1764" t="n">
        <v>41</v>
      </c>
      <c r="B1764" t="n">
        <v>85</v>
      </c>
      <c r="C1764" t="inlineStr">
        <is>
          <t xml:space="preserve">CONCLUIDO	</t>
        </is>
      </c>
      <c r="D1764" t="n">
        <v>4.8672</v>
      </c>
      <c r="E1764" t="n">
        <v>20.55</v>
      </c>
      <c r="F1764" t="n">
        <v>17.66</v>
      </c>
      <c r="G1764" t="n">
        <v>70.66</v>
      </c>
      <c r="H1764" t="n">
        <v>1.09</v>
      </c>
      <c r="I1764" t="n">
        <v>15</v>
      </c>
      <c r="J1764" t="n">
        <v>182.99</v>
      </c>
      <c r="K1764" t="n">
        <v>51.39</v>
      </c>
      <c r="L1764" t="n">
        <v>11.25</v>
      </c>
      <c r="M1764" t="n">
        <v>13</v>
      </c>
      <c r="N1764" t="n">
        <v>35.35</v>
      </c>
      <c r="O1764" t="n">
        <v>22803.18</v>
      </c>
      <c r="P1764" t="n">
        <v>205.54</v>
      </c>
      <c r="Q1764" t="n">
        <v>444.57</v>
      </c>
      <c r="R1764" t="n">
        <v>73.15000000000001</v>
      </c>
      <c r="S1764" t="n">
        <v>48.21</v>
      </c>
      <c r="T1764" t="n">
        <v>6506.31</v>
      </c>
      <c r="U1764" t="n">
        <v>0.66</v>
      </c>
      <c r="V1764" t="n">
        <v>0.77</v>
      </c>
      <c r="W1764" t="n">
        <v>0.19</v>
      </c>
      <c r="X1764" t="n">
        <v>0.39</v>
      </c>
      <c r="Y1764" t="n">
        <v>1</v>
      </c>
      <c r="Z1764" t="n">
        <v>10</v>
      </c>
    </row>
    <row r="1765">
      <c r="A1765" t="n">
        <v>42</v>
      </c>
      <c r="B1765" t="n">
        <v>85</v>
      </c>
      <c r="C1765" t="inlineStr">
        <is>
          <t xml:space="preserve">CONCLUIDO	</t>
        </is>
      </c>
      <c r="D1765" t="n">
        <v>4.893</v>
      </c>
      <c r="E1765" t="n">
        <v>20.44</v>
      </c>
      <c r="F1765" t="n">
        <v>17.59</v>
      </c>
      <c r="G1765" t="n">
        <v>75.39</v>
      </c>
      <c r="H1765" t="n">
        <v>1.11</v>
      </c>
      <c r="I1765" t="n">
        <v>14</v>
      </c>
      <c r="J1765" t="n">
        <v>183.37</v>
      </c>
      <c r="K1765" t="n">
        <v>51.39</v>
      </c>
      <c r="L1765" t="n">
        <v>11.5</v>
      </c>
      <c r="M1765" t="n">
        <v>12</v>
      </c>
      <c r="N1765" t="n">
        <v>35.48</v>
      </c>
      <c r="O1765" t="n">
        <v>22849.49</v>
      </c>
      <c r="P1765" t="n">
        <v>204.78</v>
      </c>
      <c r="Q1765" t="n">
        <v>444.55</v>
      </c>
      <c r="R1765" t="n">
        <v>70.64</v>
      </c>
      <c r="S1765" t="n">
        <v>48.21</v>
      </c>
      <c r="T1765" t="n">
        <v>5253.55</v>
      </c>
      <c r="U1765" t="n">
        <v>0.68</v>
      </c>
      <c r="V1765" t="n">
        <v>0.78</v>
      </c>
      <c r="W1765" t="n">
        <v>0.19</v>
      </c>
      <c r="X1765" t="n">
        <v>0.31</v>
      </c>
      <c r="Y1765" t="n">
        <v>1</v>
      </c>
      <c r="Z1765" t="n">
        <v>10</v>
      </c>
    </row>
    <row r="1766">
      <c r="A1766" t="n">
        <v>43</v>
      </c>
      <c r="B1766" t="n">
        <v>85</v>
      </c>
      <c r="C1766" t="inlineStr">
        <is>
          <t xml:space="preserve">CONCLUIDO	</t>
        </is>
      </c>
      <c r="D1766" t="n">
        <v>4.88</v>
      </c>
      <c r="E1766" t="n">
        <v>20.49</v>
      </c>
      <c r="F1766" t="n">
        <v>17.64</v>
      </c>
      <c r="G1766" t="n">
        <v>75.62</v>
      </c>
      <c r="H1766" t="n">
        <v>1.13</v>
      </c>
      <c r="I1766" t="n">
        <v>14</v>
      </c>
      <c r="J1766" t="n">
        <v>183.74</v>
      </c>
      <c r="K1766" t="n">
        <v>51.39</v>
      </c>
      <c r="L1766" t="n">
        <v>11.75</v>
      </c>
      <c r="M1766" t="n">
        <v>12</v>
      </c>
      <c r="N1766" t="n">
        <v>35.6</v>
      </c>
      <c r="O1766" t="n">
        <v>22895.85</v>
      </c>
      <c r="P1766" t="n">
        <v>204.98</v>
      </c>
      <c r="Q1766" t="n">
        <v>444.55</v>
      </c>
      <c r="R1766" t="n">
        <v>72.88</v>
      </c>
      <c r="S1766" t="n">
        <v>48.21</v>
      </c>
      <c r="T1766" t="n">
        <v>6374.95</v>
      </c>
      <c r="U1766" t="n">
        <v>0.66</v>
      </c>
      <c r="V1766" t="n">
        <v>0.77</v>
      </c>
      <c r="W1766" t="n">
        <v>0.18</v>
      </c>
      <c r="X1766" t="n">
        <v>0.37</v>
      </c>
      <c r="Y1766" t="n">
        <v>1</v>
      </c>
      <c r="Z1766" t="n">
        <v>10</v>
      </c>
    </row>
    <row r="1767">
      <c r="A1767" t="n">
        <v>44</v>
      </c>
      <c r="B1767" t="n">
        <v>85</v>
      </c>
      <c r="C1767" t="inlineStr">
        <is>
          <t xml:space="preserve">CONCLUIDO	</t>
        </is>
      </c>
      <c r="D1767" t="n">
        <v>4.8742</v>
      </c>
      <c r="E1767" t="n">
        <v>20.52</v>
      </c>
      <c r="F1767" t="n">
        <v>17.67</v>
      </c>
      <c r="G1767" t="n">
        <v>75.72</v>
      </c>
      <c r="H1767" t="n">
        <v>1.16</v>
      </c>
      <c r="I1767" t="n">
        <v>14</v>
      </c>
      <c r="J1767" t="n">
        <v>184.12</v>
      </c>
      <c r="K1767" t="n">
        <v>51.39</v>
      </c>
      <c r="L1767" t="n">
        <v>12</v>
      </c>
      <c r="M1767" t="n">
        <v>12</v>
      </c>
      <c r="N1767" t="n">
        <v>35.73</v>
      </c>
      <c r="O1767" t="n">
        <v>22942.24</v>
      </c>
      <c r="P1767" t="n">
        <v>203.9</v>
      </c>
      <c r="Q1767" t="n">
        <v>444.55</v>
      </c>
      <c r="R1767" t="n">
        <v>73.56</v>
      </c>
      <c r="S1767" t="n">
        <v>48.21</v>
      </c>
      <c r="T1767" t="n">
        <v>6715.48</v>
      </c>
      <c r="U1767" t="n">
        <v>0.66</v>
      </c>
      <c r="V1767" t="n">
        <v>0.77</v>
      </c>
      <c r="W1767" t="n">
        <v>0.18</v>
      </c>
      <c r="X1767" t="n">
        <v>0.39</v>
      </c>
      <c r="Y1767" t="n">
        <v>1</v>
      </c>
      <c r="Z1767" t="n">
        <v>10</v>
      </c>
    </row>
    <row r="1768">
      <c r="A1768" t="n">
        <v>45</v>
      </c>
      <c r="B1768" t="n">
        <v>85</v>
      </c>
      <c r="C1768" t="inlineStr">
        <is>
          <t xml:space="preserve">CONCLUIDO	</t>
        </is>
      </c>
      <c r="D1768" t="n">
        <v>4.892</v>
      </c>
      <c r="E1768" t="n">
        <v>20.44</v>
      </c>
      <c r="F1768" t="n">
        <v>17.63</v>
      </c>
      <c r="G1768" t="n">
        <v>81.36</v>
      </c>
      <c r="H1768" t="n">
        <v>1.18</v>
      </c>
      <c r="I1768" t="n">
        <v>13</v>
      </c>
      <c r="J1768" t="n">
        <v>184.5</v>
      </c>
      <c r="K1768" t="n">
        <v>51.39</v>
      </c>
      <c r="L1768" t="n">
        <v>12.25</v>
      </c>
      <c r="M1768" t="n">
        <v>11</v>
      </c>
      <c r="N1768" t="n">
        <v>35.85</v>
      </c>
      <c r="O1768" t="n">
        <v>22988.69</v>
      </c>
      <c r="P1768" t="n">
        <v>203.17</v>
      </c>
      <c r="Q1768" t="n">
        <v>444.55</v>
      </c>
      <c r="R1768" t="n">
        <v>72.14</v>
      </c>
      <c r="S1768" t="n">
        <v>48.21</v>
      </c>
      <c r="T1768" t="n">
        <v>6008.98</v>
      </c>
      <c r="U1768" t="n">
        <v>0.67</v>
      </c>
      <c r="V1768" t="n">
        <v>0.77</v>
      </c>
      <c r="W1768" t="n">
        <v>0.18</v>
      </c>
      <c r="X1768" t="n">
        <v>0.35</v>
      </c>
      <c r="Y1768" t="n">
        <v>1</v>
      </c>
      <c r="Z1768" t="n">
        <v>10</v>
      </c>
    </row>
    <row r="1769">
      <c r="A1769" t="n">
        <v>46</v>
      </c>
      <c r="B1769" t="n">
        <v>85</v>
      </c>
      <c r="C1769" t="inlineStr">
        <is>
          <t xml:space="preserve">CONCLUIDO	</t>
        </is>
      </c>
      <c r="D1769" t="n">
        <v>4.8933</v>
      </c>
      <c r="E1769" t="n">
        <v>20.44</v>
      </c>
      <c r="F1769" t="n">
        <v>17.62</v>
      </c>
      <c r="G1769" t="n">
        <v>81.34</v>
      </c>
      <c r="H1769" t="n">
        <v>1.2</v>
      </c>
      <c r="I1769" t="n">
        <v>13</v>
      </c>
      <c r="J1769" t="n">
        <v>184.87</v>
      </c>
      <c r="K1769" t="n">
        <v>51.39</v>
      </c>
      <c r="L1769" t="n">
        <v>12.5</v>
      </c>
      <c r="M1769" t="n">
        <v>11</v>
      </c>
      <c r="N1769" t="n">
        <v>35.98</v>
      </c>
      <c r="O1769" t="n">
        <v>23035.17</v>
      </c>
      <c r="P1769" t="n">
        <v>203.01</v>
      </c>
      <c r="Q1769" t="n">
        <v>444.55</v>
      </c>
      <c r="R1769" t="n">
        <v>71.92</v>
      </c>
      <c r="S1769" t="n">
        <v>48.21</v>
      </c>
      <c r="T1769" t="n">
        <v>5902.05</v>
      </c>
      <c r="U1769" t="n">
        <v>0.67</v>
      </c>
      <c r="V1769" t="n">
        <v>0.77</v>
      </c>
      <c r="W1769" t="n">
        <v>0.18</v>
      </c>
      <c r="X1769" t="n">
        <v>0.35</v>
      </c>
      <c r="Y1769" t="n">
        <v>1</v>
      </c>
      <c r="Z1769" t="n">
        <v>10</v>
      </c>
    </row>
    <row r="1770">
      <c r="A1770" t="n">
        <v>47</v>
      </c>
      <c r="B1770" t="n">
        <v>85</v>
      </c>
      <c r="C1770" t="inlineStr">
        <is>
          <t xml:space="preserve">CONCLUIDO	</t>
        </is>
      </c>
      <c r="D1770" t="n">
        <v>4.8892</v>
      </c>
      <c r="E1770" t="n">
        <v>20.45</v>
      </c>
      <c r="F1770" t="n">
        <v>17.64</v>
      </c>
      <c r="G1770" t="n">
        <v>81.42</v>
      </c>
      <c r="H1770" t="n">
        <v>1.22</v>
      </c>
      <c r="I1770" t="n">
        <v>13</v>
      </c>
      <c r="J1770" t="n">
        <v>185.25</v>
      </c>
      <c r="K1770" t="n">
        <v>51.39</v>
      </c>
      <c r="L1770" t="n">
        <v>12.75</v>
      </c>
      <c r="M1770" t="n">
        <v>11</v>
      </c>
      <c r="N1770" t="n">
        <v>36.11</v>
      </c>
      <c r="O1770" t="n">
        <v>23081.7</v>
      </c>
      <c r="P1770" t="n">
        <v>203.07</v>
      </c>
      <c r="Q1770" t="n">
        <v>444.55</v>
      </c>
      <c r="R1770" t="n">
        <v>72.54000000000001</v>
      </c>
      <c r="S1770" t="n">
        <v>48.21</v>
      </c>
      <c r="T1770" t="n">
        <v>6209.56</v>
      </c>
      <c r="U1770" t="n">
        <v>0.66</v>
      </c>
      <c r="V1770" t="n">
        <v>0.77</v>
      </c>
      <c r="W1770" t="n">
        <v>0.19</v>
      </c>
      <c r="X1770" t="n">
        <v>0.36</v>
      </c>
      <c r="Y1770" t="n">
        <v>1</v>
      </c>
      <c r="Z1770" t="n">
        <v>10</v>
      </c>
    </row>
    <row r="1771">
      <c r="A1771" t="n">
        <v>48</v>
      </c>
      <c r="B1771" t="n">
        <v>85</v>
      </c>
      <c r="C1771" t="inlineStr">
        <is>
          <t xml:space="preserve">CONCLUIDO	</t>
        </is>
      </c>
      <c r="D1771" t="n">
        <v>4.896</v>
      </c>
      <c r="E1771" t="n">
        <v>20.42</v>
      </c>
      <c r="F1771" t="n">
        <v>17.61</v>
      </c>
      <c r="G1771" t="n">
        <v>81.29000000000001</v>
      </c>
      <c r="H1771" t="n">
        <v>1.24</v>
      </c>
      <c r="I1771" t="n">
        <v>13</v>
      </c>
      <c r="J1771" t="n">
        <v>185.63</v>
      </c>
      <c r="K1771" t="n">
        <v>51.39</v>
      </c>
      <c r="L1771" t="n">
        <v>13</v>
      </c>
      <c r="M1771" t="n">
        <v>11</v>
      </c>
      <c r="N1771" t="n">
        <v>36.24</v>
      </c>
      <c r="O1771" t="n">
        <v>23128.27</v>
      </c>
      <c r="P1771" t="n">
        <v>201.31</v>
      </c>
      <c r="Q1771" t="n">
        <v>444.58</v>
      </c>
      <c r="R1771" t="n">
        <v>71.53</v>
      </c>
      <c r="S1771" t="n">
        <v>48.21</v>
      </c>
      <c r="T1771" t="n">
        <v>5702.63</v>
      </c>
      <c r="U1771" t="n">
        <v>0.67</v>
      </c>
      <c r="V1771" t="n">
        <v>0.77</v>
      </c>
      <c r="W1771" t="n">
        <v>0.18</v>
      </c>
      <c r="X1771" t="n">
        <v>0.33</v>
      </c>
      <c r="Y1771" t="n">
        <v>1</v>
      </c>
      <c r="Z1771" t="n">
        <v>10</v>
      </c>
    </row>
    <row r="1772">
      <c r="A1772" t="n">
        <v>49</v>
      </c>
      <c r="B1772" t="n">
        <v>85</v>
      </c>
      <c r="C1772" t="inlineStr">
        <is>
          <t xml:space="preserve">CONCLUIDO	</t>
        </is>
      </c>
      <c r="D1772" t="n">
        <v>4.9107</v>
      </c>
      <c r="E1772" t="n">
        <v>20.36</v>
      </c>
      <c r="F1772" t="n">
        <v>17.58</v>
      </c>
      <c r="G1772" t="n">
        <v>87.92</v>
      </c>
      <c r="H1772" t="n">
        <v>1.26</v>
      </c>
      <c r="I1772" t="n">
        <v>12</v>
      </c>
      <c r="J1772" t="n">
        <v>186.01</v>
      </c>
      <c r="K1772" t="n">
        <v>51.39</v>
      </c>
      <c r="L1772" t="n">
        <v>13.25</v>
      </c>
      <c r="M1772" t="n">
        <v>10</v>
      </c>
      <c r="N1772" t="n">
        <v>36.36</v>
      </c>
      <c r="O1772" t="n">
        <v>23174.88</v>
      </c>
      <c r="P1772" t="n">
        <v>200.72</v>
      </c>
      <c r="Q1772" t="n">
        <v>444.55</v>
      </c>
      <c r="R1772" t="n">
        <v>70.70999999999999</v>
      </c>
      <c r="S1772" t="n">
        <v>48.21</v>
      </c>
      <c r="T1772" t="n">
        <v>5301.36</v>
      </c>
      <c r="U1772" t="n">
        <v>0.68</v>
      </c>
      <c r="V1772" t="n">
        <v>0.78</v>
      </c>
      <c r="W1772" t="n">
        <v>0.18</v>
      </c>
      <c r="X1772" t="n">
        <v>0.31</v>
      </c>
      <c r="Y1772" t="n">
        <v>1</v>
      </c>
      <c r="Z1772" t="n">
        <v>10</v>
      </c>
    </row>
    <row r="1773">
      <c r="A1773" t="n">
        <v>50</v>
      </c>
      <c r="B1773" t="n">
        <v>85</v>
      </c>
      <c r="C1773" t="inlineStr">
        <is>
          <t xml:space="preserve">CONCLUIDO	</t>
        </is>
      </c>
      <c r="D1773" t="n">
        <v>4.9093</v>
      </c>
      <c r="E1773" t="n">
        <v>20.37</v>
      </c>
      <c r="F1773" t="n">
        <v>17.59</v>
      </c>
      <c r="G1773" t="n">
        <v>87.95</v>
      </c>
      <c r="H1773" t="n">
        <v>1.29</v>
      </c>
      <c r="I1773" t="n">
        <v>12</v>
      </c>
      <c r="J1773" t="n">
        <v>186.38</v>
      </c>
      <c r="K1773" t="n">
        <v>51.39</v>
      </c>
      <c r="L1773" t="n">
        <v>13.5</v>
      </c>
      <c r="M1773" t="n">
        <v>10</v>
      </c>
      <c r="N1773" t="n">
        <v>36.49</v>
      </c>
      <c r="O1773" t="n">
        <v>23221.54</v>
      </c>
      <c r="P1773" t="n">
        <v>200.8</v>
      </c>
      <c r="Q1773" t="n">
        <v>444.55</v>
      </c>
      <c r="R1773" t="n">
        <v>70.84</v>
      </c>
      <c r="S1773" t="n">
        <v>48.21</v>
      </c>
      <c r="T1773" t="n">
        <v>5366.03</v>
      </c>
      <c r="U1773" t="n">
        <v>0.68</v>
      </c>
      <c r="V1773" t="n">
        <v>0.78</v>
      </c>
      <c r="W1773" t="n">
        <v>0.18</v>
      </c>
      <c r="X1773" t="n">
        <v>0.31</v>
      </c>
      <c r="Y1773" t="n">
        <v>1</v>
      </c>
      <c r="Z1773" t="n">
        <v>10</v>
      </c>
    </row>
    <row r="1774">
      <c r="A1774" t="n">
        <v>51</v>
      </c>
      <c r="B1774" t="n">
        <v>85</v>
      </c>
      <c r="C1774" t="inlineStr">
        <is>
          <t xml:space="preserve">CONCLUIDO	</t>
        </is>
      </c>
      <c r="D1774" t="n">
        <v>4.9108</v>
      </c>
      <c r="E1774" t="n">
        <v>20.36</v>
      </c>
      <c r="F1774" t="n">
        <v>17.58</v>
      </c>
      <c r="G1774" t="n">
        <v>87.92</v>
      </c>
      <c r="H1774" t="n">
        <v>1.31</v>
      </c>
      <c r="I1774" t="n">
        <v>12</v>
      </c>
      <c r="J1774" t="n">
        <v>186.76</v>
      </c>
      <c r="K1774" t="n">
        <v>51.39</v>
      </c>
      <c r="L1774" t="n">
        <v>13.75</v>
      </c>
      <c r="M1774" t="n">
        <v>10</v>
      </c>
      <c r="N1774" t="n">
        <v>36.62</v>
      </c>
      <c r="O1774" t="n">
        <v>23268.24</v>
      </c>
      <c r="P1774" t="n">
        <v>201.03</v>
      </c>
      <c r="Q1774" t="n">
        <v>444.55</v>
      </c>
      <c r="R1774" t="n">
        <v>70.69</v>
      </c>
      <c r="S1774" t="n">
        <v>48.21</v>
      </c>
      <c r="T1774" t="n">
        <v>5289.97</v>
      </c>
      <c r="U1774" t="n">
        <v>0.68</v>
      </c>
      <c r="V1774" t="n">
        <v>0.78</v>
      </c>
      <c r="W1774" t="n">
        <v>0.18</v>
      </c>
      <c r="X1774" t="n">
        <v>0.31</v>
      </c>
      <c r="Y1774" t="n">
        <v>1</v>
      </c>
      <c r="Z1774" t="n">
        <v>10</v>
      </c>
    </row>
    <row r="1775">
      <c r="A1775" t="n">
        <v>52</v>
      </c>
      <c r="B1775" t="n">
        <v>85</v>
      </c>
      <c r="C1775" t="inlineStr">
        <is>
          <t xml:space="preserve">CONCLUIDO	</t>
        </is>
      </c>
      <c r="D1775" t="n">
        <v>4.919</v>
      </c>
      <c r="E1775" t="n">
        <v>20.33</v>
      </c>
      <c r="F1775" t="n">
        <v>17.55</v>
      </c>
      <c r="G1775" t="n">
        <v>87.75</v>
      </c>
      <c r="H1775" t="n">
        <v>1.33</v>
      </c>
      <c r="I1775" t="n">
        <v>12</v>
      </c>
      <c r="J1775" t="n">
        <v>187.14</v>
      </c>
      <c r="K1775" t="n">
        <v>51.39</v>
      </c>
      <c r="L1775" t="n">
        <v>14</v>
      </c>
      <c r="M1775" t="n">
        <v>10</v>
      </c>
      <c r="N1775" t="n">
        <v>36.75</v>
      </c>
      <c r="O1775" t="n">
        <v>23314.98</v>
      </c>
      <c r="P1775" t="n">
        <v>199.66</v>
      </c>
      <c r="Q1775" t="n">
        <v>444.57</v>
      </c>
      <c r="R1775" t="n">
        <v>69.47</v>
      </c>
      <c r="S1775" t="n">
        <v>48.21</v>
      </c>
      <c r="T1775" t="n">
        <v>4678.74</v>
      </c>
      <c r="U1775" t="n">
        <v>0.6899999999999999</v>
      </c>
      <c r="V1775" t="n">
        <v>0.78</v>
      </c>
      <c r="W1775" t="n">
        <v>0.18</v>
      </c>
      <c r="X1775" t="n">
        <v>0.27</v>
      </c>
      <c r="Y1775" t="n">
        <v>1</v>
      </c>
      <c r="Z1775" t="n">
        <v>10</v>
      </c>
    </row>
    <row r="1776">
      <c r="A1776" t="n">
        <v>53</v>
      </c>
      <c r="B1776" t="n">
        <v>85</v>
      </c>
      <c r="C1776" t="inlineStr">
        <is>
          <t xml:space="preserve">CONCLUIDO	</t>
        </is>
      </c>
      <c r="D1776" t="n">
        <v>4.9287</v>
      </c>
      <c r="E1776" t="n">
        <v>20.29</v>
      </c>
      <c r="F1776" t="n">
        <v>17.54</v>
      </c>
      <c r="G1776" t="n">
        <v>95.69</v>
      </c>
      <c r="H1776" t="n">
        <v>1.35</v>
      </c>
      <c r="I1776" t="n">
        <v>11</v>
      </c>
      <c r="J1776" t="n">
        <v>187.52</v>
      </c>
      <c r="K1776" t="n">
        <v>51.39</v>
      </c>
      <c r="L1776" t="n">
        <v>14.25</v>
      </c>
      <c r="M1776" t="n">
        <v>9</v>
      </c>
      <c r="N1776" t="n">
        <v>36.88</v>
      </c>
      <c r="O1776" t="n">
        <v>23361.77</v>
      </c>
      <c r="P1776" t="n">
        <v>198.38</v>
      </c>
      <c r="Q1776" t="n">
        <v>444.55</v>
      </c>
      <c r="R1776" t="n">
        <v>69.44</v>
      </c>
      <c r="S1776" t="n">
        <v>48.21</v>
      </c>
      <c r="T1776" t="n">
        <v>4672.41</v>
      </c>
      <c r="U1776" t="n">
        <v>0.6899999999999999</v>
      </c>
      <c r="V1776" t="n">
        <v>0.78</v>
      </c>
      <c r="W1776" t="n">
        <v>0.18</v>
      </c>
      <c r="X1776" t="n">
        <v>0.27</v>
      </c>
      <c r="Y1776" t="n">
        <v>1</v>
      </c>
      <c r="Z1776" t="n">
        <v>10</v>
      </c>
    </row>
    <row r="1777">
      <c r="A1777" t="n">
        <v>54</v>
      </c>
      <c r="B1777" t="n">
        <v>85</v>
      </c>
      <c r="C1777" t="inlineStr">
        <is>
          <t xml:space="preserve">CONCLUIDO	</t>
        </is>
      </c>
      <c r="D1777" t="n">
        <v>4.925</v>
      </c>
      <c r="E1777" t="n">
        <v>20.3</v>
      </c>
      <c r="F1777" t="n">
        <v>17.56</v>
      </c>
      <c r="G1777" t="n">
        <v>95.78</v>
      </c>
      <c r="H1777" t="n">
        <v>1.37</v>
      </c>
      <c r="I1777" t="n">
        <v>11</v>
      </c>
      <c r="J1777" t="n">
        <v>187.9</v>
      </c>
      <c r="K1777" t="n">
        <v>51.39</v>
      </c>
      <c r="L1777" t="n">
        <v>14.5</v>
      </c>
      <c r="M1777" t="n">
        <v>9</v>
      </c>
      <c r="N1777" t="n">
        <v>37.01</v>
      </c>
      <c r="O1777" t="n">
        <v>23408.6</v>
      </c>
      <c r="P1777" t="n">
        <v>198.16</v>
      </c>
      <c r="Q1777" t="n">
        <v>444.55</v>
      </c>
      <c r="R1777" t="n">
        <v>69.79000000000001</v>
      </c>
      <c r="S1777" t="n">
        <v>48.21</v>
      </c>
      <c r="T1777" t="n">
        <v>4846.98</v>
      </c>
      <c r="U1777" t="n">
        <v>0.6899999999999999</v>
      </c>
      <c r="V1777" t="n">
        <v>0.78</v>
      </c>
      <c r="W1777" t="n">
        <v>0.18</v>
      </c>
      <c r="X1777" t="n">
        <v>0.28</v>
      </c>
      <c r="Y1777" t="n">
        <v>1</v>
      </c>
      <c r="Z1777" t="n">
        <v>10</v>
      </c>
    </row>
    <row r="1778">
      <c r="A1778" t="n">
        <v>55</v>
      </c>
      <c r="B1778" t="n">
        <v>85</v>
      </c>
      <c r="C1778" t="inlineStr">
        <is>
          <t xml:space="preserve">CONCLUIDO	</t>
        </is>
      </c>
      <c r="D1778" t="n">
        <v>4.9233</v>
      </c>
      <c r="E1778" t="n">
        <v>20.31</v>
      </c>
      <c r="F1778" t="n">
        <v>17.57</v>
      </c>
      <c r="G1778" t="n">
        <v>95.81999999999999</v>
      </c>
      <c r="H1778" t="n">
        <v>1.39</v>
      </c>
      <c r="I1778" t="n">
        <v>11</v>
      </c>
      <c r="J1778" t="n">
        <v>188.28</v>
      </c>
      <c r="K1778" t="n">
        <v>51.39</v>
      </c>
      <c r="L1778" t="n">
        <v>14.75</v>
      </c>
      <c r="M1778" t="n">
        <v>9</v>
      </c>
      <c r="N1778" t="n">
        <v>37.14</v>
      </c>
      <c r="O1778" t="n">
        <v>23455.48</v>
      </c>
      <c r="P1778" t="n">
        <v>198.44</v>
      </c>
      <c r="Q1778" t="n">
        <v>444.56</v>
      </c>
      <c r="R1778" t="n">
        <v>70.09999999999999</v>
      </c>
      <c r="S1778" t="n">
        <v>48.21</v>
      </c>
      <c r="T1778" t="n">
        <v>5000.03</v>
      </c>
      <c r="U1778" t="n">
        <v>0.6899999999999999</v>
      </c>
      <c r="V1778" t="n">
        <v>0.78</v>
      </c>
      <c r="W1778" t="n">
        <v>0.18</v>
      </c>
      <c r="X1778" t="n">
        <v>0.29</v>
      </c>
      <c r="Y1778" t="n">
        <v>1</v>
      </c>
      <c r="Z1778" t="n">
        <v>10</v>
      </c>
    </row>
    <row r="1779">
      <c r="A1779" t="n">
        <v>56</v>
      </c>
      <c r="B1779" t="n">
        <v>85</v>
      </c>
      <c r="C1779" t="inlineStr">
        <is>
          <t xml:space="preserve">CONCLUIDO	</t>
        </is>
      </c>
      <c r="D1779" t="n">
        <v>4.9242</v>
      </c>
      <c r="E1779" t="n">
        <v>20.31</v>
      </c>
      <c r="F1779" t="n">
        <v>17.56</v>
      </c>
      <c r="G1779" t="n">
        <v>95.8</v>
      </c>
      <c r="H1779" t="n">
        <v>1.41</v>
      </c>
      <c r="I1779" t="n">
        <v>11</v>
      </c>
      <c r="J1779" t="n">
        <v>188.66</v>
      </c>
      <c r="K1779" t="n">
        <v>51.39</v>
      </c>
      <c r="L1779" t="n">
        <v>15</v>
      </c>
      <c r="M1779" t="n">
        <v>9</v>
      </c>
      <c r="N1779" t="n">
        <v>37.27</v>
      </c>
      <c r="O1779" t="n">
        <v>23502.4</v>
      </c>
      <c r="P1779" t="n">
        <v>197.82</v>
      </c>
      <c r="Q1779" t="n">
        <v>444.57</v>
      </c>
      <c r="R1779" t="n">
        <v>69.95999999999999</v>
      </c>
      <c r="S1779" t="n">
        <v>48.21</v>
      </c>
      <c r="T1779" t="n">
        <v>4928.93</v>
      </c>
      <c r="U1779" t="n">
        <v>0.6899999999999999</v>
      </c>
      <c r="V1779" t="n">
        <v>0.78</v>
      </c>
      <c r="W1779" t="n">
        <v>0.18</v>
      </c>
      <c r="X1779" t="n">
        <v>0.29</v>
      </c>
      <c r="Y1779" t="n">
        <v>1</v>
      </c>
      <c r="Z1779" t="n">
        <v>10</v>
      </c>
    </row>
    <row r="1780">
      <c r="A1780" t="n">
        <v>57</v>
      </c>
      <c r="B1780" t="n">
        <v>85</v>
      </c>
      <c r="C1780" t="inlineStr">
        <is>
          <t xml:space="preserve">CONCLUIDO	</t>
        </is>
      </c>
      <c r="D1780" t="n">
        <v>4.9238</v>
      </c>
      <c r="E1780" t="n">
        <v>20.31</v>
      </c>
      <c r="F1780" t="n">
        <v>17.56</v>
      </c>
      <c r="G1780" t="n">
        <v>95.8</v>
      </c>
      <c r="H1780" t="n">
        <v>1.43</v>
      </c>
      <c r="I1780" t="n">
        <v>11</v>
      </c>
      <c r="J1780" t="n">
        <v>189.04</v>
      </c>
      <c r="K1780" t="n">
        <v>51.39</v>
      </c>
      <c r="L1780" t="n">
        <v>15.25</v>
      </c>
      <c r="M1780" t="n">
        <v>9</v>
      </c>
      <c r="N1780" t="n">
        <v>37.4</v>
      </c>
      <c r="O1780" t="n">
        <v>23549.36</v>
      </c>
      <c r="P1780" t="n">
        <v>197.61</v>
      </c>
      <c r="Q1780" t="n">
        <v>444.55</v>
      </c>
      <c r="R1780" t="n">
        <v>69.95</v>
      </c>
      <c r="S1780" t="n">
        <v>48.21</v>
      </c>
      <c r="T1780" t="n">
        <v>4925.64</v>
      </c>
      <c r="U1780" t="n">
        <v>0.6899999999999999</v>
      </c>
      <c r="V1780" t="n">
        <v>0.78</v>
      </c>
      <c r="W1780" t="n">
        <v>0.18</v>
      </c>
      <c r="X1780" t="n">
        <v>0.29</v>
      </c>
      <c r="Y1780" t="n">
        <v>1</v>
      </c>
      <c r="Z1780" t="n">
        <v>10</v>
      </c>
    </row>
    <row r="1781">
      <c r="A1781" t="n">
        <v>58</v>
      </c>
      <c r="B1781" t="n">
        <v>85</v>
      </c>
      <c r="C1781" t="inlineStr">
        <is>
          <t xml:space="preserve">CONCLUIDO	</t>
        </is>
      </c>
      <c r="D1781" t="n">
        <v>4.9219</v>
      </c>
      <c r="E1781" t="n">
        <v>20.32</v>
      </c>
      <c r="F1781" t="n">
        <v>17.57</v>
      </c>
      <c r="G1781" t="n">
        <v>95.84999999999999</v>
      </c>
      <c r="H1781" t="n">
        <v>1.45</v>
      </c>
      <c r="I1781" t="n">
        <v>11</v>
      </c>
      <c r="J1781" t="n">
        <v>189.42</v>
      </c>
      <c r="K1781" t="n">
        <v>51.39</v>
      </c>
      <c r="L1781" t="n">
        <v>15.5</v>
      </c>
      <c r="M1781" t="n">
        <v>9</v>
      </c>
      <c r="N1781" t="n">
        <v>37.53</v>
      </c>
      <c r="O1781" t="n">
        <v>23596.37</v>
      </c>
      <c r="P1781" t="n">
        <v>196.85</v>
      </c>
      <c r="Q1781" t="n">
        <v>444.55</v>
      </c>
      <c r="R1781" t="n">
        <v>70.3</v>
      </c>
      <c r="S1781" t="n">
        <v>48.21</v>
      </c>
      <c r="T1781" t="n">
        <v>5100.17</v>
      </c>
      <c r="U1781" t="n">
        <v>0.6899999999999999</v>
      </c>
      <c r="V1781" t="n">
        <v>0.78</v>
      </c>
      <c r="W1781" t="n">
        <v>0.18</v>
      </c>
      <c r="X1781" t="n">
        <v>0.3</v>
      </c>
      <c r="Y1781" t="n">
        <v>1</v>
      </c>
      <c r="Z1781" t="n">
        <v>10</v>
      </c>
    </row>
    <row r="1782">
      <c r="A1782" t="n">
        <v>59</v>
      </c>
      <c r="B1782" t="n">
        <v>85</v>
      </c>
      <c r="C1782" t="inlineStr">
        <is>
          <t xml:space="preserve">CONCLUIDO	</t>
        </is>
      </c>
      <c r="D1782" t="n">
        <v>4.9438</v>
      </c>
      <c r="E1782" t="n">
        <v>20.23</v>
      </c>
      <c r="F1782" t="n">
        <v>17.52</v>
      </c>
      <c r="G1782" t="n">
        <v>105.09</v>
      </c>
      <c r="H1782" t="n">
        <v>1.47</v>
      </c>
      <c r="I1782" t="n">
        <v>10</v>
      </c>
      <c r="J1782" t="n">
        <v>189.81</v>
      </c>
      <c r="K1782" t="n">
        <v>51.39</v>
      </c>
      <c r="L1782" t="n">
        <v>15.75</v>
      </c>
      <c r="M1782" t="n">
        <v>8</v>
      </c>
      <c r="N1782" t="n">
        <v>37.66</v>
      </c>
      <c r="O1782" t="n">
        <v>23643.43</v>
      </c>
      <c r="P1782" t="n">
        <v>195.78</v>
      </c>
      <c r="Q1782" t="n">
        <v>444.55</v>
      </c>
      <c r="R1782" t="n">
        <v>68.42</v>
      </c>
      <c r="S1782" t="n">
        <v>48.21</v>
      </c>
      <c r="T1782" t="n">
        <v>4163.69</v>
      </c>
      <c r="U1782" t="n">
        <v>0.7</v>
      </c>
      <c r="V1782" t="n">
        <v>0.78</v>
      </c>
      <c r="W1782" t="n">
        <v>0.18</v>
      </c>
      <c r="X1782" t="n">
        <v>0.24</v>
      </c>
      <c r="Y1782" t="n">
        <v>1</v>
      </c>
      <c r="Z1782" t="n">
        <v>10</v>
      </c>
    </row>
    <row r="1783">
      <c r="A1783" t="n">
        <v>60</v>
      </c>
      <c r="B1783" t="n">
        <v>85</v>
      </c>
      <c r="C1783" t="inlineStr">
        <is>
          <t xml:space="preserve">CONCLUIDO	</t>
        </is>
      </c>
      <c r="D1783" t="n">
        <v>4.9425</v>
      </c>
      <c r="E1783" t="n">
        <v>20.23</v>
      </c>
      <c r="F1783" t="n">
        <v>17.52</v>
      </c>
      <c r="G1783" t="n">
        <v>105.13</v>
      </c>
      <c r="H1783" t="n">
        <v>1.49</v>
      </c>
      <c r="I1783" t="n">
        <v>10</v>
      </c>
      <c r="J1783" t="n">
        <v>190.19</v>
      </c>
      <c r="K1783" t="n">
        <v>51.39</v>
      </c>
      <c r="L1783" t="n">
        <v>16</v>
      </c>
      <c r="M1783" t="n">
        <v>8</v>
      </c>
      <c r="N1783" t="n">
        <v>37.79</v>
      </c>
      <c r="O1783" t="n">
        <v>23690.52</v>
      </c>
      <c r="P1783" t="n">
        <v>196.32</v>
      </c>
      <c r="Q1783" t="n">
        <v>444.55</v>
      </c>
      <c r="R1783" t="n">
        <v>68.54000000000001</v>
      </c>
      <c r="S1783" t="n">
        <v>48.21</v>
      </c>
      <c r="T1783" t="n">
        <v>4223.35</v>
      </c>
      <c r="U1783" t="n">
        <v>0.7</v>
      </c>
      <c r="V1783" t="n">
        <v>0.78</v>
      </c>
      <c r="W1783" t="n">
        <v>0.18</v>
      </c>
      <c r="X1783" t="n">
        <v>0.24</v>
      </c>
      <c r="Y1783" t="n">
        <v>1</v>
      </c>
      <c r="Z1783" t="n">
        <v>10</v>
      </c>
    </row>
    <row r="1784">
      <c r="A1784" t="n">
        <v>61</v>
      </c>
      <c r="B1784" t="n">
        <v>85</v>
      </c>
      <c r="C1784" t="inlineStr">
        <is>
          <t xml:space="preserve">CONCLUIDO	</t>
        </is>
      </c>
      <c r="D1784" t="n">
        <v>4.9472</v>
      </c>
      <c r="E1784" t="n">
        <v>20.21</v>
      </c>
      <c r="F1784" t="n">
        <v>17.5</v>
      </c>
      <c r="G1784" t="n">
        <v>105.01</v>
      </c>
      <c r="H1784" t="n">
        <v>1.51</v>
      </c>
      <c r="I1784" t="n">
        <v>10</v>
      </c>
      <c r="J1784" t="n">
        <v>190.57</v>
      </c>
      <c r="K1784" t="n">
        <v>51.39</v>
      </c>
      <c r="L1784" t="n">
        <v>16.25</v>
      </c>
      <c r="M1784" t="n">
        <v>8</v>
      </c>
      <c r="N1784" t="n">
        <v>37.93</v>
      </c>
      <c r="O1784" t="n">
        <v>23737.67</v>
      </c>
      <c r="P1784" t="n">
        <v>195.3</v>
      </c>
      <c r="Q1784" t="n">
        <v>444.55</v>
      </c>
      <c r="R1784" t="n">
        <v>67.76000000000001</v>
      </c>
      <c r="S1784" t="n">
        <v>48.21</v>
      </c>
      <c r="T1784" t="n">
        <v>3836.7</v>
      </c>
      <c r="U1784" t="n">
        <v>0.71</v>
      </c>
      <c r="V1784" t="n">
        <v>0.78</v>
      </c>
      <c r="W1784" t="n">
        <v>0.18</v>
      </c>
      <c r="X1784" t="n">
        <v>0.23</v>
      </c>
      <c r="Y1784" t="n">
        <v>1</v>
      </c>
      <c r="Z1784" t="n">
        <v>10</v>
      </c>
    </row>
    <row r="1785">
      <c r="A1785" t="n">
        <v>62</v>
      </c>
      <c r="B1785" t="n">
        <v>85</v>
      </c>
      <c r="C1785" t="inlineStr">
        <is>
          <t xml:space="preserve">CONCLUIDO	</t>
        </is>
      </c>
      <c r="D1785" t="n">
        <v>4.9536</v>
      </c>
      <c r="E1785" t="n">
        <v>20.19</v>
      </c>
      <c r="F1785" t="n">
        <v>17.48</v>
      </c>
      <c r="G1785" t="n">
        <v>104.86</v>
      </c>
      <c r="H1785" t="n">
        <v>1.53</v>
      </c>
      <c r="I1785" t="n">
        <v>10</v>
      </c>
      <c r="J1785" t="n">
        <v>190.95</v>
      </c>
      <c r="K1785" t="n">
        <v>51.39</v>
      </c>
      <c r="L1785" t="n">
        <v>16.5</v>
      </c>
      <c r="M1785" t="n">
        <v>8</v>
      </c>
      <c r="N1785" t="n">
        <v>38.06</v>
      </c>
      <c r="O1785" t="n">
        <v>23784.85</v>
      </c>
      <c r="P1785" t="n">
        <v>194.53</v>
      </c>
      <c r="Q1785" t="n">
        <v>444.55</v>
      </c>
      <c r="R1785" t="n">
        <v>66.95</v>
      </c>
      <c r="S1785" t="n">
        <v>48.21</v>
      </c>
      <c r="T1785" t="n">
        <v>3430.35</v>
      </c>
      <c r="U1785" t="n">
        <v>0.72</v>
      </c>
      <c r="V1785" t="n">
        <v>0.78</v>
      </c>
      <c r="W1785" t="n">
        <v>0.18</v>
      </c>
      <c r="X1785" t="n">
        <v>0.2</v>
      </c>
      <c r="Y1785" t="n">
        <v>1</v>
      </c>
      <c r="Z1785" t="n">
        <v>10</v>
      </c>
    </row>
    <row r="1786">
      <c r="A1786" t="n">
        <v>63</v>
      </c>
      <c r="B1786" t="n">
        <v>85</v>
      </c>
      <c r="C1786" t="inlineStr">
        <is>
          <t xml:space="preserve">CONCLUIDO	</t>
        </is>
      </c>
      <c r="D1786" t="n">
        <v>4.9312</v>
      </c>
      <c r="E1786" t="n">
        <v>20.28</v>
      </c>
      <c r="F1786" t="n">
        <v>17.57</v>
      </c>
      <c r="G1786" t="n">
        <v>105.41</v>
      </c>
      <c r="H1786" t="n">
        <v>1.55</v>
      </c>
      <c r="I1786" t="n">
        <v>10</v>
      </c>
      <c r="J1786" t="n">
        <v>191.34</v>
      </c>
      <c r="K1786" t="n">
        <v>51.39</v>
      </c>
      <c r="L1786" t="n">
        <v>16.75</v>
      </c>
      <c r="M1786" t="n">
        <v>8</v>
      </c>
      <c r="N1786" t="n">
        <v>38.19</v>
      </c>
      <c r="O1786" t="n">
        <v>23832.09</v>
      </c>
      <c r="P1786" t="n">
        <v>194.72</v>
      </c>
      <c r="Q1786" t="n">
        <v>444.55</v>
      </c>
      <c r="R1786" t="n">
        <v>70.38</v>
      </c>
      <c r="S1786" t="n">
        <v>48.21</v>
      </c>
      <c r="T1786" t="n">
        <v>5144.08</v>
      </c>
      <c r="U1786" t="n">
        <v>0.68</v>
      </c>
      <c r="V1786" t="n">
        <v>0.78</v>
      </c>
      <c r="W1786" t="n">
        <v>0.17</v>
      </c>
      <c r="X1786" t="n">
        <v>0.29</v>
      </c>
      <c r="Y1786" t="n">
        <v>1</v>
      </c>
      <c r="Z1786" t="n">
        <v>10</v>
      </c>
    </row>
    <row r="1787">
      <c r="A1787" t="n">
        <v>64</v>
      </c>
      <c r="B1787" t="n">
        <v>85</v>
      </c>
      <c r="C1787" t="inlineStr">
        <is>
          <t xml:space="preserve">CONCLUIDO	</t>
        </is>
      </c>
      <c r="D1787" t="n">
        <v>4.9361</v>
      </c>
      <c r="E1787" t="n">
        <v>20.26</v>
      </c>
      <c r="F1787" t="n">
        <v>17.55</v>
      </c>
      <c r="G1787" t="n">
        <v>105.29</v>
      </c>
      <c r="H1787" t="n">
        <v>1.57</v>
      </c>
      <c r="I1787" t="n">
        <v>10</v>
      </c>
      <c r="J1787" t="n">
        <v>191.72</v>
      </c>
      <c r="K1787" t="n">
        <v>51.39</v>
      </c>
      <c r="L1787" t="n">
        <v>17</v>
      </c>
      <c r="M1787" t="n">
        <v>8</v>
      </c>
      <c r="N1787" t="n">
        <v>38.33</v>
      </c>
      <c r="O1787" t="n">
        <v>23879.37</v>
      </c>
      <c r="P1787" t="n">
        <v>193.4</v>
      </c>
      <c r="Q1787" t="n">
        <v>444.55</v>
      </c>
      <c r="R1787" t="n">
        <v>69.54000000000001</v>
      </c>
      <c r="S1787" t="n">
        <v>48.21</v>
      </c>
      <c r="T1787" t="n">
        <v>4725.54</v>
      </c>
      <c r="U1787" t="n">
        <v>0.6899999999999999</v>
      </c>
      <c r="V1787" t="n">
        <v>0.78</v>
      </c>
      <c r="W1787" t="n">
        <v>0.18</v>
      </c>
      <c r="X1787" t="n">
        <v>0.27</v>
      </c>
      <c r="Y1787" t="n">
        <v>1</v>
      </c>
      <c r="Z1787" t="n">
        <v>10</v>
      </c>
    </row>
    <row r="1788">
      <c r="A1788" t="n">
        <v>65</v>
      </c>
      <c r="B1788" t="n">
        <v>85</v>
      </c>
      <c r="C1788" t="inlineStr">
        <is>
          <t xml:space="preserve">CONCLUIDO	</t>
        </is>
      </c>
      <c r="D1788" t="n">
        <v>4.957</v>
      </c>
      <c r="E1788" t="n">
        <v>20.17</v>
      </c>
      <c r="F1788" t="n">
        <v>17.5</v>
      </c>
      <c r="G1788" t="n">
        <v>116.64</v>
      </c>
      <c r="H1788" t="n">
        <v>1.59</v>
      </c>
      <c r="I1788" t="n">
        <v>9</v>
      </c>
      <c r="J1788" t="n">
        <v>192.1</v>
      </c>
      <c r="K1788" t="n">
        <v>51.39</v>
      </c>
      <c r="L1788" t="n">
        <v>17.25</v>
      </c>
      <c r="M1788" t="n">
        <v>7</v>
      </c>
      <c r="N1788" t="n">
        <v>38.46</v>
      </c>
      <c r="O1788" t="n">
        <v>23926.69</v>
      </c>
      <c r="P1788" t="n">
        <v>191.82</v>
      </c>
      <c r="Q1788" t="n">
        <v>444.55</v>
      </c>
      <c r="R1788" t="n">
        <v>67.75</v>
      </c>
      <c r="S1788" t="n">
        <v>48.21</v>
      </c>
      <c r="T1788" t="n">
        <v>3835.76</v>
      </c>
      <c r="U1788" t="n">
        <v>0.71</v>
      </c>
      <c r="V1788" t="n">
        <v>0.78</v>
      </c>
      <c r="W1788" t="n">
        <v>0.18</v>
      </c>
      <c r="X1788" t="n">
        <v>0.22</v>
      </c>
      <c r="Y1788" t="n">
        <v>1</v>
      </c>
      <c r="Z1788" t="n">
        <v>10</v>
      </c>
    </row>
    <row r="1789">
      <c r="A1789" t="n">
        <v>66</v>
      </c>
      <c r="B1789" t="n">
        <v>85</v>
      </c>
      <c r="C1789" t="inlineStr">
        <is>
          <t xml:space="preserve">CONCLUIDO	</t>
        </is>
      </c>
      <c r="D1789" t="n">
        <v>4.9547</v>
      </c>
      <c r="E1789" t="n">
        <v>20.18</v>
      </c>
      <c r="F1789" t="n">
        <v>17.51</v>
      </c>
      <c r="G1789" t="n">
        <v>116.7</v>
      </c>
      <c r="H1789" t="n">
        <v>1.61</v>
      </c>
      <c r="I1789" t="n">
        <v>9</v>
      </c>
      <c r="J1789" t="n">
        <v>192.49</v>
      </c>
      <c r="K1789" t="n">
        <v>51.39</v>
      </c>
      <c r="L1789" t="n">
        <v>17.5</v>
      </c>
      <c r="M1789" t="n">
        <v>7</v>
      </c>
      <c r="N1789" t="n">
        <v>38.59</v>
      </c>
      <c r="O1789" t="n">
        <v>23974.06</v>
      </c>
      <c r="P1789" t="n">
        <v>191.79</v>
      </c>
      <c r="Q1789" t="n">
        <v>444.55</v>
      </c>
      <c r="R1789" t="n">
        <v>68.08</v>
      </c>
      <c r="S1789" t="n">
        <v>48.21</v>
      </c>
      <c r="T1789" t="n">
        <v>3999.5</v>
      </c>
      <c r="U1789" t="n">
        <v>0.71</v>
      </c>
      <c r="V1789" t="n">
        <v>0.78</v>
      </c>
      <c r="W1789" t="n">
        <v>0.18</v>
      </c>
      <c r="X1789" t="n">
        <v>0.23</v>
      </c>
      <c r="Y1789" t="n">
        <v>1</v>
      </c>
      <c r="Z1789" t="n">
        <v>10</v>
      </c>
    </row>
    <row r="1790">
      <c r="A1790" t="n">
        <v>67</v>
      </c>
      <c r="B1790" t="n">
        <v>85</v>
      </c>
      <c r="C1790" t="inlineStr">
        <is>
          <t xml:space="preserve">CONCLUIDO	</t>
        </is>
      </c>
      <c r="D1790" t="n">
        <v>4.9561</v>
      </c>
      <c r="E1790" t="n">
        <v>20.18</v>
      </c>
      <c r="F1790" t="n">
        <v>17.5</v>
      </c>
      <c r="G1790" t="n">
        <v>116.66</v>
      </c>
      <c r="H1790" t="n">
        <v>1.63</v>
      </c>
      <c r="I1790" t="n">
        <v>9</v>
      </c>
      <c r="J1790" t="n">
        <v>192.87</v>
      </c>
      <c r="K1790" t="n">
        <v>51.39</v>
      </c>
      <c r="L1790" t="n">
        <v>17.75</v>
      </c>
      <c r="M1790" t="n">
        <v>7</v>
      </c>
      <c r="N1790" t="n">
        <v>38.73</v>
      </c>
      <c r="O1790" t="n">
        <v>24021.47</v>
      </c>
      <c r="P1790" t="n">
        <v>191.95</v>
      </c>
      <c r="Q1790" t="n">
        <v>444.58</v>
      </c>
      <c r="R1790" t="n">
        <v>67.86</v>
      </c>
      <c r="S1790" t="n">
        <v>48.21</v>
      </c>
      <c r="T1790" t="n">
        <v>3888.77</v>
      </c>
      <c r="U1790" t="n">
        <v>0.71</v>
      </c>
      <c r="V1790" t="n">
        <v>0.78</v>
      </c>
      <c r="W1790" t="n">
        <v>0.18</v>
      </c>
      <c r="X1790" t="n">
        <v>0.22</v>
      </c>
      <c r="Y1790" t="n">
        <v>1</v>
      </c>
      <c r="Z1790" t="n">
        <v>10</v>
      </c>
    </row>
    <row r="1791">
      <c r="A1791" t="n">
        <v>68</v>
      </c>
      <c r="B1791" t="n">
        <v>85</v>
      </c>
      <c r="C1791" t="inlineStr">
        <is>
          <t xml:space="preserve">CONCLUIDO	</t>
        </is>
      </c>
      <c r="D1791" t="n">
        <v>4.9539</v>
      </c>
      <c r="E1791" t="n">
        <v>20.19</v>
      </c>
      <c r="F1791" t="n">
        <v>17.51</v>
      </c>
      <c r="G1791" t="n">
        <v>116.72</v>
      </c>
      <c r="H1791" t="n">
        <v>1.65</v>
      </c>
      <c r="I1791" t="n">
        <v>9</v>
      </c>
      <c r="J1791" t="n">
        <v>193.26</v>
      </c>
      <c r="K1791" t="n">
        <v>51.39</v>
      </c>
      <c r="L1791" t="n">
        <v>18</v>
      </c>
      <c r="M1791" t="n">
        <v>7</v>
      </c>
      <c r="N1791" t="n">
        <v>38.86</v>
      </c>
      <c r="O1791" t="n">
        <v>24068.93</v>
      </c>
      <c r="P1791" t="n">
        <v>191.92</v>
      </c>
      <c r="Q1791" t="n">
        <v>444.55</v>
      </c>
      <c r="R1791" t="n">
        <v>68.22</v>
      </c>
      <c r="S1791" t="n">
        <v>48.21</v>
      </c>
      <c r="T1791" t="n">
        <v>4067.84</v>
      </c>
      <c r="U1791" t="n">
        <v>0.71</v>
      </c>
      <c r="V1791" t="n">
        <v>0.78</v>
      </c>
      <c r="W1791" t="n">
        <v>0.18</v>
      </c>
      <c r="X1791" t="n">
        <v>0.23</v>
      </c>
      <c r="Y1791" t="n">
        <v>1</v>
      </c>
      <c r="Z1791" t="n">
        <v>10</v>
      </c>
    </row>
    <row r="1792">
      <c r="A1792" t="n">
        <v>69</v>
      </c>
      <c r="B1792" t="n">
        <v>85</v>
      </c>
      <c r="C1792" t="inlineStr">
        <is>
          <t xml:space="preserve">CONCLUIDO	</t>
        </is>
      </c>
      <c r="D1792" t="n">
        <v>4.9576</v>
      </c>
      <c r="E1792" t="n">
        <v>20.17</v>
      </c>
      <c r="F1792" t="n">
        <v>17.49</v>
      </c>
      <c r="G1792" t="n">
        <v>116.62</v>
      </c>
      <c r="H1792" t="n">
        <v>1.67</v>
      </c>
      <c r="I1792" t="n">
        <v>9</v>
      </c>
      <c r="J1792" t="n">
        <v>193.64</v>
      </c>
      <c r="K1792" t="n">
        <v>51.39</v>
      </c>
      <c r="L1792" t="n">
        <v>18.25</v>
      </c>
      <c r="M1792" t="n">
        <v>7</v>
      </c>
      <c r="N1792" t="n">
        <v>39</v>
      </c>
      <c r="O1792" t="n">
        <v>24116.44</v>
      </c>
      <c r="P1792" t="n">
        <v>192.08</v>
      </c>
      <c r="Q1792" t="n">
        <v>444.57</v>
      </c>
      <c r="R1792" t="n">
        <v>67.62</v>
      </c>
      <c r="S1792" t="n">
        <v>48.21</v>
      </c>
      <c r="T1792" t="n">
        <v>3771.97</v>
      </c>
      <c r="U1792" t="n">
        <v>0.71</v>
      </c>
      <c r="V1792" t="n">
        <v>0.78</v>
      </c>
      <c r="W1792" t="n">
        <v>0.18</v>
      </c>
      <c r="X1792" t="n">
        <v>0.22</v>
      </c>
      <c r="Y1792" t="n">
        <v>1</v>
      </c>
      <c r="Z1792" t="n">
        <v>10</v>
      </c>
    </row>
    <row r="1793">
      <c r="A1793" t="n">
        <v>70</v>
      </c>
      <c r="B1793" t="n">
        <v>85</v>
      </c>
      <c r="C1793" t="inlineStr">
        <is>
          <t xml:space="preserve">CONCLUIDO	</t>
        </is>
      </c>
      <c r="D1793" t="n">
        <v>4.9601</v>
      </c>
      <c r="E1793" t="n">
        <v>20.16</v>
      </c>
      <c r="F1793" t="n">
        <v>17.48</v>
      </c>
      <c r="G1793" t="n">
        <v>116.56</v>
      </c>
      <c r="H1793" t="n">
        <v>1.69</v>
      </c>
      <c r="I1793" t="n">
        <v>9</v>
      </c>
      <c r="J1793" t="n">
        <v>194.03</v>
      </c>
      <c r="K1793" t="n">
        <v>51.39</v>
      </c>
      <c r="L1793" t="n">
        <v>18.5</v>
      </c>
      <c r="M1793" t="n">
        <v>7</v>
      </c>
      <c r="N1793" t="n">
        <v>39.13</v>
      </c>
      <c r="O1793" t="n">
        <v>24163.99</v>
      </c>
      <c r="P1793" t="n">
        <v>190.7</v>
      </c>
      <c r="Q1793" t="n">
        <v>444.58</v>
      </c>
      <c r="R1793" t="n">
        <v>67.19</v>
      </c>
      <c r="S1793" t="n">
        <v>48.21</v>
      </c>
      <c r="T1793" t="n">
        <v>3557.19</v>
      </c>
      <c r="U1793" t="n">
        <v>0.72</v>
      </c>
      <c r="V1793" t="n">
        <v>0.78</v>
      </c>
      <c r="W1793" t="n">
        <v>0.18</v>
      </c>
      <c r="X1793" t="n">
        <v>0.21</v>
      </c>
      <c r="Y1793" t="n">
        <v>1</v>
      </c>
      <c r="Z1793" t="n">
        <v>10</v>
      </c>
    </row>
    <row r="1794">
      <c r="A1794" t="n">
        <v>71</v>
      </c>
      <c r="B1794" t="n">
        <v>85</v>
      </c>
      <c r="C1794" t="inlineStr">
        <is>
          <t xml:space="preserve">CONCLUIDO	</t>
        </is>
      </c>
      <c r="D1794" t="n">
        <v>4.9633</v>
      </c>
      <c r="E1794" t="n">
        <v>20.15</v>
      </c>
      <c r="F1794" t="n">
        <v>17.47</v>
      </c>
      <c r="G1794" t="n">
        <v>116.47</v>
      </c>
      <c r="H1794" t="n">
        <v>1.71</v>
      </c>
      <c r="I1794" t="n">
        <v>9</v>
      </c>
      <c r="J1794" t="n">
        <v>194.41</v>
      </c>
      <c r="K1794" t="n">
        <v>51.39</v>
      </c>
      <c r="L1794" t="n">
        <v>18.75</v>
      </c>
      <c r="M1794" t="n">
        <v>7</v>
      </c>
      <c r="N1794" t="n">
        <v>39.27</v>
      </c>
      <c r="O1794" t="n">
        <v>24211.59</v>
      </c>
      <c r="P1794" t="n">
        <v>190.17</v>
      </c>
      <c r="Q1794" t="n">
        <v>444.55</v>
      </c>
      <c r="R1794" t="n">
        <v>66.86</v>
      </c>
      <c r="S1794" t="n">
        <v>48.21</v>
      </c>
      <c r="T1794" t="n">
        <v>3389.2</v>
      </c>
      <c r="U1794" t="n">
        <v>0.72</v>
      </c>
      <c r="V1794" t="n">
        <v>0.78</v>
      </c>
      <c r="W1794" t="n">
        <v>0.18</v>
      </c>
      <c r="X1794" t="n">
        <v>0.19</v>
      </c>
      <c r="Y1794" t="n">
        <v>1</v>
      </c>
      <c r="Z1794" t="n">
        <v>10</v>
      </c>
    </row>
    <row r="1795">
      <c r="A1795" t="n">
        <v>72</v>
      </c>
      <c r="B1795" t="n">
        <v>85</v>
      </c>
      <c r="C1795" t="inlineStr">
        <is>
          <t xml:space="preserve">CONCLUIDO	</t>
        </is>
      </c>
      <c r="D1795" t="n">
        <v>4.9535</v>
      </c>
      <c r="E1795" t="n">
        <v>20.19</v>
      </c>
      <c r="F1795" t="n">
        <v>17.51</v>
      </c>
      <c r="G1795" t="n">
        <v>116.74</v>
      </c>
      <c r="H1795" t="n">
        <v>1.73</v>
      </c>
      <c r="I1795" t="n">
        <v>9</v>
      </c>
      <c r="J1795" t="n">
        <v>194.8</v>
      </c>
      <c r="K1795" t="n">
        <v>51.39</v>
      </c>
      <c r="L1795" t="n">
        <v>19</v>
      </c>
      <c r="M1795" t="n">
        <v>7</v>
      </c>
      <c r="N1795" t="n">
        <v>39.41</v>
      </c>
      <c r="O1795" t="n">
        <v>24259.23</v>
      </c>
      <c r="P1795" t="n">
        <v>189.83</v>
      </c>
      <c r="Q1795" t="n">
        <v>444.55</v>
      </c>
      <c r="R1795" t="n">
        <v>68.37</v>
      </c>
      <c r="S1795" t="n">
        <v>48.21</v>
      </c>
      <c r="T1795" t="n">
        <v>4146.06</v>
      </c>
      <c r="U1795" t="n">
        <v>0.71</v>
      </c>
      <c r="V1795" t="n">
        <v>0.78</v>
      </c>
      <c r="W1795" t="n">
        <v>0.17</v>
      </c>
      <c r="X1795" t="n">
        <v>0.23</v>
      </c>
      <c r="Y1795" t="n">
        <v>1</v>
      </c>
      <c r="Z1795" t="n">
        <v>10</v>
      </c>
    </row>
    <row r="1796">
      <c r="A1796" t="n">
        <v>73</v>
      </c>
      <c r="B1796" t="n">
        <v>85</v>
      </c>
      <c r="C1796" t="inlineStr">
        <is>
          <t xml:space="preserve">CONCLUIDO	</t>
        </is>
      </c>
      <c r="D1796" t="n">
        <v>4.9502</v>
      </c>
      <c r="E1796" t="n">
        <v>20.2</v>
      </c>
      <c r="F1796" t="n">
        <v>17.52</v>
      </c>
      <c r="G1796" t="n">
        <v>116.82</v>
      </c>
      <c r="H1796" t="n">
        <v>1.75</v>
      </c>
      <c r="I1796" t="n">
        <v>9</v>
      </c>
      <c r="J1796" t="n">
        <v>195.19</v>
      </c>
      <c r="K1796" t="n">
        <v>51.39</v>
      </c>
      <c r="L1796" t="n">
        <v>19.25</v>
      </c>
      <c r="M1796" t="n">
        <v>7</v>
      </c>
      <c r="N1796" t="n">
        <v>39.54</v>
      </c>
      <c r="O1796" t="n">
        <v>24306.92</v>
      </c>
      <c r="P1796" t="n">
        <v>189.33</v>
      </c>
      <c r="Q1796" t="n">
        <v>444.56</v>
      </c>
      <c r="R1796" t="n">
        <v>68.61</v>
      </c>
      <c r="S1796" t="n">
        <v>48.21</v>
      </c>
      <c r="T1796" t="n">
        <v>4267.03</v>
      </c>
      <c r="U1796" t="n">
        <v>0.7</v>
      </c>
      <c r="V1796" t="n">
        <v>0.78</v>
      </c>
      <c r="W1796" t="n">
        <v>0.18</v>
      </c>
      <c r="X1796" t="n">
        <v>0.25</v>
      </c>
      <c r="Y1796" t="n">
        <v>1</v>
      </c>
      <c r="Z1796" t="n">
        <v>10</v>
      </c>
    </row>
    <row r="1797">
      <c r="A1797" t="n">
        <v>74</v>
      </c>
      <c r="B1797" t="n">
        <v>85</v>
      </c>
      <c r="C1797" t="inlineStr">
        <is>
          <t xml:space="preserve">CONCLUIDO	</t>
        </is>
      </c>
      <c r="D1797" t="n">
        <v>4.9716</v>
      </c>
      <c r="E1797" t="n">
        <v>20.11</v>
      </c>
      <c r="F1797" t="n">
        <v>17.47</v>
      </c>
      <c r="G1797" t="n">
        <v>131.03</v>
      </c>
      <c r="H1797" t="n">
        <v>1.77</v>
      </c>
      <c r="I1797" t="n">
        <v>8</v>
      </c>
      <c r="J1797" t="n">
        <v>195.57</v>
      </c>
      <c r="K1797" t="n">
        <v>51.39</v>
      </c>
      <c r="L1797" t="n">
        <v>19.5</v>
      </c>
      <c r="M1797" t="n">
        <v>6</v>
      </c>
      <c r="N1797" t="n">
        <v>39.68</v>
      </c>
      <c r="O1797" t="n">
        <v>24354.66</v>
      </c>
      <c r="P1797" t="n">
        <v>188.59</v>
      </c>
      <c r="Q1797" t="n">
        <v>444.55</v>
      </c>
      <c r="R1797" t="n">
        <v>66.94</v>
      </c>
      <c r="S1797" t="n">
        <v>48.21</v>
      </c>
      <c r="T1797" t="n">
        <v>3436.76</v>
      </c>
      <c r="U1797" t="n">
        <v>0.72</v>
      </c>
      <c r="V1797" t="n">
        <v>0.78</v>
      </c>
      <c r="W1797" t="n">
        <v>0.18</v>
      </c>
      <c r="X1797" t="n">
        <v>0.19</v>
      </c>
      <c r="Y1797" t="n">
        <v>1</v>
      </c>
      <c r="Z1797" t="n">
        <v>10</v>
      </c>
    </row>
    <row r="1798">
      <c r="A1798" t="n">
        <v>75</v>
      </c>
      <c r="B1798" t="n">
        <v>85</v>
      </c>
      <c r="C1798" t="inlineStr">
        <is>
          <t xml:space="preserve">CONCLUIDO	</t>
        </is>
      </c>
      <c r="D1798" t="n">
        <v>4.9678</v>
      </c>
      <c r="E1798" t="n">
        <v>20.13</v>
      </c>
      <c r="F1798" t="n">
        <v>17.49</v>
      </c>
      <c r="G1798" t="n">
        <v>131.15</v>
      </c>
      <c r="H1798" t="n">
        <v>1.79</v>
      </c>
      <c r="I1798" t="n">
        <v>8</v>
      </c>
      <c r="J1798" t="n">
        <v>195.96</v>
      </c>
      <c r="K1798" t="n">
        <v>51.39</v>
      </c>
      <c r="L1798" t="n">
        <v>19.75</v>
      </c>
      <c r="M1798" t="n">
        <v>6</v>
      </c>
      <c r="N1798" t="n">
        <v>39.82</v>
      </c>
      <c r="O1798" t="n">
        <v>24402.44</v>
      </c>
      <c r="P1798" t="n">
        <v>188.53</v>
      </c>
      <c r="Q1798" t="n">
        <v>444.55</v>
      </c>
      <c r="R1798" t="n">
        <v>67.51000000000001</v>
      </c>
      <c r="S1798" t="n">
        <v>48.21</v>
      </c>
      <c r="T1798" t="n">
        <v>3718.13</v>
      </c>
      <c r="U1798" t="n">
        <v>0.71</v>
      </c>
      <c r="V1798" t="n">
        <v>0.78</v>
      </c>
      <c r="W1798" t="n">
        <v>0.18</v>
      </c>
      <c r="X1798" t="n">
        <v>0.21</v>
      </c>
      <c r="Y1798" t="n">
        <v>1</v>
      </c>
      <c r="Z1798" t="n">
        <v>10</v>
      </c>
    </row>
    <row r="1799">
      <c r="A1799" t="n">
        <v>76</v>
      </c>
      <c r="B1799" t="n">
        <v>85</v>
      </c>
      <c r="C1799" t="inlineStr">
        <is>
          <t xml:space="preserve">CONCLUIDO	</t>
        </is>
      </c>
      <c r="D1799" t="n">
        <v>4.9703</v>
      </c>
      <c r="E1799" t="n">
        <v>20.12</v>
      </c>
      <c r="F1799" t="n">
        <v>17.48</v>
      </c>
      <c r="G1799" t="n">
        <v>131.07</v>
      </c>
      <c r="H1799" t="n">
        <v>1.81</v>
      </c>
      <c r="I1799" t="n">
        <v>8</v>
      </c>
      <c r="J1799" t="n">
        <v>196.35</v>
      </c>
      <c r="K1799" t="n">
        <v>51.39</v>
      </c>
      <c r="L1799" t="n">
        <v>20</v>
      </c>
      <c r="M1799" t="n">
        <v>6</v>
      </c>
      <c r="N1799" t="n">
        <v>39.96</v>
      </c>
      <c r="O1799" t="n">
        <v>24450.27</v>
      </c>
      <c r="P1799" t="n">
        <v>187.45</v>
      </c>
      <c r="Q1799" t="n">
        <v>444.55</v>
      </c>
      <c r="R1799" t="n">
        <v>67.12</v>
      </c>
      <c r="S1799" t="n">
        <v>48.21</v>
      </c>
      <c r="T1799" t="n">
        <v>3525.76</v>
      </c>
      <c r="U1799" t="n">
        <v>0.72</v>
      </c>
      <c r="V1799" t="n">
        <v>0.78</v>
      </c>
      <c r="W1799" t="n">
        <v>0.18</v>
      </c>
      <c r="X1799" t="n">
        <v>0.2</v>
      </c>
      <c r="Y1799" t="n">
        <v>1</v>
      </c>
      <c r="Z1799" t="n">
        <v>10</v>
      </c>
    </row>
    <row r="1800">
      <c r="A1800" t="n">
        <v>77</v>
      </c>
      <c r="B1800" t="n">
        <v>85</v>
      </c>
      <c r="C1800" t="inlineStr">
        <is>
          <t xml:space="preserve">CONCLUIDO	</t>
        </is>
      </c>
      <c r="D1800" t="n">
        <v>4.9698</v>
      </c>
      <c r="E1800" t="n">
        <v>20.12</v>
      </c>
      <c r="F1800" t="n">
        <v>17.48</v>
      </c>
      <c r="G1800" t="n">
        <v>131.08</v>
      </c>
      <c r="H1800" t="n">
        <v>1.83</v>
      </c>
      <c r="I1800" t="n">
        <v>8</v>
      </c>
      <c r="J1800" t="n">
        <v>196.74</v>
      </c>
      <c r="K1800" t="n">
        <v>51.39</v>
      </c>
      <c r="L1800" t="n">
        <v>20.25</v>
      </c>
      <c r="M1800" t="n">
        <v>6</v>
      </c>
      <c r="N1800" t="n">
        <v>40.09</v>
      </c>
      <c r="O1800" t="n">
        <v>24498.15</v>
      </c>
      <c r="P1800" t="n">
        <v>186.95</v>
      </c>
      <c r="Q1800" t="n">
        <v>444.55</v>
      </c>
      <c r="R1800" t="n">
        <v>67.16</v>
      </c>
      <c r="S1800" t="n">
        <v>48.21</v>
      </c>
      <c r="T1800" t="n">
        <v>3543.49</v>
      </c>
      <c r="U1800" t="n">
        <v>0.72</v>
      </c>
      <c r="V1800" t="n">
        <v>0.78</v>
      </c>
      <c r="W1800" t="n">
        <v>0.18</v>
      </c>
      <c r="X1800" t="n">
        <v>0.2</v>
      </c>
      <c r="Y1800" t="n">
        <v>1</v>
      </c>
      <c r="Z1800" t="n">
        <v>10</v>
      </c>
    </row>
    <row r="1801">
      <c r="A1801" t="n">
        <v>78</v>
      </c>
      <c r="B1801" t="n">
        <v>85</v>
      </c>
      <c r="C1801" t="inlineStr">
        <is>
          <t xml:space="preserve">CONCLUIDO	</t>
        </is>
      </c>
      <c r="D1801" t="n">
        <v>4.9755</v>
      </c>
      <c r="E1801" t="n">
        <v>20.1</v>
      </c>
      <c r="F1801" t="n">
        <v>17.45</v>
      </c>
      <c r="G1801" t="n">
        <v>130.91</v>
      </c>
      <c r="H1801" t="n">
        <v>1.85</v>
      </c>
      <c r="I1801" t="n">
        <v>8</v>
      </c>
      <c r="J1801" t="n">
        <v>197.12</v>
      </c>
      <c r="K1801" t="n">
        <v>51.39</v>
      </c>
      <c r="L1801" t="n">
        <v>20.5</v>
      </c>
      <c r="M1801" t="n">
        <v>6</v>
      </c>
      <c r="N1801" t="n">
        <v>40.23</v>
      </c>
      <c r="O1801" t="n">
        <v>24546.08</v>
      </c>
      <c r="P1801" t="n">
        <v>185.95</v>
      </c>
      <c r="Q1801" t="n">
        <v>444.56</v>
      </c>
      <c r="R1801" t="n">
        <v>66.22</v>
      </c>
      <c r="S1801" t="n">
        <v>48.21</v>
      </c>
      <c r="T1801" t="n">
        <v>3073.88</v>
      </c>
      <c r="U1801" t="n">
        <v>0.73</v>
      </c>
      <c r="V1801" t="n">
        <v>0.78</v>
      </c>
      <c r="W1801" t="n">
        <v>0.18</v>
      </c>
      <c r="X1801" t="n">
        <v>0.18</v>
      </c>
      <c r="Y1801" t="n">
        <v>1</v>
      </c>
      <c r="Z1801" t="n">
        <v>10</v>
      </c>
    </row>
    <row r="1802">
      <c r="A1802" t="n">
        <v>79</v>
      </c>
      <c r="B1802" t="n">
        <v>85</v>
      </c>
      <c r="C1802" t="inlineStr">
        <is>
          <t xml:space="preserve">CONCLUIDO	</t>
        </is>
      </c>
      <c r="D1802" t="n">
        <v>4.9757</v>
      </c>
      <c r="E1802" t="n">
        <v>20.1</v>
      </c>
      <c r="F1802" t="n">
        <v>17.45</v>
      </c>
      <c r="G1802" t="n">
        <v>130.91</v>
      </c>
      <c r="H1802" t="n">
        <v>1.87</v>
      </c>
      <c r="I1802" t="n">
        <v>8</v>
      </c>
      <c r="J1802" t="n">
        <v>197.51</v>
      </c>
      <c r="K1802" t="n">
        <v>51.39</v>
      </c>
      <c r="L1802" t="n">
        <v>20.75</v>
      </c>
      <c r="M1802" t="n">
        <v>6</v>
      </c>
      <c r="N1802" t="n">
        <v>40.37</v>
      </c>
      <c r="O1802" t="n">
        <v>24594.05</v>
      </c>
      <c r="P1802" t="n">
        <v>185.35</v>
      </c>
      <c r="Q1802" t="n">
        <v>444.55</v>
      </c>
      <c r="R1802" t="n">
        <v>66.23999999999999</v>
      </c>
      <c r="S1802" t="n">
        <v>48.21</v>
      </c>
      <c r="T1802" t="n">
        <v>3083.7</v>
      </c>
      <c r="U1802" t="n">
        <v>0.73</v>
      </c>
      <c r="V1802" t="n">
        <v>0.78</v>
      </c>
      <c r="W1802" t="n">
        <v>0.18</v>
      </c>
      <c r="X1802" t="n">
        <v>0.18</v>
      </c>
      <c r="Y1802" t="n">
        <v>1</v>
      </c>
      <c r="Z1802" t="n">
        <v>10</v>
      </c>
    </row>
    <row r="1803">
      <c r="A1803" t="n">
        <v>80</v>
      </c>
      <c r="B1803" t="n">
        <v>85</v>
      </c>
      <c r="C1803" t="inlineStr">
        <is>
          <t xml:space="preserve">CONCLUIDO	</t>
        </is>
      </c>
      <c r="D1803" t="n">
        <v>4.9771</v>
      </c>
      <c r="E1803" t="n">
        <v>20.09</v>
      </c>
      <c r="F1803" t="n">
        <v>17.45</v>
      </c>
      <c r="G1803" t="n">
        <v>130.86</v>
      </c>
      <c r="H1803" t="n">
        <v>1.88</v>
      </c>
      <c r="I1803" t="n">
        <v>8</v>
      </c>
      <c r="J1803" t="n">
        <v>197.9</v>
      </c>
      <c r="K1803" t="n">
        <v>51.39</v>
      </c>
      <c r="L1803" t="n">
        <v>21</v>
      </c>
      <c r="M1803" t="n">
        <v>6</v>
      </c>
      <c r="N1803" t="n">
        <v>40.51</v>
      </c>
      <c r="O1803" t="n">
        <v>24642.07</v>
      </c>
      <c r="P1803" t="n">
        <v>184.69</v>
      </c>
      <c r="Q1803" t="n">
        <v>444.56</v>
      </c>
      <c r="R1803" t="n">
        <v>66.23999999999999</v>
      </c>
      <c r="S1803" t="n">
        <v>48.21</v>
      </c>
      <c r="T1803" t="n">
        <v>3086.45</v>
      </c>
      <c r="U1803" t="n">
        <v>0.73</v>
      </c>
      <c r="V1803" t="n">
        <v>0.78</v>
      </c>
      <c r="W1803" t="n">
        <v>0.17</v>
      </c>
      <c r="X1803" t="n">
        <v>0.17</v>
      </c>
      <c r="Y1803" t="n">
        <v>1</v>
      </c>
      <c r="Z1803" t="n">
        <v>10</v>
      </c>
    </row>
    <row r="1804">
      <c r="A1804" t="n">
        <v>81</v>
      </c>
      <c r="B1804" t="n">
        <v>85</v>
      </c>
      <c r="C1804" t="inlineStr">
        <is>
          <t xml:space="preserve">CONCLUIDO	</t>
        </is>
      </c>
      <c r="D1804" t="n">
        <v>4.963</v>
      </c>
      <c r="E1804" t="n">
        <v>20.15</v>
      </c>
      <c r="F1804" t="n">
        <v>17.51</v>
      </c>
      <c r="G1804" t="n">
        <v>131.29</v>
      </c>
      <c r="H1804" t="n">
        <v>1.9</v>
      </c>
      <c r="I1804" t="n">
        <v>8</v>
      </c>
      <c r="J1804" t="n">
        <v>198.29</v>
      </c>
      <c r="K1804" t="n">
        <v>51.39</v>
      </c>
      <c r="L1804" t="n">
        <v>21.25</v>
      </c>
      <c r="M1804" t="n">
        <v>6</v>
      </c>
      <c r="N1804" t="n">
        <v>40.65</v>
      </c>
      <c r="O1804" t="n">
        <v>24690.13</v>
      </c>
      <c r="P1804" t="n">
        <v>184.66</v>
      </c>
      <c r="Q1804" t="n">
        <v>444.55</v>
      </c>
      <c r="R1804" t="n">
        <v>68.15000000000001</v>
      </c>
      <c r="S1804" t="n">
        <v>48.21</v>
      </c>
      <c r="T1804" t="n">
        <v>4037.72</v>
      </c>
      <c r="U1804" t="n">
        <v>0.71</v>
      </c>
      <c r="V1804" t="n">
        <v>0.78</v>
      </c>
      <c r="W1804" t="n">
        <v>0.18</v>
      </c>
      <c r="X1804" t="n">
        <v>0.23</v>
      </c>
      <c r="Y1804" t="n">
        <v>1</v>
      </c>
      <c r="Z1804" t="n">
        <v>10</v>
      </c>
    </row>
    <row r="1805">
      <c r="A1805" t="n">
        <v>82</v>
      </c>
      <c r="B1805" t="n">
        <v>85</v>
      </c>
      <c r="C1805" t="inlineStr">
        <is>
          <t xml:space="preserve">CONCLUIDO	</t>
        </is>
      </c>
      <c r="D1805" t="n">
        <v>4.9687</v>
      </c>
      <c r="E1805" t="n">
        <v>20.13</v>
      </c>
      <c r="F1805" t="n">
        <v>17.48</v>
      </c>
      <c r="G1805" t="n">
        <v>131.12</v>
      </c>
      <c r="H1805" t="n">
        <v>1.92</v>
      </c>
      <c r="I1805" t="n">
        <v>8</v>
      </c>
      <c r="J1805" t="n">
        <v>198.68</v>
      </c>
      <c r="K1805" t="n">
        <v>51.39</v>
      </c>
      <c r="L1805" t="n">
        <v>21.5</v>
      </c>
      <c r="M1805" t="n">
        <v>6</v>
      </c>
      <c r="N1805" t="n">
        <v>40.79</v>
      </c>
      <c r="O1805" t="n">
        <v>24738.25</v>
      </c>
      <c r="P1805" t="n">
        <v>182.36</v>
      </c>
      <c r="Q1805" t="n">
        <v>444.55</v>
      </c>
      <c r="R1805" t="n">
        <v>67.36</v>
      </c>
      <c r="S1805" t="n">
        <v>48.21</v>
      </c>
      <c r="T1805" t="n">
        <v>3644.87</v>
      </c>
      <c r="U1805" t="n">
        <v>0.72</v>
      </c>
      <c r="V1805" t="n">
        <v>0.78</v>
      </c>
      <c r="W1805" t="n">
        <v>0.18</v>
      </c>
      <c r="X1805" t="n">
        <v>0.21</v>
      </c>
      <c r="Y1805" t="n">
        <v>1</v>
      </c>
      <c r="Z1805" t="n">
        <v>10</v>
      </c>
    </row>
    <row r="1806">
      <c r="A1806" t="n">
        <v>83</v>
      </c>
      <c r="B1806" t="n">
        <v>85</v>
      </c>
      <c r="C1806" t="inlineStr">
        <is>
          <t xml:space="preserve">CONCLUIDO	</t>
        </is>
      </c>
      <c r="D1806" t="n">
        <v>4.9872</v>
      </c>
      <c r="E1806" t="n">
        <v>20.05</v>
      </c>
      <c r="F1806" t="n">
        <v>17.44</v>
      </c>
      <c r="G1806" t="n">
        <v>149.5</v>
      </c>
      <c r="H1806" t="n">
        <v>1.94</v>
      </c>
      <c r="I1806" t="n">
        <v>7</v>
      </c>
      <c r="J1806" t="n">
        <v>199.07</v>
      </c>
      <c r="K1806" t="n">
        <v>51.39</v>
      </c>
      <c r="L1806" t="n">
        <v>21.75</v>
      </c>
      <c r="M1806" t="n">
        <v>5</v>
      </c>
      <c r="N1806" t="n">
        <v>40.93</v>
      </c>
      <c r="O1806" t="n">
        <v>24786.41</v>
      </c>
      <c r="P1806" t="n">
        <v>182.06</v>
      </c>
      <c r="Q1806" t="n">
        <v>444.59</v>
      </c>
      <c r="R1806" t="n">
        <v>65.95</v>
      </c>
      <c r="S1806" t="n">
        <v>48.21</v>
      </c>
      <c r="T1806" t="n">
        <v>2944.83</v>
      </c>
      <c r="U1806" t="n">
        <v>0.73</v>
      </c>
      <c r="V1806" t="n">
        <v>0.78</v>
      </c>
      <c r="W1806" t="n">
        <v>0.18</v>
      </c>
      <c r="X1806" t="n">
        <v>0.16</v>
      </c>
      <c r="Y1806" t="n">
        <v>1</v>
      </c>
      <c r="Z1806" t="n">
        <v>10</v>
      </c>
    </row>
    <row r="1807">
      <c r="A1807" t="n">
        <v>84</v>
      </c>
      <c r="B1807" t="n">
        <v>85</v>
      </c>
      <c r="C1807" t="inlineStr">
        <is>
          <t xml:space="preserve">CONCLUIDO	</t>
        </is>
      </c>
      <c r="D1807" t="n">
        <v>4.9839</v>
      </c>
      <c r="E1807" t="n">
        <v>20.06</v>
      </c>
      <c r="F1807" t="n">
        <v>17.45</v>
      </c>
      <c r="G1807" t="n">
        <v>149.61</v>
      </c>
      <c r="H1807" t="n">
        <v>1.96</v>
      </c>
      <c r="I1807" t="n">
        <v>7</v>
      </c>
      <c r="J1807" t="n">
        <v>199.46</v>
      </c>
      <c r="K1807" t="n">
        <v>51.39</v>
      </c>
      <c r="L1807" t="n">
        <v>22</v>
      </c>
      <c r="M1807" t="n">
        <v>5</v>
      </c>
      <c r="N1807" t="n">
        <v>41.07</v>
      </c>
      <c r="O1807" t="n">
        <v>24834.62</v>
      </c>
      <c r="P1807" t="n">
        <v>182.15</v>
      </c>
      <c r="Q1807" t="n">
        <v>444.55</v>
      </c>
      <c r="R1807" t="n">
        <v>66.43000000000001</v>
      </c>
      <c r="S1807" t="n">
        <v>48.21</v>
      </c>
      <c r="T1807" t="n">
        <v>3182.84</v>
      </c>
      <c r="U1807" t="n">
        <v>0.73</v>
      </c>
      <c r="V1807" t="n">
        <v>0.78</v>
      </c>
      <c r="W1807" t="n">
        <v>0.18</v>
      </c>
      <c r="X1807" t="n">
        <v>0.18</v>
      </c>
      <c r="Y1807" t="n">
        <v>1</v>
      </c>
      <c r="Z1807" t="n">
        <v>10</v>
      </c>
    </row>
    <row r="1808">
      <c r="A1808" t="n">
        <v>85</v>
      </c>
      <c r="B1808" t="n">
        <v>85</v>
      </c>
      <c r="C1808" t="inlineStr">
        <is>
          <t xml:space="preserve">CONCLUIDO	</t>
        </is>
      </c>
      <c r="D1808" t="n">
        <v>4.9893</v>
      </c>
      <c r="E1808" t="n">
        <v>20.04</v>
      </c>
      <c r="F1808" t="n">
        <v>17.43</v>
      </c>
      <c r="G1808" t="n">
        <v>149.43</v>
      </c>
      <c r="H1808" t="n">
        <v>1.98</v>
      </c>
      <c r="I1808" t="n">
        <v>7</v>
      </c>
      <c r="J1808" t="n">
        <v>199.86</v>
      </c>
      <c r="K1808" t="n">
        <v>51.39</v>
      </c>
      <c r="L1808" t="n">
        <v>22.25</v>
      </c>
      <c r="M1808" t="n">
        <v>5</v>
      </c>
      <c r="N1808" t="n">
        <v>41.21</v>
      </c>
      <c r="O1808" t="n">
        <v>24882.88</v>
      </c>
      <c r="P1808" t="n">
        <v>182.33</v>
      </c>
      <c r="Q1808" t="n">
        <v>444.55</v>
      </c>
      <c r="R1808" t="n">
        <v>65.7</v>
      </c>
      <c r="S1808" t="n">
        <v>48.21</v>
      </c>
      <c r="T1808" t="n">
        <v>2821.2</v>
      </c>
      <c r="U1808" t="n">
        <v>0.73</v>
      </c>
      <c r="V1808" t="n">
        <v>0.78</v>
      </c>
      <c r="W1808" t="n">
        <v>0.17</v>
      </c>
      <c r="X1808" t="n">
        <v>0.16</v>
      </c>
      <c r="Y1808" t="n">
        <v>1</v>
      </c>
      <c r="Z1808" t="n">
        <v>10</v>
      </c>
    </row>
    <row r="1809">
      <c r="A1809" t="n">
        <v>86</v>
      </c>
      <c r="B1809" t="n">
        <v>85</v>
      </c>
      <c r="C1809" t="inlineStr">
        <is>
          <t xml:space="preserve">CONCLUIDO	</t>
        </is>
      </c>
      <c r="D1809" t="n">
        <v>4.9869</v>
      </c>
      <c r="E1809" t="n">
        <v>20.05</v>
      </c>
      <c r="F1809" t="n">
        <v>17.44</v>
      </c>
      <c r="G1809" t="n">
        <v>149.51</v>
      </c>
      <c r="H1809" t="n">
        <v>2</v>
      </c>
      <c r="I1809" t="n">
        <v>7</v>
      </c>
      <c r="J1809" t="n">
        <v>200.25</v>
      </c>
      <c r="K1809" t="n">
        <v>51.39</v>
      </c>
      <c r="L1809" t="n">
        <v>22.5</v>
      </c>
      <c r="M1809" t="n">
        <v>5</v>
      </c>
      <c r="N1809" t="n">
        <v>41.35</v>
      </c>
      <c r="O1809" t="n">
        <v>24931.18</v>
      </c>
      <c r="P1809" t="n">
        <v>181.99</v>
      </c>
      <c r="Q1809" t="n">
        <v>444.55</v>
      </c>
      <c r="R1809" t="n">
        <v>66.01000000000001</v>
      </c>
      <c r="S1809" t="n">
        <v>48.21</v>
      </c>
      <c r="T1809" t="n">
        <v>2976.65</v>
      </c>
      <c r="U1809" t="n">
        <v>0.73</v>
      </c>
      <c r="V1809" t="n">
        <v>0.78</v>
      </c>
      <c r="W1809" t="n">
        <v>0.18</v>
      </c>
      <c r="X1809" t="n">
        <v>0.17</v>
      </c>
      <c r="Y1809" t="n">
        <v>1</v>
      </c>
      <c r="Z1809" t="n">
        <v>10</v>
      </c>
    </row>
    <row r="1810">
      <c r="A1810" t="n">
        <v>87</v>
      </c>
      <c r="B1810" t="n">
        <v>85</v>
      </c>
      <c r="C1810" t="inlineStr">
        <is>
          <t xml:space="preserve">CONCLUIDO	</t>
        </is>
      </c>
      <c r="D1810" t="n">
        <v>4.9965</v>
      </c>
      <c r="E1810" t="n">
        <v>20.01</v>
      </c>
      <c r="F1810" t="n">
        <v>17.4</v>
      </c>
      <c r="G1810" t="n">
        <v>149.18</v>
      </c>
      <c r="H1810" t="n">
        <v>2.01</v>
      </c>
      <c r="I1810" t="n">
        <v>7</v>
      </c>
      <c r="J1810" t="n">
        <v>200.64</v>
      </c>
      <c r="K1810" t="n">
        <v>51.39</v>
      </c>
      <c r="L1810" t="n">
        <v>22.75</v>
      </c>
      <c r="M1810" t="n">
        <v>5</v>
      </c>
      <c r="N1810" t="n">
        <v>41.5</v>
      </c>
      <c r="O1810" t="n">
        <v>24979.54</v>
      </c>
      <c r="P1810" t="n">
        <v>181.09</v>
      </c>
      <c r="Q1810" t="n">
        <v>444.55</v>
      </c>
      <c r="R1810" t="n">
        <v>64.61</v>
      </c>
      <c r="S1810" t="n">
        <v>48.21</v>
      </c>
      <c r="T1810" t="n">
        <v>2276.66</v>
      </c>
      <c r="U1810" t="n">
        <v>0.75</v>
      </c>
      <c r="V1810" t="n">
        <v>0.78</v>
      </c>
      <c r="W1810" t="n">
        <v>0.18</v>
      </c>
      <c r="X1810" t="n">
        <v>0.13</v>
      </c>
      <c r="Y1810" t="n">
        <v>1</v>
      </c>
      <c r="Z1810" t="n">
        <v>10</v>
      </c>
    </row>
    <row r="1811">
      <c r="A1811" t="n">
        <v>88</v>
      </c>
      <c r="B1811" t="n">
        <v>85</v>
      </c>
      <c r="C1811" t="inlineStr">
        <is>
          <t xml:space="preserve">CONCLUIDO	</t>
        </is>
      </c>
      <c r="D1811" t="n">
        <v>4.9879</v>
      </c>
      <c r="E1811" t="n">
        <v>20.05</v>
      </c>
      <c r="F1811" t="n">
        <v>17.44</v>
      </c>
      <c r="G1811" t="n">
        <v>149.47</v>
      </c>
      <c r="H1811" t="n">
        <v>2.03</v>
      </c>
      <c r="I1811" t="n">
        <v>7</v>
      </c>
      <c r="J1811" t="n">
        <v>201.03</v>
      </c>
      <c r="K1811" t="n">
        <v>51.39</v>
      </c>
      <c r="L1811" t="n">
        <v>23</v>
      </c>
      <c r="M1811" t="n">
        <v>5</v>
      </c>
      <c r="N1811" t="n">
        <v>41.64</v>
      </c>
      <c r="O1811" t="n">
        <v>25027.94</v>
      </c>
      <c r="P1811" t="n">
        <v>180.59</v>
      </c>
      <c r="Q1811" t="n">
        <v>444.55</v>
      </c>
      <c r="R1811" t="n">
        <v>65.98999999999999</v>
      </c>
      <c r="S1811" t="n">
        <v>48.21</v>
      </c>
      <c r="T1811" t="n">
        <v>2965.16</v>
      </c>
      <c r="U1811" t="n">
        <v>0.73</v>
      </c>
      <c r="V1811" t="n">
        <v>0.78</v>
      </c>
      <c r="W1811" t="n">
        <v>0.17</v>
      </c>
      <c r="X1811" t="n">
        <v>0.16</v>
      </c>
      <c r="Y1811" t="n">
        <v>1</v>
      </c>
      <c r="Z1811" t="n">
        <v>10</v>
      </c>
    </row>
    <row r="1812">
      <c r="A1812" t="n">
        <v>89</v>
      </c>
      <c r="B1812" t="n">
        <v>85</v>
      </c>
      <c r="C1812" t="inlineStr">
        <is>
          <t xml:space="preserve">CONCLUIDO	</t>
        </is>
      </c>
      <c r="D1812" t="n">
        <v>4.9837</v>
      </c>
      <c r="E1812" t="n">
        <v>20.07</v>
      </c>
      <c r="F1812" t="n">
        <v>17.46</v>
      </c>
      <c r="G1812" t="n">
        <v>149.62</v>
      </c>
      <c r="H1812" t="n">
        <v>2.05</v>
      </c>
      <c r="I1812" t="n">
        <v>7</v>
      </c>
      <c r="J1812" t="n">
        <v>201.42</v>
      </c>
      <c r="K1812" t="n">
        <v>51.39</v>
      </c>
      <c r="L1812" t="n">
        <v>23.25</v>
      </c>
      <c r="M1812" t="n">
        <v>4</v>
      </c>
      <c r="N1812" t="n">
        <v>41.78</v>
      </c>
      <c r="O1812" t="n">
        <v>25076.39</v>
      </c>
      <c r="P1812" t="n">
        <v>179.86</v>
      </c>
      <c r="Q1812" t="n">
        <v>444.56</v>
      </c>
      <c r="R1812" t="n">
        <v>66.37</v>
      </c>
      <c r="S1812" t="n">
        <v>48.21</v>
      </c>
      <c r="T1812" t="n">
        <v>3157.22</v>
      </c>
      <c r="U1812" t="n">
        <v>0.73</v>
      </c>
      <c r="V1812" t="n">
        <v>0.78</v>
      </c>
      <c r="W1812" t="n">
        <v>0.18</v>
      </c>
      <c r="X1812" t="n">
        <v>0.18</v>
      </c>
      <c r="Y1812" t="n">
        <v>1</v>
      </c>
      <c r="Z1812" t="n">
        <v>10</v>
      </c>
    </row>
    <row r="1813">
      <c r="A1813" t="n">
        <v>90</v>
      </c>
      <c r="B1813" t="n">
        <v>85</v>
      </c>
      <c r="C1813" t="inlineStr">
        <is>
          <t xml:space="preserve">CONCLUIDO	</t>
        </is>
      </c>
      <c r="D1813" t="n">
        <v>4.9877</v>
      </c>
      <c r="E1813" t="n">
        <v>20.05</v>
      </c>
      <c r="F1813" t="n">
        <v>17.44</v>
      </c>
      <c r="G1813" t="n">
        <v>149.48</v>
      </c>
      <c r="H1813" t="n">
        <v>2.07</v>
      </c>
      <c r="I1813" t="n">
        <v>7</v>
      </c>
      <c r="J1813" t="n">
        <v>201.82</v>
      </c>
      <c r="K1813" t="n">
        <v>51.39</v>
      </c>
      <c r="L1813" t="n">
        <v>23.5</v>
      </c>
      <c r="M1813" t="n">
        <v>3</v>
      </c>
      <c r="N1813" t="n">
        <v>41.93</v>
      </c>
      <c r="O1813" t="n">
        <v>25124.89</v>
      </c>
      <c r="P1813" t="n">
        <v>179.98</v>
      </c>
      <c r="Q1813" t="n">
        <v>444.55</v>
      </c>
      <c r="R1813" t="n">
        <v>65.84999999999999</v>
      </c>
      <c r="S1813" t="n">
        <v>48.21</v>
      </c>
      <c r="T1813" t="n">
        <v>2895.98</v>
      </c>
      <c r="U1813" t="n">
        <v>0.73</v>
      </c>
      <c r="V1813" t="n">
        <v>0.78</v>
      </c>
      <c r="W1813" t="n">
        <v>0.18</v>
      </c>
      <c r="X1813" t="n">
        <v>0.16</v>
      </c>
      <c r="Y1813" t="n">
        <v>1</v>
      </c>
      <c r="Z1813" t="n">
        <v>10</v>
      </c>
    </row>
    <row r="1814">
      <c r="A1814" t="n">
        <v>91</v>
      </c>
      <c r="B1814" t="n">
        <v>85</v>
      </c>
      <c r="C1814" t="inlineStr">
        <is>
          <t xml:space="preserve">CONCLUIDO	</t>
        </is>
      </c>
      <c r="D1814" t="n">
        <v>4.9808</v>
      </c>
      <c r="E1814" t="n">
        <v>20.08</v>
      </c>
      <c r="F1814" t="n">
        <v>17.47</v>
      </c>
      <c r="G1814" t="n">
        <v>149.72</v>
      </c>
      <c r="H1814" t="n">
        <v>2.09</v>
      </c>
      <c r="I1814" t="n">
        <v>7</v>
      </c>
      <c r="J1814" t="n">
        <v>202.21</v>
      </c>
      <c r="K1814" t="n">
        <v>51.39</v>
      </c>
      <c r="L1814" t="n">
        <v>23.75</v>
      </c>
      <c r="M1814" t="n">
        <v>3</v>
      </c>
      <c r="N1814" t="n">
        <v>42.07</v>
      </c>
      <c r="O1814" t="n">
        <v>25173.44</v>
      </c>
      <c r="P1814" t="n">
        <v>180.07</v>
      </c>
      <c r="Q1814" t="n">
        <v>444.55</v>
      </c>
      <c r="R1814" t="n">
        <v>66.84</v>
      </c>
      <c r="S1814" t="n">
        <v>48.21</v>
      </c>
      <c r="T1814" t="n">
        <v>3392.03</v>
      </c>
      <c r="U1814" t="n">
        <v>0.72</v>
      </c>
      <c r="V1814" t="n">
        <v>0.78</v>
      </c>
      <c r="W1814" t="n">
        <v>0.18</v>
      </c>
      <c r="X1814" t="n">
        <v>0.19</v>
      </c>
      <c r="Y1814" t="n">
        <v>1</v>
      </c>
      <c r="Z1814" t="n">
        <v>10</v>
      </c>
    </row>
    <row r="1815">
      <c r="A1815" t="n">
        <v>92</v>
      </c>
      <c r="B1815" t="n">
        <v>85</v>
      </c>
      <c r="C1815" t="inlineStr">
        <is>
          <t xml:space="preserve">CONCLUIDO	</t>
        </is>
      </c>
      <c r="D1815" t="n">
        <v>4.985</v>
      </c>
      <c r="E1815" t="n">
        <v>20.06</v>
      </c>
      <c r="F1815" t="n">
        <v>17.45</v>
      </c>
      <c r="G1815" t="n">
        <v>149.57</v>
      </c>
      <c r="H1815" t="n">
        <v>2.1</v>
      </c>
      <c r="I1815" t="n">
        <v>7</v>
      </c>
      <c r="J1815" t="n">
        <v>202.61</v>
      </c>
      <c r="K1815" t="n">
        <v>51.39</v>
      </c>
      <c r="L1815" t="n">
        <v>24</v>
      </c>
      <c r="M1815" t="n">
        <v>2</v>
      </c>
      <c r="N1815" t="n">
        <v>42.21</v>
      </c>
      <c r="O1815" t="n">
        <v>25222.04</v>
      </c>
      <c r="P1815" t="n">
        <v>179.5</v>
      </c>
      <c r="Q1815" t="n">
        <v>444.56</v>
      </c>
      <c r="R1815" t="n">
        <v>66.08</v>
      </c>
      <c r="S1815" t="n">
        <v>48.21</v>
      </c>
      <c r="T1815" t="n">
        <v>3011.08</v>
      </c>
      <c r="U1815" t="n">
        <v>0.73</v>
      </c>
      <c r="V1815" t="n">
        <v>0.78</v>
      </c>
      <c r="W1815" t="n">
        <v>0.18</v>
      </c>
      <c r="X1815" t="n">
        <v>0.17</v>
      </c>
      <c r="Y1815" t="n">
        <v>1</v>
      </c>
      <c r="Z1815" t="n">
        <v>10</v>
      </c>
    </row>
    <row r="1816">
      <c r="A1816" t="n">
        <v>93</v>
      </c>
      <c r="B1816" t="n">
        <v>85</v>
      </c>
      <c r="C1816" t="inlineStr">
        <is>
          <t xml:space="preserve">CONCLUIDO	</t>
        </is>
      </c>
      <c r="D1816" t="n">
        <v>4.9843</v>
      </c>
      <c r="E1816" t="n">
        <v>20.06</v>
      </c>
      <c r="F1816" t="n">
        <v>17.45</v>
      </c>
      <c r="G1816" t="n">
        <v>149.6</v>
      </c>
      <c r="H1816" t="n">
        <v>2.12</v>
      </c>
      <c r="I1816" t="n">
        <v>7</v>
      </c>
      <c r="J1816" t="n">
        <v>203</v>
      </c>
      <c r="K1816" t="n">
        <v>51.39</v>
      </c>
      <c r="L1816" t="n">
        <v>24.25</v>
      </c>
      <c r="M1816" t="n">
        <v>2</v>
      </c>
      <c r="N1816" t="n">
        <v>42.36</v>
      </c>
      <c r="O1816" t="n">
        <v>25270.81</v>
      </c>
      <c r="P1816" t="n">
        <v>179.77</v>
      </c>
      <c r="Q1816" t="n">
        <v>444.55</v>
      </c>
      <c r="R1816" t="n">
        <v>66.23</v>
      </c>
      <c r="S1816" t="n">
        <v>48.21</v>
      </c>
      <c r="T1816" t="n">
        <v>3086.23</v>
      </c>
      <c r="U1816" t="n">
        <v>0.73</v>
      </c>
      <c r="V1816" t="n">
        <v>0.78</v>
      </c>
      <c r="W1816" t="n">
        <v>0.18</v>
      </c>
      <c r="X1816" t="n">
        <v>0.18</v>
      </c>
      <c r="Y1816" t="n">
        <v>1</v>
      </c>
      <c r="Z1816" t="n">
        <v>10</v>
      </c>
    </row>
    <row r="1817">
      <c r="A1817" t="n">
        <v>94</v>
      </c>
      <c r="B1817" t="n">
        <v>85</v>
      </c>
      <c r="C1817" t="inlineStr">
        <is>
          <t xml:space="preserve">CONCLUIDO	</t>
        </is>
      </c>
      <c r="D1817" t="n">
        <v>4.9822</v>
      </c>
      <c r="E1817" t="n">
        <v>20.07</v>
      </c>
      <c r="F1817" t="n">
        <v>17.46</v>
      </c>
      <c r="G1817" t="n">
        <v>149.67</v>
      </c>
      <c r="H1817" t="n">
        <v>2.14</v>
      </c>
      <c r="I1817" t="n">
        <v>7</v>
      </c>
      <c r="J1817" t="n">
        <v>203.4</v>
      </c>
      <c r="K1817" t="n">
        <v>51.39</v>
      </c>
      <c r="L1817" t="n">
        <v>24.5</v>
      </c>
      <c r="M1817" t="n">
        <v>1</v>
      </c>
      <c r="N1817" t="n">
        <v>42.5</v>
      </c>
      <c r="O1817" t="n">
        <v>25319.51</v>
      </c>
      <c r="P1817" t="n">
        <v>179.93</v>
      </c>
      <c r="Q1817" t="n">
        <v>444.55</v>
      </c>
      <c r="R1817" t="n">
        <v>66.48999999999999</v>
      </c>
      <c r="S1817" t="n">
        <v>48.21</v>
      </c>
      <c r="T1817" t="n">
        <v>3215.13</v>
      </c>
      <c r="U1817" t="n">
        <v>0.73</v>
      </c>
      <c r="V1817" t="n">
        <v>0.78</v>
      </c>
      <c r="W1817" t="n">
        <v>0.18</v>
      </c>
      <c r="X1817" t="n">
        <v>0.18</v>
      </c>
      <c r="Y1817" t="n">
        <v>1</v>
      </c>
      <c r="Z1817" t="n">
        <v>10</v>
      </c>
    </row>
    <row r="1818">
      <c r="A1818" t="n">
        <v>95</v>
      </c>
      <c r="B1818" t="n">
        <v>85</v>
      </c>
      <c r="C1818" t="inlineStr">
        <is>
          <t xml:space="preserve">CONCLUIDO	</t>
        </is>
      </c>
      <c r="D1818" t="n">
        <v>4.9804</v>
      </c>
      <c r="E1818" t="n">
        <v>20.08</v>
      </c>
      <c r="F1818" t="n">
        <v>17.47</v>
      </c>
      <c r="G1818" t="n">
        <v>149.74</v>
      </c>
      <c r="H1818" t="n">
        <v>2.16</v>
      </c>
      <c r="I1818" t="n">
        <v>7</v>
      </c>
      <c r="J1818" t="n">
        <v>203.79</v>
      </c>
      <c r="K1818" t="n">
        <v>51.39</v>
      </c>
      <c r="L1818" t="n">
        <v>24.75</v>
      </c>
      <c r="M1818" t="n">
        <v>1</v>
      </c>
      <c r="N1818" t="n">
        <v>42.65</v>
      </c>
      <c r="O1818" t="n">
        <v>25368.26</v>
      </c>
      <c r="P1818" t="n">
        <v>180.12</v>
      </c>
      <c r="Q1818" t="n">
        <v>444.55</v>
      </c>
      <c r="R1818" t="n">
        <v>66.75</v>
      </c>
      <c r="S1818" t="n">
        <v>48.21</v>
      </c>
      <c r="T1818" t="n">
        <v>3345.51</v>
      </c>
      <c r="U1818" t="n">
        <v>0.72</v>
      </c>
      <c r="V1818" t="n">
        <v>0.78</v>
      </c>
      <c r="W1818" t="n">
        <v>0.18</v>
      </c>
      <c r="X1818" t="n">
        <v>0.19</v>
      </c>
      <c r="Y1818" t="n">
        <v>1</v>
      </c>
      <c r="Z1818" t="n">
        <v>10</v>
      </c>
    </row>
    <row r="1819">
      <c r="A1819" t="n">
        <v>96</v>
      </c>
      <c r="B1819" t="n">
        <v>85</v>
      </c>
      <c r="C1819" t="inlineStr">
        <is>
          <t xml:space="preserve">CONCLUIDO	</t>
        </is>
      </c>
      <c r="D1819" t="n">
        <v>4.9786</v>
      </c>
      <c r="E1819" t="n">
        <v>20.09</v>
      </c>
      <c r="F1819" t="n">
        <v>17.48</v>
      </c>
      <c r="G1819" t="n">
        <v>149.8</v>
      </c>
      <c r="H1819" t="n">
        <v>2.17</v>
      </c>
      <c r="I1819" t="n">
        <v>7</v>
      </c>
      <c r="J1819" t="n">
        <v>204.19</v>
      </c>
      <c r="K1819" t="n">
        <v>51.39</v>
      </c>
      <c r="L1819" t="n">
        <v>25</v>
      </c>
      <c r="M1819" t="n">
        <v>1</v>
      </c>
      <c r="N1819" t="n">
        <v>42.79</v>
      </c>
      <c r="O1819" t="n">
        <v>25417.05</v>
      </c>
      <c r="P1819" t="n">
        <v>180.31</v>
      </c>
      <c r="Q1819" t="n">
        <v>444.55</v>
      </c>
      <c r="R1819" t="n">
        <v>66.95</v>
      </c>
      <c r="S1819" t="n">
        <v>48.21</v>
      </c>
      <c r="T1819" t="n">
        <v>3445.87</v>
      </c>
      <c r="U1819" t="n">
        <v>0.72</v>
      </c>
      <c r="V1819" t="n">
        <v>0.78</v>
      </c>
      <c r="W1819" t="n">
        <v>0.18</v>
      </c>
      <c r="X1819" t="n">
        <v>0.2</v>
      </c>
      <c r="Y1819" t="n">
        <v>1</v>
      </c>
      <c r="Z1819" t="n">
        <v>10</v>
      </c>
    </row>
    <row r="1820">
      <c r="A1820" t="n">
        <v>97</v>
      </c>
      <c r="B1820" t="n">
        <v>85</v>
      </c>
      <c r="C1820" t="inlineStr">
        <is>
          <t xml:space="preserve">CONCLUIDO	</t>
        </is>
      </c>
      <c r="D1820" t="n">
        <v>4.9777</v>
      </c>
      <c r="E1820" t="n">
        <v>20.09</v>
      </c>
      <c r="F1820" t="n">
        <v>17.48</v>
      </c>
      <c r="G1820" t="n">
        <v>149.83</v>
      </c>
      <c r="H1820" t="n">
        <v>2.19</v>
      </c>
      <c r="I1820" t="n">
        <v>7</v>
      </c>
      <c r="J1820" t="n">
        <v>204.58</v>
      </c>
      <c r="K1820" t="n">
        <v>51.39</v>
      </c>
      <c r="L1820" t="n">
        <v>25.25</v>
      </c>
      <c r="M1820" t="n">
        <v>1</v>
      </c>
      <c r="N1820" t="n">
        <v>42.94</v>
      </c>
      <c r="O1820" t="n">
        <v>25465.9</v>
      </c>
      <c r="P1820" t="n">
        <v>180.46</v>
      </c>
      <c r="Q1820" t="n">
        <v>444.55</v>
      </c>
      <c r="R1820" t="n">
        <v>67.08</v>
      </c>
      <c r="S1820" t="n">
        <v>48.21</v>
      </c>
      <c r="T1820" t="n">
        <v>3511.14</v>
      </c>
      <c r="U1820" t="n">
        <v>0.72</v>
      </c>
      <c r="V1820" t="n">
        <v>0.78</v>
      </c>
      <c r="W1820" t="n">
        <v>0.18</v>
      </c>
      <c r="X1820" t="n">
        <v>0.2</v>
      </c>
      <c r="Y1820" t="n">
        <v>1</v>
      </c>
      <c r="Z1820" t="n">
        <v>10</v>
      </c>
    </row>
    <row r="1821">
      <c r="A1821" t="n">
        <v>98</v>
      </c>
      <c r="B1821" t="n">
        <v>85</v>
      </c>
      <c r="C1821" t="inlineStr">
        <is>
          <t xml:space="preserve">CONCLUIDO	</t>
        </is>
      </c>
      <c r="D1821" t="n">
        <v>4.9796</v>
      </c>
      <c r="E1821" t="n">
        <v>20.08</v>
      </c>
      <c r="F1821" t="n">
        <v>17.47</v>
      </c>
      <c r="G1821" t="n">
        <v>149.76</v>
      </c>
      <c r="H1821" t="n">
        <v>2.21</v>
      </c>
      <c r="I1821" t="n">
        <v>7</v>
      </c>
      <c r="J1821" t="n">
        <v>204.98</v>
      </c>
      <c r="K1821" t="n">
        <v>51.39</v>
      </c>
      <c r="L1821" t="n">
        <v>25.5</v>
      </c>
      <c r="M1821" t="n">
        <v>0</v>
      </c>
      <c r="N1821" t="n">
        <v>43.09</v>
      </c>
      <c r="O1821" t="n">
        <v>25514.8</v>
      </c>
      <c r="P1821" t="n">
        <v>180.32</v>
      </c>
      <c r="Q1821" t="n">
        <v>444.55</v>
      </c>
      <c r="R1821" t="n">
        <v>66.73</v>
      </c>
      <c r="S1821" t="n">
        <v>48.21</v>
      </c>
      <c r="T1821" t="n">
        <v>3336.13</v>
      </c>
      <c r="U1821" t="n">
        <v>0.72</v>
      </c>
      <c r="V1821" t="n">
        <v>0.78</v>
      </c>
      <c r="W1821" t="n">
        <v>0.18</v>
      </c>
      <c r="X1821" t="n">
        <v>0.2</v>
      </c>
      <c r="Y1821" t="n">
        <v>1</v>
      </c>
      <c r="Z1821" t="n">
        <v>10</v>
      </c>
    </row>
    <row r="1822">
      <c r="A1822" t="n">
        <v>0</v>
      </c>
      <c r="B1822" t="n">
        <v>20</v>
      </c>
      <c r="C1822" t="inlineStr">
        <is>
          <t xml:space="preserve">CONCLUIDO	</t>
        </is>
      </c>
      <c r="D1822" t="n">
        <v>4.5194</v>
      </c>
      <c r="E1822" t="n">
        <v>22.13</v>
      </c>
      <c r="F1822" t="n">
        <v>19.44</v>
      </c>
      <c r="G1822" t="n">
        <v>15.15</v>
      </c>
      <c r="H1822" t="n">
        <v>0.34</v>
      </c>
      <c r="I1822" t="n">
        <v>77</v>
      </c>
      <c r="J1822" t="n">
        <v>51.33</v>
      </c>
      <c r="K1822" t="n">
        <v>24.83</v>
      </c>
      <c r="L1822" t="n">
        <v>1</v>
      </c>
      <c r="M1822" t="n">
        <v>75</v>
      </c>
      <c r="N1822" t="n">
        <v>5.51</v>
      </c>
      <c r="O1822" t="n">
        <v>6564.78</v>
      </c>
      <c r="P1822" t="n">
        <v>104.75</v>
      </c>
      <c r="Q1822" t="n">
        <v>444.61</v>
      </c>
      <c r="R1822" t="n">
        <v>130.97</v>
      </c>
      <c r="S1822" t="n">
        <v>48.21</v>
      </c>
      <c r="T1822" t="n">
        <v>35104.41</v>
      </c>
      <c r="U1822" t="n">
        <v>0.37</v>
      </c>
      <c r="V1822" t="n">
        <v>0.7</v>
      </c>
      <c r="W1822" t="n">
        <v>0.29</v>
      </c>
      <c r="X1822" t="n">
        <v>2.16</v>
      </c>
      <c r="Y1822" t="n">
        <v>1</v>
      </c>
      <c r="Z1822" t="n">
        <v>10</v>
      </c>
    </row>
    <row r="1823">
      <c r="A1823" t="n">
        <v>1</v>
      </c>
      <c r="B1823" t="n">
        <v>20</v>
      </c>
      <c r="C1823" t="inlineStr">
        <is>
          <t xml:space="preserve">CONCLUIDO	</t>
        </is>
      </c>
      <c r="D1823" t="n">
        <v>4.6888</v>
      </c>
      <c r="E1823" t="n">
        <v>21.33</v>
      </c>
      <c r="F1823" t="n">
        <v>18.86</v>
      </c>
      <c r="G1823" t="n">
        <v>19.18</v>
      </c>
      <c r="H1823" t="n">
        <v>0.42</v>
      </c>
      <c r="I1823" t="n">
        <v>59</v>
      </c>
      <c r="J1823" t="n">
        <v>51.62</v>
      </c>
      <c r="K1823" t="n">
        <v>24.83</v>
      </c>
      <c r="L1823" t="n">
        <v>1.25</v>
      </c>
      <c r="M1823" t="n">
        <v>57</v>
      </c>
      <c r="N1823" t="n">
        <v>5.54</v>
      </c>
      <c r="O1823" t="n">
        <v>6599.8</v>
      </c>
      <c r="P1823" t="n">
        <v>99.75</v>
      </c>
      <c r="Q1823" t="n">
        <v>444.57</v>
      </c>
      <c r="R1823" t="n">
        <v>111.94</v>
      </c>
      <c r="S1823" t="n">
        <v>48.21</v>
      </c>
      <c r="T1823" t="n">
        <v>25678.75</v>
      </c>
      <c r="U1823" t="n">
        <v>0.43</v>
      </c>
      <c r="V1823" t="n">
        <v>0.72</v>
      </c>
      <c r="W1823" t="n">
        <v>0.26</v>
      </c>
      <c r="X1823" t="n">
        <v>1.58</v>
      </c>
      <c r="Y1823" t="n">
        <v>1</v>
      </c>
      <c r="Z1823" t="n">
        <v>10</v>
      </c>
    </row>
    <row r="1824">
      <c r="A1824" t="n">
        <v>2</v>
      </c>
      <c r="B1824" t="n">
        <v>20</v>
      </c>
      <c r="C1824" t="inlineStr">
        <is>
          <t xml:space="preserve">CONCLUIDO	</t>
        </is>
      </c>
      <c r="D1824" t="n">
        <v>4.7441</v>
      </c>
      <c r="E1824" t="n">
        <v>21.08</v>
      </c>
      <c r="F1824" t="n">
        <v>18.74</v>
      </c>
      <c r="G1824" t="n">
        <v>23.43</v>
      </c>
      <c r="H1824" t="n">
        <v>0.5</v>
      </c>
      <c r="I1824" t="n">
        <v>48</v>
      </c>
      <c r="J1824" t="n">
        <v>51.9</v>
      </c>
      <c r="K1824" t="n">
        <v>24.83</v>
      </c>
      <c r="L1824" t="n">
        <v>1.5</v>
      </c>
      <c r="M1824" t="n">
        <v>46</v>
      </c>
      <c r="N1824" t="n">
        <v>5.57</v>
      </c>
      <c r="O1824" t="n">
        <v>6634.84</v>
      </c>
      <c r="P1824" t="n">
        <v>97.27</v>
      </c>
      <c r="Q1824" t="n">
        <v>444.59</v>
      </c>
      <c r="R1824" t="n">
        <v>108.82</v>
      </c>
      <c r="S1824" t="n">
        <v>48.21</v>
      </c>
      <c r="T1824" t="n">
        <v>24174.04</v>
      </c>
      <c r="U1824" t="n">
        <v>0.44</v>
      </c>
      <c r="V1824" t="n">
        <v>0.73</v>
      </c>
      <c r="W1824" t="n">
        <v>0.24</v>
      </c>
      <c r="X1824" t="n">
        <v>1.47</v>
      </c>
      <c r="Y1824" t="n">
        <v>1</v>
      </c>
      <c r="Z1824" t="n">
        <v>10</v>
      </c>
    </row>
    <row r="1825">
      <c r="A1825" t="n">
        <v>3</v>
      </c>
      <c r="B1825" t="n">
        <v>20</v>
      </c>
      <c r="C1825" t="inlineStr">
        <is>
          <t xml:space="preserve">CONCLUIDO	</t>
        </is>
      </c>
      <c r="D1825" t="n">
        <v>4.8465</v>
      </c>
      <c r="E1825" t="n">
        <v>20.63</v>
      </c>
      <c r="F1825" t="n">
        <v>18.4</v>
      </c>
      <c r="G1825" t="n">
        <v>27.6</v>
      </c>
      <c r="H1825" t="n">
        <v>0.58</v>
      </c>
      <c r="I1825" t="n">
        <v>40</v>
      </c>
      <c r="J1825" t="n">
        <v>52.19</v>
      </c>
      <c r="K1825" t="n">
        <v>24.83</v>
      </c>
      <c r="L1825" t="n">
        <v>1.75</v>
      </c>
      <c r="M1825" t="n">
        <v>38</v>
      </c>
      <c r="N1825" t="n">
        <v>5.61</v>
      </c>
      <c r="O1825" t="n">
        <v>6670.02</v>
      </c>
      <c r="P1825" t="n">
        <v>93.75</v>
      </c>
      <c r="Q1825" t="n">
        <v>444.56</v>
      </c>
      <c r="R1825" t="n">
        <v>97.25</v>
      </c>
      <c r="S1825" t="n">
        <v>48.21</v>
      </c>
      <c r="T1825" t="n">
        <v>18431.42</v>
      </c>
      <c r="U1825" t="n">
        <v>0.5</v>
      </c>
      <c r="V1825" t="n">
        <v>0.74</v>
      </c>
      <c r="W1825" t="n">
        <v>0.22</v>
      </c>
      <c r="X1825" t="n">
        <v>1.12</v>
      </c>
      <c r="Y1825" t="n">
        <v>1</v>
      </c>
      <c r="Z1825" t="n">
        <v>10</v>
      </c>
    </row>
    <row r="1826">
      <c r="A1826" t="n">
        <v>4</v>
      </c>
      <c r="B1826" t="n">
        <v>20</v>
      </c>
      <c r="C1826" t="inlineStr">
        <is>
          <t xml:space="preserve">CONCLUIDO	</t>
        </is>
      </c>
      <c r="D1826" t="n">
        <v>4.9041</v>
      </c>
      <c r="E1826" t="n">
        <v>20.39</v>
      </c>
      <c r="F1826" t="n">
        <v>18.23</v>
      </c>
      <c r="G1826" t="n">
        <v>32.17</v>
      </c>
      <c r="H1826" t="n">
        <v>0.66</v>
      </c>
      <c r="I1826" t="n">
        <v>34</v>
      </c>
      <c r="J1826" t="n">
        <v>52.47</v>
      </c>
      <c r="K1826" t="n">
        <v>24.83</v>
      </c>
      <c r="L1826" t="n">
        <v>2</v>
      </c>
      <c r="M1826" t="n">
        <v>32</v>
      </c>
      <c r="N1826" t="n">
        <v>5.64</v>
      </c>
      <c r="O1826" t="n">
        <v>6705.1</v>
      </c>
      <c r="P1826" t="n">
        <v>90.63</v>
      </c>
      <c r="Q1826" t="n">
        <v>444.58</v>
      </c>
      <c r="R1826" t="n">
        <v>91.67</v>
      </c>
      <c r="S1826" t="n">
        <v>48.21</v>
      </c>
      <c r="T1826" t="n">
        <v>15668.07</v>
      </c>
      <c r="U1826" t="n">
        <v>0.53</v>
      </c>
      <c r="V1826" t="n">
        <v>0.75</v>
      </c>
      <c r="W1826" t="n">
        <v>0.22</v>
      </c>
      <c r="X1826" t="n">
        <v>0.95</v>
      </c>
      <c r="Y1826" t="n">
        <v>1</v>
      </c>
      <c r="Z1826" t="n">
        <v>10</v>
      </c>
    </row>
    <row r="1827">
      <c r="A1827" t="n">
        <v>5</v>
      </c>
      <c r="B1827" t="n">
        <v>20</v>
      </c>
      <c r="C1827" t="inlineStr">
        <is>
          <t xml:space="preserve">CONCLUIDO	</t>
        </is>
      </c>
      <c r="D1827" t="n">
        <v>4.9598</v>
      </c>
      <c r="E1827" t="n">
        <v>20.16</v>
      </c>
      <c r="F1827" t="n">
        <v>18.06</v>
      </c>
      <c r="G1827" t="n">
        <v>37.36</v>
      </c>
      <c r="H1827" t="n">
        <v>0.74</v>
      </c>
      <c r="I1827" t="n">
        <v>29</v>
      </c>
      <c r="J1827" t="n">
        <v>52.75</v>
      </c>
      <c r="K1827" t="n">
        <v>24.83</v>
      </c>
      <c r="L1827" t="n">
        <v>2.25</v>
      </c>
      <c r="M1827" t="n">
        <v>26</v>
      </c>
      <c r="N1827" t="n">
        <v>5.68</v>
      </c>
      <c r="O1827" t="n">
        <v>6740.19</v>
      </c>
      <c r="P1827" t="n">
        <v>87.73999999999999</v>
      </c>
      <c r="Q1827" t="n">
        <v>444.6</v>
      </c>
      <c r="R1827" t="n">
        <v>85.97</v>
      </c>
      <c r="S1827" t="n">
        <v>48.21</v>
      </c>
      <c r="T1827" t="n">
        <v>12846.96</v>
      </c>
      <c r="U1827" t="n">
        <v>0.5600000000000001</v>
      </c>
      <c r="V1827" t="n">
        <v>0.76</v>
      </c>
      <c r="W1827" t="n">
        <v>0.21</v>
      </c>
      <c r="X1827" t="n">
        <v>0.78</v>
      </c>
      <c r="Y1827" t="n">
        <v>1</v>
      </c>
      <c r="Z1827" t="n">
        <v>10</v>
      </c>
    </row>
    <row r="1828">
      <c r="A1828" t="n">
        <v>6</v>
      </c>
      <c r="B1828" t="n">
        <v>20</v>
      </c>
      <c r="C1828" t="inlineStr">
        <is>
          <t xml:space="preserve">CONCLUIDO	</t>
        </is>
      </c>
      <c r="D1828" t="n">
        <v>4.988</v>
      </c>
      <c r="E1828" t="n">
        <v>20.05</v>
      </c>
      <c r="F1828" t="n">
        <v>17.98</v>
      </c>
      <c r="G1828" t="n">
        <v>41.5</v>
      </c>
      <c r="H1828" t="n">
        <v>0.82</v>
      </c>
      <c r="I1828" t="n">
        <v>26</v>
      </c>
      <c r="J1828" t="n">
        <v>53.04</v>
      </c>
      <c r="K1828" t="n">
        <v>24.83</v>
      </c>
      <c r="L1828" t="n">
        <v>2.5</v>
      </c>
      <c r="M1828" t="n">
        <v>21</v>
      </c>
      <c r="N1828" t="n">
        <v>5.71</v>
      </c>
      <c r="O1828" t="n">
        <v>6775.31</v>
      </c>
      <c r="P1828" t="n">
        <v>85.15000000000001</v>
      </c>
      <c r="Q1828" t="n">
        <v>444.56</v>
      </c>
      <c r="R1828" t="n">
        <v>83.31</v>
      </c>
      <c r="S1828" t="n">
        <v>48.21</v>
      </c>
      <c r="T1828" t="n">
        <v>11528.9</v>
      </c>
      <c r="U1828" t="n">
        <v>0.58</v>
      </c>
      <c r="V1828" t="n">
        <v>0.76</v>
      </c>
      <c r="W1828" t="n">
        <v>0.21</v>
      </c>
      <c r="X1828" t="n">
        <v>0.7</v>
      </c>
      <c r="Y1828" t="n">
        <v>1</v>
      </c>
      <c r="Z1828" t="n">
        <v>10</v>
      </c>
    </row>
    <row r="1829">
      <c r="A1829" t="n">
        <v>7</v>
      </c>
      <c r="B1829" t="n">
        <v>20</v>
      </c>
      <c r="C1829" t="inlineStr">
        <is>
          <t xml:space="preserve">CONCLUIDO	</t>
        </is>
      </c>
      <c r="D1829" t="n">
        <v>4.9954</v>
      </c>
      <c r="E1829" t="n">
        <v>20.02</v>
      </c>
      <c r="F1829" t="n">
        <v>17.98</v>
      </c>
      <c r="G1829" t="n">
        <v>44.94</v>
      </c>
      <c r="H1829" t="n">
        <v>0.89</v>
      </c>
      <c r="I1829" t="n">
        <v>24</v>
      </c>
      <c r="J1829" t="n">
        <v>53.32</v>
      </c>
      <c r="K1829" t="n">
        <v>24.83</v>
      </c>
      <c r="L1829" t="n">
        <v>2.75</v>
      </c>
      <c r="M1829" t="n">
        <v>7</v>
      </c>
      <c r="N1829" t="n">
        <v>5.75</v>
      </c>
      <c r="O1829" t="n">
        <v>6810.44</v>
      </c>
      <c r="P1829" t="n">
        <v>84.04000000000001</v>
      </c>
      <c r="Q1829" t="n">
        <v>444.6</v>
      </c>
      <c r="R1829" t="n">
        <v>82.8</v>
      </c>
      <c r="S1829" t="n">
        <v>48.21</v>
      </c>
      <c r="T1829" t="n">
        <v>11283.62</v>
      </c>
      <c r="U1829" t="n">
        <v>0.58</v>
      </c>
      <c r="V1829" t="n">
        <v>0.76</v>
      </c>
      <c r="W1829" t="n">
        <v>0.22</v>
      </c>
      <c r="X1829" t="n">
        <v>0.7</v>
      </c>
      <c r="Y1829" t="n">
        <v>1</v>
      </c>
      <c r="Z1829" t="n">
        <v>10</v>
      </c>
    </row>
    <row r="1830">
      <c r="A1830" t="n">
        <v>8</v>
      </c>
      <c r="B1830" t="n">
        <v>20</v>
      </c>
      <c r="C1830" t="inlineStr">
        <is>
          <t xml:space="preserve">CONCLUIDO	</t>
        </is>
      </c>
      <c r="D1830" t="n">
        <v>4.9973</v>
      </c>
      <c r="E1830" t="n">
        <v>20.01</v>
      </c>
      <c r="F1830" t="n">
        <v>17.97</v>
      </c>
      <c r="G1830" t="n">
        <v>44.92</v>
      </c>
      <c r="H1830" t="n">
        <v>0.97</v>
      </c>
      <c r="I1830" t="n">
        <v>24</v>
      </c>
      <c r="J1830" t="n">
        <v>53.61</v>
      </c>
      <c r="K1830" t="n">
        <v>24.83</v>
      </c>
      <c r="L1830" t="n">
        <v>3</v>
      </c>
      <c r="M1830" t="n">
        <v>2</v>
      </c>
      <c r="N1830" t="n">
        <v>5.78</v>
      </c>
      <c r="O1830" t="n">
        <v>6845.59</v>
      </c>
      <c r="P1830" t="n">
        <v>84.14</v>
      </c>
      <c r="Q1830" t="n">
        <v>444.58</v>
      </c>
      <c r="R1830" t="n">
        <v>82.31</v>
      </c>
      <c r="S1830" t="n">
        <v>48.21</v>
      </c>
      <c r="T1830" t="n">
        <v>11040.96</v>
      </c>
      <c r="U1830" t="n">
        <v>0.59</v>
      </c>
      <c r="V1830" t="n">
        <v>0.76</v>
      </c>
      <c r="W1830" t="n">
        <v>0.23</v>
      </c>
      <c r="X1830" t="n">
        <v>0.6899999999999999</v>
      </c>
      <c r="Y1830" t="n">
        <v>1</v>
      </c>
      <c r="Z1830" t="n">
        <v>10</v>
      </c>
    </row>
    <row r="1831">
      <c r="A1831" t="n">
        <v>9</v>
      </c>
      <c r="B1831" t="n">
        <v>20</v>
      </c>
      <c r="C1831" t="inlineStr">
        <is>
          <t xml:space="preserve">CONCLUIDO	</t>
        </is>
      </c>
      <c r="D1831" t="n">
        <v>4.9992</v>
      </c>
      <c r="E1831" t="n">
        <v>20</v>
      </c>
      <c r="F1831" t="n">
        <v>17.96</v>
      </c>
      <c r="G1831" t="n">
        <v>44.9</v>
      </c>
      <c r="H1831" t="n">
        <v>1.04</v>
      </c>
      <c r="I1831" t="n">
        <v>24</v>
      </c>
      <c r="J1831" t="n">
        <v>53.89</v>
      </c>
      <c r="K1831" t="n">
        <v>24.83</v>
      </c>
      <c r="L1831" t="n">
        <v>3.25</v>
      </c>
      <c r="M1831" t="n">
        <v>0</v>
      </c>
      <c r="N1831" t="n">
        <v>5.82</v>
      </c>
      <c r="O1831" t="n">
        <v>6880.77</v>
      </c>
      <c r="P1831" t="n">
        <v>84.40000000000001</v>
      </c>
      <c r="Q1831" t="n">
        <v>444.58</v>
      </c>
      <c r="R1831" t="n">
        <v>81.94</v>
      </c>
      <c r="S1831" t="n">
        <v>48.21</v>
      </c>
      <c r="T1831" t="n">
        <v>10854.4</v>
      </c>
      <c r="U1831" t="n">
        <v>0.59</v>
      </c>
      <c r="V1831" t="n">
        <v>0.76</v>
      </c>
      <c r="W1831" t="n">
        <v>0.23</v>
      </c>
      <c r="X1831" t="n">
        <v>0.6899999999999999</v>
      </c>
      <c r="Y1831" t="n">
        <v>1</v>
      </c>
      <c r="Z1831" t="n">
        <v>10</v>
      </c>
    </row>
    <row r="1832">
      <c r="A1832" t="n">
        <v>0</v>
      </c>
      <c r="B1832" t="n">
        <v>120</v>
      </c>
      <c r="C1832" t="inlineStr">
        <is>
          <t xml:space="preserve">CONCLUIDO	</t>
        </is>
      </c>
      <c r="D1832" t="n">
        <v>2.3619</v>
      </c>
      <c r="E1832" t="n">
        <v>42.34</v>
      </c>
      <c r="F1832" t="n">
        <v>26.15</v>
      </c>
      <c r="G1832" t="n">
        <v>5.3</v>
      </c>
      <c r="H1832" t="n">
        <v>0.08</v>
      </c>
      <c r="I1832" t="n">
        <v>296</v>
      </c>
      <c r="J1832" t="n">
        <v>232.68</v>
      </c>
      <c r="K1832" t="n">
        <v>57.72</v>
      </c>
      <c r="L1832" t="n">
        <v>1</v>
      </c>
      <c r="M1832" t="n">
        <v>294</v>
      </c>
      <c r="N1832" t="n">
        <v>53.95</v>
      </c>
      <c r="O1832" t="n">
        <v>28931.02</v>
      </c>
      <c r="P1832" t="n">
        <v>407.16</v>
      </c>
      <c r="Q1832" t="n">
        <v>444.72</v>
      </c>
      <c r="R1832" t="n">
        <v>351.09</v>
      </c>
      <c r="S1832" t="n">
        <v>48.21</v>
      </c>
      <c r="T1832" t="n">
        <v>144071.5</v>
      </c>
      <c r="U1832" t="n">
        <v>0.14</v>
      </c>
      <c r="V1832" t="n">
        <v>0.52</v>
      </c>
      <c r="W1832" t="n">
        <v>0.63</v>
      </c>
      <c r="X1832" t="n">
        <v>8.859999999999999</v>
      </c>
      <c r="Y1832" t="n">
        <v>1</v>
      </c>
      <c r="Z1832" t="n">
        <v>10</v>
      </c>
    </row>
    <row r="1833">
      <c r="A1833" t="n">
        <v>1</v>
      </c>
      <c r="B1833" t="n">
        <v>120</v>
      </c>
      <c r="C1833" t="inlineStr">
        <is>
          <t xml:space="preserve">CONCLUIDO	</t>
        </is>
      </c>
      <c r="D1833" t="n">
        <v>2.7799</v>
      </c>
      <c r="E1833" t="n">
        <v>35.97</v>
      </c>
      <c r="F1833" t="n">
        <v>23.56</v>
      </c>
      <c r="G1833" t="n">
        <v>6.64</v>
      </c>
      <c r="H1833" t="n">
        <v>0.1</v>
      </c>
      <c r="I1833" t="n">
        <v>213</v>
      </c>
      <c r="J1833" t="n">
        <v>233.1</v>
      </c>
      <c r="K1833" t="n">
        <v>57.72</v>
      </c>
      <c r="L1833" t="n">
        <v>1.25</v>
      </c>
      <c r="M1833" t="n">
        <v>211</v>
      </c>
      <c r="N1833" t="n">
        <v>54.13</v>
      </c>
      <c r="O1833" t="n">
        <v>28983.75</v>
      </c>
      <c r="P1833" t="n">
        <v>366.41</v>
      </c>
      <c r="Q1833" t="n">
        <v>444.68</v>
      </c>
      <c r="R1833" t="n">
        <v>265.79</v>
      </c>
      <c r="S1833" t="n">
        <v>48.21</v>
      </c>
      <c r="T1833" t="n">
        <v>101837.48</v>
      </c>
      <c r="U1833" t="n">
        <v>0.18</v>
      </c>
      <c r="V1833" t="n">
        <v>0.58</v>
      </c>
      <c r="W1833" t="n">
        <v>0.51</v>
      </c>
      <c r="X1833" t="n">
        <v>6.28</v>
      </c>
      <c r="Y1833" t="n">
        <v>1</v>
      </c>
      <c r="Z1833" t="n">
        <v>10</v>
      </c>
    </row>
    <row r="1834">
      <c r="A1834" t="n">
        <v>2</v>
      </c>
      <c r="B1834" t="n">
        <v>120</v>
      </c>
      <c r="C1834" t="inlineStr">
        <is>
          <t xml:space="preserve">CONCLUIDO	</t>
        </is>
      </c>
      <c r="D1834" t="n">
        <v>3.0914</v>
      </c>
      <c r="E1834" t="n">
        <v>32.35</v>
      </c>
      <c r="F1834" t="n">
        <v>22.08</v>
      </c>
      <c r="G1834" t="n">
        <v>7.98</v>
      </c>
      <c r="H1834" t="n">
        <v>0.11</v>
      </c>
      <c r="I1834" t="n">
        <v>166</v>
      </c>
      <c r="J1834" t="n">
        <v>233.53</v>
      </c>
      <c r="K1834" t="n">
        <v>57.72</v>
      </c>
      <c r="L1834" t="n">
        <v>1.5</v>
      </c>
      <c r="M1834" t="n">
        <v>164</v>
      </c>
      <c r="N1834" t="n">
        <v>54.31</v>
      </c>
      <c r="O1834" t="n">
        <v>29036.54</v>
      </c>
      <c r="P1834" t="n">
        <v>342.89</v>
      </c>
      <c r="Q1834" t="n">
        <v>444.61</v>
      </c>
      <c r="R1834" t="n">
        <v>217.27</v>
      </c>
      <c r="S1834" t="n">
        <v>48.21</v>
      </c>
      <c r="T1834" t="n">
        <v>77811.60000000001</v>
      </c>
      <c r="U1834" t="n">
        <v>0.22</v>
      </c>
      <c r="V1834" t="n">
        <v>0.62</v>
      </c>
      <c r="W1834" t="n">
        <v>0.43</v>
      </c>
      <c r="X1834" t="n">
        <v>4.8</v>
      </c>
      <c r="Y1834" t="n">
        <v>1</v>
      </c>
      <c r="Z1834" t="n">
        <v>10</v>
      </c>
    </row>
    <row r="1835">
      <c r="A1835" t="n">
        <v>3</v>
      </c>
      <c r="B1835" t="n">
        <v>120</v>
      </c>
      <c r="C1835" t="inlineStr">
        <is>
          <t xml:space="preserve">CONCLUIDO	</t>
        </is>
      </c>
      <c r="D1835" t="n">
        <v>3.3113</v>
      </c>
      <c r="E1835" t="n">
        <v>30.2</v>
      </c>
      <c r="F1835" t="n">
        <v>21.25</v>
      </c>
      <c r="G1835" t="n">
        <v>9.31</v>
      </c>
      <c r="H1835" t="n">
        <v>0.13</v>
      </c>
      <c r="I1835" t="n">
        <v>137</v>
      </c>
      <c r="J1835" t="n">
        <v>233.96</v>
      </c>
      <c r="K1835" t="n">
        <v>57.72</v>
      </c>
      <c r="L1835" t="n">
        <v>1.75</v>
      </c>
      <c r="M1835" t="n">
        <v>135</v>
      </c>
      <c r="N1835" t="n">
        <v>54.49</v>
      </c>
      <c r="O1835" t="n">
        <v>29089.39</v>
      </c>
      <c r="P1835" t="n">
        <v>329.73</v>
      </c>
      <c r="Q1835" t="n">
        <v>444.59</v>
      </c>
      <c r="R1835" t="n">
        <v>190.24</v>
      </c>
      <c r="S1835" t="n">
        <v>48.21</v>
      </c>
      <c r="T1835" t="n">
        <v>64439.45</v>
      </c>
      <c r="U1835" t="n">
        <v>0.25</v>
      </c>
      <c r="V1835" t="n">
        <v>0.64</v>
      </c>
      <c r="W1835" t="n">
        <v>0.38</v>
      </c>
      <c r="X1835" t="n">
        <v>3.97</v>
      </c>
      <c r="Y1835" t="n">
        <v>1</v>
      </c>
      <c r="Z1835" t="n">
        <v>10</v>
      </c>
    </row>
    <row r="1836">
      <c r="A1836" t="n">
        <v>4</v>
      </c>
      <c r="B1836" t="n">
        <v>120</v>
      </c>
      <c r="C1836" t="inlineStr">
        <is>
          <t xml:space="preserve">CONCLUIDO	</t>
        </is>
      </c>
      <c r="D1836" t="n">
        <v>3.4969</v>
      </c>
      <c r="E1836" t="n">
        <v>28.6</v>
      </c>
      <c r="F1836" t="n">
        <v>20.6</v>
      </c>
      <c r="G1836" t="n">
        <v>10.66</v>
      </c>
      <c r="H1836" t="n">
        <v>0.15</v>
      </c>
      <c r="I1836" t="n">
        <v>116</v>
      </c>
      <c r="J1836" t="n">
        <v>234.39</v>
      </c>
      <c r="K1836" t="n">
        <v>57.72</v>
      </c>
      <c r="L1836" t="n">
        <v>2</v>
      </c>
      <c r="M1836" t="n">
        <v>114</v>
      </c>
      <c r="N1836" t="n">
        <v>54.67</v>
      </c>
      <c r="O1836" t="n">
        <v>29142.31</v>
      </c>
      <c r="P1836" t="n">
        <v>319.36</v>
      </c>
      <c r="Q1836" t="n">
        <v>444.62</v>
      </c>
      <c r="R1836" t="n">
        <v>169.12</v>
      </c>
      <c r="S1836" t="n">
        <v>48.21</v>
      </c>
      <c r="T1836" t="n">
        <v>53982.52</v>
      </c>
      <c r="U1836" t="n">
        <v>0.29</v>
      </c>
      <c r="V1836" t="n">
        <v>0.66</v>
      </c>
      <c r="W1836" t="n">
        <v>0.35</v>
      </c>
      <c r="X1836" t="n">
        <v>3.32</v>
      </c>
      <c r="Y1836" t="n">
        <v>1</v>
      </c>
      <c r="Z1836" t="n">
        <v>10</v>
      </c>
    </row>
    <row r="1837">
      <c r="A1837" t="n">
        <v>5</v>
      </c>
      <c r="B1837" t="n">
        <v>120</v>
      </c>
      <c r="C1837" t="inlineStr">
        <is>
          <t xml:space="preserve">CONCLUIDO	</t>
        </is>
      </c>
      <c r="D1837" t="n">
        <v>3.6379</v>
      </c>
      <c r="E1837" t="n">
        <v>27.49</v>
      </c>
      <c r="F1837" t="n">
        <v>20.18</v>
      </c>
      <c r="G1837" t="n">
        <v>11.99</v>
      </c>
      <c r="H1837" t="n">
        <v>0.17</v>
      </c>
      <c r="I1837" t="n">
        <v>101</v>
      </c>
      <c r="J1837" t="n">
        <v>234.82</v>
      </c>
      <c r="K1837" t="n">
        <v>57.72</v>
      </c>
      <c r="L1837" t="n">
        <v>2.25</v>
      </c>
      <c r="M1837" t="n">
        <v>99</v>
      </c>
      <c r="N1837" t="n">
        <v>54.85</v>
      </c>
      <c r="O1837" t="n">
        <v>29195.29</v>
      </c>
      <c r="P1837" t="n">
        <v>312.48</v>
      </c>
      <c r="Q1837" t="n">
        <v>444.57</v>
      </c>
      <c r="R1837" t="n">
        <v>155.22</v>
      </c>
      <c r="S1837" t="n">
        <v>48.21</v>
      </c>
      <c r="T1837" t="n">
        <v>47109.62</v>
      </c>
      <c r="U1837" t="n">
        <v>0.31</v>
      </c>
      <c r="V1837" t="n">
        <v>0.68</v>
      </c>
      <c r="W1837" t="n">
        <v>0.33</v>
      </c>
      <c r="X1837" t="n">
        <v>2.9</v>
      </c>
      <c r="Y1837" t="n">
        <v>1</v>
      </c>
      <c r="Z1837" t="n">
        <v>10</v>
      </c>
    </row>
    <row r="1838">
      <c r="A1838" t="n">
        <v>6</v>
      </c>
      <c r="B1838" t="n">
        <v>120</v>
      </c>
      <c r="C1838" t="inlineStr">
        <is>
          <t xml:space="preserve">CONCLUIDO	</t>
        </is>
      </c>
      <c r="D1838" t="n">
        <v>3.7643</v>
      </c>
      <c r="E1838" t="n">
        <v>26.57</v>
      </c>
      <c r="F1838" t="n">
        <v>19.8</v>
      </c>
      <c r="G1838" t="n">
        <v>13.35</v>
      </c>
      <c r="H1838" t="n">
        <v>0.19</v>
      </c>
      <c r="I1838" t="n">
        <v>89</v>
      </c>
      <c r="J1838" t="n">
        <v>235.25</v>
      </c>
      <c r="K1838" t="n">
        <v>57.72</v>
      </c>
      <c r="L1838" t="n">
        <v>2.5</v>
      </c>
      <c r="M1838" t="n">
        <v>87</v>
      </c>
      <c r="N1838" t="n">
        <v>55.03</v>
      </c>
      <c r="O1838" t="n">
        <v>29248.33</v>
      </c>
      <c r="P1838" t="n">
        <v>306.33</v>
      </c>
      <c r="Q1838" t="n">
        <v>444.56</v>
      </c>
      <c r="R1838" t="n">
        <v>142.7</v>
      </c>
      <c r="S1838" t="n">
        <v>48.21</v>
      </c>
      <c r="T1838" t="n">
        <v>40910.89</v>
      </c>
      <c r="U1838" t="n">
        <v>0.34</v>
      </c>
      <c r="V1838" t="n">
        <v>0.6899999999999999</v>
      </c>
      <c r="W1838" t="n">
        <v>0.31</v>
      </c>
      <c r="X1838" t="n">
        <v>2.52</v>
      </c>
      <c r="Y1838" t="n">
        <v>1</v>
      </c>
      <c r="Z1838" t="n">
        <v>10</v>
      </c>
    </row>
    <row r="1839">
      <c r="A1839" t="n">
        <v>7</v>
      </c>
      <c r="B1839" t="n">
        <v>120</v>
      </c>
      <c r="C1839" t="inlineStr">
        <is>
          <t xml:space="preserve">CONCLUIDO	</t>
        </is>
      </c>
      <c r="D1839" t="n">
        <v>3.8656</v>
      </c>
      <c r="E1839" t="n">
        <v>25.87</v>
      </c>
      <c r="F1839" t="n">
        <v>19.52</v>
      </c>
      <c r="G1839" t="n">
        <v>14.64</v>
      </c>
      <c r="H1839" t="n">
        <v>0.21</v>
      </c>
      <c r="I1839" t="n">
        <v>80</v>
      </c>
      <c r="J1839" t="n">
        <v>235.68</v>
      </c>
      <c r="K1839" t="n">
        <v>57.72</v>
      </c>
      <c r="L1839" t="n">
        <v>2.75</v>
      </c>
      <c r="M1839" t="n">
        <v>78</v>
      </c>
      <c r="N1839" t="n">
        <v>55.21</v>
      </c>
      <c r="O1839" t="n">
        <v>29301.44</v>
      </c>
      <c r="P1839" t="n">
        <v>301.71</v>
      </c>
      <c r="Q1839" t="n">
        <v>444.65</v>
      </c>
      <c r="R1839" t="n">
        <v>133.43</v>
      </c>
      <c r="S1839" t="n">
        <v>48.21</v>
      </c>
      <c r="T1839" t="n">
        <v>36320.59</v>
      </c>
      <c r="U1839" t="n">
        <v>0.36</v>
      </c>
      <c r="V1839" t="n">
        <v>0.7</v>
      </c>
      <c r="W1839" t="n">
        <v>0.29</v>
      </c>
      <c r="X1839" t="n">
        <v>2.24</v>
      </c>
      <c r="Y1839" t="n">
        <v>1</v>
      </c>
      <c r="Z1839" t="n">
        <v>10</v>
      </c>
    </row>
    <row r="1840">
      <c r="A1840" t="n">
        <v>8</v>
      </c>
      <c r="B1840" t="n">
        <v>120</v>
      </c>
      <c r="C1840" t="inlineStr">
        <is>
          <t xml:space="preserve">CONCLUIDO	</t>
        </is>
      </c>
      <c r="D1840" t="n">
        <v>3.9437</v>
      </c>
      <c r="E1840" t="n">
        <v>25.36</v>
      </c>
      <c r="F1840" t="n">
        <v>19.32</v>
      </c>
      <c r="G1840" t="n">
        <v>15.88</v>
      </c>
      <c r="H1840" t="n">
        <v>0.23</v>
      </c>
      <c r="I1840" t="n">
        <v>73</v>
      </c>
      <c r="J1840" t="n">
        <v>236.11</v>
      </c>
      <c r="K1840" t="n">
        <v>57.72</v>
      </c>
      <c r="L1840" t="n">
        <v>3</v>
      </c>
      <c r="M1840" t="n">
        <v>71</v>
      </c>
      <c r="N1840" t="n">
        <v>55.39</v>
      </c>
      <c r="O1840" t="n">
        <v>29354.61</v>
      </c>
      <c r="P1840" t="n">
        <v>298.43</v>
      </c>
      <c r="Q1840" t="n">
        <v>444.61</v>
      </c>
      <c r="R1840" t="n">
        <v>127.38</v>
      </c>
      <c r="S1840" t="n">
        <v>48.21</v>
      </c>
      <c r="T1840" t="n">
        <v>33329.82</v>
      </c>
      <c r="U1840" t="n">
        <v>0.38</v>
      </c>
      <c r="V1840" t="n">
        <v>0.71</v>
      </c>
      <c r="W1840" t="n">
        <v>0.28</v>
      </c>
      <c r="X1840" t="n">
        <v>2.04</v>
      </c>
      <c r="Y1840" t="n">
        <v>1</v>
      </c>
      <c r="Z1840" t="n">
        <v>10</v>
      </c>
    </row>
    <row r="1841">
      <c r="A1841" t="n">
        <v>9</v>
      </c>
      <c r="B1841" t="n">
        <v>120</v>
      </c>
      <c r="C1841" t="inlineStr">
        <is>
          <t xml:space="preserve">CONCLUIDO	</t>
        </is>
      </c>
      <c r="D1841" t="n">
        <v>4.0162</v>
      </c>
      <c r="E1841" t="n">
        <v>24.9</v>
      </c>
      <c r="F1841" t="n">
        <v>19.14</v>
      </c>
      <c r="G1841" t="n">
        <v>17.14</v>
      </c>
      <c r="H1841" t="n">
        <v>0.24</v>
      </c>
      <c r="I1841" t="n">
        <v>67</v>
      </c>
      <c r="J1841" t="n">
        <v>236.54</v>
      </c>
      <c r="K1841" t="n">
        <v>57.72</v>
      </c>
      <c r="L1841" t="n">
        <v>3.25</v>
      </c>
      <c r="M1841" t="n">
        <v>65</v>
      </c>
      <c r="N1841" t="n">
        <v>55.57</v>
      </c>
      <c r="O1841" t="n">
        <v>29407.85</v>
      </c>
      <c r="P1841" t="n">
        <v>295.41</v>
      </c>
      <c r="Q1841" t="n">
        <v>444.62</v>
      </c>
      <c r="R1841" t="n">
        <v>121.05</v>
      </c>
      <c r="S1841" t="n">
        <v>48.21</v>
      </c>
      <c r="T1841" t="n">
        <v>30192.85</v>
      </c>
      <c r="U1841" t="n">
        <v>0.4</v>
      </c>
      <c r="V1841" t="n">
        <v>0.71</v>
      </c>
      <c r="W1841" t="n">
        <v>0.27</v>
      </c>
      <c r="X1841" t="n">
        <v>1.86</v>
      </c>
      <c r="Y1841" t="n">
        <v>1</v>
      </c>
      <c r="Z1841" t="n">
        <v>10</v>
      </c>
    </row>
    <row r="1842">
      <c r="A1842" t="n">
        <v>10</v>
      </c>
      <c r="B1842" t="n">
        <v>120</v>
      </c>
      <c r="C1842" t="inlineStr">
        <is>
          <t xml:space="preserve">CONCLUIDO	</t>
        </is>
      </c>
      <c r="D1842" t="n">
        <v>4.0915</v>
      </c>
      <c r="E1842" t="n">
        <v>24.44</v>
      </c>
      <c r="F1842" t="n">
        <v>18.95</v>
      </c>
      <c r="G1842" t="n">
        <v>18.64</v>
      </c>
      <c r="H1842" t="n">
        <v>0.26</v>
      </c>
      <c r="I1842" t="n">
        <v>61</v>
      </c>
      <c r="J1842" t="n">
        <v>236.98</v>
      </c>
      <c r="K1842" t="n">
        <v>57.72</v>
      </c>
      <c r="L1842" t="n">
        <v>3.5</v>
      </c>
      <c r="M1842" t="n">
        <v>59</v>
      </c>
      <c r="N1842" t="n">
        <v>55.75</v>
      </c>
      <c r="O1842" t="n">
        <v>29461.15</v>
      </c>
      <c r="P1842" t="n">
        <v>292.15</v>
      </c>
      <c r="Q1842" t="n">
        <v>444.57</v>
      </c>
      <c r="R1842" t="n">
        <v>115</v>
      </c>
      <c r="S1842" t="n">
        <v>48.21</v>
      </c>
      <c r="T1842" t="n">
        <v>27198.14</v>
      </c>
      <c r="U1842" t="n">
        <v>0.42</v>
      </c>
      <c r="V1842" t="n">
        <v>0.72</v>
      </c>
      <c r="W1842" t="n">
        <v>0.26</v>
      </c>
      <c r="X1842" t="n">
        <v>1.67</v>
      </c>
      <c r="Y1842" t="n">
        <v>1</v>
      </c>
      <c r="Z1842" t="n">
        <v>10</v>
      </c>
    </row>
    <row r="1843">
      <c r="A1843" t="n">
        <v>11</v>
      </c>
      <c r="B1843" t="n">
        <v>120</v>
      </c>
      <c r="C1843" t="inlineStr">
        <is>
          <t xml:space="preserve">CONCLUIDO	</t>
        </is>
      </c>
      <c r="D1843" t="n">
        <v>4.1515</v>
      </c>
      <c r="E1843" t="n">
        <v>24.09</v>
      </c>
      <c r="F1843" t="n">
        <v>18.78</v>
      </c>
      <c r="G1843" t="n">
        <v>19.77</v>
      </c>
      <c r="H1843" t="n">
        <v>0.28</v>
      </c>
      <c r="I1843" t="n">
        <v>57</v>
      </c>
      <c r="J1843" t="n">
        <v>237.41</v>
      </c>
      <c r="K1843" t="n">
        <v>57.72</v>
      </c>
      <c r="L1843" t="n">
        <v>3.75</v>
      </c>
      <c r="M1843" t="n">
        <v>55</v>
      </c>
      <c r="N1843" t="n">
        <v>55.93</v>
      </c>
      <c r="O1843" t="n">
        <v>29514.51</v>
      </c>
      <c r="P1843" t="n">
        <v>289.34</v>
      </c>
      <c r="Q1843" t="n">
        <v>444.56</v>
      </c>
      <c r="R1843" t="n">
        <v>109.27</v>
      </c>
      <c r="S1843" t="n">
        <v>48.21</v>
      </c>
      <c r="T1843" t="n">
        <v>24355.11</v>
      </c>
      <c r="U1843" t="n">
        <v>0.44</v>
      </c>
      <c r="V1843" t="n">
        <v>0.73</v>
      </c>
      <c r="W1843" t="n">
        <v>0.26</v>
      </c>
      <c r="X1843" t="n">
        <v>1.5</v>
      </c>
      <c r="Y1843" t="n">
        <v>1</v>
      </c>
      <c r="Z1843" t="n">
        <v>10</v>
      </c>
    </row>
    <row r="1844">
      <c r="A1844" t="n">
        <v>12</v>
      </c>
      <c r="B1844" t="n">
        <v>120</v>
      </c>
      <c r="C1844" t="inlineStr">
        <is>
          <t xml:space="preserve">CONCLUIDO	</t>
        </is>
      </c>
      <c r="D1844" t="n">
        <v>4.2408</v>
      </c>
      <c r="E1844" t="n">
        <v>23.58</v>
      </c>
      <c r="F1844" t="n">
        <v>18.5</v>
      </c>
      <c r="G1844" t="n">
        <v>21.35</v>
      </c>
      <c r="H1844" t="n">
        <v>0.3</v>
      </c>
      <c r="I1844" t="n">
        <v>52</v>
      </c>
      <c r="J1844" t="n">
        <v>237.84</v>
      </c>
      <c r="K1844" t="n">
        <v>57.72</v>
      </c>
      <c r="L1844" t="n">
        <v>4</v>
      </c>
      <c r="M1844" t="n">
        <v>50</v>
      </c>
      <c r="N1844" t="n">
        <v>56.12</v>
      </c>
      <c r="O1844" t="n">
        <v>29567.95</v>
      </c>
      <c r="P1844" t="n">
        <v>284.61</v>
      </c>
      <c r="Q1844" t="n">
        <v>444.58</v>
      </c>
      <c r="R1844" t="n">
        <v>100.43</v>
      </c>
      <c r="S1844" t="n">
        <v>48.21</v>
      </c>
      <c r="T1844" t="n">
        <v>19960.38</v>
      </c>
      <c r="U1844" t="n">
        <v>0.48</v>
      </c>
      <c r="V1844" t="n">
        <v>0.74</v>
      </c>
      <c r="W1844" t="n">
        <v>0.23</v>
      </c>
      <c r="X1844" t="n">
        <v>1.23</v>
      </c>
      <c r="Y1844" t="n">
        <v>1</v>
      </c>
      <c r="Z1844" t="n">
        <v>10</v>
      </c>
    </row>
    <row r="1845">
      <c r="A1845" t="n">
        <v>13</v>
      </c>
      <c r="B1845" t="n">
        <v>120</v>
      </c>
      <c r="C1845" t="inlineStr">
        <is>
          <t xml:space="preserve">CONCLUIDO	</t>
        </is>
      </c>
      <c r="D1845" t="n">
        <v>4.1424</v>
      </c>
      <c r="E1845" t="n">
        <v>24.14</v>
      </c>
      <c r="F1845" t="n">
        <v>19.11</v>
      </c>
      <c r="G1845" t="n">
        <v>22.48</v>
      </c>
      <c r="H1845" t="n">
        <v>0.32</v>
      </c>
      <c r="I1845" t="n">
        <v>51</v>
      </c>
      <c r="J1845" t="n">
        <v>238.28</v>
      </c>
      <c r="K1845" t="n">
        <v>57.72</v>
      </c>
      <c r="L1845" t="n">
        <v>4.25</v>
      </c>
      <c r="M1845" t="n">
        <v>49</v>
      </c>
      <c r="N1845" t="n">
        <v>56.3</v>
      </c>
      <c r="O1845" t="n">
        <v>29621.44</v>
      </c>
      <c r="P1845" t="n">
        <v>294.01</v>
      </c>
      <c r="Q1845" t="n">
        <v>444.58</v>
      </c>
      <c r="R1845" t="n">
        <v>122.28</v>
      </c>
      <c r="S1845" t="n">
        <v>48.21</v>
      </c>
      <c r="T1845" t="n">
        <v>30887.73</v>
      </c>
      <c r="U1845" t="n">
        <v>0.39</v>
      </c>
      <c r="V1845" t="n">
        <v>0.71</v>
      </c>
      <c r="W1845" t="n">
        <v>0.23</v>
      </c>
      <c r="X1845" t="n">
        <v>1.83</v>
      </c>
      <c r="Y1845" t="n">
        <v>1</v>
      </c>
      <c r="Z1845" t="n">
        <v>10</v>
      </c>
    </row>
    <row r="1846">
      <c r="A1846" t="n">
        <v>14</v>
      </c>
      <c r="B1846" t="n">
        <v>120</v>
      </c>
      <c r="C1846" t="inlineStr">
        <is>
          <t xml:space="preserve">CONCLUIDO	</t>
        </is>
      </c>
      <c r="D1846" t="n">
        <v>4.2555</v>
      </c>
      <c r="E1846" t="n">
        <v>23.5</v>
      </c>
      <c r="F1846" t="n">
        <v>18.65</v>
      </c>
      <c r="G1846" t="n">
        <v>23.81</v>
      </c>
      <c r="H1846" t="n">
        <v>0.34</v>
      </c>
      <c r="I1846" t="n">
        <v>47</v>
      </c>
      <c r="J1846" t="n">
        <v>238.71</v>
      </c>
      <c r="K1846" t="n">
        <v>57.72</v>
      </c>
      <c r="L1846" t="n">
        <v>4.5</v>
      </c>
      <c r="M1846" t="n">
        <v>45</v>
      </c>
      <c r="N1846" t="n">
        <v>56.49</v>
      </c>
      <c r="O1846" t="n">
        <v>29675.01</v>
      </c>
      <c r="P1846" t="n">
        <v>286.6</v>
      </c>
      <c r="Q1846" t="n">
        <v>444.58</v>
      </c>
      <c r="R1846" t="n">
        <v>105.67</v>
      </c>
      <c r="S1846" t="n">
        <v>48.21</v>
      </c>
      <c r="T1846" t="n">
        <v>22606.26</v>
      </c>
      <c r="U1846" t="n">
        <v>0.46</v>
      </c>
      <c r="V1846" t="n">
        <v>0.73</v>
      </c>
      <c r="W1846" t="n">
        <v>0.24</v>
      </c>
      <c r="X1846" t="n">
        <v>1.37</v>
      </c>
      <c r="Y1846" t="n">
        <v>1</v>
      </c>
      <c r="Z1846" t="n">
        <v>10</v>
      </c>
    </row>
    <row r="1847">
      <c r="A1847" t="n">
        <v>15</v>
      </c>
      <c r="B1847" t="n">
        <v>120</v>
      </c>
      <c r="C1847" t="inlineStr">
        <is>
          <t xml:space="preserve">CONCLUIDO	</t>
        </is>
      </c>
      <c r="D1847" t="n">
        <v>4.2988</v>
      </c>
      <c r="E1847" t="n">
        <v>23.26</v>
      </c>
      <c r="F1847" t="n">
        <v>18.55</v>
      </c>
      <c r="G1847" t="n">
        <v>25.29</v>
      </c>
      <c r="H1847" t="n">
        <v>0.35</v>
      </c>
      <c r="I1847" t="n">
        <v>44</v>
      </c>
      <c r="J1847" t="n">
        <v>239.14</v>
      </c>
      <c r="K1847" t="n">
        <v>57.72</v>
      </c>
      <c r="L1847" t="n">
        <v>4.75</v>
      </c>
      <c r="M1847" t="n">
        <v>42</v>
      </c>
      <c r="N1847" t="n">
        <v>56.67</v>
      </c>
      <c r="O1847" t="n">
        <v>29728.63</v>
      </c>
      <c r="P1847" t="n">
        <v>284.78</v>
      </c>
      <c r="Q1847" t="n">
        <v>444.61</v>
      </c>
      <c r="R1847" t="n">
        <v>102.03</v>
      </c>
      <c r="S1847" t="n">
        <v>48.21</v>
      </c>
      <c r="T1847" t="n">
        <v>20800.78</v>
      </c>
      <c r="U1847" t="n">
        <v>0.47</v>
      </c>
      <c r="V1847" t="n">
        <v>0.74</v>
      </c>
      <c r="W1847" t="n">
        <v>0.24</v>
      </c>
      <c r="X1847" t="n">
        <v>1.27</v>
      </c>
      <c r="Y1847" t="n">
        <v>1</v>
      </c>
      <c r="Z1847" t="n">
        <v>10</v>
      </c>
    </row>
    <row r="1848">
      <c r="A1848" t="n">
        <v>16</v>
      </c>
      <c r="B1848" t="n">
        <v>120</v>
      </c>
      <c r="C1848" t="inlineStr">
        <is>
          <t xml:space="preserve">CONCLUIDO	</t>
        </is>
      </c>
      <c r="D1848" t="n">
        <v>4.3307</v>
      </c>
      <c r="E1848" t="n">
        <v>23.09</v>
      </c>
      <c r="F1848" t="n">
        <v>18.47</v>
      </c>
      <c r="G1848" t="n">
        <v>26.38</v>
      </c>
      <c r="H1848" t="n">
        <v>0.37</v>
      </c>
      <c r="I1848" t="n">
        <v>42</v>
      </c>
      <c r="J1848" t="n">
        <v>239.58</v>
      </c>
      <c r="K1848" t="n">
        <v>57.72</v>
      </c>
      <c r="L1848" t="n">
        <v>5</v>
      </c>
      <c r="M1848" t="n">
        <v>40</v>
      </c>
      <c r="N1848" t="n">
        <v>56.86</v>
      </c>
      <c r="O1848" t="n">
        <v>29782.33</v>
      </c>
      <c r="P1848" t="n">
        <v>283.42</v>
      </c>
      <c r="Q1848" t="n">
        <v>444.57</v>
      </c>
      <c r="R1848" t="n">
        <v>99.58</v>
      </c>
      <c r="S1848" t="n">
        <v>48.21</v>
      </c>
      <c r="T1848" t="n">
        <v>19584.6</v>
      </c>
      <c r="U1848" t="n">
        <v>0.48</v>
      </c>
      <c r="V1848" t="n">
        <v>0.74</v>
      </c>
      <c r="W1848" t="n">
        <v>0.23</v>
      </c>
      <c r="X1848" t="n">
        <v>1.19</v>
      </c>
      <c r="Y1848" t="n">
        <v>1</v>
      </c>
      <c r="Z1848" t="n">
        <v>10</v>
      </c>
    </row>
    <row r="1849">
      <c r="A1849" t="n">
        <v>17</v>
      </c>
      <c r="B1849" t="n">
        <v>120</v>
      </c>
      <c r="C1849" t="inlineStr">
        <is>
          <t xml:space="preserve">CONCLUIDO	</t>
        </is>
      </c>
      <c r="D1849" t="n">
        <v>4.3606</v>
      </c>
      <c r="E1849" t="n">
        <v>22.93</v>
      </c>
      <c r="F1849" t="n">
        <v>18.4</v>
      </c>
      <c r="G1849" t="n">
        <v>27.6</v>
      </c>
      <c r="H1849" t="n">
        <v>0.39</v>
      </c>
      <c r="I1849" t="n">
        <v>40</v>
      </c>
      <c r="J1849" t="n">
        <v>240.02</v>
      </c>
      <c r="K1849" t="n">
        <v>57.72</v>
      </c>
      <c r="L1849" t="n">
        <v>5.25</v>
      </c>
      <c r="M1849" t="n">
        <v>38</v>
      </c>
      <c r="N1849" t="n">
        <v>57.04</v>
      </c>
      <c r="O1849" t="n">
        <v>29836.09</v>
      </c>
      <c r="P1849" t="n">
        <v>282.32</v>
      </c>
      <c r="Q1849" t="n">
        <v>444.57</v>
      </c>
      <c r="R1849" t="n">
        <v>97.19</v>
      </c>
      <c r="S1849" t="n">
        <v>48.21</v>
      </c>
      <c r="T1849" t="n">
        <v>18399.37</v>
      </c>
      <c r="U1849" t="n">
        <v>0.5</v>
      </c>
      <c r="V1849" t="n">
        <v>0.74</v>
      </c>
      <c r="W1849" t="n">
        <v>0.23</v>
      </c>
      <c r="X1849" t="n">
        <v>1.12</v>
      </c>
      <c r="Y1849" t="n">
        <v>1</v>
      </c>
      <c r="Z1849" t="n">
        <v>10</v>
      </c>
    </row>
    <row r="1850">
      <c r="A1850" t="n">
        <v>18</v>
      </c>
      <c r="B1850" t="n">
        <v>120</v>
      </c>
      <c r="C1850" t="inlineStr">
        <is>
          <t xml:space="preserve">CONCLUIDO	</t>
        </is>
      </c>
      <c r="D1850" t="n">
        <v>4.3892</v>
      </c>
      <c r="E1850" t="n">
        <v>22.78</v>
      </c>
      <c r="F1850" t="n">
        <v>18.34</v>
      </c>
      <c r="G1850" t="n">
        <v>28.96</v>
      </c>
      <c r="H1850" t="n">
        <v>0.41</v>
      </c>
      <c r="I1850" t="n">
        <v>38</v>
      </c>
      <c r="J1850" t="n">
        <v>240.45</v>
      </c>
      <c r="K1850" t="n">
        <v>57.72</v>
      </c>
      <c r="L1850" t="n">
        <v>5.5</v>
      </c>
      <c r="M1850" t="n">
        <v>36</v>
      </c>
      <c r="N1850" t="n">
        <v>57.23</v>
      </c>
      <c r="O1850" t="n">
        <v>29890.04</v>
      </c>
      <c r="P1850" t="n">
        <v>281.03</v>
      </c>
      <c r="Q1850" t="n">
        <v>444.56</v>
      </c>
      <c r="R1850" t="n">
        <v>95.34999999999999</v>
      </c>
      <c r="S1850" t="n">
        <v>48.21</v>
      </c>
      <c r="T1850" t="n">
        <v>17488.3</v>
      </c>
      <c r="U1850" t="n">
        <v>0.51</v>
      </c>
      <c r="V1850" t="n">
        <v>0.74</v>
      </c>
      <c r="W1850" t="n">
        <v>0.22</v>
      </c>
      <c r="X1850" t="n">
        <v>1.07</v>
      </c>
      <c r="Y1850" t="n">
        <v>1</v>
      </c>
      <c r="Z1850" t="n">
        <v>10</v>
      </c>
    </row>
    <row r="1851">
      <c r="A1851" t="n">
        <v>19</v>
      </c>
      <c r="B1851" t="n">
        <v>120</v>
      </c>
      <c r="C1851" t="inlineStr">
        <is>
          <t xml:space="preserve">CONCLUIDO	</t>
        </is>
      </c>
      <c r="D1851" t="n">
        <v>4.4197</v>
      </c>
      <c r="E1851" t="n">
        <v>22.63</v>
      </c>
      <c r="F1851" t="n">
        <v>18.28</v>
      </c>
      <c r="G1851" t="n">
        <v>30.46</v>
      </c>
      <c r="H1851" t="n">
        <v>0.42</v>
      </c>
      <c r="I1851" t="n">
        <v>36</v>
      </c>
      <c r="J1851" t="n">
        <v>240.89</v>
      </c>
      <c r="K1851" t="n">
        <v>57.72</v>
      </c>
      <c r="L1851" t="n">
        <v>5.75</v>
      </c>
      <c r="M1851" t="n">
        <v>34</v>
      </c>
      <c r="N1851" t="n">
        <v>57.42</v>
      </c>
      <c r="O1851" t="n">
        <v>29943.94</v>
      </c>
      <c r="P1851" t="n">
        <v>279.75</v>
      </c>
      <c r="Q1851" t="n">
        <v>444.61</v>
      </c>
      <c r="R1851" t="n">
        <v>93.17</v>
      </c>
      <c r="S1851" t="n">
        <v>48.21</v>
      </c>
      <c r="T1851" t="n">
        <v>16407.64</v>
      </c>
      <c r="U1851" t="n">
        <v>0.52</v>
      </c>
      <c r="V1851" t="n">
        <v>0.75</v>
      </c>
      <c r="W1851" t="n">
        <v>0.22</v>
      </c>
      <c r="X1851" t="n">
        <v>1</v>
      </c>
      <c r="Y1851" t="n">
        <v>1</v>
      </c>
      <c r="Z1851" t="n">
        <v>10</v>
      </c>
    </row>
    <row r="1852">
      <c r="A1852" t="n">
        <v>20</v>
      </c>
      <c r="B1852" t="n">
        <v>120</v>
      </c>
      <c r="C1852" t="inlineStr">
        <is>
          <t xml:space="preserve">CONCLUIDO	</t>
        </is>
      </c>
      <c r="D1852" t="n">
        <v>4.4369</v>
      </c>
      <c r="E1852" t="n">
        <v>22.54</v>
      </c>
      <c r="F1852" t="n">
        <v>18.23</v>
      </c>
      <c r="G1852" t="n">
        <v>31.26</v>
      </c>
      <c r="H1852" t="n">
        <v>0.44</v>
      </c>
      <c r="I1852" t="n">
        <v>35</v>
      </c>
      <c r="J1852" t="n">
        <v>241.33</v>
      </c>
      <c r="K1852" t="n">
        <v>57.72</v>
      </c>
      <c r="L1852" t="n">
        <v>6</v>
      </c>
      <c r="M1852" t="n">
        <v>33</v>
      </c>
      <c r="N1852" t="n">
        <v>57.6</v>
      </c>
      <c r="O1852" t="n">
        <v>29997.9</v>
      </c>
      <c r="P1852" t="n">
        <v>278.96</v>
      </c>
      <c r="Q1852" t="n">
        <v>444.57</v>
      </c>
      <c r="R1852" t="n">
        <v>91.83</v>
      </c>
      <c r="S1852" t="n">
        <v>48.21</v>
      </c>
      <c r="T1852" t="n">
        <v>15744.62</v>
      </c>
      <c r="U1852" t="n">
        <v>0.52</v>
      </c>
      <c r="V1852" t="n">
        <v>0.75</v>
      </c>
      <c r="W1852" t="n">
        <v>0.22</v>
      </c>
      <c r="X1852" t="n">
        <v>0.96</v>
      </c>
      <c r="Y1852" t="n">
        <v>1</v>
      </c>
      <c r="Z1852" t="n">
        <v>10</v>
      </c>
    </row>
    <row r="1853">
      <c r="A1853" t="n">
        <v>21</v>
      </c>
      <c r="B1853" t="n">
        <v>120</v>
      </c>
      <c r="C1853" t="inlineStr">
        <is>
          <t xml:space="preserve">CONCLUIDO	</t>
        </is>
      </c>
      <c r="D1853" t="n">
        <v>4.4656</v>
      </c>
      <c r="E1853" t="n">
        <v>22.39</v>
      </c>
      <c r="F1853" t="n">
        <v>18.18</v>
      </c>
      <c r="G1853" t="n">
        <v>33.06</v>
      </c>
      <c r="H1853" t="n">
        <v>0.46</v>
      </c>
      <c r="I1853" t="n">
        <v>33</v>
      </c>
      <c r="J1853" t="n">
        <v>241.77</v>
      </c>
      <c r="K1853" t="n">
        <v>57.72</v>
      </c>
      <c r="L1853" t="n">
        <v>6.25</v>
      </c>
      <c r="M1853" t="n">
        <v>31</v>
      </c>
      <c r="N1853" t="n">
        <v>57.79</v>
      </c>
      <c r="O1853" t="n">
        <v>30051.93</v>
      </c>
      <c r="P1853" t="n">
        <v>277.66</v>
      </c>
      <c r="Q1853" t="n">
        <v>444.55</v>
      </c>
      <c r="R1853" t="n">
        <v>90.13</v>
      </c>
      <c r="S1853" t="n">
        <v>48.21</v>
      </c>
      <c r="T1853" t="n">
        <v>14905.41</v>
      </c>
      <c r="U1853" t="n">
        <v>0.53</v>
      </c>
      <c r="V1853" t="n">
        <v>0.75</v>
      </c>
      <c r="W1853" t="n">
        <v>0.22</v>
      </c>
      <c r="X1853" t="n">
        <v>0.9</v>
      </c>
      <c r="Y1853" t="n">
        <v>1</v>
      </c>
      <c r="Z1853" t="n">
        <v>10</v>
      </c>
    </row>
    <row r="1854">
      <c r="A1854" t="n">
        <v>22</v>
      </c>
      <c r="B1854" t="n">
        <v>120</v>
      </c>
      <c r="C1854" t="inlineStr">
        <is>
          <t xml:space="preserve">CONCLUIDO	</t>
        </is>
      </c>
      <c r="D1854" t="n">
        <v>4.4814</v>
      </c>
      <c r="E1854" t="n">
        <v>22.31</v>
      </c>
      <c r="F1854" t="n">
        <v>18.15</v>
      </c>
      <c r="G1854" t="n">
        <v>34.03</v>
      </c>
      <c r="H1854" t="n">
        <v>0.48</v>
      </c>
      <c r="I1854" t="n">
        <v>32</v>
      </c>
      <c r="J1854" t="n">
        <v>242.2</v>
      </c>
      <c r="K1854" t="n">
        <v>57.72</v>
      </c>
      <c r="L1854" t="n">
        <v>6.5</v>
      </c>
      <c r="M1854" t="n">
        <v>30</v>
      </c>
      <c r="N1854" t="n">
        <v>57.98</v>
      </c>
      <c r="O1854" t="n">
        <v>30106.03</v>
      </c>
      <c r="P1854" t="n">
        <v>277.17</v>
      </c>
      <c r="Q1854" t="n">
        <v>444.62</v>
      </c>
      <c r="R1854" t="n">
        <v>88.98999999999999</v>
      </c>
      <c r="S1854" t="n">
        <v>48.21</v>
      </c>
      <c r="T1854" t="n">
        <v>14341.19</v>
      </c>
      <c r="U1854" t="n">
        <v>0.54</v>
      </c>
      <c r="V1854" t="n">
        <v>0.75</v>
      </c>
      <c r="W1854" t="n">
        <v>0.21</v>
      </c>
      <c r="X1854" t="n">
        <v>0.87</v>
      </c>
      <c r="Y1854" t="n">
        <v>1</v>
      </c>
      <c r="Z1854" t="n">
        <v>10</v>
      </c>
    </row>
    <row r="1855">
      <c r="A1855" t="n">
        <v>23</v>
      </c>
      <c r="B1855" t="n">
        <v>120</v>
      </c>
      <c r="C1855" t="inlineStr">
        <is>
          <t xml:space="preserve">CONCLUIDO	</t>
        </is>
      </c>
      <c r="D1855" t="n">
        <v>4.4928</v>
      </c>
      <c r="E1855" t="n">
        <v>22.26</v>
      </c>
      <c r="F1855" t="n">
        <v>18.14</v>
      </c>
      <c r="G1855" t="n">
        <v>35.1</v>
      </c>
      <c r="H1855" t="n">
        <v>0.49</v>
      </c>
      <c r="I1855" t="n">
        <v>31</v>
      </c>
      <c r="J1855" t="n">
        <v>242.64</v>
      </c>
      <c r="K1855" t="n">
        <v>57.72</v>
      </c>
      <c r="L1855" t="n">
        <v>6.75</v>
      </c>
      <c r="M1855" t="n">
        <v>29</v>
      </c>
      <c r="N1855" t="n">
        <v>58.17</v>
      </c>
      <c r="O1855" t="n">
        <v>30160.2</v>
      </c>
      <c r="P1855" t="n">
        <v>276.71</v>
      </c>
      <c r="Q1855" t="n">
        <v>444.55</v>
      </c>
      <c r="R1855" t="n">
        <v>88.66</v>
      </c>
      <c r="S1855" t="n">
        <v>48.21</v>
      </c>
      <c r="T1855" t="n">
        <v>14182</v>
      </c>
      <c r="U1855" t="n">
        <v>0.54</v>
      </c>
      <c r="V1855" t="n">
        <v>0.75</v>
      </c>
      <c r="W1855" t="n">
        <v>0.21</v>
      </c>
      <c r="X1855" t="n">
        <v>0.86</v>
      </c>
      <c r="Y1855" t="n">
        <v>1</v>
      </c>
      <c r="Z1855" t="n">
        <v>10</v>
      </c>
    </row>
    <row r="1856">
      <c r="A1856" t="n">
        <v>24</v>
      </c>
      <c r="B1856" t="n">
        <v>120</v>
      </c>
      <c r="C1856" t="inlineStr">
        <is>
          <t xml:space="preserve">CONCLUIDO	</t>
        </is>
      </c>
      <c r="D1856" t="n">
        <v>4.5115</v>
      </c>
      <c r="E1856" t="n">
        <v>22.17</v>
      </c>
      <c r="F1856" t="n">
        <v>18.09</v>
      </c>
      <c r="G1856" t="n">
        <v>36.18</v>
      </c>
      <c r="H1856" t="n">
        <v>0.51</v>
      </c>
      <c r="I1856" t="n">
        <v>30</v>
      </c>
      <c r="J1856" t="n">
        <v>243.08</v>
      </c>
      <c r="K1856" t="n">
        <v>57.72</v>
      </c>
      <c r="L1856" t="n">
        <v>7</v>
      </c>
      <c r="M1856" t="n">
        <v>28</v>
      </c>
      <c r="N1856" t="n">
        <v>58.36</v>
      </c>
      <c r="O1856" t="n">
        <v>30214.44</v>
      </c>
      <c r="P1856" t="n">
        <v>275.85</v>
      </c>
      <c r="Q1856" t="n">
        <v>444.55</v>
      </c>
      <c r="R1856" t="n">
        <v>87.12</v>
      </c>
      <c r="S1856" t="n">
        <v>48.21</v>
      </c>
      <c r="T1856" t="n">
        <v>13416.35</v>
      </c>
      <c r="U1856" t="n">
        <v>0.55</v>
      </c>
      <c r="V1856" t="n">
        <v>0.75</v>
      </c>
      <c r="W1856" t="n">
        <v>0.21</v>
      </c>
      <c r="X1856" t="n">
        <v>0.8100000000000001</v>
      </c>
      <c r="Y1856" t="n">
        <v>1</v>
      </c>
      <c r="Z1856" t="n">
        <v>10</v>
      </c>
    </row>
    <row r="1857">
      <c r="A1857" t="n">
        <v>25</v>
      </c>
      <c r="B1857" t="n">
        <v>120</v>
      </c>
      <c r="C1857" t="inlineStr">
        <is>
          <t xml:space="preserve">CONCLUIDO	</t>
        </is>
      </c>
      <c r="D1857" t="n">
        <v>4.5288</v>
      </c>
      <c r="E1857" t="n">
        <v>22.08</v>
      </c>
      <c r="F1857" t="n">
        <v>18.05</v>
      </c>
      <c r="G1857" t="n">
        <v>37.35</v>
      </c>
      <c r="H1857" t="n">
        <v>0.53</v>
      </c>
      <c r="I1857" t="n">
        <v>29</v>
      </c>
      <c r="J1857" t="n">
        <v>243.52</v>
      </c>
      <c r="K1857" t="n">
        <v>57.72</v>
      </c>
      <c r="L1857" t="n">
        <v>7.25</v>
      </c>
      <c r="M1857" t="n">
        <v>27</v>
      </c>
      <c r="N1857" t="n">
        <v>58.55</v>
      </c>
      <c r="O1857" t="n">
        <v>30268.74</v>
      </c>
      <c r="P1857" t="n">
        <v>274.83</v>
      </c>
      <c r="Q1857" t="n">
        <v>444.58</v>
      </c>
      <c r="R1857" t="n">
        <v>85.8</v>
      </c>
      <c r="S1857" t="n">
        <v>48.21</v>
      </c>
      <c r="T1857" t="n">
        <v>12759.67</v>
      </c>
      <c r="U1857" t="n">
        <v>0.5600000000000001</v>
      </c>
      <c r="V1857" t="n">
        <v>0.76</v>
      </c>
      <c r="W1857" t="n">
        <v>0.21</v>
      </c>
      <c r="X1857" t="n">
        <v>0.77</v>
      </c>
      <c r="Y1857" t="n">
        <v>1</v>
      </c>
      <c r="Z1857" t="n">
        <v>10</v>
      </c>
    </row>
    <row r="1858">
      <c r="A1858" t="n">
        <v>26</v>
      </c>
      <c r="B1858" t="n">
        <v>120</v>
      </c>
      <c r="C1858" t="inlineStr">
        <is>
          <t xml:space="preserve">CONCLUIDO	</t>
        </is>
      </c>
      <c r="D1858" t="n">
        <v>4.5542</v>
      </c>
      <c r="E1858" t="n">
        <v>21.96</v>
      </c>
      <c r="F1858" t="n">
        <v>17.97</v>
      </c>
      <c r="G1858" t="n">
        <v>38.51</v>
      </c>
      <c r="H1858" t="n">
        <v>0.55</v>
      </c>
      <c r="I1858" t="n">
        <v>28</v>
      </c>
      <c r="J1858" t="n">
        <v>243.96</v>
      </c>
      <c r="K1858" t="n">
        <v>57.72</v>
      </c>
      <c r="L1858" t="n">
        <v>7.5</v>
      </c>
      <c r="M1858" t="n">
        <v>26</v>
      </c>
      <c r="N1858" t="n">
        <v>58.74</v>
      </c>
      <c r="O1858" t="n">
        <v>30323.11</v>
      </c>
      <c r="P1858" t="n">
        <v>273.47</v>
      </c>
      <c r="Q1858" t="n">
        <v>444.57</v>
      </c>
      <c r="R1858" t="n">
        <v>82.92</v>
      </c>
      <c r="S1858" t="n">
        <v>48.21</v>
      </c>
      <c r="T1858" t="n">
        <v>11322.5</v>
      </c>
      <c r="U1858" t="n">
        <v>0.58</v>
      </c>
      <c r="V1858" t="n">
        <v>0.76</v>
      </c>
      <c r="W1858" t="n">
        <v>0.21</v>
      </c>
      <c r="X1858" t="n">
        <v>0.7</v>
      </c>
      <c r="Y1858" t="n">
        <v>1</v>
      </c>
      <c r="Z1858" t="n">
        <v>10</v>
      </c>
    </row>
    <row r="1859">
      <c r="A1859" t="n">
        <v>27</v>
      </c>
      <c r="B1859" t="n">
        <v>120</v>
      </c>
      <c r="C1859" t="inlineStr">
        <is>
          <t xml:space="preserve">CONCLUIDO	</t>
        </is>
      </c>
      <c r="D1859" t="n">
        <v>4.5821</v>
      </c>
      <c r="E1859" t="n">
        <v>21.82</v>
      </c>
      <c r="F1859" t="n">
        <v>17.89</v>
      </c>
      <c r="G1859" t="n">
        <v>39.74</v>
      </c>
      <c r="H1859" t="n">
        <v>0.5600000000000001</v>
      </c>
      <c r="I1859" t="n">
        <v>27</v>
      </c>
      <c r="J1859" t="n">
        <v>244.41</v>
      </c>
      <c r="K1859" t="n">
        <v>57.72</v>
      </c>
      <c r="L1859" t="n">
        <v>7.75</v>
      </c>
      <c r="M1859" t="n">
        <v>25</v>
      </c>
      <c r="N1859" t="n">
        <v>58.93</v>
      </c>
      <c r="O1859" t="n">
        <v>30377.55</v>
      </c>
      <c r="P1859" t="n">
        <v>271.97</v>
      </c>
      <c r="Q1859" t="n">
        <v>444.56</v>
      </c>
      <c r="R1859" t="n">
        <v>80.41</v>
      </c>
      <c r="S1859" t="n">
        <v>48.21</v>
      </c>
      <c r="T1859" t="n">
        <v>10075.3</v>
      </c>
      <c r="U1859" t="n">
        <v>0.6</v>
      </c>
      <c r="V1859" t="n">
        <v>0.76</v>
      </c>
      <c r="W1859" t="n">
        <v>0.2</v>
      </c>
      <c r="X1859" t="n">
        <v>0.61</v>
      </c>
      <c r="Y1859" t="n">
        <v>1</v>
      </c>
      <c r="Z1859" t="n">
        <v>10</v>
      </c>
    </row>
    <row r="1860">
      <c r="A1860" t="n">
        <v>28</v>
      </c>
      <c r="B1860" t="n">
        <v>120</v>
      </c>
      <c r="C1860" t="inlineStr">
        <is>
          <t xml:space="preserve">CONCLUIDO	</t>
        </is>
      </c>
      <c r="D1860" t="n">
        <v>4.5397</v>
      </c>
      <c r="E1860" t="n">
        <v>22.03</v>
      </c>
      <c r="F1860" t="n">
        <v>18.13</v>
      </c>
      <c r="G1860" t="n">
        <v>41.85</v>
      </c>
      <c r="H1860" t="n">
        <v>0.58</v>
      </c>
      <c r="I1860" t="n">
        <v>26</v>
      </c>
      <c r="J1860" t="n">
        <v>244.85</v>
      </c>
      <c r="K1860" t="n">
        <v>57.72</v>
      </c>
      <c r="L1860" t="n">
        <v>8</v>
      </c>
      <c r="M1860" t="n">
        <v>24</v>
      </c>
      <c r="N1860" t="n">
        <v>59.12</v>
      </c>
      <c r="O1860" t="n">
        <v>30432.06</v>
      </c>
      <c r="P1860" t="n">
        <v>275.76</v>
      </c>
      <c r="Q1860" t="n">
        <v>444.56</v>
      </c>
      <c r="R1860" t="n">
        <v>88.95</v>
      </c>
      <c r="S1860" t="n">
        <v>48.21</v>
      </c>
      <c r="T1860" t="n">
        <v>14352.19</v>
      </c>
      <c r="U1860" t="n">
        <v>0.54</v>
      </c>
      <c r="V1860" t="n">
        <v>0.75</v>
      </c>
      <c r="W1860" t="n">
        <v>0.21</v>
      </c>
      <c r="X1860" t="n">
        <v>0.86</v>
      </c>
      <c r="Y1860" t="n">
        <v>1</v>
      </c>
      <c r="Z1860" t="n">
        <v>10</v>
      </c>
    </row>
    <row r="1861">
      <c r="A1861" t="n">
        <v>29</v>
      </c>
      <c r="B1861" t="n">
        <v>120</v>
      </c>
      <c r="C1861" t="inlineStr">
        <is>
          <t xml:space="preserve">CONCLUIDO	</t>
        </is>
      </c>
      <c r="D1861" t="n">
        <v>4.5765</v>
      </c>
      <c r="E1861" t="n">
        <v>21.85</v>
      </c>
      <c r="F1861" t="n">
        <v>18</v>
      </c>
      <c r="G1861" t="n">
        <v>43.21</v>
      </c>
      <c r="H1861" t="n">
        <v>0.6</v>
      </c>
      <c r="I1861" t="n">
        <v>25</v>
      </c>
      <c r="J1861" t="n">
        <v>245.29</v>
      </c>
      <c r="K1861" t="n">
        <v>57.72</v>
      </c>
      <c r="L1861" t="n">
        <v>8.25</v>
      </c>
      <c r="M1861" t="n">
        <v>23</v>
      </c>
      <c r="N1861" t="n">
        <v>59.32</v>
      </c>
      <c r="O1861" t="n">
        <v>30486.64</v>
      </c>
      <c r="P1861" t="n">
        <v>273.57</v>
      </c>
      <c r="Q1861" t="n">
        <v>444.6</v>
      </c>
      <c r="R1861" t="n">
        <v>84.43000000000001</v>
      </c>
      <c r="S1861" t="n">
        <v>48.21</v>
      </c>
      <c r="T1861" t="n">
        <v>12094.97</v>
      </c>
      <c r="U1861" t="n">
        <v>0.57</v>
      </c>
      <c r="V1861" t="n">
        <v>0.76</v>
      </c>
      <c r="W1861" t="n">
        <v>0.2</v>
      </c>
      <c r="X1861" t="n">
        <v>0.72</v>
      </c>
      <c r="Y1861" t="n">
        <v>1</v>
      </c>
      <c r="Z1861" t="n">
        <v>10</v>
      </c>
    </row>
    <row r="1862">
      <c r="A1862" t="n">
        <v>30</v>
      </c>
      <c r="B1862" t="n">
        <v>120</v>
      </c>
      <c r="C1862" t="inlineStr">
        <is>
          <t xml:space="preserve">CONCLUIDO	</t>
        </is>
      </c>
      <c r="D1862" t="n">
        <v>4.5998</v>
      </c>
      <c r="E1862" t="n">
        <v>21.74</v>
      </c>
      <c r="F1862" t="n">
        <v>17.94</v>
      </c>
      <c r="G1862" t="n">
        <v>44.85</v>
      </c>
      <c r="H1862" t="n">
        <v>0.62</v>
      </c>
      <c r="I1862" t="n">
        <v>24</v>
      </c>
      <c r="J1862" t="n">
        <v>245.73</v>
      </c>
      <c r="K1862" t="n">
        <v>57.72</v>
      </c>
      <c r="L1862" t="n">
        <v>8.5</v>
      </c>
      <c r="M1862" t="n">
        <v>22</v>
      </c>
      <c r="N1862" t="n">
        <v>59.51</v>
      </c>
      <c r="O1862" t="n">
        <v>30541.29</v>
      </c>
      <c r="P1862" t="n">
        <v>272.15</v>
      </c>
      <c r="Q1862" t="n">
        <v>444.56</v>
      </c>
      <c r="R1862" t="n">
        <v>82.19</v>
      </c>
      <c r="S1862" t="n">
        <v>48.21</v>
      </c>
      <c r="T1862" t="n">
        <v>10981.17</v>
      </c>
      <c r="U1862" t="n">
        <v>0.59</v>
      </c>
      <c r="V1862" t="n">
        <v>0.76</v>
      </c>
      <c r="W1862" t="n">
        <v>0.2</v>
      </c>
      <c r="X1862" t="n">
        <v>0.66</v>
      </c>
      <c r="Y1862" t="n">
        <v>1</v>
      </c>
      <c r="Z1862" t="n">
        <v>10</v>
      </c>
    </row>
    <row r="1863">
      <c r="A1863" t="n">
        <v>31</v>
      </c>
      <c r="B1863" t="n">
        <v>120</v>
      </c>
      <c r="C1863" t="inlineStr">
        <is>
          <t xml:space="preserve">CONCLUIDO	</t>
        </is>
      </c>
      <c r="D1863" t="n">
        <v>4.5972</v>
      </c>
      <c r="E1863" t="n">
        <v>21.75</v>
      </c>
      <c r="F1863" t="n">
        <v>17.95</v>
      </c>
      <c r="G1863" t="n">
        <v>44.88</v>
      </c>
      <c r="H1863" t="n">
        <v>0.63</v>
      </c>
      <c r="I1863" t="n">
        <v>24</v>
      </c>
      <c r="J1863" t="n">
        <v>246.18</v>
      </c>
      <c r="K1863" t="n">
        <v>57.72</v>
      </c>
      <c r="L1863" t="n">
        <v>8.75</v>
      </c>
      <c r="M1863" t="n">
        <v>22</v>
      </c>
      <c r="N1863" t="n">
        <v>59.7</v>
      </c>
      <c r="O1863" t="n">
        <v>30596.01</v>
      </c>
      <c r="P1863" t="n">
        <v>272.37</v>
      </c>
      <c r="Q1863" t="n">
        <v>444.56</v>
      </c>
      <c r="R1863" t="n">
        <v>82.67</v>
      </c>
      <c r="S1863" t="n">
        <v>48.21</v>
      </c>
      <c r="T1863" t="n">
        <v>11219.61</v>
      </c>
      <c r="U1863" t="n">
        <v>0.58</v>
      </c>
      <c r="V1863" t="n">
        <v>0.76</v>
      </c>
      <c r="W1863" t="n">
        <v>0.2</v>
      </c>
      <c r="X1863" t="n">
        <v>0.67</v>
      </c>
      <c r="Y1863" t="n">
        <v>1</v>
      </c>
      <c r="Z1863" t="n">
        <v>10</v>
      </c>
    </row>
    <row r="1864">
      <c r="A1864" t="n">
        <v>32</v>
      </c>
      <c r="B1864" t="n">
        <v>120</v>
      </c>
      <c r="C1864" t="inlineStr">
        <is>
          <t xml:space="preserve">CONCLUIDO	</t>
        </is>
      </c>
      <c r="D1864" t="n">
        <v>4.6155</v>
      </c>
      <c r="E1864" t="n">
        <v>21.67</v>
      </c>
      <c r="F1864" t="n">
        <v>17.91</v>
      </c>
      <c r="G1864" t="n">
        <v>46.72</v>
      </c>
      <c r="H1864" t="n">
        <v>0.65</v>
      </c>
      <c r="I1864" t="n">
        <v>23</v>
      </c>
      <c r="J1864" t="n">
        <v>246.62</v>
      </c>
      <c r="K1864" t="n">
        <v>57.72</v>
      </c>
      <c r="L1864" t="n">
        <v>9</v>
      </c>
      <c r="M1864" t="n">
        <v>21</v>
      </c>
      <c r="N1864" t="n">
        <v>59.9</v>
      </c>
      <c r="O1864" t="n">
        <v>30650.8</v>
      </c>
      <c r="P1864" t="n">
        <v>271.38</v>
      </c>
      <c r="Q1864" t="n">
        <v>444.57</v>
      </c>
      <c r="R1864" t="n">
        <v>81.31</v>
      </c>
      <c r="S1864" t="n">
        <v>48.21</v>
      </c>
      <c r="T1864" t="n">
        <v>10545.71</v>
      </c>
      <c r="U1864" t="n">
        <v>0.59</v>
      </c>
      <c r="V1864" t="n">
        <v>0.76</v>
      </c>
      <c r="W1864" t="n">
        <v>0.2</v>
      </c>
      <c r="X1864" t="n">
        <v>0.63</v>
      </c>
      <c r="Y1864" t="n">
        <v>1</v>
      </c>
      <c r="Z1864" t="n">
        <v>10</v>
      </c>
    </row>
    <row r="1865">
      <c r="A1865" t="n">
        <v>33</v>
      </c>
      <c r="B1865" t="n">
        <v>120</v>
      </c>
      <c r="C1865" t="inlineStr">
        <is>
          <t xml:space="preserve">CONCLUIDO	</t>
        </is>
      </c>
      <c r="D1865" t="n">
        <v>4.6324</v>
      </c>
      <c r="E1865" t="n">
        <v>21.59</v>
      </c>
      <c r="F1865" t="n">
        <v>17.88</v>
      </c>
      <c r="G1865" t="n">
        <v>48.75</v>
      </c>
      <c r="H1865" t="n">
        <v>0.67</v>
      </c>
      <c r="I1865" t="n">
        <v>22</v>
      </c>
      <c r="J1865" t="n">
        <v>247.07</v>
      </c>
      <c r="K1865" t="n">
        <v>57.72</v>
      </c>
      <c r="L1865" t="n">
        <v>9.25</v>
      </c>
      <c r="M1865" t="n">
        <v>20</v>
      </c>
      <c r="N1865" t="n">
        <v>60.09</v>
      </c>
      <c r="O1865" t="n">
        <v>30705.66</v>
      </c>
      <c r="P1865" t="n">
        <v>270.69</v>
      </c>
      <c r="Q1865" t="n">
        <v>444.56</v>
      </c>
      <c r="R1865" t="n">
        <v>80.2</v>
      </c>
      <c r="S1865" t="n">
        <v>48.21</v>
      </c>
      <c r="T1865" t="n">
        <v>9994.219999999999</v>
      </c>
      <c r="U1865" t="n">
        <v>0.6</v>
      </c>
      <c r="V1865" t="n">
        <v>0.76</v>
      </c>
      <c r="W1865" t="n">
        <v>0.2</v>
      </c>
      <c r="X1865" t="n">
        <v>0.6</v>
      </c>
      <c r="Y1865" t="n">
        <v>1</v>
      </c>
      <c r="Z1865" t="n">
        <v>10</v>
      </c>
    </row>
    <row r="1866">
      <c r="A1866" t="n">
        <v>34</v>
      </c>
      <c r="B1866" t="n">
        <v>120</v>
      </c>
      <c r="C1866" t="inlineStr">
        <is>
          <t xml:space="preserve">CONCLUIDO	</t>
        </is>
      </c>
      <c r="D1866" t="n">
        <v>4.632</v>
      </c>
      <c r="E1866" t="n">
        <v>21.59</v>
      </c>
      <c r="F1866" t="n">
        <v>17.88</v>
      </c>
      <c r="G1866" t="n">
        <v>48.76</v>
      </c>
      <c r="H1866" t="n">
        <v>0.68</v>
      </c>
      <c r="I1866" t="n">
        <v>22</v>
      </c>
      <c r="J1866" t="n">
        <v>247.51</v>
      </c>
      <c r="K1866" t="n">
        <v>57.72</v>
      </c>
      <c r="L1866" t="n">
        <v>9.5</v>
      </c>
      <c r="M1866" t="n">
        <v>20</v>
      </c>
      <c r="N1866" t="n">
        <v>60.29</v>
      </c>
      <c r="O1866" t="n">
        <v>30760.6</v>
      </c>
      <c r="P1866" t="n">
        <v>270.63</v>
      </c>
      <c r="Q1866" t="n">
        <v>444.57</v>
      </c>
      <c r="R1866" t="n">
        <v>80.19</v>
      </c>
      <c r="S1866" t="n">
        <v>48.21</v>
      </c>
      <c r="T1866" t="n">
        <v>9990.370000000001</v>
      </c>
      <c r="U1866" t="n">
        <v>0.6</v>
      </c>
      <c r="V1866" t="n">
        <v>0.76</v>
      </c>
      <c r="W1866" t="n">
        <v>0.2</v>
      </c>
      <c r="X1866" t="n">
        <v>0.6</v>
      </c>
      <c r="Y1866" t="n">
        <v>1</v>
      </c>
      <c r="Z1866" t="n">
        <v>10</v>
      </c>
    </row>
    <row r="1867">
      <c r="A1867" t="n">
        <v>35</v>
      </c>
      <c r="B1867" t="n">
        <v>120</v>
      </c>
      <c r="C1867" t="inlineStr">
        <is>
          <t xml:space="preserve">CONCLUIDO	</t>
        </is>
      </c>
      <c r="D1867" t="n">
        <v>4.6476</v>
      </c>
      <c r="E1867" t="n">
        <v>21.52</v>
      </c>
      <c r="F1867" t="n">
        <v>17.85</v>
      </c>
      <c r="G1867" t="n">
        <v>51</v>
      </c>
      <c r="H1867" t="n">
        <v>0.7</v>
      </c>
      <c r="I1867" t="n">
        <v>21</v>
      </c>
      <c r="J1867" t="n">
        <v>247.96</v>
      </c>
      <c r="K1867" t="n">
        <v>57.72</v>
      </c>
      <c r="L1867" t="n">
        <v>9.75</v>
      </c>
      <c r="M1867" t="n">
        <v>19</v>
      </c>
      <c r="N1867" t="n">
        <v>60.48</v>
      </c>
      <c r="O1867" t="n">
        <v>30815.6</v>
      </c>
      <c r="P1867" t="n">
        <v>269.55</v>
      </c>
      <c r="Q1867" t="n">
        <v>444.55</v>
      </c>
      <c r="R1867" t="n">
        <v>79.41</v>
      </c>
      <c r="S1867" t="n">
        <v>48.21</v>
      </c>
      <c r="T1867" t="n">
        <v>9605.120000000001</v>
      </c>
      <c r="U1867" t="n">
        <v>0.61</v>
      </c>
      <c r="V1867" t="n">
        <v>0.76</v>
      </c>
      <c r="W1867" t="n">
        <v>0.2</v>
      </c>
      <c r="X1867" t="n">
        <v>0.57</v>
      </c>
      <c r="Y1867" t="n">
        <v>1</v>
      </c>
      <c r="Z1867" t="n">
        <v>10</v>
      </c>
    </row>
    <row r="1868">
      <c r="A1868" t="n">
        <v>36</v>
      </c>
      <c r="B1868" t="n">
        <v>120</v>
      </c>
      <c r="C1868" t="inlineStr">
        <is>
          <t xml:space="preserve">CONCLUIDO	</t>
        </is>
      </c>
      <c r="D1868" t="n">
        <v>4.6475</v>
      </c>
      <c r="E1868" t="n">
        <v>21.52</v>
      </c>
      <c r="F1868" t="n">
        <v>17.85</v>
      </c>
      <c r="G1868" t="n">
        <v>51</v>
      </c>
      <c r="H1868" t="n">
        <v>0.72</v>
      </c>
      <c r="I1868" t="n">
        <v>21</v>
      </c>
      <c r="J1868" t="n">
        <v>248.4</v>
      </c>
      <c r="K1868" t="n">
        <v>57.72</v>
      </c>
      <c r="L1868" t="n">
        <v>10</v>
      </c>
      <c r="M1868" t="n">
        <v>19</v>
      </c>
      <c r="N1868" t="n">
        <v>60.68</v>
      </c>
      <c r="O1868" t="n">
        <v>30870.67</v>
      </c>
      <c r="P1868" t="n">
        <v>269.69</v>
      </c>
      <c r="Q1868" t="n">
        <v>444.55</v>
      </c>
      <c r="R1868" t="n">
        <v>79.3</v>
      </c>
      <c r="S1868" t="n">
        <v>48.21</v>
      </c>
      <c r="T1868" t="n">
        <v>9551</v>
      </c>
      <c r="U1868" t="n">
        <v>0.61</v>
      </c>
      <c r="V1868" t="n">
        <v>0.76</v>
      </c>
      <c r="W1868" t="n">
        <v>0.2</v>
      </c>
      <c r="X1868" t="n">
        <v>0.57</v>
      </c>
      <c r="Y1868" t="n">
        <v>1</v>
      </c>
      <c r="Z1868" t="n">
        <v>10</v>
      </c>
    </row>
    <row r="1869">
      <c r="A1869" t="n">
        <v>37</v>
      </c>
      <c r="B1869" t="n">
        <v>120</v>
      </c>
      <c r="C1869" t="inlineStr">
        <is>
          <t xml:space="preserve">CONCLUIDO	</t>
        </is>
      </c>
      <c r="D1869" t="n">
        <v>4.6658</v>
      </c>
      <c r="E1869" t="n">
        <v>21.43</v>
      </c>
      <c r="F1869" t="n">
        <v>17.81</v>
      </c>
      <c r="G1869" t="n">
        <v>53.44</v>
      </c>
      <c r="H1869" t="n">
        <v>0.73</v>
      </c>
      <c r="I1869" t="n">
        <v>20</v>
      </c>
      <c r="J1869" t="n">
        <v>248.85</v>
      </c>
      <c r="K1869" t="n">
        <v>57.72</v>
      </c>
      <c r="L1869" t="n">
        <v>10.25</v>
      </c>
      <c r="M1869" t="n">
        <v>18</v>
      </c>
      <c r="N1869" t="n">
        <v>60.88</v>
      </c>
      <c r="O1869" t="n">
        <v>30925.82</v>
      </c>
      <c r="P1869" t="n">
        <v>269.01</v>
      </c>
      <c r="Q1869" t="n">
        <v>444.56</v>
      </c>
      <c r="R1869" t="n">
        <v>78.03</v>
      </c>
      <c r="S1869" t="n">
        <v>48.21</v>
      </c>
      <c r="T1869" t="n">
        <v>8921.790000000001</v>
      </c>
      <c r="U1869" t="n">
        <v>0.62</v>
      </c>
      <c r="V1869" t="n">
        <v>0.77</v>
      </c>
      <c r="W1869" t="n">
        <v>0.19</v>
      </c>
      <c r="X1869" t="n">
        <v>0.54</v>
      </c>
      <c r="Y1869" t="n">
        <v>1</v>
      </c>
      <c r="Z1869" t="n">
        <v>10</v>
      </c>
    </row>
    <row r="1870">
      <c r="A1870" t="n">
        <v>38</v>
      </c>
      <c r="B1870" t="n">
        <v>120</v>
      </c>
      <c r="C1870" t="inlineStr">
        <is>
          <t xml:space="preserve">CONCLUIDO	</t>
        </is>
      </c>
      <c r="D1870" t="n">
        <v>4.6649</v>
      </c>
      <c r="E1870" t="n">
        <v>21.44</v>
      </c>
      <c r="F1870" t="n">
        <v>17.82</v>
      </c>
      <c r="G1870" t="n">
        <v>53.45</v>
      </c>
      <c r="H1870" t="n">
        <v>0.75</v>
      </c>
      <c r="I1870" t="n">
        <v>20</v>
      </c>
      <c r="J1870" t="n">
        <v>249.3</v>
      </c>
      <c r="K1870" t="n">
        <v>57.72</v>
      </c>
      <c r="L1870" t="n">
        <v>10.5</v>
      </c>
      <c r="M1870" t="n">
        <v>18</v>
      </c>
      <c r="N1870" t="n">
        <v>61.07</v>
      </c>
      <c r="O1870" t="n">
        <v>30981.04</v>
      </c>
      <c r="P1870" t="n">
        <v>268.92</v>
      </c>
      <c r="Q1870" t="n">
        <v>444.55</v>
      </c>
      <c r="R1870" t="n">
        <v>78.2</v>
      </c>
      <c r="S1870" t="n">
        <v>48.21</v>
      </c>
      <c r="T1870" t="n">
        <v>9004.73</v>
      </c>
      <c r="U1870" t="n">
        <v>0.62</v>
      </c>
      <c r="V1870" t="n">
        <v>0.77</v>
      </c>
      <c r="W1870" t="n">
        <v>0.2</v>
      </c>
      <c r="X1870" t="n">
        <v>0.54</v>
      </c>
      <c r="Y1870" t="n">
        <v>1</v>
      </c>
      <c r="Z1870" t="n">
        <v>10</v>
      </c>
    </row>
    <row r="1871">
      <c r="A1871" t="n">
        <v>39</v>
      </c>
      <c r="B1871" t="n">
        <v>120</v>
      </c>
      <c r="C1871" t="inlineStr">
        <is>
          <t xml:space="preserve">CONCLUIDO	</t>
        </is>
      </c>
      <c r="D1871" t="n">
        <v>4.6843</v>
      </c>
      <c r="E1871" t="n">
        <v>21.35</v>
      </c>
      <c r="F1871" t="n">
        <v>17.77</v>
      </c>
      <c r="G1871" t="n">
        <v>56.13</v>
      </c>
      <c r="H1871" t="n">
        <v>0.77</v>
      </c>
      <c r="I1871" t="n">
        <v>19</v>
      </c>
      <c r="J1871" t="n">
        <v>249.75</v>
      </c>
      <c r="K1871" t="n">
        <v>57.72</v>
      </c>
      <c r="L1871" t="n">
        <v>10.75</v>
      </c>
      <c r="M1871" t="n">
        <v>17</v>
      </c>
      <c r="N1871" t="n">
        <v>61.27</v>
      </c>
      <c r="O1871" t="n">
        <v>31036.33</v>
      </c>
      <c r="P1871" t="n">
        <v>268.14</v>
      </c>
      <c r="Q1871" t="n">
        <v>444.55</v>
      </c>
      <c r="R1871" t="n">
        <v>76.59999999999999</v>
      </c>
      <c r="S1871" t="n">
        <v>48.21</v>
      </c>
      <c r="T1871" t="n">
        <v>8211.83</v>
      </c>
      <c r="U1871" t="n">
        <v>0.63</v>
      </c>
      <c r="V1871" t="n">
        <v>0.77</v>
      </c>
      <c r="W1871" t="n">
        <v>0.2</v>
      </c>
      <c r="X1871" t="n">
        <v>0.5</v>
      </c>
      <c r="Y1871" t="n">
        <v>1</v>
      </c>
      <c r="Z1871" t="n">
        <v>10</v>
      </c>
    </row>
    <row r="1872">
      <c r="A1872" t="n">
        <v>40</v>
      </c>
      <c r="B1872" t="n">
        <v>120</v>
      </c>
      <c r="C1872" t="inlineStr">
        <is>
          <t xml:space="preserve">CONCLUIDO	</t>
        </is>
      </c>
      <c r="D1872" t="n">
        <v>4.6865</v>
      </c>
      <c r="E1872" t="n">
        <v>21.34</v>
      </c>
      <c r="F1872" t="n">
        <v>17.76</v>
      </c>
      <c r="G1872" t="n">
        <v>56.09</v>
      </c>
      <c r="H1872" t="n">
        <v>0.78</v>
      </c>
      <c r="I1872" t="n">
        <v>19</v>
      </c>
      <c r="J1872" t="n">
        <v>250.2</v>
      </c>
      <c r="K1872" t="n">
        <v>57.72</v>
      </c>
      <c r="L1872" t="n">
        <v>11</v>
      </c>
      <c r="M1872" t="n">
        <v>17</v>
      </c>
      <c r="N1872" t="n">
        <v>61.47</v>
      </c>
      <c r="O1872" t="n">
        <v>31091.69</v>
      </c>
      <c r="P1872" t="n">
        <v>267.81</v>
      </c>
      <c r="Q1872" t="n">
        <v>444.55</v>
      </c>
      <c r="R1872" t="n">
        <v>76.31</v>
      </c>
      <c r="S1872" t="n">
        <v>48.21</v>
      </c>
      <c r="T1872" t="n">
        <v>8064.76</v>
      </c>
      <c r="U1872" t="n">
        <v>0.63</v>
      </c>
      <c r="V1872" t="n">
        <v>0.77</v>
      </c>
      <c r="W1872" t="n">
        <v>0.2</v>
      </c>
      <c r="X1872" t="n">
        <v>0.49</v>
      </c>
      <c r="Y1872" t="n">
        <v>1</v>
      </c>
      <c r="Z1872" t="n">
        <v>10</v>
      </c>
    </row>
    <row r="1873">
      <c r="A1873" t="n">
        <v>41</v>
      </c>
      <c r="B1873" t="n">
        <v>120</v>
      </c>
      <c r="C1873" t="inlineStr">
        <is>
          <t xml:space="preserve">CONCLUIDO	</t>
        </is>
      </c>
      <c r="D1873" t="n">
        <v>4.7191</v>
      </c>
      <c r="E1873" t="n">
        <v>21.19</v>
      </c>
      <c r="F1873" t="n">
        <v>17.66</v>
      </c>
      <c r="G1873" t="n">
        <v>58.87</v>
      </c>
      <c r="H1873" t="n">
        <v>0.8</v>
      </c>
      <c r="I1873" t="n">
        <v>18</v>
      </c>
      <c r="J1873" t="n">
        <v>250.65</v>
      </c>
      <c r="K1873" t="n">
        <v>57.72</v>
      </c>
      <c r="L1873" t="n">
        <v>11.25</v>
      </c>
      <c r="M1873" t="n">
        <v>16</v>
      </c>
      <c r="N1873" t="n">
        <v>61.67</v>
      </c>
      <c r="O1873" t="n">
        <v>31147.12</v>
      </c>
      <c r="P1873" t="n">
        <v>265.54</v>
      </c>
      <c r="Q1873" t="n">
        <v>444.55</v>
      </c>
      <c r="R1873" t="n">
        <v>72.79000000000001</v>
      </c>
      <c r="S1873" t="n">
        <v>48.21</v>
      </c>
      <c r="T1873" t="n">
        <v>6311.27</v>
      </c>
      <c r="U1873" t="n">
        <v>0.66</v>
      </c>
      <c r="V1873" t="n">
        <v>0.77</v>
      </c>
      <c r="W1873" t="n">
        <v>0.19</v>
      </c>
      <c r="X1873" t="n">
        <v>0.38</v>
      </c>
      <c r="Y1873" t="n">
        <v>1</v>
      </c>
      <c r="Z1873" t="n">
        <v>10</v>
      </c>
    </row>
    <row r="1874">
      <c r="A1874" t="n">
        <v>42</v>
      </c>
      <c r="B1874" t="n">
        <v>120</v>
      </c>
      <c r="C1874" t="inlineStr">
        <is>
          <t xml:space="preserve">CONCLUIDO	</t>
        </is>
      </c>
      <c r="D1874" t="n">
        <v>4.698</v>
      </c>
      <c r="E1874" t="n">
        <v>21.29</v>
      </c>
      <c r="F1874" t="n">
        <v>17.76</v>
      </c>
      <c r="G1874" t="n">
        <v>59.19</v>
      </c>
      <c r="H1874" t="n">
        <v>0.8100000000000001</v>
      </c>
      <c r="I1874" t="n">
        <v>18</v>
      </c>
      <c r="J1874" t="n">
        <v>251.1</v>
      </c>
      <c r="K1874" t="n">
        <v>57.72</v>
      </c>
      <c r="L1874" t="n">
        <v>11.5</v>
      </c>
      <c r="M1874" t="n">
        <v>16</v>
      </c>
      <c r="N1874" t="n">
        <v>61.87</v>
      </c>
      <c r="O1874" t="n">
        <v>31202.63</v>
      </c>
      <c r="P1874" t="n">
        <v>266.93</v>
      </c>
      <c r="Q1874" t="n">
        <v>444.57</v>
      </c>
      <c r="R1874" t="n">
        <v>76.62</v>
      </c>
      <c r="S1874" t="n">
        <v>48.21</v>
      </c>
      <c r="T1874" t="n">
        <v>8226.34</v>
      </c>
      <c r="U1874" t="n">
        <v>0.63</v>
      </c>
      <c r="V1874" t="n">
        <v>0.77</v>
      </c>
      <c r="W1874" t="n">
        <v>0.18</v>
      </c>
      <c r="X1874" t="n">
        <v>0.48</v>
      </c>
      <c r="Y1874" t="n">
        <v>1</v>
      </c>
      <c r="Z1874" t="n">
        <v>10</v>
      </c>
    </row>
    <row r="1875">
      <c r="A1875" t="n">
        <v>43</v>
      </c>
      <c r="B1875" t="n">
        <v>120</v>
      </c>
      <c r="C1875" t="inlineStr">
        <is>
          <t xml:space="preserve">CONCLUIDO	</t>
        </is>
      </c>
      <c r="D1875" t="n">
        <v>4.695</v>
      </c>
      <c r="E1875" t="n">
        <v>21.3</v>
      </c>
      <c r="F1875" t="n">
        <v>17.77</v>
      </c>
      <c r="G1875" t="n">
        <v>59.24</v>
      </c>
      <c r="H1875" t="n">
        <v>0.83</v>
      </c>
      <c r="I1875" t="n">
        <v>18</v>
      </c>
      <c r="J1875" t="n">
        <v>251.55</v>
      </c>
      <c r="K1875" t="n">
        <v>57.72</v>
      </c>
      <c r="L1875" t="n">
        <v>11.75</v>
      </c>
      <c r="M1875" t="n">
        <v>16</v>
      </c>
      <c r="N1875" t="n">
        <v>62.07</v>
      </c>
      <c r="O1875" t="n">
        <v>31258.21</v>
      </c>
      <c r="P1875" t="n">
        <v>267.05</v>
      </c>
      <c r="Q1875" t="n">
        <v>444.55</v>
      </c>
      <c r="R1875" t="n">
        <v>76.79000000000001</v>
      </c>
      <c r="S1875" t="n">
        <v>48.21</v>
      </c>
      <c r="T1875" t="n">
        <v>8312.42</v>
      </c>
      <c r="U1875" t="n">
        <v>0.63</v>
      </c>
      <c r="V1875" t="n">
        <v>0.77</v>
      </c>
      <c r="W1875" t="n">
        <v>0.19</v>
      </c>
      <c r="X1875" t="n">
        <v>0.49</v>
      </c>
      <c r="Y1875" t="n">
        <v>1</v>
      </c>
      <c r="Z1875" t="n">
        <v>10</v>
      </c>
    </row>
    <row r="1876">
      <c r="A1876" t="n">
        <v>44</v>
      </c>
      <c r="B1876" t="n">
        <v>120</v>
      </c>
      <c r="C1876" t="inlineStr">
        <is>
          <t xml:space="preserve">CONCLUIDO	</t>
        </is>
      </c>
      <c r="D1876" t="n">
        <v>4.7123</v>
      </c>
      <c r="E1876" t="n">
        <v>21.22</v>
      </c>
      <c r="F1876" t="n">
        <v>17.74</v>
      </c>
      <c r="G1876" t="n">
        <v>62.6</v>
      </c>
      <c r="H1876" t="n">
        <v>0.85</v>
      </c>
      <c r="I1876" t="n">
        <v>17</v>
      </c>
      <c r="J1876" t="n">
        <v>252</v>
      </c>
      <c r="K1876" t="n">
        <v>57.72</v>
      </c>
      <c r="L1876" t="n">
        <v>12</v>
      </c>
      <c r="M1876" t="n">
        <v>15</v>
      </c>
      <c r="N1876" t="n">
        <v>62.27</v>
      </c>
      <c r="O1876" t="n">
        <v>31313.87</v>
      </c>
      <c r="P1876" t="n">
        <v>266.1</v>
      </c>
      <c r="Q1876" t="n">
        <v>444.57</v>
      </c>
      <c r="R1876" t="n">
        <v>75.68000000000001</v>
      </c>
      <c r="S1876" t="n">
        <v>48.21</v>
      </c>
      <c r="T1876" t="n">
        <v>7759.6</v>
      </c>
      <c r="U1876" t="n">
        <v>0.64</v>
      </c>
      <c r="V1876" t="n">
        <v>0.77</v>
      </c>
      <c r="W1876" t="n">
        <v>0.19</v>
      </c>
      <c r="X1876" t="n">
        <v>0.46</v>
      </c>
      <c r="Y1876" t="n">
        <v>1</v>
      </c>
      <c r="Z1876" t="n">
        <v>10</v>
      </c>
    </row>
    <row r="1877">
      <c r="A1877" t="n">
        <v>45</v>
      </c>
      <c r="B1877" t="n">
        <v>120</v>
      </c>
      <c r="C1877" t="inlineStr">
        <is>
          <t xml:space="preserve">CONCLUIDO	</t>
        </is>
      </c>
      <c r="D1877" t="n">
        <v>4.7106</v>
      </c>
      <c r="E1877" t="n">
        <v>21.23</v>
      </c>
      <c r="F1877" t="n">
        <v>17.75</v>
      </c>
      <c r="G1877" t="n">
        <v>62.63</v>
      </c>
      <c r="H1877" t="n">
        <v>0.86</v>
      </c>
      <c r="I1877" t="n">
        <v>17</v>
      </c>
      <c r="J1877" t="n">
        <v>252.45</v>
      </c>
      <c r="K1877" t="n">
        <v>57.72</v>
      </c>
      <c r="L1877" t="n">
        <v>12.25</v>
      </c>
      <c r="M1877" t="n">
        <v>15</v>
      </c>
      <c r="N1877" t="n">
        <v>62.48</v>
      </c>
      <c r="O1877" t="n">
        <v>31369.6</v>
      </c>
      <c r="P1877" t="n">
        <v>266.52</v>
      </c>
      <c r="Q1877" t="n">
        <v>444.55</v>
      </c>
      <c r="R1877" t="n">
        <v>76</v>
      </c>
      <c r="S1877" t="n">
        <v>48.21</v>
      </c>
      <c r="T1877" t="n">
        <v>7922.42</v>
      </c>
      <c r="U1877" t="n">
        <v>0.63</v>
      </c>
      <c r="V1877" t="n">
        <v>0.77</v>
      </c>
      <c r="W1877" t="n">
        <v>0.19</v>
      </c>
      <c r="X1877" t="n">
        <v>0.47</v>
      </c>
      <c r="Y1877" t="n">
        <v>1</v>
      </c>
      <c r="Z1877" t="n">
        <v>10</v>
      </c>
    </row>
    <row r="1878">
      <c r="A1878" t="n">
        <v>46</v>
      </c>
      <c r="B1878" t="n">
        <v>120</v>
      </c>
      <c r="C1878" t="inlineStr">
        <is>
          <t xml:space="preserve">CONCLUIDO	</t>
        </is>
      </c>
      <c r="D1878" t="n">
        <v>4.7109</v>
      </c>
      <c r="E1878" t="n">
        <v>21.23</v>
      </c>
      <c r="F1878" t="n">
        <v>17.74</v>
      </c>
      <c r="G1878" t="n">
        <v>62.63</v>
      </c>
      <c r="H1878" t="n">
        <v>0.88</v>
      </c>
      <c r="I1878" t="n">
        <v>17</v>
      </c>
      <c r="J1878" t="n">
        <v>252.9</v>
      </c>
      <c r="K1878" t="n">
        <v>57.72</v>
      </c>
      <c r="L1878" t="n">
        <v>12.5</v>
      </c>
      <c r="M1878" t="n">
        <v>15</v>
      </c>
      <c r="N1878" t="n">
        <v>62.68</v>
      </c>
      <c r="O1878" t="n">
        <v>31425.4</v>
      </c>
      <c r="P1878" t="n">
        <v>265.91</v>
      </c>
      <c r="Q1878" t="n">
        <v>444.57</v>
      </c>
      <c r="R1878" t="n">
        <v>75.88</v>
      </c>
      <c r="S1878" t="n">
        <v>48.21</v>
      </c>
      <c r="T1878" t="n">
        <v>7860.51</v>
      </c>
      <c r="U1878" t="n">
        <v>0.64</v>
      </c>
      <c r="V1878" t="n">
        <v>0.77</v>
      </c>
      <c r="W1878" t="n">
        <v>0.19</v>
      </c>
      <c r="X1878" t="n">
        <v>0.47</v>
      </c>
      <c r="Y1878" t="n">
        <v>1</v>
      </c>
      <c r="Z1878" t="n">
        <v>10</v>
      </c>
    </row>
    <row r="1879">
      <c r="A1879" t="n">
        <v>47</v>
      </c>
      <c r="B1879" t="n">
        <v>120</v>
      </c>
      <c r="C1879" t="inlineStr">
        <is>
          <t xml:space="preserve">CONCLUIDO	</t>
        </is>
      </c>
      <c r="D1879" t="n">
        <v>4.7314</v>
      </c>
      <c r="E1879" t="n">
        <v>21.14</v>
      </c>
      <c r="F1879" t="n">
        <v>17.7</v>
      </c>
      <c r="G1879" t="n">
        <v>66.37</v>
      </c>
      <c r="H1879" t="n">
        <v>0.9</v>
      </c>
      <c r="I1879" t="n">
        <v>16</v>
      </c>
      <c r="J1879" t="n">
        <v>253.35</v>
      </c>
      <c r="K1879" t="n">
        <v>57.72</v>
      </c>
      <c r="L1879" t="n">
        <v>12.75</v>
      </c>
      <c r="M1879" t="n">
        <v>14</v>
      </c>
      <c r="N1879" t="n">
        <v>62.88</v>
      </c>
      <c r="O1879" t="n">
        <v>31481.28</v>
      </c>
      <c r="P1879" t="n">
        <v>265</v>
      </c>
      <c r="Q1879" t="n">
        <v>444.57</v>
      </c>
      <c r="R1879" t="n">
        <v>74.31999999999999</v>
      </c>
      <c r="S1879" t="n">
        <v>48.21</v>
      </c>
      <c r="T1879" t="n">
        <v>7083.76</v>
      </c>
      <c r="U1879" t="n">
        <v>0.65</v>
      </c>
      <c r="V1879" t="n">
        <v>0.77</v>
      </c>
      <c r="W1879" t="n">
        <v>0.19</v>
      </c>
      <c r="X1879" t="n">
        <v>0.42</v>
      </c>
      <c r="Y1879" t="n">
        <v>1</v>
      </c>
      <c r="Z1879" t="n">
        <v>10</v>
      </c>
    </row>
    <row r="1880">
      <c r="A1880" t="n">
        <v>48</v>
      </c>
      <c r="B1880" t="n">
        <v>120</v>
      </c>
      <c r="C1880" t="inlineStr">
        <is>
          <t xml:space="preserve">CONCLUIDO	</t>
        </is>
      </c>
      <c r="D1880" t="n">
        <v>4.7302</v>
      </c>
      <c r="E1880" t="n">
        <v>21.14</v>
      </c>
      <c r="F1880" t="n">
        <v>17.7</v>
      </c>
      <c r="G1880" t="n">
        <v>66.39</v>
      </c>
      <c r="H1880" t="n">
        <v>0.91</v>
      </c>
      <c r="I1880" t="n">
        <v>16</v>
      </c>
      <c r="J1880" t="n">
        <v>253.81</v>
      </c>
      <c r="K1880" t="n">
        <v>57.72</v>
      </c>
      <c r="L1880" t="n">
        <v>13</v>
      </c>
      <c r="M1880" t="n">
        <v>14</v>
      </c>
      <c r="N1880" t="n">
        <v>63.08</v>
      </c>
      <c r="O1880" t="n">
        <v>31537.23</v>
      </c>
      <c r="P1880" t="n">
        <v>265.01</v>
      </c>
      <c r="Q1880" t="n">
        <v>444.55</v>
      </c>
      <c r="R1880" t="n">
        <v>74.51000000000001</v>
      </c>
      <c r="S1880" t="n">
        <v>48.21</v>
      </c>
      <c r="T1880" t="n">
        <v>7180.98</v>
      </c>
      <c r="U1880" t="n">
        <v>0.65</v>
      </c>
      <c r="V1880" t="n">
        <v>0.77</v>
      </c>
      <c r="W1880" t="n">
        <v>0.19</v>
      </c>
      <c r="X1880" t="n">
        <v>0.43</v>
      </c>
      <c r="Y1880" t="n">
        <v>1</v>
      </c>
      <c r="Z1880" t="n">
        <v>10</v>
      </c>
    </row>
    <row r="1881">
      <c r="A1881" t="n">
        <v>49</v>
      </c>
      <c r="B1881" t="n">
        <v>120</v>
      </c>
      <c r="C1881" t="inlineStr">
        <is>
          <t xml:space="preserve">CONCLUIDO	</t>
        </is>
      </c>
      <c r="D1881" t="n">
        <v>4.7299</v>
      </c>
      <c r="E1881" t="n">
        <v>21.14</v>
      </c>
      <c r="F1881" t="n">
        <v>17.7</v>
      </c>
      <c r="G1881" t="n">
        <v>66.39</v>
      </c>
      <c r="H1881" t="n">
        <v>0.93</v>
      </c>
      <c r="I1881" t="n">
        <v>16</v>
      </c>
      <c r="J1881" t="n">
        <v>254.26</v>
      </c>
      <c r="K1881" t="n">
        <v>57.72</v>
      </c>
      <c r="L1881" t="n">
        <v>13.25</v>
      </c>
      <c r="M1881" t="n">
        <v>14</v>
      </c>
      <c r="N1881" t="n">
        <v>63.29</v>
      </c>
      <c r="O1881" t="n">
        <v>31593.26</v>
      </c>
      <c r="P1881" t="n">
        <v>264.9</v>
      </c>
      <c r="Q1881" t="n">
        <v>444.55</v>
      </c>
      <c r="R1881" t="n">
        <v>74.53</v>
      </c>
      <c r="S1881" t="n">
        <v>48.21</v>
      </c>
      <c r="T1881" t="n">
        <v>7190.76</v>
      </c>
      <c r="U1881" t="n">
        <v>0.65</v>
      </c>
      <c r="V1881" t="n">
        <v>0.77</v>
      </c>
      <c r="W1881" t="n">
        <v>0.19</v>
      </c>
      <c r="X1881" t="n">
        <v>0.43</v>
      </c>
      <c r="Y1881" t="n">
        <v>1</v>
      </c>
      <c r="Z1881" t="n">
        <v>10</v>
      </c>
    </row>
    <row r="1882">
      <c r="A1882" t="n">
        <v>50</v>
      </c>
      <c r="B1882" t="n">
        <v>120</v>
      </c>
      <c r="C1882" t="inlineStr">
        <is>
          <t xml:space="preserve">CONCLUIDO	</t>
        </is>
      </c>
      <c r="D1882" t="n">
        <v>4.7475</v>
      </c>
      <c r="E1882" t="n">
        <v>21.06</v>
      </c>
      <c r="F1882" t="n">
        <v>17.67</v>
      </c>
      <c r="G1882" t="n">
        <v>70.69</v>
      </c>
      <c r="H1882" t="n">
        <v>0.9399999999999999</v>
      </c>
      <c r="I1882" t="n">
        <v>15</v>
      </c>
      <c r="J1882" t="n">
        <v>254.72</v>
      </c>
      <c r="K1882" t="n">
        <v>57.72</v>
      </c>
      <c r="L1882" t="n">
        <v>13.5</v>
      </c>
      <c r="M1882" t="n">
        <v>13</v>
      </c>
      <c r="N1882" t="n">
        <v>63.49</v>
      </c>
      <c r="O1882" t="n">
        <v>31649.36</v>
      </c>
      <c r="P1882" t="n">
        <v>263.96</v>
      </c>
      <c r="Q1882" t="n">
        <v>444.59</v>
      </c>
      <c r="R1882" t="n">
        <v>73.40000000000001</v>
      </c>
      <c r="S1882" t="n">
        <v>48.21</v>
      </c>
      <c r="T1882" t="n">
        <v>6631.84</v>
      </c>
      <c r="U1882" t="n">
        <v>0.66</v>
      </c>
      <c r="V1882" t="n">
        <v>0.77</v>
      </c>
      <c r="W1882" t="n">
        <v>0.19</v>
      </c>
      <c r="X1882" t="n">
        <v>0.39</v>
      </c>
      <c r="Y1882" t="n">
        <v>1</v>
      </c>
      <c r="Z1882" t="n">
        <v>10</v>
      </c>
    </row>
    <row r="1883">
      <c r="A1883" t="n">
        <v>51</v>
      </c>
      <c r="B1883" t="n">
        <v>120</v>
      </c>
      <c r="C1883" t="inlineStr">
        <is>
          <t xml:space="preserve">CONCLUIDO	</t>
        </is>
      </c>
      <c r="D1883" t="n">
        <v>4.7478</v>
      </c>
      <c r="E1883" t="n">
        <v>21.06</v>
      </c>
      <c r="F1883" t="n">
        <v>17.67</v>
      </c>
      <c r="G1883" t="n">
        <v>70.68000000000001</v>
      </c>
      <c r="H1883" t="n">
        <v>0.96</v>
      </c>
      <c r="I1883" t="n">
        <v>15</v>
      </c>
      <c r="J1883" t="n">
        <v>255.17</v>
      </c>
      <c r="K1883" t="n">
        <v>57.72</v>
      </c>
      <c r="L1883" t="n">
        <v>13.75</v>
      </c>
      <c r="M1883" t="n">
        <v>13</v>
      </c>
      <c r="N1883" t="n">
        <v>63.7</v>
      </c>
      <c r="O1883" t="n">
        <v>31705.54</v>
      </c>
      <c r="P1883" t="n">
        <v>264.05</v>
      </c>
      <c r="Q1883" t="n">
        <v>444.55</v>
      </c>
      <c r="R1883" t="n">
        <v>73.45999999999999</v>
      </c>
      <c r="S1883" t="n">
        <v>48.21</v>
      </c>
      <c r="T1883" t="n">
        <v>6661.75</v>
      </c>
      <c r="U1883" t="n">
        <v>0.66</v>
      </c>
      <c r="V1883" t="n">
        <v>0.77</v>
      </c>
      <c r="W1883" t="n">
        <v>0.19</v>
      </c>
      <c r="X1883" t="n">
        <v>0.39</v>
      </c>
      <c r="Y1883" t="n">
        <v>1</v>
      </c>
      <c r="Z1883" t="n">
        <v>10</v>
      </c>
    </row>
    <row r="1884">
      <c r="A1884" t="n">
        <v>52</v>
      </c>
      <c r="B1884" t="n">
        <v>120</v>
      </c>
      <c r="C1884" t="inlineStr">
        <is>
          <t xml:space="preserve">CONCLUIDO	</t>
        </is>
      </c>
      <c r="D1884" t="n">
        <v>4.7473</v>
      </c>
      <c r="E1884" t="n">
        <v>21.06</v>
      </c>
      <c r="F1884" t="n">
        <v>17.67</v>
      </c>
      <c r="G1884" t="n">
        <v>70.69</v>
      </c>
      <c r="H1884" t="n">
        <v>0.97</v>
      </c>
      <c r="I1884" t="n">
        <v>15</v>
      </c>
      <c r="J1884" t="n">
        <v>255.63</v>
      </c>
      <c r="K1884" t="n">
        <v>57.72</v>
      </c>
      <c r="L1884" t="n">
        <v>14</v>
      </c>
      <c r="M1884" t="n">
        <v>13</v>
      </c>
      <c r="N1884" t="n">
        <v>63.91</v>
      </c>
      <c r="O1884" t="n">
        <v>31761.8</v>
      </c>
      <c r="P1884" t="n">
        <v>263.74</v>
      </c>
      <c r="Q1884" t="n">
        <v>444.56</v>
      </c>
      <c r="R1884" t="n">
        <v>73.59</v>
      </c>
      <c r="S1884" t="n">
        <v>48.21</v>
      </c>
      <c r="T1884" t="n">
        <v>6726.47</v>
      </c>
      <c r="U1884" t="n">
        <v>0.66</v>
      </c>
      <c r="V1884" t="n">
        <v>0.77</v>
      </c>
      <c r="W1884" t="n">
        <v>0.19</v>
      </c>
      <c r="X1884" t="n">
        <v>0.4</v>
      </c>
      <c r="Y1884" t="n">
        <v>1</v>
      </c>
      <c r="Z1884" t="n">
        <v>10</v>
      </c>
    </row>
    <row r="1885">
      <c r="A1885" t="n">
        <v>53</v>
      </c>
      <c r="B1885" t="n">
        <v>120</v>
      </c>
      <c r="C1885" t="inlineStr">
        <is>
          <t xml:space="preserve">CONCLUIDO	</t>
        </is>
      </c>
      <c r="D1885" t="n">
        <v>4.7455</v>
      </c>
      <c r="E1885" t="n">
        <v>21.07</v>
      </c>
      <c r="F1885" t="n">
        <v>17.68</v>
      </c>
      <c r="G1885" t="n">
        <v>70.72</v>
      </c>
      <c r="H1885" t="n">
        <v>0.99</v>
      </c>
      <c r="I1885" t="n">
        <v>15</v>
      </c>
      <c r="J1885" t="n">
        <v>256.09</v>
      </c>
      <c r="K1885" t="n">
        <v>57.72</v>
      </c>
      <c r="L1885" t="n">
        <v>14.25</v>
      </c>
      <c r="M1885" t="n">
        <v>13</v>
      </c>
      <c r="N1885" t="n">
        <v>64.11</v>
      </c>
      <c r="O1885" t="n">
        <v>31818.13</v>
      </c>
      <c r="P1885" t="n">
        <v>263.67</v>
      </c>
      <c r="Q1885" t="n">
        <v>444.55</v>
      </c>
      <c r="R1885" t="n">
        <v>73.77</v>
      </c>
      <c r="S1885" t="n">
        <v>48.21</v>
      </c>
      <c r="T1885" t="n">
        <v>6815.82</v>
      </c>
      <c r="U1885" t="n">
        <v>0.65</v>
      </c>
      <c r="V1885" t="n">
        <v>0.77</v>
      </c>
      <c r="W1885" t="n">
        <v>0.19</v>
      </c>
      <c r="X1885" t="n">
        <v>0.4</v>
      </c>
      <c r="Y1885" t="n">
        <v>1</v>
      </c>
      <c r="Z1885" t="n">
        <v>10</v>
      </c>
    </row>
    <row r="1886">
      <c r="A1886" t="n">
        <v>54</v>
      </c>
      <c r="B1886" t="n">
        <v>120</v>
      </c>
      <c r="C1886" t="inlineStr">
        <is>
          <t xml:space="preserve">CONCLUIDO	</t>
        </is>
      </c>
      <c r="D1886" t="n">
        <v>4.7669</v>
      </c>
      <c r="E1886" t="n">
        <v>20.98</v>
      </c>
      <c r="F1886" t="n">
        <v>17.63</v>
      </c>
      <c r="G1886" t="n">
        <v>75.56</v>
      </c>
      <c r="H1886" t="n">
        <v>1.01</v>
      </c>
      <c r="I1886" t="n">
        <v>14</v>
      </c>
      <c r="J1886" t="n">
        <v>256.54</v>
      </c>
      <c r="K1886" t="n">
        <v>57.72</v>
      </c>
      <c r="L1886" t="n">
        <v>14.5</v>
      </c>
      <c r="M1886" t="n">
        <v>12</v>
      </c>
      <c r="N1886" t="n">
        <v>64.31999999999999</v>
      </c>
      <c r="O1886" t="n">
        <v>31874.54</v>
      </c>
      <c r="P1886" t="n">
        <v>262.57</v>
      </c>
      <c r="Q1886" t="n">
        <v>444.56</v>
      </c>
      <c r="R1886" t="n">
        <v>72.08</v>
      </c>
      <c r="S1886" t="n">
        <v>48.21</v>
      </c>
      <c r="T1886" t="n">
        <v>5974.95</v>
      </c>
      <c r="U1886" t="n">
        <v>0.67</v>
      </c>
      <c r="V1886" t="n">
        <v>0.77</v>
      </c>
      <c r="W1886" t="n">
        <v>0.19</v>
      </c>
      <c r="X1886" t="n">
        <v>0.35</v>
      </c>
      <c r="Y1886" t="n">
        <v>1</v>
      </c>
      <c r="Z1886" t="n">
        <v>10</v>
      </c>
    </row>
    <row r="1887">
      <c r="A1887" t="n">
        <v>55</v>
      </c>
      <c r="B1887" t="n">
        <v>120</v>
      </c>
      <c r="C1887" t="inlineStr">
        <is>
          <t xml:space="preserve">CONCLUIDO	</t>
        </is>
      </c>
      <c r="D1887" t="n">
        <v>4.7762</v>
      </c>
      <c r="E1887" t="n">
        <v>20.94</v>
      </c>
      <c r="F1887" t="n">
        <v>17.59</v>
      </c>
      <c r="G1887" t="n">
        <v>75.39</v>
      </c>
      <c r="H1887" t="n">
        <v>1.02</v>
      </c>
      <c r="I1887" t="n">
        <v>14</v>
      </c>
      <c r="J1887" t="n">
        <v>257</v>
      </c>
      <c r="K1887" t="n">
        <v>57.72</v>
      </c>
      <c r="L1887" t="n">
        <v>14.75</v>
      </c>
      <c r="M1887" t="n">
        <v>12</v>
      </c>
      <c r="N1887" t="n">
        <v>64.53</v>
      </c>
      <c r="O1887" t="n">
        <v>31931.15</v>
      </c>
      <c r="P1887" t="n">
        <v>262.34</v>
      </c>
      <c r="Q1887" t="n">
        <v>444.57</v>
      </c>
      <c r="R1887" t="n">
        <v>70.62</v>
      </c>
      <c r="S1887" t="n">
        <v>48.21</v>
      </c>
      <c r="T1887" t="n">
        <v>5247.07</v>
      </c>
      <c r="U1887" t="n">
        <v>0.68</v>
      </c>
      <c r="V1887" t="n">
        <v>0.78</v>
      </c>
      <c r="W1887" t="n">
        <v>0.19</v>
      </c>
      <c r="X1887" t="n">
        <v>0.31</v>
      </c>
      <c r="Y1887" t="n">
        <v>1</v>
      </c>
      <c r="Z1887" t="n">
        <v>10</v>
      </c>
    </row>
    <row r="1888">
      <c r="A1888" t="n">
        <v>56</v>
      </c>
      <c r="B1888" t="n">
        <v>120</v>
      </c>
      <c r="C1888" t="inlineStr">
        <is>
          <t xml:space="preserve">CONCLUIDO	</t>
        </is>
      </c>
      <c r="D1888" t="n">
        <v>4.7757</v>
      </c>
      <c r="E1888" t="n">
        <v>20.94</v>
      </c>
      <c r="F1888" t="n">
        <v>17.59</v>
      </c>
      <c r="G1888" t="n">
        <v>75.40000000000001</v>
      </c>
      <c r="H1888" t="n">
        <v>1.04</v>
      </c>
      <c r="I1888" t="n">
        <v>14</v>
      </c>
      <c r="J1888" t="n">
        <v>257.46</v>
      </c>
      <c r="K1888" t="n">
        <v>57.72</v>
      </c>
      <c r="L1888" t="n">
        <v>15</v>
      </c>
      <c r="M1888" t="n">
        <v>12</v>
      </c>
      <c r="N1888" t="n">
        <v>64.73999999999999</v>
      </c>
      <c r="O1888" t="n">
        <v>31987.71</v>
      </c>
      <c r="P1888" t="n">
        <v>262.18</v>
      </c>
      <c r="Q1888" t="n">
        <v>444.55</v>
      </c>
      <c r="R1888" t="n">
        <v>71.03</v>
      </c>
      <c r="S1888" t="n">
        <v>48.21</v>
      </c>
      <c r="T1888" t="n">
        <v>5448.51</v>
      </c>
      <c r="U1888" t="n">
        <v>0.68</v>
      </c>
      <c r="V1888" t="n">
        <v>0.78</v>
      </c>
      <c r="W1888" t="n">
        <v>0.18</v>
      </c>
      <c r="X1888" t="n">
        <v>0.32</v>
      </c>
      <c r="Y1888" t="n">
        <v>1</v>
      </c>
      <c r="Z1888" t="n">
        <v>10</v>
      </c>
    </row>
    <row r="1889">
      <c r="A1889" t="n">
        <v>57</v>
      </c>
      <c r="B1889" t="n">
        <v>120</v>
      </c>
      <c r="C1889" t="inlineStr">
        <is>
          <t xml:space="preserve">CONCLUIDO	</t>
        </is>
      </c>
      <c r="D1889" t="n">
        <v>4.7468</v>
      </c>
      <c r="E1889" t="n">
        <v>21.07</v>
      </c>
      <c r="F1889" t="n">
        <v>17.72</v>
      </c>
      <c r="G1889" t="n">
        <v>75.94</v>
      </c>
      <c r="H1889" t="n">
        <v>1.05</v>
      </c>
      <c r="I1889" t="n">
        <v>14</v>
      </c>
      <c r="J1889" t="n">
        <v>257.92</v>
      </c>
      <c r="K1889" t="n">
        <v>57.72</v>
      </c>
      <c r="L1889" t="n">
        <v>15.25</v>
      </c>
      <c r="M1889" t="n">
        <v>12</v>
      </c>
      <c r="N1889" t="n">
        <v>64.95</v>
      </c>
      <c r="O1889" t="n">
        <v>32044.35</v>
      </c>
      <c r="P1889" t="n">
        <v>263.84</v>
      </c>
      <c r="Q1889" t="n">
        <v>444.55</v>
      </c>
      <c r="R1889" t="n">
        <v>75.33</v>
      </c>
      <c r="S1889" t="n">
        <v>48.21</v>
      </c>
      <c r="T1889" t="n">
        <v>7598.76</v>
      </c>
      <c r="U1889" t="n">
        <v>0.64</v>
      </c>
      <c r="V1889" t="n">
        <v>0.77</v>
      </c>
      <c r="W1889" t="n">
        <v>0.19</v>
      </c>
      <c r="X1889" t="n">
        <v>0.44</v>
      </c>
      <c r="Y1889" t="n">
        <v>1</v>
      </c>
      <c r="Z1889" t="n">
        <v>10</v>
      </c>
    </row>
    <row r="1890">
      <c r="A1890" t="n">
        <v>58</v>
      </c>
      <c r="B1890" t="n">
        <v>120</v>
      </c>
      <c r="C1890" t="inlineStr">
        <is>
          <t xml:space="preserve">CONCLUIDO	</t>
        </is>
      </c>
      <c r="D1890" t="n">
        <v>4.7585</v>
      </c>
      <c r="E1890" t="n">
        <v>21.02</v>
      </c>
      <c r="F1890" t="n">
        <v>17.67</v>
      </c>
      <c r="G1890" t="n">
        <v>75.72</v>
      </c>
      <c r="H1890" t="n">
        <v>1.07</v>
      </c>
      <c r="I1890" t="n">
        <v>14</v>
      </c>
      <c r="J1890" t="n">
        <v>258.38</v>
      </c>
      <c r="K1890" t="n">
        <v>57.72</v>
      </c>
      <c r="L1890" t="n">
        <v>15.5</v>
      </c>
      <c r="M1890" t="n">
        <v>12</v>
      </c>
      <c r="N1890" t="n">
        <v>65.16</v>
      </c>
      <c r="O1890" t="n">
        <v>32101.07</v>
      </c>
      <c r="P1890" t="n">
        <v>261.93</v>
      </c>
      <c r="Q1890" t="n">
        <v>444.55</v>
      </c>
      <c r="R1890" t="n">
        <v>73.47</v>
      </c>
      <c r="S1890" t="n">
        <v>48.21</v>
      </c>
      <c r="T1890" t="n">
        <v>6671.4</v>
      </c>
      <c r="U1890" t="n">
        <v>0.66</v>
      </c>
      <c r="V1890" t="n">
        <v>0.77</v>
      </c>
      <c r="W1890" t="n">
        <v>0.19</v>
      </c>
      <c r="X1890" t="n">
        <v>0.39</v>
      </c>
      <c r="Y1890" t="n">
        <v>1</v>
      </c>
      <c r="Z1890" t="n">
        <v>10</v>
      </c>
    </row>
    <row r="1891">
      <c r="A1891" t="n">
        <v>59</v>
      </c>
      <c r="B1891" t="n">
        <v>120</v>
      </c>
      <c r="C1891" t="inlineStr">
        <is>
          <t xml:space="preserve">CONCLUIDO	</t>
        </is>
      </c>
      <c r="D1891" t="n">
        <v>4.779</v>
      </c>
      <c r="E1891" t="n">
        <v>20.92</v>
      </c>
      <c r="F1891" t="n">
        <v>17.62</v>
      </c>
      <c r="G1891" t="n">
        <v>81.34</v>
      </c>
      <c r="H1891" t="n">
        <v>1.08</v>
      </c>
      <c r="I1891" t="n">
        <v>13</v>
      </c>
      <c r="J1891" t="n">
        <v>258.84</v>
      </c>
      <c r="K1891" t="n">
        <v>57.72</v>
      </c>
      <c r="L1891" t="n">
        <v>15.75</v>
      </c>
      <c r="M1891" t="n">
        <v>11</v>
      </c>
      <c r="N1891" t="n">
        <v>65.37</v>
      </c>
      <c r="O1891" t="n">
        <v>32157.87</v>
      </c>
      <c r="P1891" t="n">
        <v>261.48</v>
      </c>
      <c r="Q1891" t="n">
        <v>444.57</v>
      </c>
      <c r="R1891" t="n">
        <v>71.89</v>
      </c>
      <c r="S1891" t="n">
        <v>48.21</v>
      </c>
      <c r="T1891" t="n">
        <v>5886.57</v>
      </c>
      <c r="U1891" t="n">
        <v>0.67</v>
      </c>
      <c r="V1891" t="n">
        <v>0.77</v>
      </c>
      <c r="W1891" t="n">
        <v>0.18</v>
      </c>
      <c r="X1891" t="n">
        <v>0.35</v>
      </c>
      <c r="Y1891" t="n">
        <v>1</v>
      </c>
      <c r="Z1891" t="n">
        <v>10</v>
      </c>
    </row>
    <row r="1892">
      <c r="A1892" t="n">
        <v>60</v>
      </c>
      <c r="B1892" t="n">
        <v>120</v>
      </c>
      <c r="C1892" t="inlineStr">
        <is>
          <t xml:space="preserve">CONCLUIDO	</t>
        </is>
      </c>
      <c r="D1892" t="n">
        <v>4.7804</v>
      </c>
      <c r="E1892" t="n">
        <v>20.92</v>
      </c>
      <c r="F1892" t="n">
        <v>17.62</v>
      </c>
      <c r="G1892" t="n">
        <v>81.31</v>
      </c>
      <c r="H1892" t="n">
        <v>1.1</v>
      </c>
      <c r="I1892" t="n">
        <v>13</v>
      </c>
      <c r="J1892" t="n">
        <v>259.3</v>
      </c>
      <c r="K1892" t="n">
        <v>57.72</v>
      </c>
      <c r="L1892" t="n">
        <v>16</v>
      </c>
      <c r="M1892" t="n">
        <v>11</v>
      </c>
      <c r="N1892" t="n">
        <v>65.58</v>
      </c>
      <c r="O1892" t="n">
        <v>32214.75</v>
      </c>
      <c r="P1892" t="n">
        <v>261.41</v>
      </c>
      <c r="Q1892" t="n">
        <v>444.55</v>
      </c>
      <c r="R1892" t="n">
        <v>71.75</v>
      </c>
      <c r="S1892" t="n">
        <v>48.21</v>
      </c>
      <c r="T1892" t="n">
        <v>5814.27</v>
      </c>
      <c r="U1892" t="n">
        <v>0.67</v>
      </c>
      <c r="V1892" t="n">
        <v>0.77</v>
      </c>
      <c r="W1892" t="n">
        <v>0.18</v>
      </c>
      <c r="X1892" t="n">
        <v>0.34</v>
      </c>
      <c r="Y1892" t="n">
        <v>1</v>
      </c>
      <c r="Z1892" t="n">
        <v>10</v>
      </c>
    </row>
    <row r="1893">
      <c r="A1893" t="n">
        <v>61</v>
      </c>
      <c r="B1893" t="n">
        <v>120</v>
      </c>
      <c r="C1893" t="inlineStr">
        <is>
          <t xml:space="preserve">CONCLUIDO	</t>
        </is>
      </c>
      <c r="D1893" t="n">
        <v>4.7815</v>
      </c>
      <c r="E1893" t="n">
        <v>20.91</v>
      </c>
      <c r="F1893" t="n">
        <v>17.61</v>
      </c>
      <c r="G1893" t="n">
        <v>81.29000000000001</v>
      </c>
      <c r="H1893" t="n">
        <v>1.11</v>
      </c>
      <c r="I1893" t="n">
        <v>13</v>
      </c>
      <c r="J1893" t="n">
        <v>259.76</v>
      </c>
      <c r="K1893" t="n">
        <v>57.72</v>
      </c>
      <c r="L1893" t="n">
        <v>16.25</v>
      </c>
      <c r="M1893" t="n">
        <v>11</v>
      </c>
      <c r="N1893" t="n">
        <v>65.79000000000001</v>
      </c>
      <c r="O1893" t="n">
        <v>32271.71</v>
      </c>
      <c r="P1893" t="n">
        <v>261.34</v>
      </c>
      <c r="Q1893" t="n">
        <v>444.55</v>
      </c>
      <c r="R1893" t="n">
        <v>71.56999999999999</v>
      </c>
      <c r="S1893" t="n">
        <v>48.21</v>
      </c>
      <c r="T1893" t="n">
        <v>5725.26</v>
      </c>
      <c r="U1893" t="n">
        <v>0.67</v>
      </c>
      <c r="V1893" t="n">
        <v>0.77</v>
      </c>
      <c r="W1893" t="n">
        <v>0.18</v>
      </c>
      <c r="X1893" t="n">
        <v>0.34</v>
      </c>
      <c r="Y1893" t="n">
        <v>1</v>
      </c>
      <c r="Z1893" t="n">
        <v>10</v>
      </c>
    </row>
    <row r="1894">
      <c r="A1894" t="n">
        <v>62</v>
      </c>
      <c r="B1894" t="n">
        <v>120</v>
      </c>
      <c r="C1894" t="inlineStr">
        <is>
          <t xml:space="preserve">CONCLUIDO	</t>
        </is>
      </c>
      <c r="D1894" t="n">
        <v>4.7766</v>
      </c>
      <c r="E1894" t="n">
        <v>20.94</v>
      </c>
      <c r="F1894" t="n">
        <v>17.63</v>
      </c>
      <c r="G1894" t="n">
        <v>81.39</v>
      </c>
      <c r="H1894" t="n">
        <v>1.13</v>
      </c>
      <c r="I1894" t="n">
        <v>13</v>
      </c>
      <c r="J1894" t="n">
        <v>260.23</v>
      </c>
      <c r="K1894" t="n">
        <v>57.72</v>
      </c>
      <c r="L1894" t="n">
        <v>16.5</v>
      </c>
      <c r="M1894" t="n">
        <v>11</v>
      </c>
      <c r="N1894" t="n">
        <v>66</v>
      </c>
      <c r="O1894" t="n">
        <v>32328.74</v>
      </c>
      <c r="P1894" t="n">
        <v>261.59</v>
      </c>
      <c r="Q1894" t="n">
        <v>444.55</v>
      </c>
      <c r="R1894" t="n">
        <v>72.25</v>
      </c>
      <c r="S1894" t="n">
        <v>48.21</v>
      </c>
      <c r="T1894" t="n">
        <v>6064.89</v>
      </c>
      <c r="U1894" t="n">
        <v>0.67</v>
      </c>
      <c r="V1894" t="n">
        <v>0.77</v>
      </c>
      <c r="W1894" t="n">
        <v>0.19</v>
      </c>
      <c r="X1894" t="n">
        <v>0.36</v>
      </c>
      <c r="Y1894" t="n">
        <v>1</v>
      </c>
      <c r="Z1894" t="n">
        <v>10</v>
      </c>
    </row>
    <row r="1895">
      <c r="A1895" t="n">
        <v>63</v>
      </c>
      <c r="B1895" t="n">
        <v>120</v>
      </c>
      <c r="C1895" t="inlineStr">
        <is>
          <t xml:space="preserve">CONCLUIDO	</t>
        </is>
      </c>
      <c r="D1895" t="n">
        <v>4.7787</v>
      </c>
      <c r="E1895" t="n">
        <v>20.93</v>
      </c>
      <c r="F1895" t="n">
        <v>17.62</v>
      </c>
      <c r="G1895" t="n">
        <v>81.34999999999999</v>
      </c>
      <c r="H1895" t="n">
        <v>1.14</v>
      </c>
      <c r="I1895" t="n">
        <v>13</v>
      </c>
      <c r="J1895" t="n">
        <v>260.69</v>
      </c>
      <c r="K1895" t="n">
        <v>57.72</v>
      </c>
      <c r="L1895" t="n">
        <v>16.75</v>
      </c>
      <c r="M1895" t="n">
        <v>11</v>
      </c>
      <c r="N1895" t="n">
        <v>66.20999999999999</v>
      </c>
      <c r="O1895" t="n">
        <v>32385.86</v>
      </c>
      <c r="P1895" t="n">
        <v>260.73</v>
      </c>
      <c r="Q1895" t="n">
        <v>444.55</v>
      </c>
      <c r="R1895" t="n">
        <v>71.97</v>
      </c>
      <c r="S1895" t="n">
        <v>48.21</v>
      </c>
      <c r="T1895" t="n">
        <v>5927.21</v>
      </c>
      <c r="U1895" t="n">
        <v>0.67</v>
      </c>
      <c r="V1895" t="n">
        <v>0.77</v>
      </c>
      <c r="W1895" t="n">
        <v>0.19</v>
      </c>
      <c r="X1895" t="n">
        <v>0.35</v>
      </c>
      <c r="Y1895" t="n">
        <v>1</v>
      </c>
      <c r="Z1895" t="n">
        <v>10</v>
      </c>
    </row>
    <row r="1896">
      <c r="A1896" t="n">
        <v>64</v>
      </c>
      <c r="B1896" t="n">
        <v>120</v>
      </c>
      <c r="C1896" t="inlineStr">
        <is>
          <t xml:space="preserve">CONCLUIDO	</t>
        </is>
      </c>
      <c r="D1896" t="n">
        <v>4.7992</v>
      </c>
      <c r="E1896" t="n">
        <v>20.84</v>
      </c>
      <c r="F1896" t="n">
        <v>17.58</v>
      </c>
      <c r="G1896" t="n">
        <v>87.91</v>
      </c>
      <c r="H1896" t="n">
        <v>1.16</v>
      </c>
      <c r="I1896" t="n">
        <v>12</v>
      </c>
      <c r="J1896" t="n">
        <v>261.15</v>
      </c>
      <c r="K1896" t="n">
        <v>57.72</v>
      </c>
      <c r="L1896" t="n">
        <v>17</v>
      </c>
      <c r="M1896" t="n">
        <v>10</v>
      </c>
      <c r="N1896" t="n">
        <v>66.43000000000001</v>
      </c>
      <c r="O1896" t="n">
        <v>32443.05</v>
      </c>
      <c r="P1896" t="n">
        <v>259.38</v>
      </c>
      <c r="Q1896" t="n">
        <v>444.55</v>
      </c>
      <c r="R1896" t="n">
        <v>70.52</v>
      </c>
      <c r="S1896" t="n">
        <v>48.21</v>
      </c>
      <c r="T1896" t="n">
        <v>5203.34</v>
      </c>
      <c r="U1896" t="n">
        <v>0.68</v>
      </c>
      <c r="V1896" t="n">
        <v>0.78</v>
      </c>
      <c r="W1896" t="n">
        <v>0.18</v>
      </c>
      <c r="X1896" t="n">
        <v>0.3</v>
      </c>
      <c r="Y1896" t="n">
        <v>1</v>
      </c>
      <c r="Z1896" t="n">
        <v>10</v>
      </c>
    </row>
    <row r="1897">
      <c r="A1897" t="n">
        <v>65</v>
      </c>
      <c r="B1897" t="n">
        <v>120</v>
      </c>
      <c r="C1897" t="inlineStr">
        <is>
          <t xml:space="preserve">CONCLUIDO	</t>
        </is>
      </c>
      <c r="D1897" t="n">
        <v>4.7985</v>
      </c>
      <c r="E1897" t="n">
        <v>20.84</v>
      </c>
      <c r="F1897" t="n">
        <v>17.58</v>
      </c>
      <c r="G1897" t="n">
        <v>87.92</v>
      </c>
      <c r="H1897" t="n">
        <v>1.17</v>
      </c>
      <c r="I1897" t="n">
        <v>12</v>
      </c>
      <c r="J1897" t="n">
        <v>261.62</v>
      </c>
      <c r="K1897" t="n">
        <v>57.72</v>
      </c>
      <c r="L1897" t="n">
        <v>17.25</v>
      </c>
      <c r="M1897" t="n">
        <v>10</v>
      </c>
      <c r="N1897" t="n">
        <v>66.64</v>
      </c>
      <c r="O1897" t="n">
        <v>32500.33</v>
      </c>
      <c r="P1897" t="n">
        <v>259.84</v>
      </c>
      <c r="Q1897" t="n">
        <v>444.55</v>
      </c>
      <c r="R1897" t="n">
        <v>70.63</v>
      </c>
      <c r="S1897" t="n">
        <v>48.21</v>
      </c>
      <c r="T1897" t="n">
        <v>5260.26</v>
      </c>
      <c r="U1897" t="n">
        <v>0.68</v>
      </c>
      <c r="V1897" t="n">
        <v>0.78</v>
      </c>
      <c r="W1897" t="n">
        <v>0.18</v>
      </c>
      <c r="X1897" t="n">
        <v>0.31</v>
      </c>
      <c r="Y1897" t="n">
        <v>1</v>
      </c>
      <c r="Z1897" t="n">
        <v>10</v>
      </c>
    </row>
    <row r="1898">
      <c r="A1898" t="n">
        <v>66</v>
      </c>
      <c r="B1898" t="n">
        <v>120</v>
      </c>
      <c r="C1898" t="inlineStr">
        <is>
          <t xml:space="preserve">CONCLUIDO	</t>
        </is>
      </c>
      <c r="D1898" t="n">
        <v>4.7974</v>
      </c>
      <c r="E1898" t="n">
        <v>20.84</v>
      </c>
      <c r="F1898" t="n">
        <v>17.59</v>
      </c>
      <c r="G1898" t="n">
        <v>87.95</v>
      </c>
      <c r="H1898" t="n">
        <v>1.19</v>
      </c>
      <c r="I1898" t="n">
        <v>12</v>
      </c>
      <c r="J1898" t="n">
        <v>262.08</v>
      </c>
      <c r="K1898" t="n">
        <v>57.72</v>
      </c>
      <c r="L1898" t="n">
        <v>17.5</v>
      </c>
      <c r="M1898" t="n">
        <v>10</v>
      </c>
      <c r="N1898" t="n">
        <v>66.86</v>
      </c>
      <c r="O1898" t="n">
        <v>32557.69</v>
      </c>
      <c r="P1898" t="n">
        <v>259.81</v>
      </c>
      <c r="Q1898" t="n">
        <v>444.58</v>
      </c>
      <c r="R1898" t="n">
        <v>70.81999999999999</v>
      </c>
      <c r="S1898" t="n">
        <v>48.21</v>
      </c>
      <c r="T1898" t="n">
        <v>5356.69</v>
      </c>
      <c r="U1898" t="n">
        <v>0.68</v>
      </c>
      <c r="V1898" t="n">
        <v>0.78</v>
      </c>
      <c r="W1898" t="n">
        <v>0.18</v>
      </c>
      <c r="X1898" t="n">
        <v>0.31</v>
      </c>
      <c r="Y1898" t="n">
        <v>1</v>
      </c>
      <c r="Z1898" t="n">
        <v>10</v>
      </c>
    </row>
    <row r="1899">
      <c r="A1899" t="n">
        <v>67</v>
      </c>
      <c r="B1899" t="n">
        <v>120</v>
      </c>
      <c r="C1899" t="inlineStr">
        <is>
          <t xml:space="preserve">CONCLUIDO	</t>
        </is>
      </c>
      <c r="D1899" t="n">
        <v>4.7988</v>
      </c>
      <c r="E1899" t="n">
        <v>20.84</v>
      </c>
      <c r="F1899" t="n">
        <v>17.58</v>
      </c>
      <c r="G1899" t="n">
        <v>87.91</v>
      </c>
      <c r="H1899" t="n">
        <v>1.2</v>
      </c>
      <c r="I1899" t="n">
        <v>12</v>
      </c>
      <c r="J1899" t="n">
        <v>262.55</v>
      </c>
      <c r="K1899" t="n">
        <v>57.72</v>
      </c>
      <c r="L1899" t="n">
        <v>17.75</v>
      </c>
      <c r="M1899" t="n">
        <v>10</v>
      </c>
      <c r="N1899" t="n">
        <v>67.06999999999999</v>
      </c>
      <c r="O1899" t="n">
        <v>32615.12</v>
      </c>
      <c r="P1899" t="n">
        <v>260.27</v>
      </c>
      <c r="Q1899" t="n">
        <v>444.55</v>
      </c>
      <c r="R1899" t="n">
        <v>70.53</v>
      </c>
      <c r="S1899" t="n">
        <v>48.21</v>
      </c>
      <c r="T1899" t="n">
        <v>5210.85</v>
      </c>
      <c r="U1899" t="n">
        <v>0.68</v>
      </c>
      <c r="V1899" t="n">
        <v>0.78</v>
      </c>
      <c r="W1899" t="n">
        <v>0.18</v>
      </c>
      <c r="X1899" t="n">
        <v>0.31</v>
      </c>
      <c r="Y1899" t="n">
        <v>1</v>
      </c>
      <c r="Z1899" t="n">
        <v>10</v>
      </c>
    </row>
    <row r="1900">
      <c r="A1900" t="n">
        <v>68</v>
      </c>
      <c r="B1900" t="n">
        <v>120</v>
      </c>
      <c r="C1900" t="inlineStr">
        <is>
          <t xml:space="preserve">CONCLUIDO	</t>
        </is>
      </c>
      <c r="D1900" t="n">
        <v>4.8038</v>
      </c>
      <c r="E1900" t="n">
        <v>20.82</v>
      </c>
      <c r="F1900" t="n">
        <v>17.56</v>
      </c>
      <c r="G1900" t="n">
        <v>87.81</v>
      </c>
      <c r="H1900" t="n">
        <v>1.22</v>
      </c>
      <c r="I1900" t="n">
        <v>12</v>
      </c>
      <c r="J1900" t="n">
        <v>263.01</v>
      </c>
      <c r="K1900" t="n">
        <v>57.72</v>
      </c>
      <c r="L1900" t="n">
        <v>18</v>
      </c>
      <c r="M1900" t="n">
        <v>10</v>
      </c>
      <c r="N1900" t="n">
        <v>67.29000000000001</v>
      </c>
      <c r="O1900" t="n">
        <v>32672.64</v>
      </c>
      <c r="P1900" t="n">
        <v>259.41</v>
      </c>
      <c r="Q1900" t="n">
        <v>444.55</v>
      </c>
      <c r="R1900" t="n">
        <v>69.70999999999999</v>
      </c>
      <c r="S1900" t="n">
        <v>48.21</v>
      </c>
      <c r="T1900" t="n">
        <v>4801.67</v>
      </c>
      <c r="U1900" t="n">
        <v>0.6899999999999999</v>
      </c>
      <c r="V1900" t="n">
        <v>0.78</v>
      </c>
      <c r="W1900" t="n">
        <v>0.19</v>
      </c>
      <c r="X1900" t="n">
        <v>0.28</v>
      </c>
      <c r="Y1900" t="n">
        <v>1</v>
      </c>
      <c r="Z1900" t="n">
        <v>10</v>
      </c>
    </row>
    <row r="1901">
      <c r="A1901" t="n">
        <v>69</v>
      </c>
      <c r="B1901" t="n">
        <v>120</v>
      </c>
      <c r="C1901" t="inlineStr">
        <is>
          <t xml:space="preserve">CONCLUIDO	</t>
        </is>
      </c>
      <c r="D1901" t="n">
        <v>4.8106</v>
      </c>
      <c r="E1901" t="n">
        <v>20.79</v>
      </c>
      <c r="F1901" t="n">
        <v>17.53</v>
      </c>
      <c r="G1901" t="n">
        <v>87.66</v>
      </c>
      <c r="H1901" t="n">
        <v>1.23</v>
      </c>
      <c r="I1901" t="n">
        <v>12</v>
      </c>
      <c r="J1901" t="n">
        <v>263.48</v>
      </c>
      <c r="K1901" t="n">
        <v>57.72</v>
      </c>
      <c r="L1901" t="n">
        <v>18.25</v>
      </c>
      <c r="M1901" t="n">
        <v>10</v>
      </c>
      <c r="N1901" t="n">
        <v>67.51000000000001</v>
      </c>
      <c r="O1901" t="n">
        <v>32730.24</v>
      </c>
      <c r="P1901" t="n">
        <v>258.15</v>
      </c>
      <c r="Q1901" t="n">
        <v>444.55</v>
      </c>
      <c r="R1901" t="n">
        <v>68.67</v>
      </c>
      <c r="S1901" t="n">
        <v>48.21</v>
      </c>
      <c r="T1901" t="n">
        <v>4282.28</v>
      </c>
      <c r="U1901" t="n">
        <v>0.7</v>
      </c>
      <c r="V1901" t="n">
        <v>0.78</v>
      </c>
      <c r="W1901" t="n">
        <v>0.18</v>
      </c>
      <c r="X1901" t="n">
        <v>0.26</v>
      </c>
      <c r="Y1901" t="n">
        <v>1</v>
      </c>
      <c r="Z1901" t="n">
        <v>10</v>
      </c>
    </row>
    <row r="1902">
      <c r="A1902" t="n">
        <v>70</v>
      </c>
      <c r="B1902" t="n">
        <v>120</v>
      </c>
      <c r="C1902" t="inlineStr">
        <is>
          <t xml:space="preserve">CONCLUIDO	</t>
        </is>
      </c>
      <c r="D1902" t="n">
        <v>4.8215</v>
      </c>
      <c r="E1902" t="n">
        <v>20.74</v>
      </c>
      <c r="F1902" t="n">
        <v>17.53</v>
      </c>
      <c r="G1902" t="n">
        <v>95.62</v>
      </c>
      <c r="H1902" t="n">
        <v>1.25</v>
      </c>
      <c r="I1902" t="n">
        <v>11</v>
      </c>
      <c r="J1902" t="n">
        <v>263.95</v>
      </c>
      <c r="K1902" t="n">
        <v>57.72</v>
      </c>
      <c r="L1902" t="n">
        <v>18.5</v>
      </c>
      <c r="M1902" t="n">
        <v>9</v>
      </c>
      <c r="N1902" t="n">
        <v>67.72</v>
      </c>
      <c r="O1902" t="n">
        <v>32787.92</v>
      </c>
      <c r="P1902" t="n">
        <v>257.59</v>
      </c>
      <c r="Q1902" t="n">
        <v>444.55</v>
      </c>
      <c r="R1902" t="n">
        <v>68.98999999999999</v>
      </c>
      <c r="S1902" t="n">
        <v>48.21</v>
      </c>
      <c r="T1902" t="n">
        <v>4443.57</v>
      </c>
      <c r="U1902" t="n">
        <v>0.7</v>
      </c>
      <c r="V1902" t="n">
        <v>0.78</v>
      </c>
      <c r="W1902" t="n">
        <v>0.18</v>
      </c>
      <c r="X1902" t="n">
        <v>0.25</v>
      </c>
      <c r="Y1902" t="n">
        <v>1</v>
      </c>
      <c r="Z1902" t="n">
        <v>10</v>
      </c>
    </row>
    <row r="1903">
      <c r="A1903" t="n">
        <v>71</v>
      </c>
      <c r="B1903" t="n">
        <v>120</v>
      </c>
      <c r="C1903" t="inlineStr">
        <is>
          <t xml:space="preserve">CONCLUIDO	</t>
        </is>
      </c>
      <c r="D1903" t="n">
        <v>4.8063</v>
      </c>
      <c r="E1903" t="n">
        <v>20.81</v>
      </c>
      <c r="F1903" t="n">
        <v>17.6</v>
      </c>
      <c r="G1903" t="n">
        <v>95.98</v>
      </c>
      <c r="H1903" t="n">
        <v>1.26</v>
      </c>
      <c r="I1903" t="n">
        <v>11</v>
      </c>
      <c r="J1903" t="n">
        <v>264.42</v>
      </c>
      <c r="K1903" t="n">
        <v>57.72</v>
      </c>
      <c r="L1903" t="n">
        <v>18.75</v>
      </c>
      <c r="M1903" t="n">
        <v>9</v>
      </c>
      <c r="N1903" t="n">
        <v>67.94</v>
      </c>
      <c r="O1903" t="n">
        <v>32845.69</v>
      </c>
      <c r="P1903" t="n">
        <v>258.57</v>
      </c>
      <c r="Q1903" t="n">
        <v>444.55</v>
      </c>
      <c r="R1903" t="n">
        <v>71.2</v>
      </c>
      <c r="S1903" t="n">
        <v>48.21</v>
      </c>
      <c r="T1903" t="n">
        <v>5550.47</v>
      </c>
      <c r="U1903" t="n">
        <v>0.68</v>
      </c>
      <c r="V1903" t="n">
        <v>0.78</v>
      </c>
      <c r="W1903" t="n">
        <v>0.18</v>
      </c>
      <c r="X1903" t="n">
        <v>0.32</v>
      </c>
      <c r="Y1903" t="n">
        <v>1</v>
      </c>
      <c r="Z1903" t="n">
        <v>10</v>
      </c>
    </row>
    <row r="1904">
      <c r="A1904" t="n">
        <v>72</v>
      </c>
      <c r="B1904" t="n">
        <v>120</v>
      </c>
      <c r="C1904" t="inlineStr">
        <is>
          <t xml:space="preserve">CONCLUIDO	</t>
        </is>
      </c>
      <c r="D1904" t="n">
        <v>4.8126</v>
      </c>
      <c r="E1904" t="n">
        <v>20.78</v>
      </c>
      <c r="F1904" t="n">
        <v>17.57</v>
      </c>
      <c r="G1904" t="n">
        <v>95.83</v>
      </c>
      <c r="H1904" t="n">
        <v>1.28</v>
      </c>
      <c r="I1904" t="n">
        <v>11</v>
      </c>
      <c r="J1904" t="n">
        <v>264.89</v>
      </c>
      <c r="K1904" t="n">
        <v>57.72</v>
      </c>
      <c r="L1904" t="n">
        <v>19</v>
      </c>
      <c r="M1904" t="n">
        <v>9</v>
      </c>
      <c r="N1904" t="n">
        <v>68.16</v>
      </c>
      <c r="O1904" t="n">
        <v>32903.54</v>
      </c>
      <c r="P1904" t="n">
        <v>258.08</v>
      </c>
      <c r="Q1904" t="n">
        <v>444.56</v>
      </c>
      <c r="R1904" t="n">
        <v>70.19</v>
      </c>
      <c r="S1904" t="n">
        <v>48.21</v>
      </c>
      <c r="T1904" t="n">
        <v>5043.34</v>
      </c>
      <c r="U1904" t="n">
        <v>0.6899999999999999</v>
      </c>
      <c r="V1904" t="n">
        <v>0.78</v>
      </c>
      <c r="W1904" t="n">
        <v>0.18</v>
      </c>
      <c r="X1904" t="n">
        <v>0.29</v>
      </c>
      <c r="Y1904" t="n">
        <v>1</v>
      </c>
      <c r="Z1904" t="n">
        <v>10</v>
      </c>
    </row>
    <row r="1905">
      <c r="A1905" t="n">
        <v>73</v>
      </c>
      <c r="B1905" t="n">
        <v>120</v>
      </c>
      <c r="C1905" t="inlineStr">
        <is>
          <t xml:space="preserve">CONCLUIDO	</t>
        </is>
      </c>
      <c r="D1905" t="n">
        <v>4.8133</v>
      </c>
      <c r="E1905" t="n">
        <v>20.78</v>
      </c>
      <c r="F1905" t="n">
        <v>17.57</v>
      </c>
      <c r="G1905" t="n">
        <v>95.81</v>
      </c>
      <c r="H1905" t="n">
        <v>1.29</v>
      </c>
      <c r="I1905" t="n">
        <v>11</v>
      </c>
      <c r="J1905" t="n">
        <v>265.36</v>
      </c>
      <c r="K1905" t="n">
        <v>57.72</v>
      </c>
      <c r="L1905" t="n">
        <v>19.25</v>
      </c>
      <c r="M1905" t="n">
        <v>9</v>
      </c>
      <c r="N1905" t="n">
        <v>68.38</v>
      </c>
      <c r="O1905" t="n">
        <v>32961.47</v>
      </c>
      <c r="P1905" t="n">
        <v>258.28</v>
      </c>
      <c r="Q1905" t="n">
        <v>444.55</v>
      </c>
      <c r="R1905" t="n">
        <v>70.04000000000001</v>
      </c>
      <c r="S1905" t="n">
        <v>48.21</v>
      </c>
      <c r="T1905" t="n">
        <v>4971.99</v>
      </c>
      <c r="U1905" t="n">
        <v>0.6899999999999999</v>
      </c>
      <c r="V1905" t="n">
        <v>0.78</v>
      </c>
      <c r="W1905" t="n">
        <v>0.18</v>
      </c>
      <c r="X1905" t="n">
        <v>0.29</v>
      </c>
      <c r="Y1905" t="n">
        <v>1</v>
      </c>
      <c r="Z1905" t="n">
        <v>10</v>
      </c>
    </row>
    <row r="1906">
      <c r="A1906" t="n">
        <v>74</v>
      </c>
      <c r="B1906" t="n">
        <v>120</v>
      </c>
      <c r="C1906" t="inlineStr">
        <is>
          <t xml:space="preserve">CONCLUIDO	</t>
        </is>
      </c>
      <c r="D1906" t="n">
        <v>4.8124</v>
      </c>
      <c r="E1906" t="n">
        <v>20.78</v>
      </c>
      <c r="F1906" t="n">
        <v>17.57</v>
      </c>
      <c r="G1906" t="n">
        <v>95.83</v>
      </c>
      <c r="H1906" t="n">
        <v>1.31</v>
      </c>
      <c r="I1906" t="n">
        <v>11</v>
      </c>
      <c r="J1906" t="n">
        <v>265.83</v>
      </c>
      <c r="K1906" t="n">
        <v>57.72</v>
      </c>
      <c r="L1906" t="n">
        <v>19.5</v>
      </c>
      <c r="M1906" t="n">
        <v>9</v>
      </c>
      <c r="N1906" t="n">
        <v>68.59999999999999</v>
      </c>
      <c r="O1906" t="n">
        <v>33019.48</v>
      </c>
      <c r="P1906" t="n">
        <v>258.18</v>
      </c>
      <c r="Q1906" t="n">
        <v>444.55</v>
      </c>
      <c r="R1906" t="n">
        <v>70.23</v>
      </c>
      <c r="S1906" t="n">
        <v>48.21</v>
      </c>
      <c r="T1906" t="n">
        <v>5066.72</v>
      </c>
      <c r="U1906" t="n">
        <v>0.6899999999999999</v>
      </c>
      <c r="V1906" t="n">
        <v>0.78</v>
      </c>
      <c r="W1906" t="n">
        <v>0.18</v>
      </c>
      <c r="X1906" t="n">
        <v>0.29</v>
      </c>
      <c r="Y1906" t="n">
        <v>1</v>
      </c>
      <c r="Z1906" t="n">
        <v>10</v>
      </c>
    </row>
    <row r="1907">
      <c r="A1907" t="n">
        <v>75</v>
      </c>
      <c r="B1907" t="n">
        <v>120</v>
      </c>
      <c r="C1907" t="inlineStr">
        <is>
          <t xml:space="preserve">CONCLUIDO	</t>
        </is>
      </c>
      <c r="D1907" t="n">
        <v>4.8131</v>
      </c>
      <c r="E1907" t="n">
        <v>20.78</v>
      </c>
      <c r="F1907" t="n">
        <v>17.57</v>
      </c>
      <c r="G1907" t="n">
        <v>95.81999999999999</v>
      </c>
      <c r="H1907" t="n">
        <v>1.32</v>
      </c>
      <c r="I1907" t="n">
        <v>11</v>
      </c>
      <c r="J1907" t="n">
        <v>266.3</v>
      </c>
      <c r="K1907" t="n">
        <v>57.72</v>
      </c>
      <c r="L1907" t="n">
        <v>19.75</v>
      </c>
      <c r="M1907" t="n">
        <v>9</v>
      </c>
      <c r="N1907" t="n">
        <v>68.81999999999999</v>
      </c>
      <c r="O1907" t="n">
        <v>33077.58</v>
      </c>
      <c r="P1907" t="n">
        <v>258.18</v>
      </c>
      <c r="Q1907" t="n">
        <v>444.58</v>
      </c>
      <c r="R1907" t="n">
        <v>70.09</v>
      </c>
      <c r="S1907" t="n">
        <v>48.21</v>
      </c>
      <c r="T1907" t="n">
        <v>4993.16</v>
      </c>
      <c r="U1907" t="n">
        <v>0.6899999999999999</v>
      </c>
      <c r="V1907" t="n">
        <v>0.78</v>
      </c>
      <c r="W1907" t="n">
        <v>0.18</v>
      </c>
      <c r="X1907" t="n">
        <v>0.29</v>
      </c>
      <c r="Y1907" t="n">
        <v>1</v>
      </c>
      <c r="Z1907" t="n">
        <v>10</v>
      </c>
    </row>
    <row r="1908">
      <c r="A1908" t="n">
        <v>76</v>
      </c>
      <c r="B1908" t="n">
        <v>120</v>
      </c>
      <c r="C1908" t="inlineStr">
        <is>
          <t xml:space="preserve">CONCLUIDO	</t>
        </is>
      </c>
      <c r="D1908" t="n">
        <v>4.8148</v>
      </c>
      <c r="E1908" t="n">
        <v>20.77</v>
      </c>
      <c r="F1908" t="n">
        <v>17.56</v>
      </c>
      <c r="G1908" t="n">
        <v>95.78</v>
      </c>
      <c r="H1908" t="n">
        <v>1.33</v>
      </c>
      <c r="I1908" t="n">
        <v>11</v>
      </c>
      <c r="J1908" t="n">
        <v>266.77</v>
      </c>
      <c r="K1908" t="n">
        <v>57.72</v>
      </c>
      <c r="L1908" t="n">
        <v>20</v>
      </c>
      <c r="M1908" t="n">
        <v>9</v>
      </c>
      <c r="N1908" t="n">
        <v>69.05</v>
      </c>
      <c r="O1908" t="n">
        <v>33135.76</v>
      </c>
      <c r="P1908" t="n">
        <v>257.57</v>
      </c>
      <c r="Q1908" t="n">
        <v>444.57</v>
      </c>
      <c r="R1908" t="n">
        <v>69.84999999999999</v>
      </c>
      <c r="S1908" t="n">
        <v>48.21</v>
      </c>
      <c r="T1908" t="n">
        <v>4873.07</v>
      </c>
      <c r="U1908" t="n">
        <v>0.6899999999999999</v>
      </c>
      <c r="V1908" t="n">
        <v>0.78</v>
      </c>
      <c r="W1908" t="n">
        <v>0.18</v>
      </c>
      <c r="X1908" t="n">
        <v>0.28</v>
      </c>
      <c r="Y1908" t="n">
        <v>1</v>
      </c>
      <c r="Z1908" t="n">
        <v>10</v>
      </c>
    </row>
    <row r="1909">
      <c r="A1909" t="n">
        <v>77</v>
      </c>
      <c r="B1909" t="n">
        <v>120</v>
      </c>
      <c r="C1909" t="inlineStr">
        <is>
          <t xml:space="preserve">CONCLUIDO	</t>
        </is>
      </c>
      <c r="D1909" t="n">
        <v>4.8117</v>
      </c>
      <c r="E1909" t="n">
        <v>20.78</v>
      </c>
      <c r="F1909" t="n">
        <v>17.57</v>
      </c>
      <c r="G1909" t="n">
        <v>95.84999999999999</v>
      </c>
      <c r="H1909" t="n">
        <v>1.35</v>
      </c>
      <c r="I1909" t="n">
        <v>11</v>
      </c>
      <c r="J1909" t="n">
        <v>267.24</v>
      </c>
      <c r="K1909" t="n">
        <v>57.72</v>
      </c>
      <c r="L1909" t="n">
        <v>20.25</v>
      </c>
      <c r="M1909" t="n">
        <v>9</v>
      </c>
      <c r="N1909" t="n">
        <v>69.27</v>
      </c>
      <c r="O1909" t="n">
        <v>33194.02</v>
      </c>
      <c r="P1909" t="n">
        <v>257.32</v>
      </c>
      <c r="Q1909" t="n">
        <v>444.56</v>
      </c>
      <c r="R1909" t="n">
        <v>70.27</v>
      </c>
      <c r="S1909" t="n">
        <v>48.21</v>
      </c>
      <c r="T1909" t="n">
        <v>5082.92</v>
      </c>
      <c r="U1909" t="n">
        <v>0.6899999999999999</v>
      </c>
      <c r="V1909" t="n">
        <v>0.78</v>
      </c>
      <c r="W1909" t="n">
        <v>0.18</v>
      </c>
      <c r="X1909" t="n">
        <v>0.3</v>
      </c>
      <c r="Y1909" t="n">
        <v>1</v>
      </c>
      <c r="Z1909" t="n">
        <v>10</v>
      </c>
    </row>
    <row r="1910">
      <c r="A1910" t="n">
        <v>78</v>
      </c>
      <c r="B1910" t="n">
        <v>120</v>
      </c>
      <c r="C1910" t="inlineStr">
        <is>
          <t xml:space="preserve">CONCLUIDO	</t>
        </is>
      </c>
      <c r="D1910" t="n">
        <v>4.834</v>
      </c>
      <c r="E1910" t="n">
        <v>20.69</v>
      </c>
      <c r="F1910" t="n">
        <v>17.52</v>
      </c>
      <c r="G1910" t="n">
        <v>105.13</v>
      </c>
      <c r="H1910" t="n">
        <v>1.36</v>
      </c>
      <c r="I1910" t="n">
        <v>10</v>
      </c>
      <c r="J1910" t="n">
        <v>267.71</v>
      </c>
      <c r="K1910" t="n">
        <v>57.72</v>
      </c>
      <c r="L1910" t="n">
        <v>20.5</v>
      </c>
      <c r="M1910" t="n">
        <v>8</v>
      </c>
      <c r="N1910" t="n">
        <v>69.48999999999999</v>
      </c>
      <c r="O1910" t="n">
        <v>33252.37</v>
      </c>
      <c r="P1910" t="n">
        <v>256.41</v>
      </c>
      <c r="Q1910" t="n">
        <v>444.57</v>
      </c>
      <c r="R1910" t="n">
        <v>68.55</v>
      </c>
      <c r="S1910" t="n">
        <v>48.21</v>
      </c>
      <c r="T1910" t="n">
        <v>4230.27</v>
      </c>
      <c r="U1910" t="n">
        <v>0.7</v>
      </c>
      <c r="V1910" t="n">
        <v>0.78</v>
      </c>
      <c r="W1910" t="n">
        <v>0.18</v>
      </c>
      <c r="X1910" t="n">
        <v>0.25</v>
      </c>
      <c r="Y1910" t="n">
        <v>1</v>
      </c>
      <c r="Z1910" t="n">
        <v>10</v>
      </c>
    </row>
    <row r="1911">
      <c r="A1911" t="n">
        <v>79</v>
      </c>
      <c r="B1911" t="n">
        <v>120</v>
      </c>
      <c r="C1911" t="inlineStr">
        <is>
          <t xml:space="preserve">CONCLUIDO	</t>
        </is>
      </c>
      <c r="D1911" t="n">
        <v>4.8329</v>
      </c>
      <c r="E1911" t="n">
        <v>20.69</v>
      </c>
      <c r="F1911" t="n">
        <v>17.53</v>
      </c>
      <c r="G1911" t="n">
        <v>105.16</v>
      </c>
      <c r="H1911" t="n">
        <v>1.38</v>
      </c>
      <c r="I1911" t="n">
        <v>10</v>
      </c>
      <c r="J1911" t="n">
        <v>268.19</v>
      </c>
      <c r="K1911" t="n">
        <v>57.72</v>
      </c>
      <c r="L1911" t="n">
        <v>20.75</v>
      </c>
      <c r="M1911" t="n">
        <v>8</v>
      </c>
      <c r="N1911" t="n">
        <v>69.70999999999999</v>
      </c>
      <c r="O1911" t="n">
        <v>33310.81</v>
      </c>
      <c r="P1911" t="n">
        <v>256.74</v>
      </c>
      <c r="Q1911" t="n">
        <v>444.55</v>
      </c>
      <c r="R1911" t="n">
        <v>68.81999999999999</v>
      </c>
      <c r="S1911" t="n">
        <v>48.21</v>
      </c>
      <c r="T1911" t="n">
        <v>4366.13</v>
      </c>
      <c r="U1911" t="n">
        <v>0.7</v>
      </c>
      <c r="V1911" t="n">
        <v>0.78</v>
      </c>
      <c r="W1911" t="n">
        <v>0.18</v>
      </c>
      <c r="X1911" t="n">
        <v>0.25</v>
      </c>
      <c r="Y1911" t="n">
        <v>1</v>
      </c>
      <c r="Z1911" t="n">
        <v>10</v>
      </c>
    </row>
    <row r="1912">
      <c r="A1912" t="n">
        <v>80</v>
      </c>
      <c r="B1912" t="n">
        <v>120</v>
      </c>
      <c r="C1912" t="inlineStr">
        <is>
          <t xml:space="preserve">CONCLUIDO	</t>
        </is>
      </c>
      <c r="D1912" t="n">
        <v>4.8338</v>
      </c>
      <c r="E1912" t="n">
        <v>20.69</v>
      </c>
      <c r="F1912" t="n">
        <v>17.52</v>
      </c>
      <c r="G1912" t="n">
        <v>105.14</v>
      </c>
      <c r="H1912" t="n">
        <v>1.39</v>
      </c>
      <c r="I1912" t="n">
        <v>10</v>
      </c>
      <c r="J1912" t="n">
        <v>268.66</v>
      </c>
      <c r="K1912" t="n">
        <v>57.72</v>
      </c>
      <c r="L1912" t="n">
        <v>21</v>
      </c>
      <c r="M1912" t="n">
        <v>8</v>
      </c>
      <c r="N1912" t="n">
        <v>69.94</v>
      </c>
      <c r="O1912" t="n">
        <v>33369.33</v>
      </c>
      <c r="P1912" t="n">
        <v>257.06</v>
      </c>
      <c r="Q1912" t="n">
        <v>444.56</v>
      </c>
      <c r="R1912" t="n">
        <v>68.61</v>
      </c>
      <c r="S1912" t="n">
        <v>48.21</v>
      </c>
      <c r="T1912" t="n">
        <v>4261.99</v>
      </c>
      <c r="U1912" t="n">
        <v>0.7</v>
      </c>
      <c r="V1912" t="n">
        <v>0.78</v>
      </c>
      <c r="W1912" t="n">
        <v>0.18</v>
      </c>
      <c r="X1912" t="n">
        <v>0.25</v>
      </c>
      <c r="Y1912" t="n">
        <v>1</v>
      </c>
      <c r="Z1912" t="n">
        <v>10</v>
      </c>
    </row>
    <row r="1913">
      <c r="A1913" t="n">
        <v>81</v>
      </c>
      <c r="B1913" t="n">
        <v>120</v>
      </c>
      <c r="C1913" t="inlineStr">
        <is>
          <t xml:space="preserve">CONCLUIDO	</t>
        </is>
      </c>
      <c r="D1913" t="n">
        <v>4.8312</v>
      </c>
      <c r="E1913" t="n">
        <v>20.7</v>
      </c>
      <c r="F1913" t="n">
        <v>17.53</v>
      </c>
      <c r="G1913" t="n">
        <v>105.2</v>
      </c>
      <c r="H1913" t="n">
        <v>1.41</v>
      </c>
      <c r="I1913" t="n">
        <v>10</v>
      </c>
      <c r="J1913" t="n">
        <v>269.14</v>
      </c>
      <c r="K1913" t="n">
        <v>57.72</v>
      </c>
      <c r="L1913" t="n">
        <v>21.25</v>
      </c>
      <c r="M1913" t="n">
        <v>8</v>
      </c>
      <c r="N1913" t="n">
        <v>70.16</v>
      </c>
      <c r="O1913" t="n">
        <v>33427.94</v>
      </c>
      <c r="P1913" t="n">
        <v>257.15</v>
      </c>
      <c r="Q1913" t="n">
        <v>444.56</v>
      </c>
      <c r="R1913" t="n">
        <v>68.92</v>
      </c>
      <c r="S1913" t="n">
        <v>48.21</v>
      </c>
      <c r="T1913" t="n">
        <v>4412.98</v>
      </c>
      <c r="U1913" t="n">
        <v>0.7</v>
      </c>
      <c r="V1913" t="n">
        <v>0.78</v>
      </c>
      <c r="W1913" t="n">
        <v>0.18</v>
      </c>
      <c r="X1913" t="n">
        <v>0.26</v>
      </c>
      <c r="Y1913" t="n">
        <v>1</v>
      </c>
      <c r="Z1913" t="n">
        <v>10</v>
      </c>
    </row>
    <row r="1914">
      <c r="A1914" t="n">
        <v>82</v>
      </c>
      <c r="B1914" t="n">
        <v>120</v>
      </c>
      <c r="C1914" t="inlineStr">
        <is>
          <t xml:space="preserve">CONCLUIDO	</t>
        </is>
      </c>
      <c r="D1914" t="n">
        <v>4.8386</v>
      </c>
      <c r="E1914" t="n">
        <v>20.67</v>
      </c>
      <c r="F1914" t="n">
        <v>17.5</v>
      </c>
      <c r="G1914" t="n">
        <v>105.02</v>
      </c>
      <c r="H1914" t="n">
        <v>1.42</v>
      </c>
      <c r="I1914" t="n">
        <v>10</v>
      </c>
      <c r="J1914" t="n">
        <v>269.61</v>
      </c>
      <c r="K1914" t="n">
        <v>57.72</v>
      </c>
      <c r="L1914" t="n">
        <v>21.5</v>
      </c>
      <c r="M1914" t="n">
        <v>8</v>
      </c>
      <c r="N1914" t="n">
        <v>70.39</v>
      </c>
      <c r="O1914" t="n">
        <v>33486.63</v>
      </c>
      <c r="P1914" t="n">
        <v>255.99</v>
      </c>
      <c r="Q1914" t="n">
        <v>444.55</v>
      </c>
      <c r="R1914" t="n">
        <v>67.77</v>
      </c>
      <c r="S1914" t="n">
        <v>48.21</v>
      </c>
      <c r="T1914" t="n">
        <v>3842.02</v>
      </c>
      <c r="U1914" t="n">
        <v>0.71</v>
      </c>
      <c r="V1914" t="n">
        <v>0.78</v>
      </c>
      <c r="W1914" t="n">
        <v>0.18</v>
      </c>
      <c r="X1914" t="n">
        <v>0.23</v>
      </c>
      <c r="Y1914" t="n">
        <v>1</v>
      </c>
      <c r="Z1914" t="n">
        <v>10</v>
      </c>
    </row>
    <row r="1915">
      <c r="A1915" t="n">
        <v>83</v>
      </c>
      <c r="B1915" t="n">
        <v>120</v>
      </c>
      <c r="C1915" t="inlineStr">
        <is>
          <t xml:space="preserve">CONCLUIDO	</t>
        </is>
      </c>
      <c r="D1915" t="n">
        <v>4.8453</v>
      </c>
      <c r="E1915" t="n">
        <v>20.64</v>
      </c>
      <c r="F1915" t="n">
        <v>17.47</v>
      </c>
      <c r="G1915" t="n">
        <v>104.84</v>
      </c>
      <c r="H1915" t="n">
        <v>1.43</v>
      </c>
      <c r="I1915" t="n">
        <v>10</v>
      </c>
      <c r="J1915" t="n">
        <v>270.09</v>
      </c>
      <c r="K1915" t="n">
        <v>57.72</v>
      </c>
      <c r="L1915" t="n">
        <v>21.75</v>
      </c>
      <c r="M1915" t="n">
        <v>8</v>
      </c>
      <c r="N1915" t="n">
        <v>70.62</v>
      </c>
      <c r="O1915" t="n">
        <v>33545.41</v>
      </c>
      <c r="P1915" t="n">
        <v>255.29</v>
      </c>
      <c r="Q1915" t="n">
        <v>444.55</v>
      </c>
      <c r="R1915" t="n">
        <v>66.88</v>
      </c>
      <c r="S1915" t="n">
        <v>48.21</v>
      </c>
      <c r="T1915" t="n">
        <v>3396.24</v>
      </c>
      <c r="U1915" t="n">
        <v>0.72</v>
      </c>
      <c r="V1915" t="n">
        <v>0.78</v>
      </c>
      <c r="W1915" t="n">
        <v>0.18</v>
      </c>
      <c r="X1915" t="n">
        <v>0.2</v>
      </c>
      <c r="Y1915" t="n">
        <v>1</v>
      </c>
      <c r="Z1915" t="n">
        <v>10</v>
      </c>
    </row>
    <row r="1916">
      <c r="A1916" t="n">
        <v>84</v>
      </c>
      <c r="B1916" t="n">
        <v>120</v>
      </c>
      <c r="C1916" t="inlineStr">
        <is>
          <t xml:space="preserve">CONCLUIDO	</t>
        </is>
      </c>
      <c r="D1916" t="n">
        <v>4.8307</v>
      </c>
      <c r="E1916" t="n">
        <v>20.7</v>
      </c>
      <c r="F1916" t="n">
        <v>17.54</v>
      </c>
      <c r="G1916" t="n">
        <v>105.22</v>
      </c>
      <c r="H1916" t="n">
        <v>1.45</v>
      </c>
      <c r="I1916" t="n">
        <v>10</v>
      </c>
      <c r="J1916" t="n">
        <v>270.57</v>
      </c>
      <c r="K1916" t="n">
        <v>57.72</v>
      </c>
      <c r="L1916" t="n">
        <v>22</v>
      </c>
      <c r="M1916" t="n">
        <v>8</v>
      </c>
      <c r="N1916" t="n">
        <v>70.84</v>
      </c>
      <c r="O1916" t="n">
        <v>33604.28</v>
      </c>
      <c r="P1916" t="n">
        <v>255.87</v>
      </c>
      <c r="Q1916" t="n">
        <v>444.55</v>
      </c>
      <c r="R1916" t="n">
        <v>69.26000000000001</v>
      </c>
      <c r="S1916" t="n">
        <v>48.21</v>
      </c>
      <c r="T1916" t="n">
        <v>4585</v>
      </c>
      <c r="U1916" t="n">
        <v>0.7</v>
      </c>
      <c r="V1916" t="n">
        <v>0.78</v>
      </c>
      <c r="W1916" t="n">
        <v>0.17</v>
      </c>
      <c r="X1916" t="n">
        <v>0.26</v>
      </c>
      <c r="Y1916" t="n">
        <v>1</v>
      </c>
      <c r="Z1916" t="n">
        <v>10</v>
      </c>
    </row>
    <row r="1917">
      <c r="A1917" t="n">
        <v>85</v>
      </c>
      <c r="B1917" t="n">
        <v>120</v>
      </c>
      <c r="C1917" t="inlineStr">
        <is>
          <t xml:space="preserve">CONCLUIDO	</t>
        </is>
      </c>
      <c r="D1917" t="n">
        <v>4.8285</v>
      </c>
      <c r="E1917" t="n">
        <v>20.71</v>
      </c>
      <c r="F1917" t="n">
        <v>17.55</v>
      </c>
      <c r="G1917" t="n">
        <v>105.28</v>
      </c>
      <c r="H1917" t="n">
        <v>1.46</v>
      </c>
      <c r="I1917" t="n">
        <v>10</v>
      </c>
      <c r="J1917" t="n">
        <v>271.05</v>
      </c>
      <c r="K1917" t="n">
        <v>57.72</v>
      </c>
      <c r="L1917" t="n">
        <v>22.25</v>
      </c>
      <c r="M1917" t="n">
        <v>8</v>
      </c>
      <c r="N1917" t="n">
        <v>71.06999999999999</v>
      </c>
      <c r="O1917" t="n">
        <v>33663.24</v>
      </c>
      <c r="P1917" t="n">
        <v>255.22</v>
      </c>
      <c r="Q1917" t="n">
        <v>444.55</v>
      </c>
      <c r="R1917" t="n">
        <v>69.45999999999999</v>
      </c>
      <c r="S1917" t="n">
        <v>48.21</v>
      </c>
      <c r="T1917" t="n">
        <v>4682.97</v>
      </c>
      <c r="U1917" t="n">
        <v>0.6899999999999999</v>
      </c>
      <c r="V1917" t="n">
        <v>0.78</v>
      </c>
      <c r="W1917" t="n">
        <v>0.18</v>
      </c>
      <c r="X1917" t="n">
        <v>0.27</v>
      </c>
      <c r="Y1917" t="n">
        <v>1</v>
      </c>
      <c r="Z1917" t="n">
        <v>10</v>
      </c>
    </row>
    <row r="1918">
      <c r="A1918" t="n">
        <v>86</v>
      </c>
      <c r="B1918" t="n">
        <v>120</v>
      </c>
      <c r="C1918" t="inlineStr">
        <is>
          <t xml:space="preserve">CONCLUIDO	</t>
        </is>
      </c>
      <c r="D1918" t="n">
        <v>4.8268</v>
      </c>
      <c r="E1918" t="n">
        <v>20.72</v>
      </c>
      <c r="F1918" t="n">
        <v>17.55</v>
      </c>
      <c r="G1918" t="n">
        <v>105.32</v>
      </c>
      <c r="H1918" t="n">
        <v>1.47</v>
      </c>
      <c r="I1918" t="n">
        <v>10</v>
      </c>
      <c r="J1918" t="n">
        <v>271.52</v>
      </c>
      <c r="K1918" t="n">
        <v>57.72</v>
      </c>
      <c r="L1918" t="n">
        <v>22.5</v>
      </c>
      <c r="M1918" t="n">
        <v>8</v>
      </c>
      <c r="N1918" t="n">
        <v>71.3</v>
      </c>
      <c r="O1918" t="n">
        <v>33722.28</v>
      </c>
      <c r="P1918" t="n">
        <v>254.97</v>
      </c>
      <c r="Q1918" t="n">
        <v>444.55</v>
      </c>
      <c r="R1918" t="n">
        <v>69.77</v>
      </c>
      <c r="S1918" t="n">
        <v>48.21</v>
      </c>
      <c r="T1918" t="n">
        <v>4840.14</v>
      </c>
      <c r="U1918" t="n">
        <v>0.6899999999999999</v>
      </c>
      <c r="V1918" t="n">
        <v>0.78</v>
      </c>
      <c r="W1918" t="n">
        <v>0.18</v>
      </c>
      <c r="X1918" t="n">
        <v>0.28</v>
      </c>
      <c r="Y1918" t="n">
        <v>1</v>
      </c>
      <c r="Z1918" t="n">
        <v>10</v>
      </c>
    </row>
    <row r="1919">
      <c r="A1919" t="n">
        <v>87</v>
      </c>
      <c r="B1919" t="n">
        <v>120</v>
      </c>
      <c r="C1919" t="inlineStr">
        <is>
          <t xml:space="preserve">CONCLUIDO	</t>
        </is>
      </c>
      <c r="D1919" t="n">
        <v>4.8495</v>
      </c>
      <c r="E1919" t="n">
        <v>20.62</v>
      </c>
      <c r="F1919" t="n">
        <v>17.5</v>
      </c>
      <c r="G1919" t="n">
        <v>116.68</v>
      </c>
      <c r="H1919" t="n">
        <v>1.49</v>
      </c>
      <c r="I1919" t="n">
        <v>9</v>
      </c>
      <c r="J1919" t="n">
        <v>272</v>
      </c>
      <c r="K1919" t="n">
        <v>57.72</v>
      </c>
      <c r="L1919" t="n">
        <v>22.75</v>
      </c>
      <c r="M1919" t="n">
        <v>7</v>
      </c>
      <c r="N1919" t="n">
        <v>71.53</v>
      </c>
      <c r="O1919" t="n">
        <v>33781.41</v>
      </c>
      <c r="P1919" t="n">
        <v>253.45</v>
      </c>
      <c r="Q1919" t="n">
        <v>444.55</v>
      </c>
      <c r="R1919" t="n">
        <v>67.97</v>
      </c>
      <c r="S1919" t="n">
        <v>48.21</v>
      </c>
      <c r="T1919" t="n">
        <v>3946.62</v>
      </c>
      <c r="U1919" t="n">
        <v>0.71</v>
      </c>
      <c r="V1919" t="n">
        <v>0.78</v>
      </c>
      <c r="W1919" t="n">
        <v>0.18</v>
      </c>
      <c r="X1919" t="n">
        <v>0.23</v>
      </c>
      <c r="Y1919" t="n">
        <v>1</v>
      </c>
      <c r="Z1919" t="n">
        <v>10</v>
      </c>
    </row>
    <row r="1920">
      <c r="A1920" t="n">
        <v>88</v>
      </c>
      <c r="B1920" t="n">
        <v>120</v>
      </c>
      <c r="C1920" t="inlineStr">
        <is>
          <t xml:space="preserve">CONCLUIDO	</t>
        </is>
      </c>
      <c r="D1920" t="n">
        <v>4.8488</v>
      </c>
      <c r="E1920" t="n">
        <v>20.62</v>
      </c>
      <c r="F1920" t="n">
        <v>17.5</v>
      </c>
      <c r="G1920" t="n">
        <v>116.7</v>
      </c>
      <c r="H1920" t="n">
        <v>1.5</v>
      </c>
      <c r="I1920" t="n">
        <v>9</v>
      </c>
      <c r="J1920" t="n">
        <v>272.49</v>
      </c>
      <c r="K1920" t="n">
        <v>57.72</v>
      </c>
      <c r="L1920" t="n">
        <v>23</v>
      </c>
      <c r="M1920" t="n">
        <v>7</v>
      </c>
      <c r="N1920" t="n">
        <v>71.76000000000001</v>
      </c>
      <c r="O1920" t="n">
        <v>33840.76</v>
      </c>
      <c r="P1920" t="n">
        <v>253.79</v>
      </c>
      <c r="Q1920" t="n">
        <v>444.55</v>
      </c>
      <c r="R1920" t="n">
        <v>68.09</v>
      </c>
      <c r="S1920" t="n">
        <v>48.21</v>
      </c>
      <c r="T1920" t="n">
        <v>4006.4</v>
      </c>
      <c r="U1920" t="n">
        <v>0.71</v>
      </c>
      <c r="V1920" t="n">
        <v>0.78</v>
      </c>
      <c r="W1920" t="n">
        <v>0.18</v>
      </c>
      <c r="X1920" t="n">
        <v>0.23</v>
      </c>
      <c r="Y1920" t="n">
        <v>1</v>
      </c>
      <c r="Z1920" t="n">
        <v>10</v>
      </c>
    </row>
    <row r="1921">
      <c r="A1921" t="n">
        <v>89</v>
      </c>
      <c r="B1921" t="n">
        <v>120</v>
      </c>
      <c r="C1921" t="inlineStr">
        <is>
          <t xml:space="preserve">CONCLUIDO	</t>
        </is>
      </c>
      <c r="D1921" t="n">
        <v>4.8489</v>
      </c>
      <c r="E1921" t="n">
        <v>20.62</v>
      </c>
      <c r="F1921" t="n">
        <v>17.5</v>
      </c>
      <c r="G1921" t="n">
        <v>116.69</v>
      </c>
      <c r="H1921" t="n">
        <v>1.52</v>
      </c>
      <c r="I1921" t="n">
        <v>9</v>
      </c>
      <c r="J1921" t="n">
        <v>272.97</v>
      </c>
      <c r="K1921" t="n">
        <v>57.72</v>
      </c>
      <c r="L1921" t="n">
        <v>23.25</v>
      </c>
      <c r="M1921" t="n">
        <v>7</v>
      </c>
      <c r="N1921" t="n">
        <v>71.98999999999999</v>
      </c>
      <c r="O1921" t="n">
        <v>33900.07</v>
      </c>
      <c r="P1921" t="n">
        <v>253.84</v>
      </c>
      <c r="Q1921" t="n">
        <v>444.56</v>
      </c>
      <c r="R1921" t="n">
        <v>68.08</v>
      </c>
      <c r="S1921" t="n">
        <v>48.21</v>
      </c>
      <c r="T1921" t="n">
        <v>3998.35</v>
      </c>
      <c r="U1921" t="n">
        <v>0.71</v>
      </c>
      <c r="V1921" t="n">
        <v>0.78</v>
      </c>
      <c r="W1921" t="n">
        <v>0.18</v>
      </c>
      <c r="X1921" t="n">
        <v>0.23</v>
      </c>
      <c r="Y1921" t="n">
        <v>1</v>
      </c>
      <c r="Z1921" t="n">
        <v>10</v>
      </c>
    </row>
    <row r="1922">
      <c r="A1922" t="n">
        <v>90</v>
      </c>
      <c r="B1922" t="n">
        <v>120</v>
      </c>
      <c r="C1922" t="inlineStr">
        <is>
          <t xml:space="preserve">CONCLUIDO	</t>
        </is>
      </c>
      <c r="D1922" t="n">
        <v>4.8464</v>
      </c>
      <c r="E1922" t="n">
        <v>20.63</v>
      </c>
      <c r="F1922" t="n">
        <v>17.52</v>
      </c>
      <c r="G1922" t="n">
        <v>116.77</v>
      </c>
      <c r="H1922" t="n">
        <v>1.53</v>
      </c>
      <c r="I1922" t="n">
        <v>9</v>
      </c>
      <c r="J1922" t="n">
        <v>273.45</v>
      </c>
      <c r="K1922" t="n">
        <v>57.72</v>
      </c>
      <c r="L1922" t="n">
        <v>23.5</v>
      </c>
      <c r="M1922" t="n">
        <v>7</v>
      </c>
      <c r="N1922" t="n">
        <v>72.22</v>
      </c>
      <c r="O1922" t="n">
        <v>33959.47</v>
      </c>
      <c r="P1922" t="n">
        <v>254.31</v>
      </c>
      <c r="Q1922" t="n">
        <v>444.55</v>
      </c>
      <c r="R1922" t="n">
        <v>68.38</v>
      </c>
      <c r="S1922" t="n">
        <v>48.21</v>
      </c>
      <c r="T1922" t="n">
        <v>4147.56</v>
      </c>
      <c r="U1922" t="n">
        <v>0.71</v>
      </c>
      <c r="V1922" t="n">
        <v>0.78</v>
      </c>
      <c r="W1922" t="n">
        <v>0.18</v>
      </c>
      <c r="X1922" t="n">
        <v>0.24</v>
      </c>
      <c r="Y1922" t="n">
        <v>1</v>
      </c>
      <c r="Z1922" t="n">
        <v>10</v>
      </c>
    </row>
    <row r="1923">
      <c r="A1923" t="n">
        <v>91</v>
      </c>
      <c r="B1923" t="n">
        <v>120</v>
      </c>
      <c r="C1923" t="inlineStr">
        <is>
          <t xml:space="preserve">CONCLUIDO	</t>
        </is>
      </c>
      <c r="D1923" t="n">
        <v>4.8505</v>
      </c>
      <c r="E1923" t="n">
        <v>20.62</v>
      </c>
      <c r="F1923" t="n">
        <v>17.5</v>
      </c>
      <c r="G1923" t="n">
        <v>116.65</v>
      </c>
      <c r="H1923" t="n">
        <v>1.54</v>
      </c>
      <c r="I1923" t="n">
        <v>9</v>
      </c>
      <c r="J1923" t="n">
        <v>273.93</v>
      </c>
      <c r="K1923" t="n">
        <v>57.72</v>
      </c>
      <c r="L1923" t="n">
        <v>23.75</v>
      </c>
      <c r="M1923" t="n">
        <v>7</v>
      </c>
      <c r="N1923" t="n">
        <v>72.45999999999999</v>
      </c>
      <c r="O1923" t="n">
        <v>34018.96</v>
      </c>
      <c r="P1923" t="n">
        <v>254.12</v>
      </c>
      <c r="Q1923" t="n">
        <v>444.55</v>
      </c>
      <c r="R1923" t="n">
        <v>67.77</v>
      </c>
      <c r="S1923" t="n">
        <v>48.21</v>
      </c>
      <c r="T1923" t="n">
        <v>3846.77</v>
      </c>
      <c r="U1923" t="n">
        <v>0.71</v>
      </c>
      <c r="V1923" t="n">
        <v>0.78</v>
      </c>
      <c r="W1923" t="n">
        <v>0.18</v>
      </c>
      <c r="X1923" t="n">
        <v>0.22</v>
      </c>
      <c r="Y1923" t="n">
        <v>1</v>
      </c>
      <c r="Z1923" t="n">
        <v>10</v>
      </c>
    </row>
    <row r="1924">
      <c r="A1924" t="n">
        <v>92</v>
      </c>
      <c r="B1924" t="n">
        <v>120</v>
      </c>
      <c r="C1924" t="inlineStr">
        <is>
          <t xml:space="preserve">CONCLUIDO	</t>
        </is>
      </c>
      <c r="D1924" t="n">
        <v>4.8474</v>
      </c>
      <c r="E1924" t="n">
        <v>20.63</v>
      </c>
      <c r="F1924" t="n">
        <v>17.51</v>
      </c>
      <c r="G1924" t="n">
        <v>116.74</v>
      </c>
      <c r="H1924" t="n">
        <v>1.56</v>
      </c>
      <c r="I1924" t="n">
        <v>9</v>
      </c>
      <c r="J1924" t="n">
        <v>274.41</v>
      </c>
      <c r="K1924" t="n">
        <v>57.72</v>
      </c>
      <c r="L1924" t="n">
        <v>24</v>
      </c>
      <c r="M1924" t="n">
        <v>7</v>
      </c>
      <c r="N1924" t="n">
        <v>72.69</v>
      </c>
      <c r="O1924" t="n">
        <v>34078.55</v>
      </c>
      <c r="P1924" t="n">
        <v>254.29</v>
      </c>
      <c r="Q1924" t="n">
        <v>444.59</v>
      </c>
      <c r="R1924" t="n">
        <v>68.23999999999999</v>
      </c>
      <c r="S1924" t="n">
        <v>48.21</v>
      </c>
      <c r="T1924" t="n">
        <v>4081.87</v>
      </c>
      <c r="U1924" t="n">
        <v>0.71</v>
      </c>
      <c r="V1924" t="n">
        <v>0.78</v>
      </c>
      <c r="W1924" t="n">
        <v>0.18</v>
      </c>
      <c r="X1924" t="n">
        <v>0.23</v>
      </c>
      <c r="Y1924" t="n">
        <v>1</v>
      </c>
      <c r="Z1924" t="n">
        <v>10</v>
      </c>
    </row>
    <row r="1925">
      <c r="A1925" t="n">
        <v>93</v>
      </c>
      <c r="B1925" t="n">
        <v>120</v>
      </c>
      <c r="C1925" t="inlineStr">
        <is>
          <t xml:space="preserve">CONCLUIDO	</t>
        </is>
      </c>
      <c r="D1925" t="n">
        <v>4.8503</v>
      </c>
      <c r="E1925" t="n">
        <v>20.62</v>
      </c>
      <c r="F1925" t="n">
        <v>17.5</v>
      </c>
      <c r="G1925" t="n">
        <v>116.66</v>
      </c>
      <c r="H1925" t="n">
        <v>1.57</v>
      </c>
      <c r="I1925" t="n">
        <v>9</v>
      </c>
      <c r="J1925" t="n">
        <v>274.9</v>
      </c>
      <c r="K1925" t="n">
        <v>57.72</v>
      </c>
      <c r="L1925" t="n">
        <v>24.25</v>
      </c>
      <c r="M1925" t="n">
        <v>7</v>
      </c>
      <c r="N1925" t="n">
        <v>72.92</v>
      </c>
      <c r="O1925" t="n">
        <v>34138.22</v>
      </c>
      <c r="P1925" t="n">
        <v>254.48</v>
      </c>
      <c r="Q1925" t="n">
        <v>444.55</v>
      </c>
      <c r="R1925" t="n">
        <v>67.79000000000001</v>
      </c>
      <c r="S1925" t="n">
        <v>48.21</v>
      </c>
      <c r="T1925" t="n">
        <v>3855.68</v>
      </c>
      <c r="U1925" t="n">
        <v>0.71</v>
      </c>
      <c r="V1925" t="n">
        <v>0.78</v>
      </c>
      <c r="W1925" t="n">
        <v>0.18</v>
      </c>
      <c r="X1925" t="n">
        <v>0.22</v>
      </c>
      <c r="Y1925" t="n">
        <v>1</v>
      </c>
      <c r="Z1925" t="n">
        <v>10</v>
      </c>
    </row>
    <row r="1926">
      <c r="A1926" t="n">
        <v>94</v>
      </c>
      <c r="B1926" t="n">
        <v>120</v>
      </c>
      <c r="C1926" t="inlineStr">
        <is>
          <t xml:space="preserve">CONCLUIDO	</t>
        </is>
      </c>
      <c r="D1926" t="n">
        <v>4.8499</v>
      </c>
      <c r="E1926" t="n">
        <v>20.62</v>
      </c>
      <c r="F1926" t="n">
        <v>17.5</v>
      </c>
      <c r="G1926" t="n">
        <v>116.67</v>
      </c>
      <c r="H1926" t="n">
        <v>1.58</v>
      </c>
      <c r="I1926" t="n">
        <v>9</v>
      </c>
      <c r="J1926" t="n">
        <v>275.38</v>
      </c>
      <c r="K1926" t="n">
        <v>57.72</v>
      </c>
      <c r="L1926" t="n">
        <v>24.5</v>
      </c>
      <c r="M1926" t="n">
        <v>7</v>
      </c>
      <c r="N1926" t="n">
        <v>73.16</v>
      </c>
      <c r="O1926" t="n">
        <v>34197.98</v>
      </c>
      <c r="P1926" t="n">
        <v>253.98</v>
      </c>
      <c r="Q1926" t="n">
        <v>444.55</v>
      </c>
      <c r="R1926" t="n">
        <v>67.84</v>
      </c>
      <c r="S1926" t="n">
        <v>48.21</v>
      </c>
      <c r="T1926" t="n">
        <v>3879.98</v>
      </c>
      <c r="U1926" t="n">
        <v>0.71</v>
      </c>
      <c r="V1926" t="n">
        <v>0.78</v>
      </c>
      <c r="W1926" t="n">
        <v>0.18</v>
      </c>
      <c r="X1926" t="n">
        <v>0.22</v>
      </c>
      <c r="Y1926" t="n">
        <v>1</v>
      </c>
      <c r="Z1926" t="n">
        <v>10</v>
      </c>
    </row>
    <row r="1927">
      <c r="A1927" t="n">
        <v>95</v>
      </c>
      <c r="B1927" t="n">
        <v>120</v>
      </c>
      <c r="C1927" t="inlineStr">
        <is>
          <t xml:space="preserve">CONCLUIDO	</t>
        </is>
      </c>
      <c r="D1927" t="n">
        <v>4.8537</v>
      </c>
      <c r="E1927" t="n">
        <v>20.6</v>
      </c>
      <c r="F1927" t="n">
        <v>17.48</v>
      </c>
      <c r="G1927" t="n">
        <v>116.56</v>
      </c>
      <c r="H1927" t="n">
        <v>1.6</v>
      </c>
      <c r="I1927" t="n">
        <v>9</v>
      </c>
      <c r="J1927" t="n">
        <v>275.87</v>
      </c>
      <c r="K1927" t="n">
        <v>57.72</v>
      </c>
      <c r="L1927" t="n">
        <v>24.75</v>
      </c>
      <c r="M1927" t="n">
        <v>7</v>
      </c>
      <c r="N1927" t="n">
        <v>73.39</v>
      </c>
      <c r="O1927" t="n">
        <v>34257.84</v>
      </c>
      <c r="P1927" t="n">
        <v>253.34</v>
      </c>
      <c r="Q1927" t="n">
        <v>444.55</v>
      </c>
      <c r="R1927" t="n">
        <v>67.27</v>
      </c>
      <c r="S1927" t="n">
        <v>48.21</v>
      </c>
      <c r="T1927" t="n">
        <v>3592.89</v>
      </c>
      <c r="U1927" t="n">
        <v>0.72</v>
      </c>
      <c r="V1927" t="n">
        <v>0.78</v>
      </c>
      <c r="W1927" t="n">
        <v>0.18</v>
      </c>
      <c r="X1927" t="n">
        <v>0.21</v>
      </c>
      <c r="Y1927" t="n">
        <v>1</v>
      </c>
      <c r="Z1927" t="n">
        <v>10</v>
      </c>
    </row>
    <row r="1928">
      <c r="A1928" t="n">
        <v>96</v>
      </c>
      <c r="B1928" t="n">
        <v>120</v>
      </c>
      <c r="C1928" t="inlineStr">
        <is>
          <t xml:space="preserve">CONCLUIDO	</t>
        </is>
      </c>
      <c r="D1928" t="n">
        <v>4.8591</v>
      </c>
      <c r="E1928" t="n">
        <v>20.58</v>
      </c>
      <c r="F1928" t="n">
        <v>17.46</v>
      </c>
      <c r="G1928" t="n">
        <v>116.41</v>
      </c>
      <c r="H1928" t="n">
        <v>1.61</v>
      </c>
      <c r="I1928" t="n">
        <v>9</v>
      </c>
      <c r="J1928" t="n">
        <v>276.35</v>
      </c>
      <c r="K1928" t="n">
        <v>57.72</v>
      </c>
      <c r="L1928" t="n">
        <v>25</v>
      </c>
      <c r="M1928" t="n">
        <v>7</v>
      </c>
      <c r="N1928" t="n">
        <v>73.63</v>
      </c>
      <c r="O1928" t="n">
        <v>34317.79</v>
      </c>
      <c r="P1928" t="n">
        <v>252.9</v>
      </c>
      <c r="Q1928" t="n">
        <v>444.55</v>
      </c>
      <c r="R1928" t="n">
        <v>66.48999999999999</v>
      </c>
      <c r="S1928" t="n">
        <v>48.21</v>
      </c>
      <c r="T1928" t="n">
        <v>3204.37</v>
      </c>
      <c r="U1928" t="n">
        <v>0.73</v>
      </c>
      <c r="V1928" t="n">
        <v>0.78</v>
      </c>
      <c r="W1928" t="n">
        <v>0.18</v>
      </c>
      <c r="X1928" t="n">
        <v>0.18</v>
      </c>
      <c r="Y1928" t="n">
        <v>1</v>
      </c>
      <c r="Z1928" t="n">
        <v>10</v>
      </c>
    </row>
    <row r="1929">
      <c r="A1929" t="n">
        <v>97</v>
      </c>
      <c r="B1929" t="n">
        <v>120</v>
      </c>
      <c r="C1929" t="inlineStr">
        <is>
          <t xml:space="preserve">CONCLUIDO	</t>
        </is>
      </c>
      <c r="D1929" t="n">
        <v>4.8565</v>
      </c>
      <c r="E1929" t="n">
        <v>20.59</v>
      </c>
      <c r="F1929" t="n">
        <v>17.47</v>
      </c>
      <c r="G1929" t="n">
        <v>116.48</v>
      </c>
      <c r="H1929" t="n">
        <v>1.62</v>
      </c>
      <c r="I1929" t="n">
        <v>9</v>
      </c>
      <c r="J1929" t="n">
        <v>276.84</v>
      </c>
      <c r="K1929" t="n">
        <v>57.72</v>
      </c>
      <c r="L1929" t="n">
        <v>25.25</v>
      </c>
      <c r="M1929" t="n">
        <v>7</v>
      </c>
      <c r="N1929" t="n">
        <v>73.87</v>
      </c>
      <c r="O1929" t="n">
        <v>34377.83</v>
      </c>
      <c r="P1929" t="n">
        <v>252.8</v>
      </c>
      <c r="Q1929" t="n">
        <v>444.55</v>
      </c>
      <c r="R1929" t="n">
        <v>67.06</v>
      </c>
      <c r="S1929" t="n">
        <v>48.21</v>
      </c>
      <c r="T1929" t="n">
        <v>3491.07</v>
      </c>
      <c r="U1929" t="n">
        <v>0.72</v>
      </c>
      <c r="V1929" t="n">
        <v>0.78</v>
      </c>
      <c r="W1929" t="n">
        <v>0.17</v>
      </c>
      <c r="X1929" t="n">
        <v>0.2</v>
      </c>
      <c r="Y1929" t="n">
        <v>1</v>
      </c>
      <c r="Z1929" t="n">
        <v>10</v>
      </c>
    </row>
    <row r="1930">
      <c r="A1930" t="n">
        <v>98</v>
      </c>
      <c r="B1930" t="n">
        <v>120</v>
      </c>
      <c r="C1930" t="inlineStr">
        <is>
          <t xml:space="preserve">CONCLUIDO	</t>
        </is>
      </c>
      <c r="D1930" t="n">
        <v>4.8403</v>
      </c>
      <c r="E1930" t="n">
        <v>20.66</v>
      </c>
      <c r="F1930" t="n">
        <v>17.54</v>
      </c>
      <c r="G1930" t="n">
        <v>116.94</v>
      </c>
      <c r="H1930" t="n">
        <v>1.64</v>
      </c>
      <c r="I1930" t="n">
        <v>9</v>
      </c>
      <c r="J1930" t="n">
        <v>277.33</v>
      </c>
      <c r="K1930" t="n">
        <v>57.72</v>
      </c>
      <c r="L1930" t="n">
        <v>25.5</v>
      </c>
      <c r="M1930" t="n">
        <v>7</v>
      </c>
      <c r="N1930" t="n">
        <v>74.09999999999999</v>
      </c>
      <c r="O1930" t="n">
        <v>34437.96</v>
      </c>
      <c r="P1930" t="n">
        <v>253.38</v>
      </c>
      <c r="Q1930" t="n">
        <v>444.55</v>
      </c>
      <c r="R1930" t="n">
        <v>69.48999999999999</v>
      </c>
      <c r="S1930" t="n">
        <v>48.21</v>
      </c>
      <c r="T1930" t="n">
        <v>4706.94</v>
      </c>
      <c r="U1930" t="n">
        <v>0.6899999999999999</v>
      </c>
      <c r="V1930" t="n">
        <v>0.78</v>
      </c>
      <c r="W1930" t="n">
        <v>0.17</v>
      </c>
      <c r="X1930" t="n">
        <v>0.26</v>
      </c>
      <c r="Y1930" t="n">
        <v>1</v>
      </c>
      <c r="Z1930" t="n">
        <v>10</v>
      </c>
    </row>
    <row r="1931">
      <c r="A1931" t="n">
        <v>99</v>
      </c>
      <c r="B1931" t="n">
        <v>120</v>
      </c>
      <c r="C1931" t="inlineStr">
        <is>
          <t xml:space="preserve">CONCLUIDO	</t>
        </is>
      </c>
      <c r="D1931" t="n">
        <v>4.8648</v>
      </c>
      <c r="E1931" t="n">
        <v>20.56</v>
      </c>
      <c r="F1931" t="n">
        <v>17.48</v>
      </c>
      <c r="G1931" t="n">
        <v>131.12</v>
      </c>
      <c r="H1931" t="n">
        <v>1.65</v>
      </c>
      <c r="I1931" t="n">
        <v>8</v>
      </c>
      <c r="J1931" t="n">
        <v>277.82</v>
      </c>
      <c r="K1931" t="n">
        <v>57.72</v>
      </c>
      <c r="L1931" t="n">
        <v>25.75</v>
      </c>
      <c r="M1931" t="n">
        <v>6</v>
      </c>
      <c r="N1931" t="n">
        <v>74.34</v>
      </c>
      <c r="O1931" t="n">
        <v>34498.19</v>
      </c>
      <c r="P1931" t="n">
        <v>252</v>
      </c>
      <c r="Q1931" t="n">
        <v>444.6</v>
      </c>
      <c r="R1931" t="n">
        <v>67.29000000000001</v>
      </c>
      <c r="S1931" t="n">
        <v>48.21</v>
      </c>
      <c r="T1931" t="n">
        <v>3611.05</v>
      </c>
      <c r="U1931" t="n">
        <v>0.72</v>
      </c>
      <c r="V1931" t="n">
        <v>0.78</v>
      </c>
      <c r="W1931" t="n">
        <v>0.18</v>
      </c>
      <c r="X1931" t="n">
        <v>0.21</v>
      </c>
      <c r="Y1931" t="n">
        <v>1</v>
      </c>
      <c r="Z1931" t="n">
        <v>10</v>
      </c>
    </row>
    <row r="1932">
      <c r="A1932" t="n">
        <v>100</v>
      </c>
      <c r="B1932" t="n">
        <v>120</v>
      </c>
      <c r="C1932" t="inlineStr">
        <is>
          <t xml:space="preserve">CONCLUIDO	</t>
        </is>
      </c>
      <c r="D1932" t="n">
        <v>4.8682</v>
      </c>
      <c r="E1932" t="n">
        <v>20.54</v>
      </c>
      <c r="F1932" t="n">
        <v>17.47</v>
      </c>
      <c r="G1932" t="n">
        <v>131.01</v>
      </c>
      <c r="H1932" t="n">
        <v>1.66</v>
      </c>
      <c r="I1932" t="n">
        <v>8</v>
      </c>
      <c r="J1932" t="n">
        <v>278.31</v>
      </c>
      <c r="K1932" t="n">
        <v>57.72</v>
      </c>
      <c r="L1932" t="n">
        <v>26</v>
      </c>
      <c r="M1932" t="n">
        <v>6</v>
      </c>
      <c r="N1932" t="n">
        <v>74.58</v>
      </c>
      <c r="O1932" t="n">
        <v>34558.51</v>
      </c>
      <c r="P1932" t="n">
        <v>252</v>
      </c>
      <c r="Q1932" t="n">
        <v>444.56</v>
      </c>
      <c r="R1932" t="n">
        <v>66.89</v>
      </c>
      <c r="S1932" t="n">
        <v>48.21</v>
      </c>
      <c r="T1932" t="n">
        <v>3409.35</v>
      </c>
      <c r="U1932" t="n">
        <v>0.72</v>
      </c>
      <c r="V1932" t="n">
        <v>0.78</v>
      </c>
      <c r="W1932" t="n">
        <v>0.18</v>
      </c>
      <c r="X1932" t="n">
        <v>0.19</v>
      </c>
      <c r="Y1932" t="n">
        <v>1</v>
      </c>
      <c r="Z1932" t="n">
        <v>10</v>
      </c>
    </row>
    <row r="1933">
      <c r="A1933" t="n">
        <v>101</v>
      </c>
      <c r="B1933" t="n">
        <v>120</v>
      </c>
      <c r="C1933" t="inlineStr">
        <is>
          <t xml:space="preserve">CONCLUIDO	</t>
        </is>
      </c>
      <c r="D1933" t="n">
        <v>4.8671</v>
      </c>
      <c r="E1933" t="n">
        <v>20.55</v>
      </c>
      <c r="F1933" t="n">
        <v>17.47</v>
      </c>
      <c r="G1933" t="n">
        <v>131.05</v>
      </c>
      <c r="H1933" t="n">
        <v>1.68</v>
      </c>
      <c r="I1933" t="n">
        <v>8</v>
      </c>
      <c r="J1933" t="n">
        <v>278.79</v>
      </c>
      <c r="K1933" t="n">
        <v>57.72</v>
      </c>
      <c r="L1933" t="n">
        <v>26.25</v>
      </c>
      <c r="M1933" t="n">
        <v>6</v>
      </c>
      <c r="N1933" t="n">
        <v>74.81999999999999</v>
      </c>
      <c r="O1933" t="n">
        <v>34618.92</v>
      </c>
      <c r="P1933" t="n">
        <v>251.97</v>
      </c>
      <c r="Q1933" t="n">
        <v>444.55</v>
      </c>
      <c r="R1933" t="n">
        <v>67.03</v>
      </c>
      <c r="S1933" t="n">
        <v>48.21</v>
      </c>
      <c r="T1933" t="n">
        <v>3478.27</v>
      </c>
      <c r="U1933" t="n">
        <v>0.72</v>
      </c>
      <c r="V1933" t="n">
        <v>0.78</v>
      </c>
      <c r="W1933" t="n">
        <v>0.18</v>
      </c>
      <c r="X1933" t="n">
        <v>0.2</v>
      </c>
      <c r="Y1933" t="n">
        <v>1</v>
      </c>
      <c r="Z1933" t="n">
        <v>10</v>
      </c>
    </row>
    <row r="1934">
      <c r="A1934" t="n">
        <v>102</v>
      </c>
      <c r="B1934" t="n">
        <v>120</v>
      </c>
      <c r="C1934" t="inlineStr">
        <is>
          <t xml:space="preserve">CONCLUIDO	</t>
        </is>
      </c>
      <c r="D1934" t="n">
        <v>4.8648</v>
      </c>
      <c r="E1934" t="n">
        <v>20.56</v>
      </c>
      <c r="F1934" t="n">
        <v>17.48</v>
      </c>
      <c r="G1934" t="n">
        <v>131.12</v>
      </c>
      <c r="H1934" t="n">
        <v>1.69</v>
      </c>
      <c r="I1934" t="n">
        <v>8</v>
      </c>
      <c r="J1934" t="n">
        <v>279.29</v>
      </c>
      <c r="K1934" t="n">
        <v>57.72</v>
      </c>
      <c r="L1934" t="n">
        <v>26.5</v>
      </c>
      <c r="M1934" t="n">
        <v>6</v>
      </c>
      <c r="N1934" t="n">
        <v>75.06</v>
      </c>
      <c r="O1934" t="n">
        <v>34679.43</v>
      </c>
      <c r="P1934" t="n">
        <v>252.1</v>
      </c>
      <c r="Q1934" t="n">
        <v>444.55</v>
      </c>
      <c r="R1934" t="n">
        <v>67.33</v>
      </c>
      <c r="S1934" t="n">
        <v>48.21</v>
      </c>
      <c r="T1934" t="n">
        <v>3628.2</v>
      </c>
      <c r="U1934" t="n">
        <v>0.72</v>
      </c>
      <c r="V1934" t="n">
        <v>0.78</v>
      </c>
      <c r="W1934" t="n">
        <v>0.18</v>
      </c>
      <c r="X1934" t="n">
        <v>0.21</v>
      </c>
      <c r="Y1934" t="n">
        <v>1</v>
      </c>
      <c r="Z1934" t="n">
        <v>10</v>
      </c>
    </row>
    <row r="1935">
      <c r="A1935" t="n">
        <v>103</v>
      </c>
      <c r="B1935" t="n">
        <v>120</v>
      </c>
      <c r="C1935" t="inlineStr">
        <is>
          <t xml:space="preserve">CONCLUIDO	</t>
        </is>
      </c>
      <c r="D1935" t="n">
        <v>4.8664</v>
      </c>
      <c r="E1935" t="n">
        <v>20.55</v>
      </c>
      <c r="F1935" t="n">
        <v>17.48</v>
      </c>
      <c r="G1935" t="n">
        <v>131.07</v>
      </c>
      <c r="H1935" t="n">
        <v>1.7</v>
      </c>
      <c r="I1935" t="n">
        <v>8</v>
      </c>
      <c r="J1935" t="n">
        <v>279.78</v>
      </c>
      <c r="K1935" t="n">
        <v>57.72</v>
      </c>
      <c r="L1935" t="n">
        <v>26.75</v>
      </c>
      <c r="M1935" t="n">
        <v>6</v>
      </c>
      <c r="N1935" t="n">
        <v>75.3</v>
      </c>
      <c r="O1935" t="n">
        <v>34740.03</v>
      </c>
      <c r="P1935" t="n">
        <v>251.72</v>
      </c>
      <c r="Q1935" t="n">
        <v>444.55</v>
      </c>
      <c r="R1935" t="n">
        <v>67.09</v>
      </c>
      <c r="S1935" t="n">
        <v>48.21</v>
      </c>
      <c r="T1935" t="n">
        <v>3508.49</v>
      </c>
      <c r="U1935" t="n">
        <v>0.72</v>
      </c>
      <c r="V1935" t="n">
        <v>0.78</v>
      </c>
      <c r="W1935" t="n">
        <v>0.18</v>
      </c>
      <c r="X1935" t="n">
        <v>0.2</v>
      </c>
      <c r="Y1935" t="n">
        <v>1</v>
      </c>
      <c r="Z1935" t="n">
        <v>10</v>
      </c>
    </row>
    <row r="1936">
      <c r="A1936" t="n">
        <v>104</v>
      </c>
      <c r="B1936" t="n">
        <v>120</v>
      </c>
      <c r="C1936" t="inlineStr">
        <is>
          <t xml:space="preserve">CONCLUIDO	</t>
        </is>
      </c>
      <c r="D1936" t="n">
        <v>4.8661</v>
      </c>
      <c r="E1936" t="n">
        <v>20.55</v>
      </c>
      <c r="F1936" t="n">
        <v>17.48</v>
      </c>
      <c r="G1936" t="n">
        <v>131.08</v>
      </c>
      <c r="H1936" t="n">
        <v>1.72</v>
      </c>
      <c r="I1936" t="n">
        <v>8</v>
      </c>
      <c r="J1936" t="n">
        <v>280.27</v>
      </c>
      <c r="K1936" t="n">
        <v>57.72</v>
      </c>
      <c r="L1936" t="n">
        <v>27</v>
      </c>
      <c r="M1936" t="n">
        <v>6</v>
      </c>
      <c r="N1936" t="n">
        <v>75.54000000000001</v>
      </c>
      <c r="O1936" t="n">
        <v>34800.73</v>
      </c>
      <c r="P1936" t="n">
        <v>251.72</v>
      </c>
      <c r="Q1936" t="n">
        <v>444.56</v>
      </c>
      <c r="R1936" t="n">
        <v>67.12</v>
      </c>
      <c r="S1936" t="n">
        <v>48.21</v>
      </c>
      <c r="T1936" t="n">
        <v>3524.91</v>
      </c>
      <c r="U1936" t="n">
        <v>0.72</v>
      </c>
      <c r="V1936" t="n">
        <v>0.78</v>
      </c>
      <c r="W1936" t="n">
        <v>0.18</v>
      </c>
      <c r="X1936" t="n">
        <v>0.2</v>
      </c>
      <c r="Y1936" t="n">
        <v>1</v>
      </c>
      <c r="Z1936" t="n">
        <v>10</v>
      </c>
    </row>
    <row r="1937">
      <c r="A1937" t="n">
        <v>105</v>
      </c>
      <c r="B1937" t="n">
        <v>120</v>
      </c>
      <c r="C1937" t="inlineStr">
        <is>
          <t xml:space="preserve">CONCLUIDO	</t>
        </is>
      </c>
      <c r="D1937" t="n">
        <v>4.867</v>
      </c>
      <c r="E1937" t="n">
        <v>20.55</v>
      </c>
      <c r="F1937" t="n">
        <v>17.47</v>
      </c>
      <c r="G1937" t="n">
        <v>131.05</v>
      </c>
      <c r="H1937" t="n">
        <v>1.73</v>
      </c>
      <c r="I1937" t="n">
        <v>8</v>
      </c>
      <c r="J1937" t="n">
        <v>280.76</v>
      </c>
      <c r="K1937" t="n">
        <v>57.72</v>
      </c>
      <c r="L1937" t="n">
        <v>27.25</v>
      </c>
      <c r="M1937" t="n">
        <v>6</v>
      </c>
      <c r="N1937" t="n">
        <v>75.79000000000001</v>
      </c>
      <c r="O1937" t="n">
        <v>34861.53</v>
      </c>
      <c r="P1937" t="n">
        <v>251.39</v>
      </c>
      <c r="Q1937" t="n">
        <v>444.55</v>
      </c>
      <c r="R1937" t="n">
        <v>67.04000000000001</v>
      </c>
      <c r="S1937" t="n">
        <v>48.21</v>
      </c>
      <c r="T1937" t="n">
        <v>3485.8</v>
      </c>
      <c r="U1937" t="n">
        <v>0.72</v>
      </c>
      <c r="V1937" t="n">
        <v>0.78</v>
      </c>
      <c r="W1937" t="n">
        <v>0.18</v>
      </c>
      <c r="X1937" t="n">
        <v>0.2</v>
      </c>
      <c r="Y1937" t="n">
        <v>1</v>
      </c>
      <c r="Z1937" t="n">
        <v>10</v>
      </c>
    </row>
    <row r="1938">
      <c r="A1938" t="n">
        <v>106</v>
      </c>
      <c r="B1938" t="n">
        <v>120</v>
      </c>
      <c r="C1938" t="inlineStr">
        <is>
          <t xml:space="preserve">CONCLUIDO	</t>
        </is>
      </c>
      <c r="D1938" t="n">
        <v>4.8642</v>
      </c>
      <c r="E1938" t="n">
        <v>20.56</v>
      </c>
      <c r="F1938" t="n">
        <v>17.48</v>
      </c>
      <c r="G1938" t="n">
        <v>131.14</v>
      </c>
      <c r="H1938" t="n">
        <v>1.74</v>
      </c>
      <c r="I1938" t="n">
        <v>8</v>
      </c>
      <c r="J1938" t="n">
        <v>281.26</v>
      </c>
      <c r="K1938" t="n">
        <v>57.72</v>
      </c>
      <c r="L1938" t="n">
        <v>27.5</v>
      </c>
      <c r="M1938" t="n">
        <v>6</v>
      </c>
      <c r="N1938" t="n">
        <v>76.03</v>
      </c>
      <c r="O1938" t="n">
        <v>34922.42</v>
      </c>
      <c r="P1938" t="n">
        <v>251.24</v>
      </c>
      <c r="Q1938" t="n">
        <v>444.55</v>
      </c>
      <c r="R1938" t="n">
        <v>67.39</v>
      </c>
      <c r="S1938" t="n">
        <v>48.21</v>
      </c>
      <c r="T1938" t="n">
        <v>3657.89</v>
      </c>
      <c r="U1938" t="n">
        <v>0.72</v>
      </c>
      <c r="V1938" t="n">
        <v>0.78</v>
      </c>
      <c r="W1938" t="n">
        <v>0.18</v>
      </c>
      <c r="X1938" t="n">
        <v>0.21</v>
      </c>
      <c r="Y1938" t="n">
        <v>1</v>
      </c>
      <c r="Z1938" t="n">
        <v>10</v>
      </c>
    </row>
    <row r="1939">
      <c r="A1939" t="n">
        <v>107</v>
      </c>
      <c r="B1939" t="n">
        <v>120</v>
      </c>
      <c r="C1939" t="inlineStr">
        <is>
          <t xml:space="preserve">CONCLUIDO	</t>
        </is>
      </c>
      <c r="D1939" t="n">
        <v>4.8703</v>
      </c>
      <c r="E1939" t="n">
        <v>20.53</v>
      </c>
      <c r="F1939" t="n">
        <v>17.46</v>
      </c>
      <c r="G1939" t="n">
        <v>130.94</v>
      </c>
      <c r="H1939" t="n">
        <v>1.75</v>
      </c>
      <c r="I1939" t="n">
        <v>8</v>
      </c>
      <c r="J1939" t="n">
        <v>281.75</v>
      </c>
      <c r="K1939" t="n">
        <v>57.72</v>
      </c>
      <c r="L1939" t="n">
        <v>27.75</v>
      </c>
      <c r="M1939" t="n">
        <v>6</v>
      </c>
      <c r="N1939" t="n">
        <v>76.28</v>
      </c>
      <c r="O1939" t="n">
        <v>34983.41</v>
      </c>
      <c r="P1939" t="n">
        <v>250.7</v>
      </c>
      <c r="Q1939" t="n">
        <v>444.58</v>
      </c>
      <c r="R1939" t="n">
        <v>66.40000000000001</v>
      </c>
      <c r="S1939" t="n">
        <v>48.21</v>
      </c>
      <c r="T1939" t="n">
        <v>3166.02</v>
      </c>
      <c r="U1939" t="n">
        <v>0.73</v>
      </c>
      <c r="V1939" t="n">
        <v>0.78</v>
      </c>
      <c r="W1939" t="n">
        <v>0.18</v>
      </c>
      <c r="X1939" t="n">
        <v>0.18</v>
      </c>
      <c r="Y1939" t="n">
        <v>1</v>
      </c>
      <c r="Z1939" t="n">
        <v>10</v>
      </c>
    </row>
    <row r="1940">
      <c r="A1940" t="n">
        <v>108</v>
      </c>
      <c r="B1940" t="n">
        <v>120</v>
      </c>
      <c r="C1940" t="inlineStr">
        <is>
          <t xml:space="preserve">CONCLUIDO	</t>
        </is>
      </c>
      <c r="D1940" t="n">
        <v>4.871</v>
      </c>
      <c r="E1940" t="n">
        <v>20.53</v>
      </c>
      <c r="F1940" t="n">
        <v>17.46</v>
      </c>
      <c r="G1940" t="n">
        <v>130.92</v>
      </c>
      <c r="H1940" t="n">
        <v>1.77</v>
      </c>
      <c r="I1940" t="n">
        <v>8</v>
      </c>
      <c r="J1940" t="n">
        <v>282.25</v>
      </c>
      <c r="K1940" t="n">
        <v>57.72</v>
      </c>
      <c r="L1940" t="n">
        <v>28</v>
      </c>
      <c r="M1940" t="n">
        <v>6</v>
      </c>
      <c r="N1940" t="n">
        <v>76.52</v>
      </c>
      <c r="O1940" t="n">
        <v>35044.49</v>
      </c>
      <c r="P1940" t="n">
        <v>250.75</v>
      </c>
      <c r="Q1940" t="n">
        <v>444.55</v>
      </c>
      <c r="R1940" t="n">
        <v>66.37</v>
      </c>
      <c r="S1940" t="n">
        <v>48.21</v>
      </c>
      <c r="T1940" t="n">
        <v>3149.49</v>
      </c>
      <c r="U1940" t="n">
        <v>0.73</v>
      </c>
      <c r="V1940" t="n">
        <v>0.78</v>
      </c>
      <c r="W1940" t="n">
        <v>0.18</v>
      </c>
      <c r="X1940" t="n">
        <v>0.18</v>
      </c>
      <c r="Y1940" t="n">
        <v>1</v>
      </c>
      <c r="Z1940" t="n">
        <v>10</v>
      </c>
    </row>
    <row r="1941">
      <c r="A1941" t="n">
        <v>109</v>
      </c>
      <c r="B1941" t="n">
        <v>120</v>
      </c>
      <c r="C1941" t="inlineStr">
        <is>
          <t xml:space="preserve">CONCLUIDO	</t>
        </is>
      </c>
      <c r="D1941" t="n">
        <v>4.8778</v>
      </c>
      <c r="E1941" t="n">
        <v>20.5</v>
      </c>
      <c r="F1941" t="n">
        <v>17.43</v>
      </c>
      <c r="G1941" t="n">
        <v>130.71</v>
      </c>
      <c r="H1941" t="n">
        <v>1.78</v>
      </c>
      <c r="I1941" t="n">
        <v>8</v>
      </c>
      <c r="J1941" t="n">
        <v>282.74</v>
      </c>
      <c r="K1941" t="n">
        <v>57.72</v>
      </c>
      <c r="L1941" t="n">
        <v>28.25</v>
      </c>
      <c r="M1941" t="n">
        <v>6</v>
      </c>
      <c r="N1941" t="n">
        <v>76.77</v>
      </c>
      <c r="O1941" t="n">
        <v>35105.68</v>
      </c>
      <c r="P1941" t="n">
        <v>249.44</v>
      </c>
      <c r="Q1941" t="n">
        <v>444.55</v>
      </c>
      <c r="R1941" t="n">
        <v>65.43000000000001</v>
      </c>
      <c r="S1941" t="n">
        <v>48.21</v>
      </c>
      <c r="T1941" t="n">
        <v>2678.97</v>
      </c>
      <c r="U1941" t="n">
        <v>0.74</v>
      </c>
      <c r="V1941" t="n">
        <v>0.78</v>
      </c>
      <c r="W1941" t="n">
        <v>0.18</v>
      </c>
      <c r="X1941" t="n">
        <v>0.15</v>
      </c>
      <c r="Y1941" t="n">
        <v>1</v>
      </c>
      <c r="Z1941" t="n">
        <v>10</v>
      </c>
    </row>
    <row r="1942">
      <c r="A1942" t="n">
        <v>110</v>
      </c>
      <c r="B1942" t="n">
        <v>120</v>
      </c>
      <c r="C1942" t="inlineStr">
        <is>
          <t xml:space="preserve">CONCLUIDO	</t>
        </is>
      </c>
      <c r="D1942" t="n">
        <v>4.8724</v>
      </c>
      <c r="E1942" t="n">
        <v>20.52</v>
      </c>
      <c r="F1942" t="n">
        <v>17.45</v>
      </c>
      <c r="G1942" t="n">
        <v>130.88</v>
      </c>
      <c r="H1942" t="n">
        <v>1.79</v>
      </c>
      <c r="I1942" t="n">
        <v>8</v>
      </c>
      <c r="J1942" t="n">
        <v>283.24</v>
      </c>
      <c r="K1942" t="n">
        <v>57.72</v>
      </c>
      <c r="L1942" t="n">
        <v>28.5</v>
      </c>
      <c r="M1942" t="n">
        <v>6</v>
      </c>
      <c r="N1942" t="n">
        <v>77.01000000000001</v>
      </c>
      <c r="O1942" t="n">
        <v>35166.96</v>
      </c>
      <c r="P1942" t="n">
        <v>250.05</v>
      </c>
      <c r="Q1942" t="n">
        <v>444.56</v>
      </c>
      <c r="R1942" t="n">
        <v>66.31</v>
      </c>
      <c r="S1942" t="n">
        <v>48.21</v>
      </c>
      <c r="T1942" t="n">
        <v>3121.31</v>
      </c>
      <c r="U1942" t="n">
        <v>0.73</v>
      </c>
      <c r="V1942" t="n">
        <v>0.78</v>
      </c>
      <c r="W1942" t="n">
        <v>0.17</v>
      </c>
      <c r="X1942" t="n">
        <v>0.17</v>
      </c>
      <c r="Y1942" t="n">
        <v>1</v>
      </c>
      <c r="Z1942" t="n">
        <v>10</v>
      </c>
    </row>
    <row r="1943">
      <c r="A1943" t="n">
        <v>111</v>
      </c>
      <c r="B1943" t="n">
        <v>120</v>
      </c>
      <c r="C1943" t="inlineStr">
        <is>
          <t xml:space="preserve">CONCLUIDO	</t>
        </is>
      </c>
      <c r="D1943" t="n">
        <v>4.8604</v>
      </c>
      <c r="E1943" t="n">
        <v>20.57</v>
      </c>
      <c r="F1943" t="n">
        <v>17.5</v>
      </c>
      <c r="G1943" t="n">
        <v>131.26</v>
      </c>
      <c r="H1943" t="n">
        <v>1.8</v>
      </c>
      <c r="I1943" t="n">
        <v>8</v>
      </c>
      <c r="J1943" t="n">
        <v>283.74</v>
      </c>
      <c r="K1943" t="n">
        <v>57.72</v>
      </c>
      <c r="L1943" t="n">
        <v>28.75</v>
      </c>
      <c r="M1943" t="n">
        <v>6</v>
      </c>
      <c r="N1943" t="n">
        <v>77.26000000000001</v>
      </c>
      <c r="O1943" t="n">
        <v>35228.34</v>
      </c>
      <c r="P1943" t="n">
        <v>250.5</v>
      </c>
      <c r="Q1943" t="n">
        <v>444.55</v>
      </c>
      <c r="R1943" t="n">
        <v>68.11</v>
      </c>
      <c r="S1943" t="n">
        <v>48.21</v>
      </c>
      <c r="T1943" t="n">
        <v>4019.81</v>
      </c>
      <c r="U1943" t="n">
        <v>0.71</v>
      </c>
      <c r="V1943" t="n">
        <v>0.78</v>
      </c>
      <c r="W1943" t="n">
        <v>0.17</v>
      </c>
      <c r="X1943" t="n">
        <v>0.22</v>
      </c>
      <c r="Y1943" t="n">
        <v>1</v>
      </c>
      <c r="Z1943" t="n">
        <v>10</v>
      </c>
    </row>
    <row r="1944">
      <c r="A1944" t="n">
        <v>112</v>
      </c>
      <c r="B1944" t="n">
        <v>120</v>
      </c>
      <c r="C1944" t="inlineStr">
        <is>
          <t xml:space="preserve">CONCLUIDO	</t>
        </is>
      </c>
      <c r="D1944" t="n">
        <v>4.8654</v>
      </c>
      <c r="E1944" t="n">
        <v>20.55</v>
      </c>
      <c r="F1944" t="n">
        <v>17.48</v>
      </c>
      <c r="G1944" t="n">
        <v>131.1</v>
      </c>
      <c r="H1944" t="n">
        <v>1.82</v>
      </c>
      <c r="I1944" t="n">
        <v>8</v>
      </c>
      <c r="J1944" t="n">
        <v>284.23</v>
      </c>
      <c r="K1944" t="n">
        <v>57.72</v>
      </c>
      <c r="L1944" t="n">
        <v>29</v>
      </c>
      <c r="M1944" t="n">
        <v>6</v>
      </c>
      <c r="N1944" t="n">
        <v>77.51000000000001</v>
      </c>
      <c r="O1944" t="n">
        <v>35289.82</v>
      </c>
      <c r="P1944" t="n">
        <v>249.04</v>
      </c>
      <c r="Q1944" t="n">
        <v>444.55</v>
      </c>
      <c r="R1944" t="n">
        <v>67.28</v>
      </c>
      <c r="S1944" t="n">
        <v>48.21</v>
      </c>
      <c r="T1944" t="n">
        <v>3606.28</v>
      </c>
      <c r="U1944" t="n">
        <v>0.72</v>
      </c>
      <c r="V1944" t="n">
        <v>0.78</v>
      </c>
      <c r="W1944" t="n">
        <v>0.18</v>
      </c>
      <c r="X1944" t="n">
        <v>0.2</v>
      </c>
      <c r="Y1944" t="n">
        <v>1</v>
      </c>
      <c r="Z1944" t="n">
        <v>10</v>
      </c>
    </row>
    <row r="1945">
      <c r="A1945" t="n">
        <v>113</v>
      </c>
      <c r="B1945" t="n">
        <v>120</v>
      </c>
      <c r="C1945" t="inlineStr">
        <is>
          <t xml:space="preserve">CONCLUIDO	</t>
        </is>
      </c>
      <c r="D1945" t="n">
        <v>4.8647</v>
      </c>
      <c r="E1945" t="n">
        <v>20.56</v>
      </c>
      <c r="F1945" t="n">
        <v>17.48</v>
      </c>
      <c r="G1945" t="n">
        <v>131.12</v>
      </c>
      <c r="H1945" t="n">
        <v>1.83</v>
      </c>
      <c r="I1945" t="n">
        <v>8</v>
      </c>
      <c r="J1945" t="n">
        <v>284.73</v>
      </c>
      <c r="K1945" t="n">
        <v>57.72</v>
      </c>
      <c r="L1945" t="n">
        <v>29.25</v>
      </c>
      <c r="M1945" t="n">
        <v>6</v>
      </c>
      <c r="N1945" t="n">
        <v>77.76000000000001</v>
      </c>
      <c r="O1945" t="n">
        <v>35351.4</v>
      </c>
      <c r="P1945" t="n">
        <v>248.42</v>
      </c>
      <c r="Q1945" t="n">
        <v>444.55</v>
      </c>
      <c r="R1945" t="n">
        <v>67.41</v>
      </c>
      <c r="S1945" t="n">
        <v>48.21</v>
      </c>
      <c r="T1945" t="n">
        <v>3671.89</v>
      </c>
      <c r="U1945" t="n">
        <v>0.72</v>
      </c>
      <c r="V1945" t="n">
        <v>0.78</v>
      </c>
      <c r="W1945" t="n">
        <v>0.18</v>
      </c>
      <c r="X1945" t="n">
        <v>0.21</v>
      </c>
      <c r="Y1945" t="n">
        <v>1</v>
      </c>
      <c r="Z1945" t="n">
        <v>10</v>
      </c>
    </row>
    <row r="1946">
      <c r="A1946" t="n">
        <v>114</v>
      </c>
      <c r="B1946" t="n">
        <v>120</v>
      </c>
      <c r="C1946" t="inlineStr">
        <is>
          <t xml:space="preserve">CONCLUIDO	</t>
        </is>
      </c>
      <c r="D1946" t="n">
        <v>4.8835</v>
      </c>
      <c r="E1946" t="n">
        <v>20.48</v>
      </c>
      <c r="F1946" t="n">
        <v>17.45</v>
      </c>
      <c r="G1946" t="n">
        <v>149.56</v>
      </c>
      <c r="H1946" t="n">
        <v>1.84</v>
      </c>
      <c r="I1946" t="n">
        <v>7</v>
      </c>
      <c r="J1946" t="n">
        <v>285.23</v>
      </c>
      <c r="K1946" t="n">
        <v>57.72</v>
      </c>
      <c r="L1946" t="n">
        <v>29.5</v>
      </c>
      <c r="M1946" t="n">
        <v>5</v>
      </c>
      <c r="N1946" t="n">
        <v>78.01000000000001</v>
      </c>
      <c r="O1946" t="n">
        <v>35413.08</v>
      </c>
      <c r="P1946" t="n">
        <v>247.29</v>
      </c>
      <c r="Q1946" t="n">
        <v>444.55</v>
      </c>
      <c r="R1946" t="n">
        <v>66.28</v>
      </c>
      <c r="S1946" t="n">
        <v>48.21</v>
      </c>
      <c r="T1946" t="n">
        <v>3108.52</v>
      </c>
      <c r="U1946" t="n">
        <v>0.73</v>
      </c>
      <c r="V1946" t="n">
        <v>0.78</v>
      </c>
      <c r="W1946" t="n">
        <v>0.17</v>
      </c>
      <c r="X1946" t="n">
        <v>0.17</v>
      </c>
      <c r="Y1946" t="n">
        <v>1</v>
      </c>
      <c r="Z1946" t="n">
        <v>10</v>
      </c>
    </row>
    <row r="1947">
      <c r="A1947" t="n">
        <v>115</v>
      </c>
      <c r="B1947" t="n">
        <v>120</v>
      </c>
      <c r="C1947" t="inlineStr">
        <is>
          <t xml:space="preserve">CONCLUIDO	</t>
        </is>
      </c>
      <c r="D1947" t="n">
        <v>4.8863</v>
      </c>
      <c r="E1947" t="n">
        <v>20.47</v>
      </c>
      <c r="F1947" t="n">
        <v>17.44</v>
      </c>
      <c r="G1947" t="n">
        <v>149.46</v>
      </c>
      <c r="H1947" t="n">
        <v>1.85</v>
      </c>
      <c r="I1947" t="n">
        <v>7</v>
      </c>
      <c r="J1947" t="n">
        <v>285.73</v>
      </c>
      <c r="K1947" t="n">
        <v>57.72</v>
      </c>
      <c r="L1947" t="n">
        <v>29.75</v>
      </c>
      <c r="M1947" t="n">
        <v>5</v>
      </c>
      <c r="N1947" t="n">
        <v>78.26000000000001</v>
      </c>
      <c r="O1947" t="n">
        <v>35474.86</v>
      </c>
      <c r="P1947" t="n">
        <v>247.96</v>
      </c>
      <c r="Q1947" t="n">
        <v>444.55</v>
      </c>
      <c r="R1947" t="n">
        <v>65.86</v>
      </c>
      <c r="S1947" t="n">
        <v>48.21</v>
      </c>
      <c r="T1947" t="n">
        <v>2898.97</v>
      </c>
      <c r="U1947" t="n">
        <v>0.73</v>
      </c>
      <c r="V1947" t="n">
        <v>0.78</v>
      </c>
      <c r="W1947" t="n">
        <v>0.17</v>
      </c>
      <c r="X1947" t="n">
        <v>0.16</v>
      </c>
      <c r="Y1947" t="n">
        <v>1</v>
      </c>
      <c r="Z1947" t="n">
        <v>10</v>
      </c>
    </row>
    <row r="1948">
      <c r="A1948" t="n">
        <v>116</v>
      </c>
      <c r="B1948" t="n">
        <v>120</v>
      </c>
      <c r="C1948" t="inlineStr">
        <is>
          <t xml:space="preserve">CONCLUIDO	</t>
        </is>
      </c>
      <c r="D1948" t="n">
        <v>4.883</v>
      </c>
      <c r="E1948" t="n">
        <v>20.48</v>
      </c>
      <c r="F1948" t="n">
        <v>17.45</v>
      </c>
      <c r="G1948" t="n">
        <v>149.58</v>
      </c>
      <c r="H1948" t="n">
        <v>1.87</v>
      </c>
      <c r="I1948" t="n">
        <v>7</v>
      </c>
      <c r="J1948" t="n">
        <v>286.24</v>
      </c>
      <c r="K1948" t="n">
        <v>57.72</v>
      </c>
      <c r="L1948" t="n">
        <v>30</v>
      </c>
      <c r="M1948" t="n">
        <v>5</v>
      </c>
      <c r="N1948" t="n">
        <v>78.51000000000001</v>
      </c>
      <c r="O1948" t="n">
        <v>35536.74</v>
      </c>
      <c r="P1948" t="n">
        <v>248.15</v>
      </c>
      <c r="Q1948" t="n">
        <v>444.55</v>
      </c>
      <c r="R1948" t="n">
        <v>66.34999999999999</v>
      </c>
      <c r="S1948" t="n">
        <v>48.21</v>
      </c>
      <c r="T1948" t="n">
        <v>3142.65</v>
      </c>
      <c r="U1948" t="n">
        <v>0.73</v>
      </c>
      <c r="V1948" t="n">
        <v>0.78</v>
      </c>
      <c r="W1948" t="n">
        <v>0.17</v>
      </c>
      <c r="X1948" t="n">
        <v>0.17</v>
      </c>
      <c r="Y1948" t="n">
        <v>1</v>
      </c>
      <c r="Z1948" t="n">
        <v>10</v>
      </c>
    </row>
    <row r="1949">
      <c r="A1949" t="n">
        <v>117</v>
      </c>
      <c r="B1949" t="n">
        <v>120</v>
      </c>
      <c r="C1949" t="inlineStr">
        <is>
          <t xml:space="preserve">CONCLUIDO	</t>
        </is>
      </c>
      <c r="D1949" t="n">
        <v>4.8848</v>
      </c>
      <c r="E1949" t="n">
        <v>20.47</v>
      </c>
      <c r="F1949" t="n">
        <v>17.44</v>
      </c>
      <c r="G1949" t="n">
        <v>149.52</v>
      </c>
      <c r="H1949" t="n">
        <v>1.88</v>
      </c>
      <c r="I1949" t="n">
        <v>7</v>
      </c>
      <c r="J1949" t="n">
        <v>286.74</v>
      </c>
      <c r="K1949" t="n">
        <v>57.72</v>
      </c>
      <c r="L1949" t="n">
        <v>30.25</v>
      </c>
      <c r="M1949" t="n">
        <v>5</v>
      </c>
      <c r="N1949" t="n">
        <v>78.77</v>
      </c>
      <c r="O1949" t="n">
        <v>35598.85</v>
      </c>
      <c r="P1949" t="n">
        <v>248.37</v>
      </c>
      <c r="Q1949" t="n">
        <v>444.55</v>
      </c>
      <c r="R1949" t="n">
        <v>66.04000000000001</v>
      </c>
      <c r="S1949" t="n">
        <v>48.21</v>
      </c>
      <c r="T1949" t="n">
        <v>2988.37</v>
      </c>
      <c r="U1949" t="n">
        <v>0.73</v>
      </c>
      <c r="V1949" t="n">
        <v>0.78</v>
      </c>
      <c r="W1949" t="n">
        <v>0.18</v>
      </c>
      <c r="X1949" t="n">
        <v>0.17</v>
      </c>
      <c r="Y1949" t="n">
        <v>1</v>
      </c>
      <c r="Z1949" t="n">
        <v>10</v>
      </c>
    </row>
    <row r="1950">
      <c r="A1950" t="n">
        <v>118</v>
      </c>
      <c r="B1950" t="n">
        <v>120</v>
      </c>
      <c r="C1950" t="inlineStr">
        <is>
          <t xml:space="preserve">CONCLUIDO	</t>
        </is>
      </c>
      <c r="D1950" t="n">
        <v>4.8865</v>
      </c>
      <c r="E1950" t="n">
        <v>20.46</v>
      </c>
      <c r="F1950" t="n">
        <v>17.44</v>
      </c>
      <c r="G1950" t="n">
        <v>149.46</v>
      </c>
      <c r="H1950" t="n">
        <v>1.89</v>
      </c>
      <c r="I1950" t="n">
        <v>7</v>
      </c>
      <c r="J1950" t="n">
        <v>287.24</v>
      </c>
      <c r="K1950" t="n">
        <v>57.72</v>
      </c>
      <c r="L1950" t="n">
        <v>30.5</v>
      </c>
      <c r="M1950" t="n">
        <v>5</v>
      </c>
      <c r="N1950" t="n">
        <v>79.02</v>
      </c>
      <c r="O1950" t="n">
        <v>35660.94</v>
      </c>
      <c r="P1950" t="n">
        <v>248.64</v>
      </c>
      <c r="Q1950" t="n">
        <v>444.55</v>
      </c>
      <c r="R1950" t="n">
        <v>65.84</v>
      </c>
      <c r="S1950" t="n">
        <v>48.21</v>
      </c>
      <c r="T1950" t="n">
        <v>2888.57</v>
      </c>
      <c r="U1950" t="n">
        <v>0.73</v>
      </c>
      <c r="V1950" t="n">
        <v>0.78</v>
      </c>
      <c r="W1950" t="n">
        <v>0.17</v>
      </c>
      <c r="X1950" t="n">
        <v>0.16</v>
      </c>
      <c r="Y1950" t="n">
        <v>1</v>
      </c>
      <c r="Z1950" t="n">
        <v>10</v>
      </c>
    </row>
    <row r="1951">
      <c r="A1951" t="n">
        <v>119</v>
      </c>
      <c r="B1951" t="n">
        <v>120</v>
      </c>
      <c r="C1951" t="inlineStr">
        <is>
          <t xml:space="preserve">CONCLUIDO	</t>
        </is>
      </c>
      <c r="D1951" t="n">
        <v>4.8853</v>
      </c>
      <c r="E1951" t="n">
        <v>20.47</v>
      </c>
      <c r="F1951" t="n">
        <v>17.44</v>
      </c>
      <c r="G1951" t="n">
        <v>149.5</v>
      </c>
      <c r="H1951" t="n">
        <v>1.9</v>
      </c>
      <c r="I1951" t="n">
        <v>7</v>
      </c>
      <c r="J1951" t="n">
        <v>287.75</v>
      </c>
      <c r="K1951" t="n">
        <v>57.72</v>
      </c>
      <c r="L1951" t="n">
        <v>30.75</v>
      </c>
      <c r="M1951" t="n">
        <v>5</v>
      </c>
      <c r="N1951" t="n">
        <v>79.27</v>
      </c>
      <c r="O1951" t="n">
        <v>35723.13</v>
      </c>
      <c r="P1951" t="n">
        <v>248.7</v>
      </c>
      <c r="Q1951" t="n">
        <v>444.55</v>
      </c>
      <c r="R1951" t="n">
        <v>65.97</v>
      </c>
      <c r="S1951" t="n">
        <v>48.21</v>
      </c>
      <c r="T1951" t="n">
        <v>2957</v>
      </c>
      <c r="U1951" t="n">
        <v>0.73</v>
      </c>
      <c r="V1951" t="n">
        <v>0.78</v>
      </c>
      <c r="W1951" t="n">
        <v>0.18</v>
      </c>
      <c r="X1951" t="n">
        <v>0.17</v>
      </c>
      <c r="Y1951" t="n">
        <v>1</v>
      </c>
      <c r="Z1951" t="n">
        <v>10</v>
      </c>
    </row>
    <row r="1952">
      <c r="A1952" t="n">
        <v>120</v>
      </c>
      <c r="B1952" t="n">
        <v>120</v>
      </c>
      <c r="C1952" t="inlineStr">
        <is>
          <t xml:space="preserve">CONCLUIDO	</t>
        </is>
      </c>
      <c r="D1952" t="n">
        <v>4.8858</v>
      </c>
      <c r="E1952" t="n">
        <v>20.47</v>
      </c>
      <c r="F1952" t="n">
        <v>17.44</v>
      </c>
      <c r="G1952" t="n">
        <v>149.48</v>
      </c>
      <c r="H1952" t="n">
        <v>1.92</v>
      </c>
      <c r="I1952" t="n">
        <v>7</v>
      </c>
      <c r="J1952" t="n">
        <v>288.25</v>
      </c>
      <c r="K1952" t="n">
        <v>57.72</v>
      </c>
      <c r="L1952" t="n">
        <v>31</v>
      </c>
      <c r="M1952" t="n">
        <v>5</v>
      </c>
      <c r="N1952" t="n">
        <v>79.53</v>
      </c>
      <c r="O1952" t="n">
        <v>35785.42</v>
      </c>
      <c r="P1952" t="n">
        <v>248.62</v>
      </c>
      <c r="Q1952" t="n">
        <v>444.56</v>
      </c>
      <c r="R1952" t="n">
        <v>65.84</v>
      </c>
      <c r="S1952" t="n">
        <v>48.21</v>
      </c>
      <c r="T1952" t="n">
        <v>2890.38</v>
      </c>
      <c r="U1952" t="n">
        <v>0.73</v>
      </c>
      <c r="V1952" t="n">
        <v>0.78</v>
      </c>
      <c r="W1952" t="n">
        <v>0.18</v>
      </c>
      <c r="X1952" t="n">
        <v>0.16</v>
      </c>
      <c r="Y1952" t="n">
        <v>1</v>
      </c>
      <c r="Z1952" t="n">
        <v>10</v>
      </c>
    </row>
    <row r="1953">
      <c r="A1953" t="n">
        <v>121</v>
      </c>
      <c r="B1953" t="n">
        <v>120</v>
      </c>
      <c r="C1953" t="inlineStr">
        <is>
          <t xml:space="preserve">CONCLUIDO	</t>
        </is>
      </c>
      <c r="D1953" t="n">
        <v>4.8912</v>
      </c>
      <c r="E1953" t="n">
        <v>20.44</v>
      </c>
      <c r="F1953" t="n">
        <v>17.42</v>
      </c>
      <c r="G1953" t="n">
        <v>149.29</v>
      </c>
      <c r="H1953" t="n">
        <v>1.93</v>
      </c>
      <c r="I1953" t="n">
        <v>7</v>
      </c>
      <c r="J1953" t="n">
        <v>288.76</v>
      </c>
      <c r="K1953" t="n">
        <v>57.72</v>
      </c>
      <c r="L1953" t="n">
        <v>31.25</v>
      </c>
      <c r="M1953" t="n">
        <v>5</v>
      </c>
      <c r="N1953" t="n">
        <v>79.78</v>
      </c>
      <c r="O1953" t="n">
        <v>35847.82</v>
      </c>
      <c r="P1953" t="n">
        <v>248.25</v>
      </c>
      <c r="Q1953" t="n">
        <v>444.55</v>
      </c>
      <c r="R1953" t="n">
        <v>65.01000000000001</v>
      </c>
      <c r="S1953" t="n">
        <v>48.21</v>
      </c>
      <c r="T1953" t="n">
        <v>2473.77</v>
      </c>
      <c r="U1953" t="n">
        <v>0.74</v>
      </c>
      <c r="V1953" t="n">
        <v>0.78</v>
      </c>
      <c r="W1953" t="n">
        <v>0.18</v>
      </c>
      <c r="X1953" t="n">
        <v>0.14</v>
      </c>
      <c r="Y1953" t="n">
        <v>1</v>
      </c>
      <c r="Z1953" t="n">
        <v>10</v>
      </c>
    </row>
    <row r="1954">
      <c r="A1954" t="n">
        <v>122</v>
      </c>
      <c r="B1954" t="n">
        <v>120</v>
      </c>
      <c r="C1954" t="inlineStr">
        <is>
          <t xml:space="preserve">CONCLUIDO	</t>
        </is>
      </c>
      <c r="D1954" t="n">
        <v>4.8946</v>
      </c>
      <c r="E1954" t="n">
        <v>20.43</v>
      </c>
      <c r="F1954" t="n">
        <v>17.4</v>
      </c>
      <c r="G1954" t="n">
        <v>149.17</v>
      </c>
      <c r="H1954" t="n">
        <v>1.94</v>
      </c>
      <c r="I1954" t="n">
        <v>7</v>
      </c>
      <c r="J1954" t="n">
        <v>289.27</v>
      </c>
      <c r="K1954" t="n">
        <v>57.72</v>
      </c>
      <c r="L1954" t="n">
        <v>31.5</v>
      </c>
      <c r="M1954" t="n">
        <v>5</v>
      </c>
      <c r="N1954" t="n">
        <v>80.04000000000001</v>
      </c>
      <c r="O1954" t="n">
        <v>35910.33</v>
      </c>
      <c r="P1954" t="n">
        <v>247.65</v>
      </c>
      <c r="Q1954" t="n">
        <v>444.57</v>
      </c>
      <c r="R1954" t="n">
        <v>64.7</v>
      </c>
      <c r="S1954" t="n">
        <v>48.21</v>
      </c>
      <c r="T1954" t="n">
        <v>2320.47</v>
      </c>
      <c r="U1954" t="n">
        <v>0.75</v>
      </c>
      <c r="V1954" t="n">
        <v>0.78</v>
      </c>
      <c r="W1954" t="n">
        <v>0.17</v>
      </c>
      <c r="X1954" t="n">
        <v>0.13</v>
      </c>
      <c r="Y1954" t="n">
        <v>1</v>
      </c>
      <c r="Z1954" t="n">
        <v>10</v>
      </c>
    </row>
    <row r="1955">
      <c r="A1955" t="n">
        <v>123</v>
      </c>
      <c r="B1955" t="n">
        <v>120</v>
      </c>
      <c r="C1955" t="inlineStr">
        <is>
          <t xml:space="preserve">CONCLUIDO	</t>
        </is>
      </c>
      <c r="D1955" t="n">
        <v>4.8854</v>
      </c>
      <c r="E1955" t="n">
        <v>20.47</v>
      </c>
      <c r="F1955" t="n">
        <v>17.44</v>
      </c>
      <c r="G1955" t="n">
        <v>149.5</v>
      </c>
      <c r="H1955" t="n">
        <v>1.95</v>
      </c>
      <c r="I1955" t="n">
        <v>7</v>
      </c>
      <c r="J1955" t="n">
        <v>289.77</v>
      </c>
      <c r="K1955" t="n">
        <v>57.72</v>
      </c>
      <c r="L1955" t="n">
        <v>31.75</v>
      </c>
      <c r="M1955" t="n">
        <v>5</v>
      </c>
      <c r="N1955" t="n">
        <v>80.3</v>
      </c>
      <c r="O1955" t="n">
        <v>35972.93</v>
      </c>
      <c r="P1955" t="n">
        <v>247.86</v>
      </c>
      <c r="Q1955" t="n">
        <v>444.55</v>
      </c>
      <c r="R1955" t="n">
        <v>66.06999999999999</v>
      </c>
      <c r="S1955" t="n">
        <v>48.21</v>
      </c>
      <c r="T1955" t="n">
        <v>3004.56</v>
      </c>
      <c r="U1955" t="n">
        <v>0.73</v>
      </c>
      <c r="V1955" t="n">
        <v>0.78</v>
      </c>
      <c r="W1955" t="n">
        <v>0.17</v>
      </c>
      <c r="X1955" t="n">
        <v>0.16</v>
      </c>
      <c r="Y1955" t="n">
        <v>1</v>
      </c>
      <c r="Z1955" t="n">
        <v>10</v>
      </c>
    </row>
    <row r="1956">
      <c r="A1956" t="n">
        <v>124</v>
      </c>
      <c r="B1956" t="n">
        <v>120</v>
      </c>
      <c r="C1956" t="inlineStr">
        <is>
          <t xml:space="preserve">CONCLUIDO	</t>
        </is>
      </c>
      <c r="D1956" t="n">
        <v>4.8812</v>
      </c>
      <c r="E1956" t="n">
        <v>20.49</v>
      </c>
      <c r="F1956" t="n">
        <v>17.46</v>
      </c>
      <c r="G1956" t="n">
        <v>149.65</v>
      </c>
      <c r="H1956" t="n">
        <v>1.96</v>
      </c>
      <c r="I1956" t="n">
        <v>7</v>
      </c>
      <c r="J1956" t="n">
        <v>290.28</v>
      </c>
      <c r="K1956" t="n">
        <v>57.72</v>
      </c>
      <c r="L1956" t="n">
        <v>32</v>
      </c>
      <c r="M1956" t="n">
        <v>5</v>
      </c>
      <c r="N1956" t="n">
        <v>80.56</v>
      </c>
      <c r="O1956" t="n">
        <v>36035.65</v>
      </c>
      <c r="P1956" t="n">
        <v>247.74</v>
      </c>
      <c r="Q1956" t="n">
        <v>444.55</v>
      </c>
      <c r="R1956" t="n">
        <v>66.67</v>
      </c>
      <c r="S1956" t="n">
        <v>48.21</v>
      </c>
      <c r="T1956" t="n">
        <v>3303.74</v>
      </c>
      <c r="U1956" t="n">
        <v>0.72</v>
      </c>
      <c r="V1956" t="n">
        <v>0.78</v>
      </c>
      <c r="W1956" t="n">
        <v>0.17</v>
      </c>
      <c r="X1956" t="n">
        <v>0.18</v>
      </c>
      <c r="Y1956" t="n">
        <v>1</v>
      </c>
      <c r="Z1956" t="n">
        <v>10</v>
      </c>
    </row>
    <row r="1957">
      <c r="A1957" t="n">
        <v>125</v>
      </c>
      <c r="B1957" t="n">
        <v>120</v>
      </c>
      <c r="C1957" t="inlineStr">
        <is>
          <t xml:space="preserve">CONCLUIDO	</t>
        </is>
      </c>
      <c r="D1957" t="n">
        <v>4.8836</v>
      </c>
      <c r="E1957" t="n">
        <v>20.48</v>
      </c>
      <c r="F1957" t="n">
        <v>17.45</v>
      </c>
      <c r="G1957" t="n">
        <v>149.56</v>
      </c>
      <c r="H1957" t="n">
        <v>1.97</v>
      </c>
      <c r="I1957" t="n">
        <v>7</v>
      </c>
      <c r="J1957" t="n">
        <v>290.79</v>
      </c>
      <c r="K1957" t="n">
        <v>57.72</v>
      </c>
      <c r="L1957" t="n">
        <v>32.25</v>
      </c>
      <c r="M1957" t="n">
        <v>5</v>
      </c>
      <c r="N1957" t="n">
        <v>80.81999999999999</v>
      </c>
      <c r="O1957" t="n">
        <v>36098.46</v>
      </c>
      <c r="P1957" t="n">
        <v>247.54</v>
      </c>
      <c r="Q1957" t="n">
        <v>444.55</v>
      </c>
      <c r="R1957" t="n">
        <v>66.26000000000001</v>
      </c>
      <c r="S1957" t="n">
        <v>48.21</v>
      </c>
      <c r="T1957" t="n">
        <v>3099.04</v>
      </c>
      <c r="U1957" t="n">
        <v>0.73</v>
      </c>
      <c r="V1957" t="n">
        <v>0.78</v>
      </c>
      <c r="W1957" t="n">
        <v>0.18</v>
      </c>
      <c r="X1957" t="n">
        <v>0.17</v>
      </c>
      <c r="Y1957" t="n">
        <v>1</v>
      </c>
      <c r="Z1957" t="n">
        <v>10</v>
      </c>
    </row>
    <row r="1958">
      <c r="A1958" t="n">
        <v>126</v>
      </c>
      <c r="B1958" t="n">
        <v>120</v>
      </c>
      <c r="C1958" t="inlineStr">
        <is>
          <t xml:space="preserve">CONCLUIDO	</t>
        </is>
      </c>
      <c r="D1958" t="n">
        <v>4.8847</v>
      </c>
      <c r="E1958" t="n">
        <v>20.47</v>
      </c>
      <c r="F1958" t="n">
        <v>17.44</v>
      </c>
      <c r="G1958" t="n">
        <v>149.52</v>
      </c>
      <c r="H1958" t="n">
        <v>1.99</v>
      </c>
      <c r="I1958" t="n">
        <v>7</v>
      </c>
      <c r="J1958" t="n">
        <v>291.3</v>
      </c>
      <c r="K1958" t="n">
        <v>57.72</v>
      </c>
      <c r="L1958" t="n">
        <v>32.5</v>
      </c>
      <c r="M1958" t="n">
        <v>5</v>
      </c>
      <c r="N1958" t="n">
        <v>81.08</v>
      </c>
      <c r="O1958" t="n">
        <v>36161.39</v>
      </c>
      <c r="P1958" t="n">
        <v>247.01</v>
      </c>
      <c r="Q1958" t="n">
        <v>444.55</v>
      </c>
      <c r="R1958" t="n">
        <v>66.02</v>
      </c>
      <c r="S1958" t="n">
        <v>48.21</v>
      </c>
      <c r="T1958" t="n">
        <v>2980.11</v>
      </c>
      <c r="U1958" t="n">
        <v>0.73</v>
      </c>
      <c r="V1958" t="n">
        <v>0.78</v>
      </c>
      <c r="W1958" t="n">
        <v>0.18</v>
      </c>
      <c r="X1958" t="n">
        <v>0.17</v>
      </c>
      <c r="Y1958" t="n">
        <v>1</v>
      </c>
      <c r="Z1958" t="n">
        <v>10</v>
      </c>
    </row>
    <row r="1959">
      <c r="A1959" t="n">
        <v>127</v>
      </c>
      <c r="B1959" t="n">
        <v>120</v>
      </c>
      <c r="C1959" t="inlineStr">
        <is>
          <t xml:space="preserve">CONCLUIDO	</t>
        </is>
      </c>
      <c r="D1959" t="n">
        <v>4.8835</v>
      </c>
      <c r="E1959" t="n">
        <v>20.48</v>
      </c>
      <c r="F1959" t="n">
        <v>17.45</v>
      </c>
      <c r="G1959" t="n">
        <v>149.56</v>
      </c>
      <c r="H1959" t="n">
        <v>2</v>
      </c>
      <c r="I1959" t="n">
        <v>7</v>
      </c>
      <c r="J1959" t="n">
        <v>291.81</v>
      </c>
      <c r="K1959" t="n">
        <v>57.72</v>
      </c>
      <c r="L1959" t="n">
        <v>32.75</v>
      </c>
      <c r="M1959" t="n">
        <v>5</v>
      </c>
      <c r="N1959" t="n">
        <v>81.34</v>
      </c>
      <c r="O1959" t="n">
        <v>36224.42</v>
      </c>
      <c r="P1959" t="n">
        <v>246.79</v>
      </c>
      <c r="Q1959" t="n">
        <v>444.55</v>
      </c>
      <c r="R1959" t="n">
        <v>66.28</v>
      </c>
      <c r="S1959" t="n">
        <v>48.21</v>
      </c>
      <c r="T1959" t="n">
        <v>3109.23</v>
      </c>
      <c r="U1959" t="n">
        <v>0.73</v>
      </c>
      <c r="V1959" t="n">
        <v>0.78</v>
      </c>
      <c r="W1959" t="n">
        <v>0.17</v>
      </c>
      <c r="X1959" t="n">
        <v>0.17</v>
      </c>
      <c r="Y1959" t="n">
        <v>1</v>
      </c>
      <c r="Z1959" t="n">
        <v>10</v>
      </c>
    </row>
    <row r="1960">
      <c r="A1960" t="n">
        <v>128</v>
      </c>
      <c r="B1960" t="n">
        <v>120</v>
      </c>
      <c r="C1960" t="inlineStr">
        <is>
          <t xml:space="preserve">CONCLUIDO	</t>
        </is>
      </c>
      <c r="D1960" t="n">
        <v>4.8823</v>
      </c>
      <c r="E1960" t="n">
        <v>20.48</v>
      </c>
      <c r="F1960" t="n">
        <v>17.45</v>
      </c>
      <c r="G1960" t="n">
        <v>149.61</v>
      </c>
      <c r="H1960" t="n">
        <v>2.01</v>
      </c>
      <c r="I1960" t="n">
        <v>7</v>
      </c>
      <c r="J1960" t="n">
        <v>292.32</v>
      </c>
      <c r="K1960" t="n">
        <v>57.72</v>
      </c>
      <c r="L1960" t="n">
        <v>33</v>
      </c>
      <c r="M1960" t="n">
        <v>5</v>
      </c>
      <c r="N1960" t="n">
        <v>81.59999999999999</v>
      </c>
      <c r="O1960" t="n">
        <v>36287.56</v>
      </c>
      <c r="P1960" t="n">
        <v>246.98</v>
      </c>
      <c r="Q1960" t="n">
        <v>444.55</v>
      </c>
      <c r="R1960" t="n">
        <v>66.5</v>
      </c>
      <c r="S1960" t="n">
        <v>48.21</v>
      </c>
      <c r="T1960" t="n">
        <v>3218.26</v>
      </c>
      <c r="U1960" t="n">
        <v>0.72</v>
      </c>
      <c r="V1960" t="n">
        <v>0.78</v>
      </c>
      <c r="W1960" t="n">
        <v>0.17</v>
      </c>
      <c r="X1960" t="n">
        <v>0.18</v>
      </c>
      <c r="Y1960" t="n">
        <v>1</v>
      </c>
      <c r="Z1960" t="n">
        <v>10</v>
      </c>
    </row>
    <row r="1961">
      <c r="A1961" t="n">
        <v>129</v>
      </c>
      <c r="B1961" t="n">
        <v>120</v>
      </c>
      <c r="C1961" t="inlineStr">
        <is>
          <t xml:space="preserve">CONCLUIDO	</t>
        </is>
      </c>
      <c r="D1961" t="n">
        <v>4.8812</v>
      </c>
      <c r="E1961" t="n">
        <v>20.49</v>
      </c>
      <c r="F1961" t="n">
        <v>17.46</v>
      </c>
      <c r="G1961" t="n">
        <v>149.65</v>
      </c>
      <c r="H1961" t="n">
        <v>2.02</v>
      </c>
      <c r="I1961" t="n">
        <v>7</v>
      </c>
      <c r="J1961" t="n">
        <v>292.84</v>
      </c>
      <c r="K1961" t="n">
        <v>57.72</v>
      </c>
      <c r="L1961" t="n">
        <v>33.25</v>
      </c>
      <c r="M1961" t="n">
        <v>5</v>
      </c>
      <c r="N1961" t="n">
        <v>81.86</v>
      </c>
      <c r="O1961" t="n">
        <v>36350.81</v>
      </c>
      <c r="P1961" t="n">
        <v>246.95</v>
      </c>
      <c r="Q1961" t="n">
        <v>444.57</v>
      </c>
      <c r="R1961" t="n">
        <v>66.5</v>
      </c>
      <c r="S1961" t="n">
        <v>48.21</v>
      </c>
      <c r="T1961" t="n">
        <v>3218.53</v>
      </c>
      <c r="U1961" t="n">
        <v>0.72</v>
      </c>
      <c r="V1961" t="n">
        <v>0.78</v>
      </c>
      <c r="W1961" t="n">
        <v>0.18</v>
      </c>
      <c r="X1961" t="n">
        <v>0.18</v>
      </c>
      <c r="Y1961" t="n">
        <v>1</v>
      </c>
      <c r="Z1961" t="n">
        <v>10</v>
      </c>
    </row>
    <row r="1962">
      <c r="A1962" t="n">
        <v>130</v>
      </c>
      <c r="B1962" t="n">
        <v>120</v>
      </c>
      <c r="C1962" t="inlineStr">
        <is>
          <t xml:space="preserve">CONCLUIDO	</t>
        </is>
      </c>
      <c r="D1962" t="n">
        <v>4.8842</v>
      </c>
      <c r="E1962" t="n">
        <v>20.47</v>
      </c>
      <c r="F1962" t="n">
        <v>17.45</v>
      </c>
      <c r="G1962" t="n">
        <v>149.54</v>
      </c>
      <c r="H1962" t="n">
        <v>2.03</v>
      </c>
      <c r="I1962" t="n">
        <v>7</v>
      </c>
      <c r="J1962" t="n">
        <v>293.35</v>
      </c>
      <c r="K1962" t="n">
        <v>57.72</v>
      </c>
      <c r="L1962" t="n">
        <v>33.5</v>
      </c>
      <c r="M1962" t="n">
        <v>5</v>
      </c>
      <c r="N1962" t="n">
        <v>82.13</v>
      </c>
      <c r="O1962" t="n">
        <v>36414.16</v>
      </c>
      <c r="P1962" t="n">
        <v>246.71</v>
      </c>
      <c r="Q1962" t="n">
        <v>444.55</v>
      </c>
      <c r="R1962" t="n">
        <v>66.16</v>
      </c>
      <c r="S1962" t="n">
        <v>48.21</v>
      </c>
      <c r="T1962" t="n">
        <v>3047.91</v>
      </c>
      <c r="U1962" t="n">
        <v>0.73</v>
      </c>
      <c r="V1962" t="n">
        <v>0.78</v>
      </c>
      <c r="W1962" t="n">
        <v>0.18</v>
      </c>
      <c r="X1962" t="n">
        <v>0.17</v>
      </c>
      <c r="Y1962" t="n">
        <v>1</v>
      </c>
      <c r="Z1962" t="n">
        <v>10</v>
      </c>
    </row>
    <row r="1963">
      <c r="A1963" t="n">
        <v>131</v>
      </c>
      <c r="B1963" t="n">
        <v>120</v>
      </c>
      <c r="C1963" t="inlineStr">
        <is>
          <t xml:space="preserve">CONCLUIDO	</t>
        </is>
      </c>
      <c r="D1963" t="n">
        <v>4.88</v>
      </c>
      <c r="E1963" t="n">
        <v>20.49</v>
      </c>
      <c r="F1963" t="n">
        <v>17.46</v>
      </c>
      <c r="G1963" t="n">
        <v>149.69</v>
      </c>
      <c r="H1963" t="n">
        <v>2.05</v>
      </c>
      <c r="I1963" t="n">
        <v>7</v>
      </c>
      <c r="J1963" t="n">
        <v>293.87</v>
      </c>
      <c r="K1963" t="n">
        <v>57.72</v>
      </c>
      <c r="L1963" t="n">
        <v>33.75</v>
      </c>
      <c r="M1963" t="n">
        <v>5</v>
      </c>
      <c r="N1963" t="n">
        <v>82.39</v>
      </c>
      <c r="O1963" t="n">
        <v>36477.63</v>
      </c>
      <c r="P1963" t="n">
        <v>246.71</v>
      </c>
      <c r="Q1963" t="n">
        <v>444.57</v>
      </c>
      <c r="R1963" t="n">
        <v>66.73999999999999</v>
      </c>
      <c r="S1963" t="n">
        <v>48.21</v>
      </c>
      <c r="T1963" t="n">
        <v>3341.5</v>
      </c>
      <c r="U1963" t="n">
        <v>0.72</v>
      </c>
      <c r="V1963" t="n">
        <v>0.78</v>
      </c>
      <c r="W1963" t="n">
        <v>0.18</v>
      </c>
      <c r="X1963" t="n">
        <v>0.19</v>
      </c>
      <c r="Y1963" t="n">
        <v>1</v>
      </c>
      <c r="Z1963" t="n">
        <v>10</v>
      </c>
    </row>
    <row r="1964">
      <c r="A1964" t="n">
        <v>132</v>
      </c>
      <c r="B1964" t="n">
        <v>120</v>
      </c>
      <c r="C1964" t="inlineStr">
        <is>
          <t xml:space="preserve">CONCLUIDO	</t>
        </is>
      </c>
      <c r="D1964" t="n">
        <v>4.8858</v>
      </c>
      <c r="E1964" t="n">
        <v>20.47</v>
      </c>
      <c r="F1964" t="n">
        <v>17.44</v>
      </c>
      <c r="G1964" t="n">
        <v>149.48</v>
      </c>
      <c r="H1964" t="n">
        <v>2.06</v>
      </c>
      <c r="I1964" t="n">
        <v>7</v>
      </c>
      <c r="J1964" t="n">
        <v>294.38</v>
      </c>
      <c r="K1964" t="n">
        <v>57.72</v>
      </c>
      <c r="L1964" t="n">
        <v>34</v>
      </c>
      <c r="M1964" t="n">
        <v>5</v>
      </c>
      <c r="N1964" t="n">
        <v>82.66</v>
      </c>
      <c r="O1964" t="n">
        <v>36541.2</v>
      </c>
      <c r="P1964" t="n">
        <v>246.11</v>
      </c>
      <c r="Q1964" t="n">
        <v>444.55</v>
      </c>
      <c r="R1964" t="n">
        <v>65.83</v>
      </c>
      <c r="S1964" t="n">
        <v>48.21</v>
      </c>
      <c r="T1964" t="n">
        <v>2885.52</v>
      </c>
      <c r="U1964" t="n">
        <v>0.73</v>
      </c>
      <c r="V1964" t="n">
        <v>0.78</v>
      </c>
      <c r="W1964" t="n">
        <v>0.18</v>
      </c>
      <c r="X1964" t="n">
        <v>0.16</v>
      </c>
      <c r="Y1964" t="n">
        <v>1</v>
      </c>
      <c r="Z1964" t="n">
        <v>10</v>
      </c>
    </row>
    <row r="1965">
      <c r="A1965" t="n">
        <v>133</v>
      </c>
      <c r="B1965" t="n">
        <v>120</v>
      </c>
      <c r="C1965" t="inlineStr">
        <is>
          <t xml:space="preserve">CONCLUIDO	</t>
        </is>
      </c>
      <c r="D1965" t="n">
        <v>4.8874</v>
      </c>
      <c r="E1965" t="n">
        <v>20.46</v>
      </c>
      <c r="F1965" t="n">
        <v>17.43</v>
      </c>
      <c r="G1965" t="n">
        <v>149.43</v>
      </c>
      <c r="H1965" t="n">
        <v>2.07</v>
      </c>
      <c r="I1965" t="n">
        <v>7</v>
      </c>
      <c r="J1965" t="n">
        <v>294.9</v>
      </c>
      <c r="K1965" t="n">
        <v>57.72</v>
      </c>
      <c r="L1965" t="n">
        <v>34.25</v>
      </c>
      <c r="M1965" t="n">
        <v>5</v>
      </c>
      <c r="N1965" t="n">
        <v>82.92</v>
      </c>
      <c r="O1965" t="n">
        <v>36604.89</v>
      </c>
      <c r="P1965" t="n">
        <v>245.19</v>
      </c>
      <c r="Q1965" t="n">
        <v>444.55</v>
      </c>
      <c r="R1965" t="n">
        <v>65.68000000000001</v>
      </c>
      <c r="S1965" t="n">
        <v>48.21</v>
      </c>
      <c r="T1965" t="n">
        <v>2810.45</v>
      </c>
      <c r="U1965" t="n">
        <v>0.73</v>
      </c>
      <c r="V1965" t="n">
        <v>0.78</v>
      </c>
      <c r="W1965" t="n">
        <v>0.18</v>
      </c>
      <c r="X1965" t="n">
        <v>0.16</v>
      </c>
      <c r="Y1965" t="n">
        <v>1</v>
      </c>
      <c r="Z1965" t="n">
        <v>10</v>
      </c>
    </row>
    <row r="1966">
      <c r="A1966" t="n">
        <v>134</v>
      </c>
      <c r="B1966" t="n">
        <v>120</v>
      </c>
      <c r="C1966" t="inlineStr">
        <is>
          <t xml:space="preserve">CONCLUIDO	</t>
        </is>
      </c>
      <c r="D1966" t="n">
        <v>4.8879</v>
      </c>
      <c r="E1966" t="n">
        <v>20.46</v>
      </c>
      <c r="F1966" t="n">
        <v>17.43</v>
      </c>
      <c r="G1966" t="n">
        <v>149.41</v>
      </c>
      <c r="H1966" t="n">
        <v>2.08</v>
      </c>
      <c r="I1966" t="n">
        <v>7</v>
      </c>
      <c r="J1966" t="n">
        <v>295.41</v>
      </c>
      <c r="K1966" t="n">
        <v>57.72</v>
      </c>
      <c r="L1966" t="n">
        <v>34.5</v>
      </c>
      <c r="M1966" t="n">
        <v>5</v>
      </c>
      <c r="N1966" t="n">
        <v>83.19</v>
      </c>
      <c r="O1966" t="n">
        <v>36668.68</v>
      </c>
      <c r="P1966" t="n">
        <v>244.06</v>
      </c>
      <c r="Q1966" t="n">
        <v>444.55</v>
      </c>
      <c r="R1966" t="n">
        <v>65.59</v>
      </c>
      <c r="S1966" t="n">
        <v>48.21</v>
      </c>
      <c r="T1966" t="n">
        <v>2766.06</v>
      </c>
      <c r="U1966" t="n">
        <v>0.73</v>
      </c>
      <c r="V1966" t="n">
        <v>0.78</v>
      </c>
      <c r="W1966" t="n">
        <v>0.18</v>
      </c>
      <c r="X1966" t="n">
        <v>0.15</v>
      </c>
      <c r="Y1966" t="n">
        <v>1</v>
      </c>
      <c r="Z1966" t="n">
        <v>10</v>
      </c>
    </row>
    <row r="1967">
      <c r="A1967" t="n">
        <v>135</v>
      </c>
      <c r="B1967" t="n">
        <v>120</v>
      </c>
      <c r="C1967" t="inlineStr">
        <is>
          <t xml:space="preserve">CONCLUIDO	</t>
        </is>
      </c>
      <c r="D1967" t="n">
        <v>4.9107</v>
      </c>
      <c r="E1967" t="n">
        <v>20.36</v>
      </c>
      <c r="F1967" t="n">
        <v>17.38</v>
      </c>
      <c r="G1967" t="n">
        <v>173.82</v>
      </c>
      <c r="H1967" t="n">
        <v>2.09</v>
      </c>
      <c r="I1967" t="n">
        <v>6</v>
      </c>
      <c r="J1967" t="n">
        <v>295.93</v>
      </c>
      <c r="K1967" t="n">
        <v>57.72</v>
      </c>
      <c r="L1967" t="n">
        <v>34.75</v>
      </c>
      <c r="M1967" t="n">
        <v>4</v>
      </c>
      <c r="N1967" t="n">
        <v>83.45999999999999</v>
      </c>
      <c r="O1967" t="n">
        <v>36732.59</v>
      </c>
      <c r="P1967" t="n">
        <v>242.79</v>
      </c>
      <c r="Q1967" t="n">
        <v>444.56</v>
      </c>
      <c r="R1967" t="n">
        <v>63.93</v>
      </c>
      <c r="S1967" t="n">
        <v>48.21</v>
      </c>
      <c r="T1967" t="n">
        <v>1940.63</v>
      </c>
      <c r="U1967" t="n">
        <v>0.75</v>
      </c>
      <c r="V1967" t="n">
        <v>0.78</v>
      </c>
      <c r="W1967" t="n">
        <v>0.17</v>
      </c>
      <c r="X1967" t="n">
        <v>0.1</v>
      </c>
      <c r="Y1967" t="n">
        <v>1</v>
      </c>
      <c r="Z1967" t="n">
        <v>10</v>
      </c>
    </row>
    <row r="1968">
      <c r="A1968" t="n">
        <v>136</v>
      </c>
      <c r="B1968" t="n">
        <v>120</v>
      </c>
      <c r="C1968" t="inlineStr">
        <is>
          <t xml:space="preserve">CONCLUIDO	</t>
        </is>
      </c>
      <c r="D1968" t="n">
        <v>4.9059</v>
      </c>
      <c r="E1968" t="n">
        <v>20.38</v>
      </c>
      <c r="F1968" t="n">
        <v>17.4</v>
      </c>
      <c r="G1968" t="n">
        <v>174.01</v>
      </c>
      <c r="H1968" t="n">
        <v>2.1</v>
      </c>
      <c r="I1968" t="n">
        <v>6</v>
      </c>
      <c r="J1968" t="n">
        <v>296.45</v>
      </c>
      <c r="K1968" t="n">
        <v>57.72</v>
      </c>
      <c r="L1968" t="n">
        <v>35</v>
      </c>
      <c r="M1968" t="n">
        <v>4</v>
      </c>
      <c r="N1968" t="n">
        <v>83.73</v>
      </c>
      <c r="O1968" t="n">
        <v>36796.61</v>
      </c>
      <c r="P1968" t="n">
        <v>243.57</v>
      </c>
      <c r="Q1968" t="n">
        <v>444.55</v>
      </c>
      <c r="R1968" t="n">
        <v>64.7</v>
      </c>
      <c r="S1968" t="n">
        <v>48.21</v>
      </c>
      <c r="T1968" t="n">
        <v>2325.77</v>
      </c>
      <c r="U1968" t="n">
        <v>0.75</v>
      </c>
      <c r="V1968" t="n">
        <v>0.78</v>
      </c>
      <c r="W1968" t="n">
        <v>0.17</v>
      </c>
      <c r="X1968" t="n">
        <v>0.12</v>
      </c>
      <c r="Y1968" t="n">
        <v>1</v>
      </c>
      <c r="Z1968" t="n">
        <v>10</v>
      </c>
    </row>
    <row r="1969">
      <c r="A1969" t="n">
        <v>137</v>
      </c>
      <c r="B1969" t="n">
        <v>120</v>
      </c>
      <c r="C1969" t="inlineStr">
        <is>
          <t xml:space="preserve">CONCLUIDO	</t>
        </is>
      </c>
      <c r="D1969" t="n">
        <v>4.8987</v>
      </c>
      <c r="E1969" t="n">
        <v>20.41</v>
      </c>
      <c r="F1969" t="n">
        <v>17.43</v>
      </c>
      <c r="G1969" t="n">
        <v>174.31</v>
      </c>
      <c r="H1969" t="n">
        <v>2.11</v>
      </c>
      <c r="I1969" t="n">
        <v>6</v>
      </c>
      <c r="J1969" t="n">
        <v>296.97</v>
      </c>
      <c r="K1969" t="n">
        <v>57.72</v>
      </c>
      <c r="L1969" t="n">
        <v>35.25</v>
      </c>
      <c r="M1969" t="n">
        <v>4</v>
      </c>
      <c r="N1969" t="n">
        <v>84</v>
      </c>
      <c r="O1969" t="n">
        <v>36860.74</v>
      </c>
      <c r="P1969" t="n">
        <v>244.15</v>
      </c>
      <c r="Q1969" t="n">
        <v>444.55</v>
      </c>
      <c r="R1969" t="n">
        <v>65.8</v>
      </c>
      <c r="S1969" t="n">
        <v>48.21</v>
      </c>
      <c r="T1969" t="n">
        <v>2874.67</v>
      </c>
      <c r="U1969" t="n">
        <v>0.73</v>
      </c>
      <c r="V1969" t="n">
        <v>0.78</v>
      </c>
      <c r="W1969" t="n">
        <v>0.17</v>
      </c>
      <c r="X1969" t="n">
        <v>0.15</v>
      </c>
      <c r="Y1969" t="n">
        <v>1</v>
      </c>
      <c r="Z1969" t="n">
        <v>10</v>
      </c>
    </row>
    <row r="1970">
      <c r="A1970" t="n">
        <v>138</v>
      </c>
      <c r="B1970" t="n">
        <v>120</v>
      </c>
      <c r="C1970" t="inlineStr">
        <is>
          <t xml:space="preserve">CONCLUIDO	</t>
        </is>
      </c>
      <c r="D1970" t="n">
        <v>4.9012</v>
      </c>
      <c r="E1970" t="n">
        <v>20.4</v>
      </c>
      <c r="F1970" t="n">
        <v>17.42</v>
      </c>
      <c r="G1970" t="n">
        <v>174.21</v>
      </c>
      <c r="H1970" t="n">
        <v>2.13</v>
      </c>
      <c r="I1970" t="n">
        <v>6</v>
      </c>
      <c r="J1970" t="n">
        <v>297.49</v>
      </c>
      <c r="K1970" t="n">
        <v>57.72</v>
      </c>
      <c r="L1970" t="n">
        <v>35.5</v>
      </c>
      <c r="M1970" t="n">
        <v>4</v>
      </c>
      <c r="N1970" t="n">
        <v>84.27</v>
      </c>
      <c r="O1970" t="n">
        <v>36924.99</v>
      </c>
      <c r="P1970" t="n">
        <v>244.2</v>
      </c>
      <c r="Q1970" t="n">
        <v>444.55</v>
      </c>
      <c r="R1970" t="n">
        <v>65.31999999999999</v>
      </c>
      <c r="S1970" t="n">
        <v>48.21</v>
      </c>
      <c r="T1970" t="n">
        <v>2636.73</v>
      </c>
      <c r="U1970" t="n">
        <v>0.74</v>
      </c>
      <c r="V1970" t="n">
        <v>0.78</v>
      </c>
      <c r="W1970" t="n">
        <v>0.17</v>
      </c>
      <c r="X1970" t="n">
        <v>0.14</v>
      </c>
      <c r="Y1970" t="n">
        <v>1</v>
      </c>
      <c r="Z1970" t="n">
        <v>10</v>
      </c>
    </row>
    <row r="1971">
      <c r="A1971" t="n">
        <v>139</v>
      </c>
      <c r="B1971" t="n">
        <v>120</v>
      </c>
      <c r="C1971" t="inlineStr">
        <is>
          <t xml:space="preserve">CONCLUIDO	</t>
        </is>
      </c>
      <c r="D1971" t="n">
        <v>4.9052</v>
      </c>
      <c r="E1971" t="n">
        <v>20.39</v>
      </c>
      <c r="F1971" t="n">
        <v>17.4</v>
      </c>
      <c r="G1971" t="n">
        <v>174.04</v>
      </c>
      <c r="H1971" t="n">
        <v>2.14</v>
      </c>
      <c r="I1971" t="n">
        <v>6</v>
      </c>
      <c r="J1971" t="n">
        <v>298.01</v>
      </c>
      <c r="K1971" t="n">
        <v>57.72</v>
      </c>
      <c r="L1971" t="n">
        <v>35.75</v>
      </c>
      <c r="M1971" t="n">
        <v>4</v>
      </c>
      <c r="N1971" t="n">
        <v>84.54000000000001</v>
      </c>
      <c r="O1971" t="n">
        <v>36989.35</v>
      </c>
      <c r="P1971" t="n">
        <v>244.31</v>
      </c>
      <c r="Q1971" t="n">
        <v>444.55</v>
      </c>
      <c r="R1971" t="n">
        <v>64.73999999999999</v>
      </c>
      <c r="S1971" t="n">
        <v>48.21</v>
      </c>
      <c r="T1971" t="n">
        <v>2346.15</v>
      </c>
      <c r="U1971" t="n">
        <v>0.74</v>
      </c>
      <c r="V1971" t="n">
        <v>0.78</v>
      </c>
      <c r="W1971" t="n">
        <v>0.17</v>
      </c>
      <c r="X1971" t="n">
        <v>0.13</v>
      </c>
      <c r="Y1971" t="n">
        <v>1</v>
      </c>
      <c r="Z1971" t="n">
        <v>10</v>
      </c>
    </row>
    <row r="1972">
      <c r="A1972" t="n">
        <v>140</v>
      </c>
      <c r="B1972" t="n">
        <v>120</v>
      </c>
      <c r="C1972" t="inlineStr">
        <is>
          <t xml:space="preserve">CONCLUIDO	</t>
        </is>
      </c>
      <c r="D1972" t="n">
        <v>4.903</v>
      </c>
      <c r="E1972" t="n">
        <v>20.4</v>
      </c>
      <c r="F1972" t="n">
        <v>17.41</v>
      </c>
      <c r="G1972" t="n">
        <v>174.14</v>
      </c>
      <c r="H1972" t="n">
        <v>2.15</v>
      </c>
      <c r="I1972" t="n">
        <v>6</v>
      </c>
      <c r="J1972" t="n">
        <v>298.54</v>
      </c>
      <c r="K1972" t="n">
        <v>57.72</v>
      </c>
      <c r="L1972" t="n">
        <v>36</v>
      </c>
      <c r="M1972" t="n">
        <v>4</v>
      </c>
      <c r="N1972" t="n">
        <v>84.81</v>
      </c>
      <c r="O1972" t="n">
        <v>37053.82</v>
      </c>
      <c r="P1972" t="n">
        <v>245.15</v>
      </c>
      <c r="Q1972" t="n">
        <v>444.55</v>
      </c>
      <c r="R1972" t="n">
        <v>65.11</v>
      </c>
      <c r="S1972" t="n">
        <v>48.21</v>
      </c>
      <c r="T1972" t="n">
        <v>2531.86</v>
      </c>
      <c r="U1972" t="n">
        <v>0.74</v>
      </c>
      <c r="V1972" t="n">
        <v>0.78</v>
      </c>
      <c r="W1972" t="n">
        <v>0.17</v>
      </c>
      <c r="X1972" t="n">
        <v>0.14</v>
      </c>
      <c r="Y1972" t="n">
        <v>1</v>
      </c>
      <c r="Z1972" t="n">
        <v>10</v>
      </c>
    </row>
    <row r="1973">
      <c r="A1973" t="n">
        <v>141</v>
      </c>
      <c r="B1973" t="n">
        <v>120</v>
      </c>
      <c r="C1973" t="inlineStr">
        <is>
          <t xml:space="preserve">CONCLUIDO	</t>
        </is>
      </c>
      <c r="D1973" t="n">
        <v>4.9009</v>
      </c>
      <c r="E1973" t="n">
        <v>20.4</v>
      </c>
      <c r="F1973" t="n">
        <v>17.42</v>
      </c>
      <c r="G1973" t="n">
        <v>174.22</v>
      </c>
      <c r="H1973" t="n">
        <v>2.16</v>
      </c>
      <c r="I1973" t="n">
        <v>6</v>
      </c>
      <c r="J1973" t="n">
        <v>299.06</v>
      </c>
      <c r="K1973" t="n">
        <v>57.72</v>
      </c>
      <c r="L1973" t="n">
        <v>36.25</v>
      </c>
      <c r="M1973" t="n">
        <v>4</v>
      </c>
      <c r="N1973" t="n">
        <v>85.09</v>
      </c>
      <c r="O1973" t="n">
        <v>37118.41</v>
      </c>
      <c r="P1973" t="n">
        <v>245.65</v>
      </c>
      <c r="Q1973" t="n">
        <v>444.55</v>
      </c>
      <c r="R1973" t="n">
        <v>65.31</v>
      </c>
      <c r="S1973" t="n">
        <v>48.21</v>
      </c>
      <c r="T1973" t="n">
        <v>2628.16</v>
      </c>
      <c r="U1973" t="n">
        <v>0.74</v>
      </c>
      <c r="V1973" t="n">
        <v>0.78</v>
      </c>
      <c r="W1973" t="n">
        <v>0.18</v>
      </c>
      <c r="X1973" t="n">
        <v>0.15</v>
      </c>
      <c r="Y1973" t="n">
        <v>1</v>
      </c>
      <c r="Z1973" t="n">
        <v>10</v>
      </c>
    </row>
    <row r="1974">
      <c r="A1974" t="n">
        <v>142</v>
      </c>
      <c r="B1974" t="n">
        <v>120</v>
      </c>
      <c r="C1974" t="inlineStr">
        <is>
          <t xml:space="preserve">CONCLUIDO	</t>
        </is>
      </c>
      <c r="D1974" t="n">
        <v>4.9022</v>
      </c>
      <c r="E1974" t="n">
        <v>20.4</v>
      </c>
      <c r="F1974" t="n">
        <v>17.42</v>
      </c>
      <c r="G1974" t="n">
        <v>174.17</v>
      </c>
      <c r="H1974" t="n">
        <v>2.17</v>
      </c>
      <c r="I1974" t="n">
        <v>6</v>
      </c>
      <c r="J1974" t="n">
        <v>299.59</v>
      </c>
      <c r="K1974" t="n">
        <v>57.72</v>
      </c>
      <c r="L1974" t="n">
        <v>36.5</v>
      </c>
      <c r="M1974" t="n">
        <v>4</v>
      </c>
      <c r="N1974" t="n">
        <v>85.36</v>
      </c>
      <c r="O1974" t="n">
        <v>37183.24</v>
      </c>
      <c r="P1974" t="n">
        <v>246.39</v>
      </c>
      <c r="Q1974" t="n">
        <v>444.55</v>
      </c>
      <c r="R1974" t="n">
        <v>65.20999999999999</v>
      </c>
      <c r="S1974" t="n">
        <v>48.21</v>
      </c>
      <c r="T1974" t="n">
        <v>2578.78</v>
      </c>
      <c r="U1974" t="n">
        <v>0.74</v>
      </c>
      <c r="V1974" t="n">
        <v>0.78</v>
      </c>
      <c r="W1974" t="n">
        <v>0.17</v>
      </c>
      <c r="X1974" t="n">
        <v>0.14</v>
      </c>
      <c r="Y1974" t="n">
        <v>1</v>
      </c>
      <c r="Z1974" t="n">
        <v>10</v>
      </c>
    </row>
    <row r="1975">
      <c r="A1975" t="n">
        <v>143</v>
      </c>
      <c r="B1975" t="n">
        <v>120</v>
      </c>
      <c r="C1975" t="inlineStr">
        <is>
          <t xml:space="preserve">CONCLUIDO	</t>
        </is>
      </c>
      <c r="D1975" t="n">
        <v>4.9034</v>
      </c>
      <c r="E1975" t="n">
        <v>20.39</v>
      </c>
      <c r="F1975" t="n">
        <v>17.41</v>
      </c>
      <c r="G1975" t="n">
        <v>174.12</v>
      </c>
      <c r="H1975" t="n">
        <v>2.18</v>
      </c>
      <c r="I1975" t="n">
        <v>6</v>
      </c>
      <c r="J1975" t="n">
        <v>300.11</v>
      </c>
      <c r="K1975" t="n">
        <v>57.72</v>
      </c>
      <c r="L1975" t="n">
        <v>36.75</v>
      </c>
      <c r="M1975" t="n">
        <v>4</v>
      </c>
      <c r="N1975" t="n">
        <v>85.64</v>
      </c>
      <c r="O1975" t="n">
        <v>37248.06</v>
      </c>
      <c r="P1975" t="n">
        <v>246.4</v>
      </c>
      <c r="Q1975" t="n">
        <v>444.55</v>
      </c>
      <c r="R1975" t="n">
        <v>65.03</v>
      </c>
      <c r="S1975" t="n">
        <v>48.21</v>
      </c>
      <c r="T1975" t="n">
        <v>2488.57</v>
      </c>
      <c r="U1975" t="n">
        <v>0.74</v>
      </c>
      <c r="V1975" t="n">
        <v>0.78</v>
      </c>
      <c r="W1975" t="n">
        <v>0.17</v>
      </c>
      <c r="X1975" t="n">
        <v>0.14</v>
      </c>
      <c r="Y1975" t="n">
        <v>1</v>
      </c>
      <c r="Z1975" t="n">
        <v>10</v>
      </c>
    </row>
    <row r="1976">
      <c r="A1976" t="n">
        <v>144</v>
      </c>
      <c r="B1976" t="n">
        <v>120</v>
      </c>
      <c r="C1976" t="inlineStr">
        <is>
          <t xml:space="preserve">CONCLUIDO	</t>
        </is>
      </c>
      <c r="D1976" t="n">
        <v>4.902</v>
      </c>
      <c r="E1976" t="n">
        <v>20.4</v>
      </c>
      <c r="F1976" t="n">
        <v>17.42</v>
      </c>
      <c r="G1976" t="n">
        <v>174.18</v>
      </c>
      <c r="H1976" t="n">
        <v>2.19</v>
      </c>
      <c r="I1976" t="n">
        <v>6</v>
      </c>
      <c r="J1976" t="n">
        <v>300.64</v>
      </c>
      <c r="K1976" t="n">
        <v>57.72</v>
      </c>
      <c r="L1976" t="n">
        <v>37</v>
      </c>
      <c r="M1976" t="n">
        <v>4</v>
      </c>
      <c r="N1976" t="n">
        <v>85.91</v>
      </c>
      <c r="O1976" t="n">
        <v>37313</v>
      </c>
      <c r="P1976" t="n">
        <v>246.24</v>
      </c>
      <c r="Q1976" t="n">
        <v>444.56</v>
      </c>
      <c r="R1976" t="n">
        <v>65.15000000000001</v>
      </c>
      <c r="S1976" t="n">
        <v>48.21</v>
      </c>
      <c r="T1976" t="n">
        <v>2551.24</v>
      </c>
      <c r="U1976" t="n">
        <v>0.74</v>
      </c>
      <c r="V1976" t="n">
        <v>0.78</v>
      </c>
      <c r="W1976" t="n">
        <v>0.17</v>
      </c>
      <c r="X1976" t="n">
        <v>0.14</v>
      </c>
      <c r="Y1976" t="n">
        <v>1</v>
      </c>
      <c r="Z1976" t="n">
        <v>10</v>
      </c>
    </row>
    <row r="1977">
      <c r="A1977" t="n">
        <v>145</v>
      </c>
      <c r="B1977" t="n">
        <v>120</v>
      </c>
      <c r="C1977" t="inlineStr">
        <is>
          <t xml:space="preserve">CONCLUIDO	</t>
        </is>
      </c>
      <c r="D1977" t="n">
        <v>4.9062</v>
      </c>
      <c r="E1977" t="n">
        <v>20.38</v>
      </c>
      <c r="F1977" t="n">
        <v>17.4</v>
      </c>
      <c r="G1977" t="n">
        <v>174</v>
      </c>
      <c r="H1977" t="n">
        <v>2.2</v>
      </c>
      <c r="I1977" t="n">
        <v>6</v>
      </c>
      <c r="J1977" t="n">
        <v>301.17</v>
      </c>
      <c r="K1977" t="n">
        <v>57.72</v>
      </c>
      <c r="L1977" t="n">
        <v>37.25</v>
      </c>
      <c r="M1977" t="n">
        <v>4</v>
      </c>
      <c r="N1977" t="n">
        <v>86.19</v>
      </c>
      <c r="O1977" t="n">
        <v>37378.06</v>
      </c>
      <c r="P1977" t="n">
        <v>246.26</v>
      </c>
      <c r="Q1977" t="n">
        <v>444.55</v>
      </c>
      <c r="R1977" t="n">
        <v>64.54000000000001</v>
      </c>
      <c r="S1977" t="n">
        <v>48.21</v>
      </c>
      <c r="T1977" t="n">
        <v>2243.89</v>
      </c>
      <c r="U1977" t="n">
        <v>0.75</v>
      </c>
      <c r="V1977" t="n">
        <v>0.78</v>
      </c>
      <c r="W1977" t="n">
        <v>0.17</v>
      </c>
      <c r="X1977" t="n">
        <v>0.12</v>
      </c>
      <c r="Y1977" t="n">
        <v>1</v>
      </c>
      <c r="Z1977" t="n">
        <v>10</v>
      </c>
    </row>
    <row r="1978">
      <c r="A1978" t="n">
        <v>146</v>
      </c>
      <c r="B1978" t="n">
        <v>120</v>
      </c>
      <c r="C1978" t="inlineStr">
        <is>
          <t xml:space="preserve">CONCLUIDO	</t>
        </is>
      </c>
      <c r="D1978" t="n">
        <v>4.9051</v>
      </c>
      <c r="E1978" t="n">
        <v>20.39</v>
      </c>
      <c r="F1978" t="n">
        <v>17.4</v>
      </c>
      <c r="G1978" t="n">
        <v>174.05</v>
      </c>
      <c r="H1978" t="n">
        <v>2.21</v>
      </c>
      <c r="I1978" t="n">
        <v>6</v>
      </c>
      <c r="J1978" t="n">
        <v>301.69</v>
      </c>
      <c r="K1978" t="n">
        <v>57.72</v>
      </c>
      <c r="L1978" t="n">
        <v>37.5</v>
      </c>
      <c r="M1978" t="n">
        <v>4</v>
      </c>
      <c r="N1978" t="n">
        <v>86.47</v>
      </c>
      <c r="O1978" t="n">
        <v>37443.23</v>
      </c>
      <c r="P1978" t="n">
        <v>246.48</v>
      </c>
      <c r="Q1978" t="n">
        <v>444.55</v>
      </c>
      <c r="R1978" t="n">
        <v>64.70999999999999</v>
      </c>
      <c r="S1978" t="n">
        <v>48.21</v>
      </c>
      <c r="T1978" t="n">
        <v>2328.38</v>
      </c>
      <c r="U1978" t="n">
        <v>0.75</v>
      </c>
      <c r="V1978" t="n">
        <v>0.78</v>
      </c>
      <c r="W1978" t="n">
        <v>0.17</v>
      </c>
      <c r="X1978" t="n">
        <v>0.13</v>
      </c>
      <c r="Y1978" t="n">
        <v>1</v>
      </c>
      <c r="Z1978" t="n">
        <v>10</v>
      </c>
    </row>
    <row r="1979">
      <c r="A1979" t="n">
        <v>147</v>
      </c>
      <c r="B1979" t="n">
        <v>120</v>
      </c>
      <c r="C1979" t="inlineStr">
        <is>
          <t xml:space="preserve">CONCLUIDO	</t>
        </is>
      </c>
      <c r="D1979" t="n">
        <v>4.9072</v>
      </c>
      <c r="E1979" t="n">
        <v>20.38</v>
      </c>
      <c r="F1979" t="n">
        <v>17.4</v>
      </c>
      <c r="G1979" t="n">
        <v>173.96</v>
      </c>
      <c r="H1979" t="n">
        <v>2.22</v>
      </c>
      <c r="I1979" t="n">
        <v>6</v>
      </c>
      <c r="J1979" t="n">
        <v>302.22</v>
      </c>
      <c r="K1979" t="n">
        <v>57.72</v>
      </c>
      <c r="L1979" t="n">
        <v>37.75</v>
      </c>
      <c r="M1979" t="n">
        <v>4</v>
      </c>
      <c r="N1979" t="n">
        <v>86.75</v>
      </c>
      <c r="O1979" t="n">
        <v>37508.53</v>
      </c>
      <c r="P1979" t="n">
        <v>246.54</v>
      </c>
      <c r="Q1979" t="n">
        <v>444.56</v>
      </c>
      <c r="R1979" t="n">
        <v>64.43000000000001</v>
      </c>
      <c r="S1979" t="n">
        <v>48.21</v>
      </c>
      <c r="T1979" t="n">
        <v>2188.9</v>
      </c>
      <c r="U1979" t="n">
        <v>0.75</v>
      </c>
      <c r="V1979" t="n">
        <v>0.78</v>
      </c>
      <c r="W1979" t="n">
        <v>0.17</v>
      </c>
      <c r="X1979" t="n">
        <v>0.12</v>
      </c>
      <c r="Y1979" t="n">
        <v>1</v>
      </c>
      <c r="Z1979" t="n">
        <v>10</v>
      </c>
    </row>
    <row r="1980">
      <c r="A1980" t="n">
        <v>148</v>
      </c>
      <c r="B1980" t="n">
        <v>120</v>
      </c>
      <c r="C1980" t="inlineStr">
        <is>
          <t xml:space="preserve">CONCLUIDO	</t>
        </is>
      </c>
      <c r="D1980" t="n">
        <v>4.9093</v>
      </c>
      <c r="E1980" t="n">
        <v>20.37</v>
      </c>
      <c r="F1980" t="n">
        <v>17.39</v>
      </c>
      <c r="G1980" t="n">
        <v>173.87</v>
      </c>
      <c r="H1980" t="n">
        <v>2.24</v>
      </c>
      <c r="I1980" t="n">
        <v>6</v>
      </c>
      <c r="J1980" t="n">
        <v>302.75</v>
      </c>
      <c r="K1980" t="n">
        <v>57.72</v>
      </c>
      <c r="L1980" t="n">
        <v>38</v>
      </c>
      <c r="M1980" t="n">
        <v>4</v>
      </c>
      <c r="N1980" t="n">
        <v>87.03</v>
      </c>
      <c r="O1980" t="n">
        <v>37573.94</v>
      </c>
      <c r="P1980" t="n">
        <v>245.97</v>
      </c>
      <c r="Q1980" t="n">
        <v>444.55</v>
      </c>
      <c r="R1980" t="n">
        <v>64.22</v>
      </c>
      <c r="S1980" t="n">
        <v>48.21</v>
      </c>
      <c r="T1980" t="n">
        <v>2084.91</v>
      </c>
      <c r="U1980" t="n">
        <v>0.75</v>
      </c>
      <c r="V1980" t="n">
        <v>0.78</v>
      </c>
      <c r="W1980" t="n">
        <v>0.17</v>
      </c>
      <c r="X1980" t="n">
        <v>0.11</v>
      </c>
      <c r="Y1980" t="n">
        <v>1</v>
      </c>
      <c r="Z1980" t="n">
        <v>10</v>
      </c>
    </row>
    <row r="1981">
      <c r="A1981" t="n">
        <v>149</v>
      </c>
      <c r="B1981" t="n">
        <v>120</v>
      </c>
      <c r="C1981" t="inlineStr">
        <is>
          <t xml:space="preserve">CONCLUIDO	</t>
        </is>
      </c>
      <c r="D1981" t="n">
        <v>4.904</v>
      </c>
      <c r="E1981" t="n">
        <v>20.39</v>
      </c>
      <c r="F1981" t="n">
        <v>17.41</v>
      </c>
      <c r="G1981" t="n">
        <v>174.09</v>
      </c>
      <c r="H1981" t="n">
        <v>2.25</v>
      </c>
      <c r="I1981" t="n">
        <v>6</v>
      </c>
      <c r="J1981" t="n">
        <v>303.29</v>
      </c>
      <c r="K1981" t="n">
        <v>57.72</v>
      </c>
      <c r="L1981" t="n">
        <v>38.25</v>
      </c>
      <c r="M1981" t="n">
        <v>4</v>
      </c>
      <c r="N1981" t="n">
        <v>87.31</v>
      </c>
      <c r="O1981" t="n">
        <v>37639.48</v>
      </c>
      <c r="P1981" t="n">
        <v>246.26</v>
      </c>
      <c r="Q1981" t="n">
        <v>444.55</v>
      </c>
      <c r="R1981" t="n">
        <v>65.03</v>
      </c>
      <c r="S1981" t="n">
        <v>48.21</v>
      </c>
      <c r="T1981" t="n">
        <v>2487.95</v>
      </c>
      <c r="U1981" t="n">
        <v>0.74</v>
      </c>
      <c r="V1981" t="n">
        <v>0.78</v>
      </c>
      <c r="W1981" t="n">
        <v>0.17</v>
      </c>
      <c r="X1981" t="n">
        <v>0.13</v>
      </c>
      <c r="Y1981" t="n">
        <v>1</v>
      </c>
      <c r="Z1981" t="n">
        <v>10</v>
      </c>
    </row>
    <row r="1982">
      <c r="A1982" t="n">
        <v>150</v>
      </c>
      <c r="B1982" t="n">
        <v>120</v>
      </c>
      <c r="C1982" t="inlineStr">
        <is>
          <t xml:space="preserve">CONCLUIDO	</t>
        </is>
      </c>
      <c r="D1982" t="n">
        <v>4.897</v>
      </c>
      <c r="E1982" t="n">
        <v>20.42</v>
      </c>
      <c r="F1982" t="n">
        <v>17.44</v>
      </c>
      <c r="G1982" t="n">
        <v>174.38</v>
      </c>
      <c r="H1982" t="n">
        <v>2.26</v>
      </c>
      <c r="I1982" t="n">
        <v>6</v>
      </c>
      <c r="J1982" t="n">
        <v>303.82</v>
      </c>
      <c r="K1982" t="n">
        <v>57.72</v>
      </c>
      <c r="L1982" t="n">
        <v>38.5</v>
      </c>
      <c r="M1982" t="n">
        <v>4</v>
      </c>
      <c r="N1982" t="n">
        <v>87.59</v>
      </c>
      <c r="O1982" t="n">
        <v>37705.13</v>
      </c>
      <c r="P1982" t="n">
        <v>246.94</v>
      </c>
      <c r="Q1982" t="n">
        <v>444.55</v>
      </c>
      <c r="R1982" t="n">
        <v>66.05</v>
      </c>
      <c r="S1982" t="n">
        <v>48.21</v>
      </c>
      <c r="T1982" t="n">
        <v>3001.1</v>
      </c>
      <c r="U1982" t="n">
        <v>0.73</v>
      </c>
      <c r="V1982" t="n">
        <v>0.78</v>
      </c>
      <c r="W1982" t="n">
        <v>0.17</v>
      </c>
      <c r="X1982" t="n">
        <v>0.16</v>
      </c>
      <c r="Y1982" t="n">
        <v>1</v>
      </c>
      <c r="Z1982" t="n">
        <v>10</v>
      </c>
    </row>
    <row r="1983">
      <c r="A1983" t="n">
        <v>151</v>
      </c>
      <c r="B1983" t="n">
        <v>120</v>
      </c>
      <c r="C1983" t="inlineStr">
        <is>
          <t xml:space="preserve">CONCLUIDO	</t>
        </is>
      </c>
      <c r="D1983" t="n">
        <v>4.8994</v>
      </c>
      <c r="E1983" t="n">
        <v>20.41</v>
      </c>
      <c r="F1983" t="n">
        <v>17.43</v>
      </c>
      <c r="G1983" t="n">
        <v>174.29</v>
      </c>
      <c r="H1983" t="n">
        <v>2.27</v>
      </c>
      <c r="I1983" t="n">
        <v>6</v>
      </c>
      <c r="J1983" t="n">
        <v>304.35</v>
      </c>
      <c r="K1983" t="n">
        <v>57.72</v>
      </c>
      <c r="L1983" t="n">
        <v>38.75</v>
      </c>
      <c r="M1983" t="n">
        <v>4</v>
      </c>
      <c r="N1983" t="n">
        <v>87.88</v>
      </c>
      <c r="O1983" t="n">
        <v>37770.91</v>
      </c>
      <c r="P1983" t="n">
        <v>246.63</v>
      </c>
      <c r="Q1983" t="n">
        <v>444.55</v>
      </c>
      <c r="R1983" t="n">
        <v>65.54000000000001</v>
      </c>
      <c r="S1983" t="n">
        <v>48.21</v>
      </c>
      <c r="T1983" t="n">
        <v>2745.43</v>
      </c>
      <c r="U1983" t="n">
        <v>0.74</v>
      </c>
      <c r="V1983" t="n">
        <v>0.78</v>
      </c>
      <c r="W1983" t="n">
        <v>0.17</v>
      </c>
      <c r="X1983" t="n">
        <v>0.15</v>
      </c>
      <c r="Y1983" t="n">
        <v>1</v>
      </c>
      <c r="Z1983" t="n">
        <v>10</v>
      </c>
    </row>
    <row r="1984">
      <c r="A1984" t="n">
        <v>152</v>
      </c>
      <c r="B1984" t="n">
        <v>120</v>
      </c>
      <c r="C1984" t="inlineStr">
        <is>
          <t xml:space="preserve">CONCLUIDO	</t>
        </is>
      </c>
      <c r="D1984" t="n">
        <v>4.9029</v>
      </c>
      <c r="E1984" t="n">
        <v>20.4</v>
      </c>
      <c r="F1984" t="n">
        <v>17.41</v>
      </c>
      <c r="G1984" t="n">
        <v>174.14</v>
      </c>
      <c r="H1984" t="n">
        <v>2.28</v>
      </c>
      <c r="I1984" t="n">
        <v>6</v>
      </c>
      <c r="J1984" t="n">
        <v>304.89</v>
      </c>
      <c r="K1984" t="n">
        <v>57.72</v>
      </c>
      <c r="L1984" t="n">
        <v>39</v>
      </c>
      <c r="M1984" t="n">
        <v>4</v>
      </c>
      <c r="N1984" t="n">
        <v>88.16</v>
      </c>
      <c r="O1984" t="n">
        <v>37836.81</v>
      </c>
      <c r="P1984" t="n">
        <v>246.28</v>
      </c>
      <c r="Q1984" t="n">
        <v>444.55</v>
      </c>
      <c r="R1984" t="n">
        <v>65.08</v>
      </c>
      <c r="S1984" t="n">
        <v>48.21</v>
      </c>
      <c r="T1984" t="n">
        <v>2516.74</v>
      </c>
      <c r="U1984" t="n">
        <v>0.74</v>
      </c>
      <c r="V1984" t="n">
        <v>0.78</v>
      </c>
      <c r="W1984" t="n">
        <v>0.17</v>
      </c>
      <c r="X1984" t="n">
        <v>0.14</v>
      </c>
      <c r="Y1984" t="n">
        <v>1</v>
      </c>
      <c r="Z1984" t="n">
        <v>10</v>
      </c>
    </row>
    <row r="1985">
      <c r="A1985" t="n">
        <v>153</v>
      </c>
      <c r="B1985" t="n">
        <v>120</v>
      </c>
      <c r="C1985" t="inlineStr">
        <is>
          <t xml:space="preserve">CONCLUIDO	</t>
        </is>
      </c>
      <c r="D1985" t="n">
        <v>4.8998</v>
      </c>
      <c r="E1985" t="n">
        <v>20.41</v>
      </c>
      <c r="F1985" t="n">
        <v>17.43</v>
      </c>
      <c r="G1985" t="n">
        <v>174.27</v>
      </c>
      <c r="H1985" t="n">
        <v>2.29</v>
      </c>
      <c r="I1985" t="n">
        <v>6</v>
      </c>
      <c r="J1985" t="n">
        <v>305.42</v>
      </c>
      <c r="K1985" t="n">
        <v>57.72</v>
      </c>
      <c r="L1985" t="n">
        <v>39.25</v>
      </c>
      <c r="M1985" t="n">
        <v>4</v>
      </c>
      <c r="N1985" t="n">
        <v>88.45</v>
      </c>
      <c r="O1985" t="n">
        <v>37902.83</v>
      </c>
      <c r="P1985" t="n">
        <v>246.09</v>
      </c>
      <c r="Q1985" t="n">
        <v>444.55</v>
      </c>
      <c r="R1985" t="n">
        <v>65.54000000000001</v>
      </c>
      <c r="S1985" t="n">
        <v>48.21</v>
      </c>
      <c r="T1985" t="n">
        <v>2745.88</v>
      </c>
      <c r="U1985" t="n">
        <v>0.74</v>
      </c>
      <c r="V1985" t="n">
        <v>0.78</v>
      </c>
      <c r="W1985" t="n">
        <v>0.17</v>
      </c>
      <c r="X1985" t="n">
        <v>0.15</v>
      </c>
      <c r="Y1985" t="n">
        <v>1</v>
      </c>
      <c r="Z1985" t="n">
        <v>10</v>
      </c>
    </row>
    <row r="1986">
      <c r="A1986" t="n">
        <v>154</v>
      </c>
      <c r="B1986" t="n">
        <v>120</v>
      </c>
      <c r="C1986" t="inlineStr">
        <is>
          <t xml:space="preserve">CONCLUIDO	</t>
        </is>
      </c>
      <c r="D1986" t="n">
        <v>4.9009</v>
      </c>
      <c r="E1986" t="n">
        <v>20.4</v>
      </c>
      <c r="F1986" t="n">
        <v>17.42</v>
      </c>
      <c r="G1986" t="n">
        <v>174.22</v>
      </c>
      <c r="H1986" t="n">
        <v>2.3</v>
      </c>
      <c r="I1986" t="n">
        <v>6</v>
      </c>
      <c r="J1986" t="n">
        <v>305.96</v>
      </c>
      <c r="K1986" t="n">
        <v>57.72</v>
      </c>
      <c r="L1986" t="n">
        <v>39.5</v>
      </c>
      <c r="M1986" t="n">
        <v>4</v>
      </c>
      <c r="N1986" t="n">
        <v>88.73</v>
      </c>
      <c r="O1986" t="n">
        <v>37968.98</v>
      </c>
      <c r="P1986" t="n">
        <v>246.05</v>
      </c>
      <c r="Q1986" t="n">
        <v>444.55</v>
      </c>
      <c r="R1986" t="n">
        <v>65.38</v>
      </c>
      <c r="S1986" t="n">
        <v>48.21</v>
      </c>
      <c r="T1986" t="n">
        <v>2665.23</v>
      </c>
      <c r="U1986" t="n">
        <v>0.74</v>
      </c>
      <c r="V1986" t="n">
        <v>0.78</v>
      </c>
      <c r="W1986" t="n">
        <v>0.17</v>
      </c>
      <c r="X1986" t="n">
        <v>0.15</v>
      </c>
      <c r="Y1986" t="n">
        <v>1</v>
      </c>
      <c r="Z1986" t="n">
        <v>10</v>
      </c>
    </row>
    <row r="1987">
      <c r="A1987" t="n">
        <v>155</v>
      </c>
      <c r="B1987" t="n">
        <v>120</v>
      </c>
      <c r="C1987" t="inlineStr">
        <is>
          <t xml:space="preserve">CONCLUIDO	</t>
        </is>
      </c>
      <c r="D1987" t="n">
        <v>4.9024</v>
      </c>
      <c r="E1987" t="n">
        <v>20.4</v>
      </c>
      <c r="F1987" t="n">
        <v>17.42</v>
      </c>
      <c r="G1987" t="n">
        <v>174.16</v>
      </c>
      <c r="H1987" t="n">
        <v>2.31</v>
      </c>
      <c r="I1987" t="n">
        <v>6</v>
      </c>
      <c r="J1987" t="n">
        <v>306.49</v>
      </c>
      <c r="K1987" t="n">
        <v>57.72</v>
      </c>
      <c r="L1987" t="n">
        <v>39.75</v>
      </c>
      <c r="M1987" t="n">
        <v>4</v>
      </c>
      <c r="N1987" t="n">
        <v>89.02</v>
      </c>
      <c r="O1987" t="n">
        <v>38035.25</v>
      </c>
      <c r="P1987" t="n">
        <v>245.41</v>
      </c>
      <c r="Q1987" t="n">
        <v>444.55</v>
      </c>
      <c r="R1987" t="n">
        <v>65.16</v>
      </c>
      <c r="S1987" t="n">
        <v>48.21</v>
      </c>
      <c r="T1987" t="n">
        <v>2554.14</v>
      </c>
      <c r="U1987" t="n">
        <v>0.74</v>
      </c>
      <c r="V1987" t="n">
        <v>0.78</v>
      </c>
      <c r="W1987" t="n">
        <v>0.17</v>
      </c>
      <c r="X1987" t="n">
        <v>0.14</v>
      </c>
      <c r="Y1987" t="n">
        <v>1</v>
      </c>
      <c r="Z1987" t="n">
        <v>10</v>
      </c>
    </row>
    <row r="1988">
      <c r="A1988" t="n">
        <v>156</v>
      </c>
      <c r="B1988" t="n">
        <v>120</v>
      </c>
      <c r="C1988" t="inlineStr">
        <is>
          <t xml:space="preserve">CONCLUIDO	</t>
        </is>
      </c>
      <c r="D1988" t="n">
        <v>4.9006</v>
      </c>
      <c r="E1988" t="n">
        <v>20.41</v>
      </c>
      <c r="F1988" t="n">
        <v>17.42</v>
      </c>
      <c r="G1988" t="n">
        <v>174.24</v>
      </c>
      <c r="H1988" t="n">
        <v>2.32</v>
      </c>
      <c r="I1988" t="n">
        <v>6</v>
      </c>
      <c r="J1988" t="n">
        <v>307.03</v>
      </c>
      <c r="K1988" t="n">
        <v>57.72</v>
      </c>
      <c r="L1988" t="n">
        <v>40</v>
      </c>
      <c r="M1988" t="n">
        <v>4</v>
      </c>
      <c r="N1988" t="n">
        <v>89.31</v>
      </c>
      <c r="O1988" t="n">
        <v>38101.64</v>
      </c>
      <c r="P1988" t="n">
        <v>245.12</v>
      </c>
      <c r="Q1988" t="n">
        <v>444.55</v>
      </c>
      <c r="R1988" t="n">
        <v>65.44</v>
      </c>
      <c r="S1988" t="n">
        <v>48.21</v>
      </c>
      <c r="T1988" t="n">
        <v>2696.14</v>
      </c>
      <c r="U1988" t="n">
        <v>0.74</v>
      </c>
      <c r="V1988" t="n">
        <v>0.78</v>
      </c>
      <c r="W1988" t="n">
        <v>0.17</v>
      </c>
      <c r="X1988" t="n">
        <v>0.15</v>
      </c>
      <c r="Y1988" t="n">
        <v>1</v>
      </c>
      <c r="Z1988" t="n">
        <v>10</v>
      </c>
    </row>
    <row r="1989">
      <c r="A1989" t="n">
        <v>0</v>
      </c>
      <c r="B1989" t="n">
        <v>145</v>
      </c>
      <c r="C1989" t="inlineStr">
        <is>
          <t xml:space="preserve">CONCLUIDO	</t>
        </is>
      </c>
      <c r="D1989" t="n">
        <v>1.9543</v>
      </c>
      <c r="E1989" t="n">
        <v>51.17</v>
      </c>
      <c r="F1989" t="n">
        <v>28.44</v>
      </c>
      <c r="G1989" t="n">
        <v>4.65</v>
      </c>
      <c r="H1989" t="n">
        <v>0.06</v>
      </c>
      <c r="I1989" t="n">
        <v>367</v>
      </c>
      <c r="J1989" t="n">
        <v>285.18</v>
      </c>
      <c r="K1989" t="n">
        <v>61.2</v>
      </c>
      <c r="L1989" t="n">
        <v>1</v>
      </c>
      <c r="M1989" t="n">
        <v>365</v>
      </c>
      <c r="N1989" t="n">
        <v>77.98</v>
      </c>
      <c r="O1989" t="n">
        <v>35406.83</v>
      </c>
      <c r="P1989" t="n">
        <v>503.82</v>
      </c>
      <c r="Q1989" t="n">
        <v>444.77</v>
      </c>
      <c r="R1989" t="n">
        <v>426.56</v>
      </c>
      <c r="S1989" t="n">
        <v>48.21</v>
      </c>
      <c r="T1989" t="n">
        <v>181448.83</v>
      </c>
      <c r="U1989" t="n">
        <v>0.11</v>
      </c>
      <c r="V1989" t="n">
        <v>0.48</v>
      </c>
      <c r="W1989" t="n">
        <v>0.75</v>
      </c>
      <c r="X1989" t="n">
        <v>11.15</v>
      </c>
      <c r="Y1989" t="n">
        <v>1</v>
      </c>
      <c r="Z1989" t="n">
        <v>10</v>
      </c>
    </row>
    <row r="1990">
      <c r="A1990" t="n">
        <v>1</v>
      </c>
      <c r="B1990" t="n">
        <v>145</v>
      </c>
      <c r="C1990" t="inlineStr">
        <is>
          <t xml:space="preserve">CONCLUIDO	</t>
        </is>
      </c>
      <c r="D1990" t="n">
        <v>2.4021</v>
      </c>
      <c r="E1990" t="n">
        <v>41.63</v>
      </c>
      <c r="F1990" t="n">
        <v>24.89</v>
      </c>
      <c r="G1990" t="n">
        <v>5.83</v>
      </c>
      <c r="H1990" t="n">
        <v>0.08</v>
      </c>
      <c r="I1990" t="n">
        <v>256</v>
      </c>
      <c r="J1990" t="n">
        <v>285.68</v>
      </c>
      <c r="K1990" t="n">
        <v>61.2</v>
      </c>
      <c r="L1990" t="n">
        <v>1.25</v>
      </c>
      <c r="M1990" t="n">
        <v>254</v>
      </c>
      <c r="N1990" t="n">
        <v>78.23999999999999</v>
      </c>
      <c r="O1990" t="n">
        <v>35468.6</v>
      </c>
      <c r="P1990" t="n">
        <v>440.38</v>
      </c>
      <c r="Q1990" t="n">
        <v>444.75</v>
      </c>
      <c r="R1990" t="n">
        <v>309.53</v>
      </c>
      <c r="S1990" t="n">
        <v>48.21</v>
      </c>
      <c r="T1990" t="n">
        <v>123489.9</v>
      </c>
      <c r="U1990" t="n">
        <v>0.16</v>
      </c>
      <c r="V1990" t="n">
        <v>0.55</v>
      </c>
      <c r="W1990" t="n">
        <v>0.57</v>
      </c>
      <c r="X1990" t="n">
        <v>7.6</v>
      </c>
      <c r="Y1990" t="n">
        <v>1</v>
      </c>
      <c r="Z1990" t="n">
        <v>10</v>
      </c>
    </row>
    <row r="1991">
      <c r="A1991" t="n">
        <v>2</v>
      </c>
      <c r="B1991" t="n">
        <v>145</v>
      </c>
      <c r="C1991" t="inlineStr">
        <is>
          <t xml:space="preserve">CONCLUIDO	</t>
        </is>
      </c>
      <c r="D1991" t="n">
        <v>2.7236</v>
      </c>
      <c r="E1991" t="n">
        <v>36.72</v>
      </c>
      <c r="F1991" t="n">
        <v>23.1</v>
      </c>
      <c r="G1991" t="n">
        <v>7</v>
      </c>
      <c r="H1991" t="n">
        <v>0.09</v>
      </c>
      <c r="I1991" t="n">
        <v>198</v>
      </c>
      <c r="J1991" t="n">
        <v>286.19</v>
      </c>
      <c r="K1991" t="n">
        <v>61.2</v>
      </c>
      <c r="L1991" t="n">
        <v>1.5</v>
      </c>
      <c r="M1991" t="n">
        <v>196</v>
      </c>
      <c r="N1991" t="n">
        <v>78.48999999999999</v>
      </c>
      <c r="O1991" t="n">
        <v>35530.47</v>
      </c>
      <c r="P1991" t="n">
        <v>408.43</v>
      </c>
      <c r="Q1991" t="n">
        <v>444.67</v>
      </c>
      <c r="R1991" t="n">
        <v>250.64</v>
      </c>
      <c r="S1991" t="n">
        <v>48.21</v>
      </c>
      <c r="T1991" t="n">
        <v>94333.63</v>
      </c>
      <c r="U1991" t="n">
        <v>0.19</v>
      </c>
      <c r="V1991" t="n">
        <v>0.59</v>
      </c>
      <c r="W1991" t="n">
        <v>0.48</v>
      </c>
      <c r="X1991" t="n">
        <v>5.82</v>
      </c>
      <c r="Y1991" t="n">
        <v>1</v>
      </c>
      <c r="Z1991" t="n">
        <v>10</v>
      </c>
    </row>
    <row r="1992">
      <c r="A1992" t="n">
        <v>3</v>
      </c>
      <c r="B1992" t="n">
        <v>145</v>
      </c>
      <c r="C1992" t="inlineStr">
        <is>
          <t xml:space="preserve">CONCLUIDO	</t>
        </is>
      </c>
      <c r="D1992" t="n">
        <v>2.9762</v>
      </c>
      <c r="E1992" t="n">
        <v>33.6</v>
      </c>
      <c r="F1992" t="n">
        <v>21.97</v>
      </c>
      <c r="G1992" t="n">
        <v>8.19</v>
      </c>
      <c r="H1992" t="n">
        <v>0.11</v>
      </c>
      <c r="I1992" t="n">
        <v>161</v>
      </c>
      <c r="J1992" t="n">
        <v>286.69</v>
      </c>
      <c r="K1992" t="n">
        <v>61.2</v>
      </c>
      <c r="L1992" t="n">
        <v>1.75</v>
      </c>
      <c r="M1992" t="n">
        <v>159</v>
      </c>
      <c r="N1992" t="n">
        <v>78.73999999999999</v>
      </c>
      <c r="O1992" t="n">
        <v>35592.57</v>
      </c>
      <c r="P1992" t="n">
        <v>388.34</v>
      </c>
      <c r="Q1992" t="n">
        <v>444.69</v>
      </c>
      <c r="R1992" t="n">
        <v>214.35</v>
      </c>
      <c r="S1992" t="n">
        <v>48.21</v>
      </c>
      <c r="T1992" t="n">
        <v>76373.84</v>
      </c>
      <c r="U1992" t="n">
        <v>0.22</v>
      </c>
      <c r="V1992" t="n">
        <v>0.62</v>
      </c>
      <c r="W1992" t="n">
        <v>0.41</v>
      </c>
      <c r="X1992" t="n">
        <v>4.69</v>
      </c>
      <c r="Y1992" t="n">
        <v>1</v>
      </c>
      <c r="Z1992" t="n">
        <v>10</v>
      </c>
    </row>
    <row r="1993">
      <c r="A1993" t="n">
        <v>4</v>
      </c>
      <c r="B1993" t="n">
        <v>145</v>
      </c>
      <c r="C1993" t="inlineStr">
        <is>
          <t xml:space="preserve">CONCLUIDO	</t>
        </is>
      </c>
      <c r="D1993" t="n">
        <v>3.1779</v>
      </c>
      <c r="E1993" t="n">
        <v>31.47</v>
      </c>
      <c r="F1993" t="n">
        <v>21.19</v>
      </c>
      <c r="G1993" t="n">
        <v>9.35</v>
      </c>
      <c r="H1993" t="n">
        <v>0.12</v>
      </c>
      <c r="I1993" t="n">
        <v>136</v>
      </c>
      <c r="J1993" t="n">
        <v>287.19</v>
      </c>
      <c r="K1993" t="n">
        <v>61.2</v>
      </c>
      <c r="L1993" t="n">
        <v>2</v>
      </c>
      <c r="M1993" t="n">
        <v>134</v>
      </c>
      <c r="N1993" t="n">
        <v>78.98999999999999</v>
      </c>
      <c r="O1993" t="n">
        <v>35654.65</v>
      </c>
      <c r="P1993" t="n">
        <v>374.24</v>
      </c>
      <c r="Q1993" t="n">
        <v>444.66</v>
      </c>
      <c r="R1993" t="n">
        <v>188.56</v>
      </c>
      <c r="S1993" t="n">
        <v>48.21</v>
      </c>
      <c r="T1993" t="n">
        <v>63606.71</v>
      </c>
      <c r="U1993" t="n">
        <v>0.26</v>
      </c>
      <c r="V1993" t="n">
        <v>0.64</v>
      </c>
      <c r="W1993" t="n">
        <v>0.38</v>
      </c>
      <c r="X1993" t="n">
        <v>3.91</v>
      </c>
      <c r="Y1993" t="n">
        <v>1</v>
      </c>
      <c r="Z1993" t="n">
        <v>10</v>
      </c>
    </row>
    <row r="1994">
      <c r="A1994" t="n">
        <v>5</v>
      </c>
      <c r="B1994" t="n">
        <v>145</v>
      </c>
      <c r="C1994" t="inlineStr">
        <is>
          <t xml:space="preserve">CONCLUIDO	</t>
        </is>
      </c>
      <c r="D1994" t="n">
        <v>3.3365</v>
      </c>
      <c r="E1994" t="n">
        <v>29.97</v>
      </c>
      <c r="F1994" t="n">
        <v>20.66</v>
      </c>
      <c r="G1994" t="n">
        <v>10.51</v>
      </c>
      <c r="H1994" t="n">
        <v>0.14</v>
      </c>
      <c r="I1994" t="n">
        <v>118</v>
      </c>
      <c r="J1994" t="n">
        <v>287.7</v>
      </c>
      <c r="K1994" t="n">
        <v>61.2</v>
      </c>
      <c r="L1994" t="n">
        <v>2.25</v>
      </c>
      <c r="M1994" t="n">
        <v>116</v>
      </c>
      <c r="N1994" t="n">
        <v>79.25</v>
      </c>
      <c r="O1994" t="n">
        <v>35716.83</v>
      </c>
      <c r="P1994" t="n">
        <v>364.78</v>
      </c>
      <c r="Q1994" t="n">
        <v>444.67</v>
      </c>
      <c r="R1994" t="n">
        <v>171.07</v>
      </c>
      <c r="S1994" t="n">
        <v>48.21</v>
      </c>
      <c r="T1994" t="n">
        <v>54947.91</v>
      </c>
      <c r="U1994" t="n">
        <v>0.28</v>
      </c>
      <c r="V1994" t="n">
        <v>0.66</v>
      </c>
      <c r="W1994" t="n">
        <v>0.35</v>
      </c>
      <c r="X1994" t="n">
        <v>3.38</v>
      </c>
      <c r="Y1994" t="n">
        <v>1</v>
      </c>
      <c r="Z1994" t="n">
        <v>10</v>
      </c>
    </row>
    <row r="1995">
      <c r="A1995" t="n">
        <v>6</v>
      </c>
      <c r="B1995" t="n">
        <v>145</v>
      </c>
      <c r="C1995" t="inlineStr">
        <is>
          <t xml:space="preserve">CONCLUIDO	</t>
        </is>
      </c>
      <c r="D1995" t="n">
        <v>3.4745</v>
      </c>
      <c r="E1995" t="n">
        <v>28.78</v>
      </c>
      <c r="F1995" t="n">
        <v>20.23</v>
      </c>
      <c r="G1995" t="n">
        <v>11.67</v>
      </c>
      <c r="H1995" t="n">
        <v>0.15</v>
      </c>
      <c r="I1995" t="n">
        <v>104</v>
      </c>
      <c r="J1995" t="n">
        <v>288.2</v>
      </c>
      <c r="K1995" t="n">
        <v>61.2</v>
      </c>
      <c r="L1995" t="n">
        <v>2.5</v>
      </c>
      <c r="M1995" t="n">
        <v>102</v>
      </c>
      <c r="N1995" t="n">
        <v>79.5</v>
      </c>
      <c r="O1995" t="n">
        <v>35779.11</v>
      </c>
      <c r="P1995" t="n">
        <v>356.91</v>
      </c>
      <c r="Q1995" t="n">
        <v>444.62</v>
      </c>
      <c r="R1995" t="n">
        <v>156.63</v>
      </c>
      <c r="S1995" t="n">
        <v>48.21</v>
      </c>
      <c r="T1995" t="n">
        <v>47799.24</v>
      </c>
      <c r="U1995" t="n">
        <v>0.31</v>
      </c>
      <c r="V1995" t="n">
        <v>0.67</v>
      </c>
      <c r="W1995" t="n">
        <v>0.33</v>
      </c>
      <c r="X1995" t="n">
        <v>2.95</v>
      </c>
      <c r="Y1995" t="n">
        <v>1</v>
      </c>
      <c r="Z1995" t="n">
        <v>10</v>
      </c>
    </row>
    <row r="1996">
      <c r="A1996" t="n">
        <v>7</v>
      </c>
      <c r="B1996" t="n">
        <v>145</v>
      </c>
      <c r="C1996" t="inlineStr">
        <is>
          <t xml:space="preserve">CONCLUIDO	</t>
        </is>
      </c>
      <c r="D1996" t="n">
        <v>3.5842</v>
      </c>
      <c r="E1996" t="n">
        <v>27.9</v>
      </c>
      <c r="F1996" t="n">
        <v>19.94</v>
      </c>
      <c r="G1996" t="n">
        <v>12.86</v>
      </c>
      <c r="H1996" t="n">
        <v>0.17</v>
      </c>
      <c r="I1996" t="n">
        <v>93</v>
      </c>
      <c r="J1996" t="n">
        <v>288.71</v>
      </c>
      <c r="K1996" t="n">
        <v>61.2</v>
      </c>
      <c r="L1996" t="n">
        <v>2.75</v>
      </c>
      <c r="M1996" t="n">
        <v>91</v>
      </c>
      <c r="N1996" t="n">
        <v>79.76000000000001</v>
      </c>
      <c r="O1996" t="n">
        <v>35841.5</v>
      </c>
      <c r="P1996" t="n">
        <v>351.65</v>
      </c>
      <c r="Q1996" t="n">
        <v>444.64</v>
      </c>
      <c r="R1996" t="n">
        <v>147.37</v>
      </c>
      <c r="S1996" t="n">
        <v>48.21</v>
      </c>
      <c r="T1996" t="n">
        <v>43223.63</v>
      </c>
      <c r="U1996" t="n">
        <v>0.33</v>
      </c>
      <c r="V1996" t="n">
        <v>0.68</v>
      </c>
      <c r="W1996" t="n">
        <v>0.32</v>
      </c>
      <c r="X1996" t="n">
        <v>2.66</v>
      </c>
      <c r="Y1996" t="n">
        <v>1</v>
      </c>
      <c r="Z1996" t="n">
        <v>10</v>
      </c>
    </row>
    <row r="1997">
      <c r="A1997" t="n">
        <v>8</v>
      </c>
      <c r="B1997" t="n">
        <v>145</v>
      </c>
      <c r="C1997" t="inlineStr">
        <is>
          <t xml:space="preserve">CONCLUIDO	</t>
        </is>
      </c>
      <c r="D1997" t="n">
        <v>3.6858</v>
      </c>
      <c r="E1997" t="n">
        <v>27.13</v>
      </c>
      <c r="F1997" t="n">
        <v>19.66</v>
      </c>
      <c r="G1997" t="n">
        <v>14.04</v>
      </c>
      <c r="H1997" t="n">
        <v>0.18</v>
      </c>
      <c r="I1997" t="n">
        <v>84</v>
      </c>
      <c r="J1997" t="n">
        <v>289.21</v>
      </c>
      <c r="K1997" t="n">
        <v>61.2</v>
      </c>
      <c r="L1997" t="n">
        <v>3</v>
      </c>
      <c r="M1997" t="n">
        <v>82</v>
      </c>
      <c r="N1997" t="n">
        <v>80.02</v>
      </c>
      <c r="O1997" t="n">
        <v>35903.99</v>
      </c>
      <c r="P1997" t="n">
        <v>346.57</v>
      </c>
      <c r="Q1997" t="n">
        <v>444.58</v>
      </c>
      <c r="R1997" t="n">
        <v>138.08</v>
      </c>
      <c r="S1997" t="n">
        <v>48.21</v>
      </c>
      <c r="T1997" t="n">
        <v>38623.92</v>
      </c>
      <c r="U1997" t="n">
        <v>0.35</v>
      </c>
      <c r="V1997" t="n">
        <v>0.6899999999999999</v>
      </c>
      <c r="W1997" t="n">
        <v>0.3</v>
      </c>
      <c r="X1997" t="n">
        <v>2.38</v>
      </c>
      <c r="Y1997" t="n">
        <v>1</v>
      </c>
      <c r="Z1997" t="n">
        <v>10</v>
      </c>
    </row>
    <row r="1998">
      <c r="A1998" t="n">
        <v>9</v>
      </c>
      <c r="B1998" t="n">
        <v>145</v>
      </c>
      <c r="C1998" t="inlineStr">
        <is>
          <t xml:space="preserve">CONCLUIDO	</t>
        </is>
      </c>
      <c r="D1998" t="n">
        <v>3.7668</v>
      </c>
      <c r="E1998" t="n">
        <v>26.55</v>
      </c>
      <c r="F1998" t="n">
        <v>19.45</v>
      </c>
      <c r="G1998" t="n">
        <v>15.15</v>
      </c>
      <c r="H1998" t="n">
        <v>0.2</v>
      </c>
      <c r="I1998" t="n">
        <v>77</v>
      </c>
      <c r="J1998" t="n">
        <v>289.72</v>
      </c>
      <c r="K1998" t="n">
        <v>61.2</v>
      </c>
      <c r="L1998" t="n">
        <v>3.25</v>
      </c>
      <c r="M1998" t="n">
        <v>75</v>
      </c>
      <c r="N1998" t="n">
        <v>80.27</v>
      </c>
      <c r="O1998" t="n">
        <v>35966.59</v>
      </c>
      <c r="P1998" t="n">
        <v>342.74</v>
      </c>
      <c r="Q1998" t="n">
        <v>444.63</v>
      </c>
      <c r="R1998" t="n">
        <v>131.65</v>
      </c>
      <c r="S1998" t="n">
        <v>48.21</v>
      </c>
      <c r="T1998" t="n">
        <v>35446.88</v>
      </c>
      <c r="U1998" t="n">
        <v>0.37</v>
      </c>
      <c r="V1998" t="n">
        <v>0.7</v>
      </c>
      <c r="W1998" t="n">
        <v>0.28</v>
      </c>
      <c r="X1998" t="n">
        <v>2.17</v>
      </c>
      <c r="Y1998" t="n">
        <v>1</v>
      </c>
      <c r="Z1998" t="n">
        <v>10</v>
      </c>
    </row>
    <row r="1999">
      <c r="A1999" t="n">
        <v>10</v>
      </c>
      <c r="B1999" t="n">
        <v>145</v>
      </c>
      <c r="C1999" t="inlineStr">
        <is>
          <t xml:space="preserve">CONCLUIDO	</t>
        </is>
      </c>
      <c r="D1999" t="n">
        <v>3.84</v>
      </c>
      <c r="E1999" t="n">
        <v>26.04</v>
      </c>
      <c r="F1999" t="n">
        <v>19.27</v>
      </c>
      <c r="G1999" t="n">
        <v>16.28</v>
      </c>
      <c r="H1999" t="n">
        <v>0.21</v>
      </c>
      <c r="I1999" t="n">
        <v>71</v>
      </c>
      <c r="J1999" t="n">
        <v>290.23</v>
      </c>
      <c r="K1999" t="n">
        <v>61.2</v>
      </c>
      <c r="L1999" t="n">
        <v>3.5</v>
      </c>
      <c r="M1999" t="n">
        <v>69</v>
      </c>
      <c r="N1999" t="n">
        <v>80.53</v>
      </c>
      <c r="O1999" t="n">
        <v>36029.29</v>
      </c>
      <c r="P1999" t="n">
        <v>339.4</v>
      </c>
      <c r="Q1999" t="n">
        <v>444.61</v>
      </c>
      <c r="R1999" t="n">
        <v>125.39</v>
      </c>
      <c r="S1999" t="n">
        <v>48.21</v>
      </c>
      <c r="T1999" t="n">
        <v>32343.55</v>
      </c>
      <c r="U1999" t="n">
        <v>0.38</v>
      </c>
      <c r="V1999" t="n">
        <v>0.71</v>
      </c>
      <c r="W1999" t="n">
        <v>0.28</v>
      </c>
      <c r="X1999" t="n">
        <v>1.99</v>
      </c>
      <c r="Y1999" t="n">
        <v>1</v>
      </c>
      <c r="Z1999" t="n">
        <v>10</v>
      </c>
    </row>
    <row r="2000">
      <c r="A2000" t="n">
        <v>11</v>
      </c>
      <c r="B2000" t="n">
        <v>145</v>
      </c>
      <c r="C2000" t="inlineStr">
        <is>
          <t xml:space="preserve">CONCLUIDO	</t>
        </is>
      </c>
      <c r="D2000" t="n">
        <v>3.9048</v>
      </c>
      <c r="E2000" t="n">
        <v>25.61</v>
      </c>
      <c r="F2000" t="n">
        <v>19.1</v>
      </c>
      <c r="G2000" t="n">
        <v>17.37</v>
      </c>
      <c r="H2000" t="n">
        <v>0.23</v>
      </c>
      <c r="I2000" t="n">
        <v>66</v>
      </c>
      <c r="J2000" t="n">
        <v>290.74</v>
      </c>
      <c r="K2000" t="n">
        <v>61.2</v>
      </c>
      <c r="L2000" t="n">
        <v>3.75</v>
      </c>
      <c r="M2000" t="n">
        <v>64</v>
      </c>
      <c r="N2000" t="n">
        <v>80.79000000000001</v>
      </c>
      <c r="O2000" t="n">
        <v>36092.1</v>
      </c>
      <c r="P2000" t="n">
        <v>336.45</v>
      </c>
      <c r="Q2000" t="n">
        <v>444.62</v>
      </c>
      <c r="R2000" t="n">
        <v>120.13</v>
      </c>
      <c r="S2000" t="n">
        <v>48.21</v>
      </c>
      <c r="T2000" t="n">
        <v>29738.35</v>
      </c>
      <c r="U2000" t="n">
        <v>0.4</v>
      </c>
      <c r="V2000" t="n">
        <v>0.71</v>
      </c>
      <c r="W2000" t="n">
        <v>0.27</v>
      </c>
      <c r="X2000" t="n">
        <v>1.83</v>
      </c>
      <c r="Y2000" t="n">
        <v>1</v>
      </c>
      <c r="Z2000" t="n">
        <v>10</v>
      </c>
    </row>
    <row r="2001">
      <c r="A2001" t="n">
        <v>12</v>
      </c>
      <c r="B2001" t="n">
        <v>145</v>
      </c>
      <c r="C2001" t="inlineStr">
        <is>
          <t xml:space="preserve">CONCLUIDO	</t>
        </is>
      </c>
      <c r="D2001" t="n">
        <v>3.971</v>
      </c>
      <c r="E2001" t="n">
        <v>25.18</v>
      </c>
      <c r="F2001" t="n">
        <v>18.95</v>
      </c>
      <c r="G2001" t="n">
        <v>18.64</v>
      </c>
      <c r="H2001" t="n">
        <v>0.24</v>
      </c>
      <c r="I2001" t="n">
        <v>61</v>
      </c>
      <c r="J2001" t="n">
        <v>291.25</v>
      </c>
      <c r="K2001" t="n">
        <v>61.2</v>
      </c>
      <c r="L2001" t="n">
        <v>4</v>
      </c>
      <c r="M2001" t="n">
        <v>59</v>
      </c>
      <c r="N2001" t="n">
        <v>81.05</v>
      </c>
      <c r="O2001" t="n">
        <v>36155.02</v>
      </c>
      <c r="P2001" t="n">
        <v>333.39</v>
      </c>
      <c r="Q2001" t="n">
        <v>444.58</v>
      </c>
      <c r="R2001" t="n">
        <v>114.87</v>
      </c>
      <c r="S2001" t="n">
        <v>48.21</v>
      </c>
      <c r="T2001" t="n">
        <v>27134.65</v>
      </c>
      <c r="U2001" t="n">
        <v>0.42</v>
      </c>
      <c r="V2001" t="n">
        <v>0.72</v>
      </c>
      <c r="W2001" t="n">
        <v>0.26</v>
      </c>
      <c r="X2001" t="n">
        <v>1.67</v>
      </c>
      <c r="Y2001" t="n">
        <v>1</v>
      </c>
      <c r="Z2001" t="n">
        <v>10</v>
      </c>
    </row>
    <row r="2002">
      <c r="A2002" t="n">
        <v>13</v>
      </c>
      <c r="B2002" t="n">
        <v>145</v>
      </c>
      <c r="C2002" t="inlineStr">
        <is>
          <t xml:space="preserve">CONCLUIDO	</t>
        </is>
      </c>
      <c r="D2002" t="n">
        <v>4.0283</v>
      </c>
      <c r="E2002" t="n">
        <v>24.82</v>
      </c>
      <c r="F2002" t="n">
        <v>18.8</v>
      </c>
      <c r="G2002" t="n">
        <v>19.79</v>
      </c>
      <c r="H2002" t="n">
        <v>0.26</v>
      </c>
      <c r="I2002" t="n">
        <v>57</v>
      </c>
      <c r="J2002" t="n">
        <v>291.76</v>
      </c>
      <c r="K2002" t="n">
        <v>61.2</v>
      </c>
      <c r="L2002" t="n">
        <v>4.25</v>
      </c>
      <c r="M2002" t="n">
        <v>55</v>
      </c>
      <c r="N2002" t="n">
        <v>81.31</v>
      </c>
      <c r="O2002" t="n">
        <v>36218.04</v>
      </c>
      <c r="P2002" t="n">
        <v>330.85</v>
      </c>
      <c r="Q2002" t="n">
        <v>444.59</v>
      </c>
      <c r="R2002" t="n">
        <v>110.02</v>
      </c>
      <c r="S2002" t="n">
        <v>48.21</v>
      </c>
      <c r="T2002" t="n">
        <v>24730.22</v>
      </c>
      <c r="U2002" t="n">
        <v>0.44</v>
      </c>
      <c r="V2002" t="n">
        <v>0.73</v>
      </c>
      <c r="W2002" t="n">
        <v>0.26</v>
      </c>
      <c r="X2002" t="n">
        <v>1.52</v>
      </c>
      <c r="Y2002" t="n">
        <v>1</v>
      </c>
      <c r="Z2002" t="n">
        <v>10</v>
      </c>
    </row>
    <row r="2003">
      <c r="A2003" t="n">
        <v>14</v>
      </c>
      <c r="B2003" t="n">
        <v>145</v>
      </c>
      <c r="C2003" t="inlineStr">
        <is>
          <t xml:space="preserve">CONCLUIDO	</t>
        </is>
      </c>
      <c r="D2003" t="n">
        <v>4.1131</v>
      </c>
      <c r="E2003" t="n">
        <v>24.31</v>
      </c>
      <c r="F2003" t="n">
        <v>18.51</v>
      </c>
      <c r="G2003" t="n">
        <v>20.95</v>
      </c>
      <c r="H2003" t="n">
        <v>0.27</v>
      </c>
      <c r="I2003" t="n">
        <v>53</v>
      </c>
      <c r="J2003" t="n">
        <v>292.27</v>
      </c>
      <c r="K2003" t="n">
        <v>61.2</v>
      </c>
      <c r="L2003" t="n">
        <v>4.5</v>
      </c>
      <c r="M2003" t="n">
        <v>51</v>
      </c>
      <c r="N2003" t="n">
        <v>81.56999999999999</v>
      </c>
      <c r="O2003" t="n">
        <v>36281.16</v>
      </c>
      <c r="P2003" t="n">
        <v>325.48</v>
      </c>
      <c r="Q2003" t="n">
        <v>444.58</v>
      </c>
      <c r="R2003" t="n">
        <v>100.21</v>
      </c>
      <c r="S2003" t="n">
        <v>48.21</v>
      </c>
      <c r="T2003" t="n">
        <v>19845.21</v>
      </c>
      <c r="U2003" t="n">
        <v>0.48</v>
      </c>
      <c r="V2003" t="n">
        <v>0.74</v>
      </c>
      <c r="W2003" t="n">
        <v>0.24</v>
      </c>
      <c r="X2003" t="n">
        <v>1.23</v>
      </c>
      <c r="Y2003" t="n">
        <v>1</v>
      </c>
      <c r="Z2003" t="n">
        <v>10</v>
      </c>
    </row>
    <row r="2004">
      <c r="A2004" t="n">
        <v>15</v>
      </c>
      <c r="B2004" t="n">
        <v>145</v>
      </c>
      <c r="C2004" t="inlineStr">
        <is>
          <t xml:space="preserve">CONCLUIDO	</t>
        </is>
      </c>
      <c r="D2004" t="n">
        <v>4.0852</v>
      </c>
      <c r="E2004" t="n">
        <v>24.48</v>
      </c>
      <c r="F2004" t="n">
        <v>18.78</v>
      </c>
      <c r="G2004" t="n">
        <v>22.1</v>
      </c>
      <c r="H2004" t="n">
        <v>0.29</v>
      </c>
      <c r="I2004" t="n">
        <v>51</v>
      </c>
      <c r="J2004" t="n">
        <v>292.79</v>
      </c>
      <c r="K2004" t="n">
        <v>61.2</v>
      </c>
      <c r="L2004" t="n">
        <v>4.75</v>
      </c>
      <c r="M2004" t="n">
        <v>49</v>
      </c>
      <c r="N2004" t="n">
        <v>81.84</v>
      </c>
      <c r="O2004" t="n">
        <v>36344.4</v>
      </c>
      <c r="P2004" t="n">
        <v>330.22</v>
      </c>
      <c r="Q2004" t="n">
        <v>444.55</v>
      </c>
      <c r="R2004" t="n">
        <v>111.04</v>
      </c>
      <c r="S2004" t="n">
        <v>48.21</v>
      </c>
      <c r="T2004" t="n">
        <v>25270.49</v>
      </c>
      <c r="U2004" t="n">
        <v>0.43</v>
      </c>
      <c r="V2004" t="n">
        <v>0.73</v>
      </c>
      <c r="W2004" t="n">
        <v>0.21</v>
      </c>
      <c r="X2004" t="n">
        <v>1.5</v>
      </c>
      <c r="Y2004" t="n">
        <v>1</v>
      </c>
      <c r="Z2004" t="n">
        <v>10</v>
      </c>
    </row>
    <row r="2005">
      <c r="A2005" t="n">
        <v>16</v>
      </c>
      <c r="B2005" t="n">
        <v>145</v>
      </c>
      <c r="C2005" t="inlineStr">
        <is>
          <t xml:space="preserve">CONCLUIDO	</t>
        </is>
      </c>
      <c r="D2005" t="n">
        <v>4.0937</v>
      </c>
      <c r="E2005" t="n">
        <v>24.43</v>
      </c>
      <c r="F2005" t="n">
        <v>18.84</v>
      </c>
      <c r="G2005" t="n">
        <v>23.07</v>
      </c>
      <c r="H2005" t="n">
        <v>0.3</v>
      </c>
      <c r="I2005" t="n">
        <v>49</v>
      </c>
      <c r="J2005" t="n">
        <v>293.3</v>
      </c>
      <c r="K2005" t="n">
        <v>61.2</v>
      </c>
      <c r="L2005" t="n">
        <v>5</v>
      </c>
      <c r="M2005" t="n">
        <v>47</v>
      </c>
      <c r="N2005" t="n">
        <v>82.09999999999999</v>
      </c>
      <c r="O2005" t="n">
        <v>36407.75</v>
      </c>
      <c r="P2005" t="n">
        <v>331.27</v>
      </c>
      <c r="Q2005" t="n">
        <v>444.58</v>
      </c>
      <c r="R2005" t="n">
        <v>112.11</v>
      </c>
      <c r="S2005" t="n">
        <v>48.21</v>
      </c>
      <c r="T2005" t="n">
        <v>25817.09</v>
      </c>
      <c r="U2005" t="n">
        <v>0.43</v>
      </c>
      <c r="V2005" t="n">
        <v>0.72</v>
      </c>
      <c r="W2005" t="n">
        <v>0.24</v>
      </c>
      <c r="X2005" t="n">
        <v>1.56</v>
      </c>
      <c r="Y2005" t="n">
        <v>1</v>
      </c>
      <c r="Z2005" t="n">
        <v>10</v>
      </c>
    </row>
    <row r="2006">
      <c r="A2006" t="n">
        <v>17</v>
      </c>
      <c r="B2006" t="n">
        <v>145</v>
      </c>
      <c r="C2006" t="inlineStr">
        <is>
          <t xml:space="preserve">CONCLUIDO	</t>
        </is>
      </c>
      <c r="D2006" t="n">
        <v>4.1614</v>
      </c>
      <c r="E2006" t="n">
        <v>24.03</v>
      </c>
      <c r="F2006" t="n">
        <v>18.6</v>
      </c>
      <c r="G2006" t="n">
        <v>24.26</v>
      </c>
      <c r="H2006" t="n">
        <v>0.32</v>
      </c>
      <c r="I2006" t="n">
        <v>46</v>
      </c>
      <c r="J2006" t="n">
        <v>293.81</v>
      </c>
      <c r="K2006" t="n">
        <v>61.2</v>
      </c>
      <c r="L2006" t="n">
        <v>5.25</v>
      </c>
      <c r="M2006" t="n">
        <v>44</v>
      </c>
      <c r="N2006" t="n">
        <v>82.36</v>
      </c>
      <c r="O2006" t="n">
        <v>36471.2</v>
      </c>
      <c r="P2006" t="n">
        <v>326.8</v>
      </c>
      <c r="Q2006" t="n">
        <v>444.57</v>
      </c>
      <c r="R2006" t="n">
        <v>104.05</v>
      </c>
      <c r="S2006" t="n">
        <v>48.21</v>
      </c>
      <c r="T2006" t="n">
        <v>21801.15</v>
      </c>
      <c r="U2006" t="n">
        <v>0.46</v>
      </c>
      <c r="V2006" t="n">
        <v>0.73</v>
      </c>
      <c r="W2006" t="n">
        <v>0.24</v>
      </c>
      <c r="X2006" t="n">
        <v>1.32</v>
      </c>
      <c r="Y2006" t="n">
        <v>1</v>
      </c>
      <c r="Z2006" t="n">
        <v>10</v>
      </c>
    </row>
    <row r="2007">
      <c r="A2007" t="n">
        <v>18</v>
      </c>
      <c r="B2007" t="n">
        <v>145</v>
      </c>
      <c r="C2007" t="inlineStr">
        <is>
          <t xml:space="preserve">CONCLUIDO	</t>
        </is>
      </c>
      <c r="D2007" t="n">
        <v>4.1907</v>
      </c>
      <c r="E2007" t="n">
        <v>23.86</v>
      </c>
      <c r="F2007" t="n">
        <v>18.54</v>
      </c>
      <c r="G2007" t="n">
        <v>25.28</v>
      </c>
      <c r="H2007" t="n">
        <v>0.33</v>
      </c>
      <c r="I2007" t="n">
        <v>44</v>
      </c>
      <c r="J2007" t="n">
        <v>294.33</v>
      </c>
      <c r="K2007" t="n">
        <v>61.2</v>
      </c>
      <c r="L2007" t="n">
        <v>5.5</v>
      </c>
      <c r="M2007" t="n">
        <v>42</v>
      </c>
      <c r="N2007" t="n">
        <v>82.63</v>
      </c>
      <c r="O2007" t="n">
        <v>36534.76</v>
      </c>
      <c r="P2007" t="n">
        <v>325.66</v>
      </c>
      <c r="Q2007" t="n">
        <v>444.56</v>
      </c>
      <c r="R2007" t="n">
        <v>102.08</v>
      </c>
      <c r="S2007" t="n">
        <v>48.21</v>
      </c>
      <c r="T2007" t="n">
        <v>20826.9</v>
      </c>
      <c r="U2007" t="n">
        <v>0.47</v>
      </c>
      <c r="V2007" t="n">
        <v>0.74</v>
      </c>
      <c r="W2007" t="n">
        <v>0.23</v>
      </c>
      <c r="X2007" t="n">
        <v>1.26</v>
      </c>
      <c r="Y2007" t="n">
        <v>1</v>
      </c>
      <c r="Z2007" t="n">
        <v>10</v>
      </c>
    </row>
    <row r="2008">
      <c r="A2008" t="n">
        <v>19</v>
      </c>
      <c r="B2008" t="n">
        <v>145</v>
      </c>
      <c r="C2008" t="inlineStr">
        <is>
          <t xml:space="preserve">CONCLUIDO	</t>
        </is>
      </c>
      <c r="D2008" t="n">
        <v>4.2219</v>
      </c>
      <c r="E2008" t="n">
        <v>23.69</v>
      </c>
      <c r="F2008" t="n">
        <v>18.47</v>
      </c>
      <c r="G2008" t="n">
        <v>26.39</v>
      </c>
      <c r="H2008" t="n">
        <v>0.35</v>
      </c>
      <c r="I2008" t="n">
        <v>42</v>
      </c>
      <c r="J2008" t="n">
        <v>294.84</v>
      </c>
      <c r="K2008" t="n">
        <v>61.2</v>
      </c>
      <c r="L2008" t="n">
        <v>5.75</v>
      </c>
      <c r="M2008" t="n">
        <v>40</v>
      </c>
      <c r="N2008" t="n">
        <v>82.90000000000001</v>
      </c>
      <c r="O2008" t="n">
        <v>36598.44</v>
      </c>
      <c r="P2008" t="n">
        <v>324.41</v>
      </c>
      <c r="Q2008" t="n">
        <v>444.62</v>
      </c>
      <c r="R2008" t="n">
        <v>99.67</v>
      </c>
      <c r="S2008" t="n">
        <v>48.21</v>
      </c>
      <c r="T2008" t="n">
        <v>19631.84</v>
      </c>
      <c r="U2008" t="n">
        <v>0.48</v>
      </c>
      <c r="V2008" t="n">
        <v>0.74</v>
      </c>
      <c r="W2008" t="n">
        <v>0.23</v>
      </c>
      <c r="X2008" t="n">
        <v>1.2</v>
      </c>
      <c r="Y2008" t="n">
        <v>1</v>
      </c>
      <c r="Z2008" t="n">
        <v>10</v>
      </c>
    </row>
    <row r="2009">
      <c r="A2009" t="n">
        <v>20</v>
      </c>
      <c r="B2009" t="n">
        <v>145</v>
      </c>
      <c r="C2009" t="inlineStr">
        <is>
          <t xml:space="preserve">CONCLUIDO	</t>
        </is>
      </c>
      <c r="D2009" t="n">
        <v>4.2543</v>
      </c>
      <c r="E2009" t="n">
        <v>23.51</v>
      </c>
      <c r="F2009" t="n">
        <v>18.4</v>
      </c>
      <c r="G2009" t="n">
        <v>27.6</v>
      </c>
      <c r="H2009" t="n">
        <v>0.36</v>
      </c>
      <c r="I2009" t="n">
        <v>40</v>
      </c>
      <c r="J2009" t="n">
        <v>295.36</v>
      </c>
      <c r="K2009" t="n">
        <v>61.2</v>
      </c>
      <c r="L2009" t="n">
        <v>6</v>
      </c>
      <c r="M2009" t="n">
        <v>38</v>
      </c>
      <c r="N2009" t="n">
        <v>83.16</v>
      </c>
      <c r="O2009" t="n">
        <v>36662.22</v>
      </c>
      <c r="P2009" t="n">
        <v>323.12</v>
      </c>
      <c r="Q2009" t="n">
        <v>444.56</v>
      </c>
      <c r="R2009" t="n">
        <v>97.22</v>
      </c>
      <c r="S2009" t="n">
        <v>48.21</v>
      </c>
      <c r="T2009" t="n">
        <v>18413.56</v>
      </c>
      <c r="U2009" t="n">
        <v>0.5</v>
      </c>
      <c r="V2009" t="n">
        <v>0.74</v>
      </c>
      <c r="W2009" t="n">
        <v>0.23</v>
      </c>
      <c r="X2009" t="n">
        <v>1.12</v>
      </c>
      <c r="Y2009" t="n">
        <v>1</v>
      </c>
      <c r="Z2009" t="n">
        <v>10</v>
      </c>
    </row>
    <row r="2010">
      <c r="A2010" t="n">
        <v>21</v>
      </c>
      <c r="B2010" t="n">
        <v>145</v>
      </c>
      <c r="C2010" t="inlineStr">
        <is>
          <t xml:space="preserve">CONCLUIDO	</t>
        </is>
      </c>
      <c r="D2010" t="n">
        <v>4.2832</v>
      </c>
      <c r="E2010" t="n">
        <v>23.35</v>
      </c>
      <c r="F2010" t="n">
        <v>18.35</v>
      </c>
      <c r="G2010" t="n">
        <v>28.97</v>
      </c>
      <c r="H2010" t="n">
        <v>0.38</v>
      </c>
      <c r="I2010" t="n">
        <v>38</v>
      </c>
      <c r="J2010" t="n">
        <v>295.88</v>
      </c>
      <c r="K2010" t="n">
        <v>61.2</v>
      </c>
      <c r="L2010" t="n">
        <v>6.25</v>
      </c>
      <c r="M2010" t="n">
        <v>36</v>
      </c>
      <c r="N2010" t="n">
        <v>83.43000000000001</v>
      </c>
      <c r="O2010" t="n">
        <v>36726.12</v>
      </c>
      <c r="P2010" t="n">
        <v>322.1</v>
      </c>
      <c r="Q2010" t="n">
        <v>444.55</v>
      </c>
      <c r="R2010" t="n">
        <v>95.70999999999999</v>
      </c>
      <c r="S2010" t="n">
        <v>48.21</v>
      </c>
      <c r="T2010" t="n">
        <v>17667.69</v>
      </c>
      <c r="U2010" t="n">
        <v>0.5</v>
      </c>
      <c r="V2010" t="n">
        <v>0.74</v>
      </c>
      <c r="W2010" t="n">
        <v>0.22</v>
      </c>
      <c r="X2010" t="n">
        <v>1.07</v>
      </c>
      <c r="Y2010" t="n">
        <v>1</v>
      </c>
      <c r="Z2010" t="n">
        <v>10</v>
      </c>
    </row>
    <row r="2011">
      <c r="A2011" t="n">
        <v>22</v>
      </c>
      <c r="B2011" t="n">
        <v>145</v>
      </c>
      <c r="C2011" t="inlineStr">
        <is>
          <t xml:space="preserve">CONCLUIDO	</t>
        </is>
      </c>
      <c r="D2011" t="n">
        <v>4.2989</v>
      </c>
      <c r="E2011" t="n">
        <v>23.26</v>
      </c>
      <c r="F2011" t="n">
        <v>18.32</v>
      </c>
      <c r="G2011" t="n">
        <v>29.71</v>
      </c>
      <c r="H2011" t="n">
        <v>0.39</v>
      </c>
      <c r="I2011" t="n">
        <v>37</v>
      </c>
      <c r="J2011" t="n">
        <v>296.4</v>
      </c>
      <c r="K2011" t="n">
        <v>61.2</v>
      </c>
      <c r="L2011" t="n">
        <v>6.5</v>
      </c>
      <c r="M2011" t="n">
        <v>35</v>
      </c>
      <c r="N2011" t="n">
        <v>83.7</v>
      </c>
      <c r="O2011" t="n">
        <v>36790.13</v>
      </c>
      <c r="P2011" t="n">
        <v>321.21</v>
      </c>
      <c r="Q2011" t="n">
        <v>444.57</v>
      </c>
      <c r="R2011" t="n">
        <v>94.56</v>
      </c>
      <c r="S2011" t="n">
        <v>48.21</v>
      </c>
      <c r="T2011" t="n">
        <v>17098.83</v>
      </c>
      <c r="U2011" t="n">
        <v>0.51</v>
      </c>
      <c r="V2011" t="n">
        <v>0.74</v>
      </c>
      <c r="W2011" t="n">
        <v>0.22</v>
      </c>
      <c r="X2011" t="n">
        <v>1.04</v>
      </c>
      <c r="Y2011" t="n">
        <v>1</v>
      </c>
      <c r="Z2011" t="n">
        <v>10</v>
      </c>
    </row>
    <row r="2012">
      <c r="A2012" t="n">
        <v>23</v>
      </c>
      <c r="B2012" t="n">
        <v>145</v>
      </c>
      <c r="C2012" t="inlineStr">
        <is>
          <t xml:space="preserve">CONCLUIDO	</t>
        </is>
      </c>
      <c r="D2012" t="n">
        <v>4.3315</v>
      </c>
      <c r="E2012" t="n">
        <v>23.09</v>
      </c>
      <c r="F2012" t="n">
        <v>18.25</v>
      </c>
      <c r="G2012" t="n">
        <v>31.29</v>
      </c>
      <c r="H2012" t="n">
        <v>0.4</v>
      </c>
      <c r="I2012" t="n">
        <v>35</v>
      </c>
      <c r="J2012" t="n">
        <v>296.92</v>
      </c>
      <c r="K2012" t="n">
        <v>61.2</v>
      </c>
      <c r="L2012" t="n">
        <v>6.75</v>
      </c>
      <c r="M2012" t="n">
        <v>33</v>
      </c>
      <c r="N2012" t="n">
        <v>83.97</v>
      </c>
      <c r="O2012" t="n">
        <v>36854.25</v>
      </c>
      <c r="P2012" t="n">
        <v>320.03</v>
      </c>
      <c r="Q2012" t="n">
        <v>444.57</v>
      </c>
      <c r="R2012" t="n">
        <v>92.51000000000001</v>
      </c>
      <c r="S2012" t="n">
        <v>48.21</v>
      </c>
      <c r="T2012" t="n">
        <v>16087.3</v>
      </c>
      <c r="U2012" t="n">
        <v>0.52</v>
      </c>
      <c r="V2012" t="n">
        <v>0.75</v>
      </c>
      <c r="W2012" t="n">
        <v>0.22</v>
      </c>
      <c r="X2012" t="n">
        <v>0.97</v>
      </c>
      <c r="Y2012" t="n">
        <v>1</v>
      </c>
      <c r="Z2012" t="n">
        <v>10</v>
      </c>
    </row>
    <row r="2013">
      <c r="A2013" t="n">
        <v>24</v>
      </c>
      <c r="B2013" t="n">
        <v>145</v>
      </c>
      <c r="C2013" t="inlineStr">
        <is>
          <t xml:space="preserve">CONCLUIDO	</t>
        </is>
      </c>
      <c r="D2013" t="n">
        <v>4.3449</v>
      </c>
      <c r="E2013" t="n">
        <v>23.02</v>
      </c>
      <c r="F2013" t="n">
        <v>18.23</v>
      </c>
      <c r="G2013" t="n">
        <v>32.18</v>
      </c>
      <c r="H2013" t="n">
        <v>0.42</v>
      </c>
      <c r="I2013" t="n">
        <v>34</v>
      </c>
      <c r="J2013" t="n">
        <v>297.44</v>
      </c>
      <c r="K2013" t="n">
        <v>61.2</v>
      </c>
      <c r="L2013" t="n">
        <v>7</v>
      </c>
      <c r="M2013" t="n">
        <v>32</v>
      </c>
      <c r="N2013" t="n">
        <v>84.23999999999999</v>
      </c>
      <c r="O2013" t="n">
        <v>36918.48</v>
      </c>
      <c r="P2013" t="n">
        <v>319.67</v>
      </c>
      <c r="Q2013" t="n">
        <v>444.57</v>
      </c>
      <c r="R2013" t="n">
        <v>91.90000000000001</v>
      </c>
      <c r="S2013" t="n">
        <v>48.21</v>
      </c>
      <c r="T2013" t="n">
        <v>15786.71</v>
      </c>
      <c r="U2013" t="n">
        <v>0.52</v>
      </c>
      <c r="V2013" t="n">
        <v>0.75</v>
      </c>
      <c r="W2013" t="n">
        <v>0.22</v>
      </c>
      <c r="X2013" t="n">
        <v>0.96</v>
      </c>
      <c r="Y2013" t="n">
        <v>1</v>
      </c>
      <c r="Z2013" t="n">
        <v>10</v>
      </c>
    </row>
    <row r="2014">
      <c r="A2014" t="n">
        <v>25</v>
      </c>
      <c r="B2014" t="n">
        <v>145</v>
      </c>
      <c r="C2014" t="inlineStr">
        <is>
          <t xml:space="preserve">CONCLUIDO	</t>
        </is>
      </c>
      <c r="D2014" t="n">
        <v>4.3627</v>
      </c>
      <c r="E2014" t="n">
        <v>22.92</v>
      </c>
      <c r="F2014" t="n">
        <v>18.19</v>
      </c>
      <c r="G2014" t="n">
        <v>33.08</v>
      </c>
      <c r="H2014" t="n">
        <v>0.43</v>
      </c>
      <c r="I2014" t="n">
        <v>33</v>
      </c>
      <c r="J2014" t="n">
        <v>297.96</v>
      </c>
      <c r="K2014" t="n">
        <v>61.2</v>
      </c>
      <c r="L2014" t="n">
        <v>7.25</v>
      </c>
      <c r="M2014" t="n">
        <v>31</v>
      </c>
      <c r="N2014" t="n">
        <v>84.51000000000001</v>
      </c>
      <c r="O2014" t="n">
        <v>36982.83</v>
      </c>
      <c r="P2014" t="n">
        <v>318.75</v>
      </c>
      <c r="Q2014" t="n">
        <v>444.57</v>
      </c>
      <c r="R2014" t="n">
        <v>90.40000000000001</v>
      </c>
      <c r="S2014" t="n">
        <v>48.21</v>
      </c>
      <c r="T2014" t="n">
        <v>15039.41</v>
      </c>
      <c r="U2014" t="n">
        <v>0.53</v>
      </c>
      <c r="V2014" t="n">
        <v>0.75</v>
      </c>
      <c r="W2014" t="n">
        <v>0.22</v>
      </c>
      <c r="X2014" t="n">
        <v>0.92</v>
      </c>
      <c r="Y2014" t="n">
        <v>1</v>
      </c>
      <c r="Z2014" t="n">
        <v>10</v>
      </c>
    </row>
    <row r="2015">
      <c r="A2015" t="n">
        <v>26</v>
      </c>
      <c r="B2015" t="n">
        <v>145</v>
      </c>
      <c r="C2015" t="inlineStr">
        <is>
          <t xml:space="preserve">CONCLUIDO	</t>
        </is>
      </c>
      <c r="D2015" t="n">
        <v>4.3804</v>
      </c>
      <c r="E2015" t="n">
        <v>22.83</v>
      </c>
      <c r="F2015" t="n">
        <v>18.16</v>
      </c>
      <c r="G2015" t="n">
        <v>34.04</v>
      </c>
      <c r="H2015" t="n">
        <v>0.45</v>
      </c>
      <c r="I2015" t="n">
        <v>32</v>
      </c>
      <c r="J2015" t="n">
        <v>298.48</v>
      </c>
      <c r="K2015" t="n">
        <v>61.2</v>
      </c>
      <c r="L2015" t="n">
        <v>7.5</v>
      </c>
      <c r="M2015" t="n">
        <v>30</v>
      </c>
      <c r="N2015" t="n">
        <v>84.79000000000001</v>
      </c>
      <c r="O2015" t="n">
        <v>37047.29</v>
      </c>
      <c r="P2015" t="n">
        <v>318.15</v>
      </c>
      <c r="Q2015" t="n">
        <v>444.57</v>
      </c>
      <c r="R2015" t="n">
        <v>89.23</v>
      </c>
      <c r="S2015" t="n">
        <v>48.21</v>
      </c>
      <c r="T2015" t="n">
        <v>14461.07</v>
      </c>
      <c r="U2015" t="n">
        <v>0.54</v>
      </c>
      <c r="V2015" t="n">
        <v>0.75</v>
      </c>
      <c r="W2015" t="n">
        <v>0.21</v>
      </c>
      <c r="X2015" t="n">
        <v>0.88</v>
      </c>
      <c r="Y2015" t="n">
        <v>1</v>
      </c>
      <c r="Z2015" t="n">
        <v>10</v>
      </c>
    </row>
    <row r="2016">
      <c r="A2016" t="n">
        <v>27</v>
      </c>
      <c r="B2016" t="n">
        <v>145</v>
      </c>
      <c r="C2016" t="inlineStr">
        <is>
          <t xml:space="preserve">CONCLUIDO	</t>
        </is>
      </c>
      <c r="D2016" t="n">
        <v>4.3943</v>
      </c>
      <c r="E2016" t="n">
        <v>22.76</v>
      </c>
      <c r="F2016" t="n">
        <v>18.14</v>
      </c>
      <c r="G2016" t="n">
        <v>35.1</v>
      </c>
      <c r="H2016" t="n">
        <v>0.46</v>
      </c>
      <c r="I2016" t="n">
        <v>31</v>
      </c>
      <c r="J2016" t="n">
        <v>299.01</v>
      </c>
      <c r="K2016" t="n">
        <v>61.2</v>
      </c>
      <c r="L2016" t="n">
        <v>7.75</v>
      </c>
      <c r="M2016" t="n">
        <v>29</v>
      </c>
      <c r="N2016" t="n">
        <v>85.06</v>
      </c>
      <c r="O2016" t="n">
        <v>37111.87</v>
      </c>
      <c r="P2016" t="n">
        <v>317.64</v>
      </c>
      <c r="Q2016" t="n">
        <v>444.55</v>
      </c>
      <c r="R2016" t="n">
        <v>88.66</v>
      </c>
      <c r="S2016" t="n">
        <v>48.21</v>
      </c>
      <c r="T2016" t="n">
        <v>14182.07</v>
      </c>
      <c r="U2016" t="n">
        <v>0.54</v>
      </c>
      <c r="V2016" t="n">
        <v>0.75</v>
      </c>
      <c r="W2016" t="n">
        <v>0.21</v>
      </c>
      <c r="X2016" t="n">
        <v>0.86</v>
      </c>
      <c r="Y2016" t="n">
        <v>1</v>
      </c>
      <c r="Z2016" t="n">
        <v>10</v>
      </c>
    </row>
    <row r="2017">
      <c r="A2017" t="n">
        <v>28</v>
      </c>
      <c r="B2017" t="n">
        <v>145</v>
      </c>
      <c r="C2017" t="inlineStr">
        <is>
          <t xml:space="preserve">CONCLUIDO	</t>
        </is>
      </c>
      <c r="D2017" t="n">
        <v>4.4117</v>
      </c>
      <c r="E2017" t="n">
        <v>22.67</v>
      </c>
      <c r="F2017" t="n">
        <v>18.1</v>
      </c>
      <c r="G2017" t="n">
        <v>36.2</v>
      </c>
      <c r="H2017" t="n">
        <v>0.48</v>
      </c>
      <c r="I2017" t="n">
        <v>30</v>
      </c>
      <c r="J2017" t="n">
        <v>299.53</v>
      </c>
      <c r="K2017" t="n">
        <v>61.2</v>
      </c>
      <c r="L2017" t="n">
        <v>8</v>
      </c>
      <c r="M2017" t="n">
        <v>28</v>
      </c>
      <c r="N2017" t="n">
        <v>85.33</v>
      </c>
      <c r="O2017" t="n">
        <v>37176.68</v>
      </c>
      <c r="P2017" t="n">
        <v>317.07</v>
      </c>
      <c r="Q2017" t="n">
        <v>444.55</v>
      </c>
      <c r="R2017" t="n">
        <v>87.44</v>
      </c>
      <c r="S2017" t="n">
        <v>48.21</v>
      </c>
      <c r="T2017" t="n">
        <v>13573.3</v>
      </c>
      <c r="U2017" t="n">
        <v>0.55</v>
      </c>
      <c r="V2017" t="n">
        <v>0.75</v>
      </c>
      <c r="W2017" t="n">
        <v>0.21</v>
      </c>
      <c r="X2017" t="n">
        <v>0.82</v>
      </c>
      <c r="Y2017" t="n">
        <v>1</v>
      </c>
      <c r="Z2017" t="n">
        <v>10</v>
      </c>
    </row>
    <row r="2018">
      <c r="A2018" t="n">
        <v>29</v>
      </c>
      <c r="B2018" t="n">
        <v>145</v>
      </c>
      <c r="C2018" t="inlineStr">
        <is>
          <t xml:space="preserve">CONCLUIDO	</t>
        </is>
      </c>
      <c r="D2018" t="n">
        <v>4.4289</v>
      </c>
      <c r="E2018" t="n">
        <v>22.58</v>
      </c>
      <c r="F2018" t="n">
        <v>18.07</v>
      </c>
      <c r="G2018" t="n">
        <v>37.38</v>
      </c>
      <c r="H2018" t="n">
        <v>0.49</v>
      </c>
      <c r="I2018" t="n">
        <v>29</v>
      </c>
      <c r="J2018" t="n">
        <v>300.06</v>
      </c>
      <c r="K2018" t="n">
        <v>61.2</v>
      </c>
      <c r="L2018" t="n">
        <v>8.25</v>
      </c>
      <c r="M2018" t="n">
        <v>27</v>
      </c>
      <c r="N2018" t="n">
        <v>85.61</v>
      </c>
      <c r="O2018" t="n">
        <v>37241.49</v>
      </c>
      <c r="P2018" t="n">
        <v>316.25</v>
      </c>
      <c r="Q2018" t="n">
        <v>444.55</v>
      </c>
      <c r="R2018" t="n">
        <v>86.25</v>
      </c>
      <c r="S2018" t="n">
        <v>48.21</v>
      </c>
      <c r="T2018" t="n">
        <v>12985.32</v>
      </c>
      <c r="U2018" t="n">
        <v>0.5600000000000001</v>
      </c>
      <c r="V2018" t="n">
        <v>0.76</v>
      </c>
      <c r="W2018" t="n">
        <v>0.21</v>
      </c>
      <c r="X2018" t="n">
        <v>0.79</v>
      </c>
      <c r="Y2018" t="n">
        <v>1</v>
      </c>
      <c r="Z2018" t="n">
        <v>10</v>
      </c>
    </row>
    <row r="2019">
      <c r="A2019" t="n">
        <v>30</v>
      </c>
      <c r="B2019" t="n">
        <v>145</v>
      </c>
      <c r="C2019" t="inlineStr">
        <is>
          <t xml:space="preserve">CONCLUIDO	</t>
        </is>
      </c>
      <c r="D2019" t="n">
        <v>4.4505</v>
      </c>
      <c r="E2019" t="n">
        <v>22.47</v>
      </c>
      <c r="F2019" t="n">
        <v>18.01</v>
      </c>
      <c r="G2019" t="n">
        <v>38.6</v>
      </c>
      <c r="H2019" t="n">
        <v>0.5</v>
      </c>
      <c r="I2019" t="n">
        <v>28</v>
      </c>
      <c r="J2019" t="n">
        <v>300.59</v>
      </c>
      <c r="K2019" t="n">
        <v>61.2</v>
      </c>
      <c r="L2019" t="n">
        <v>8.5</v>
      </c>
      <c r="M2019" t="n">
        <v>26</v>
      </c>
      <c r="N2019" t="n">
        <v>85.89</v>
      </c>
      <c r="O2019" t="n">
        <v>37306.42</v>
      </c>
      <c r="P2019" t="n">
        <v>315.13</v>
      </c>
      <c r="Q2019" t="n">
        <v>444.56</v>
      </c>
      <c r="R2019" t="n">
        <v>84.34</v>
      </c>
      <c r="S2019" t="n">
        <v>48.21</v>
      </c>
      <c r="T2019" t="n">
        <v>12036.34</v>
      </c>
      <c r="U2019" t="n">
        <v>0.57</v>
      </c>
      <c r="V2019" t="n">
        <v>0.76</v>
      </c>
      <c r="W2019" t="n">
        <v>0.21</v>
      </c>
      <c r="X2019" t="n">
        <v>0.73</v>
      </c>
      <c r="Y2019" t="n">
        <v>1</v>
      </c>
      <c r="Z2019" t="n">
        <v>10</v>
      </c>
    </row>
    <row r="2020">
      <c r="A2020" t="n">
        <v>31</v>
      </c>
      <c r="B2020" t="n">
        <v>145</v>
      </c>
      <c r="C2020" t="inlineStr">
        <is>
          <t xml:space="preserve">CONCLUIDO	</t>
        </is>
      </c>
      <c r="D2020" t="n">
        <v>4.4889</v>
      </c>
      <c r="E2020" t="n">
        <v>22.28</v>
      </c>
      <c r="F2020" t="n">
        <v>17.87</v>
      </c>
      <c r="G2020" t="n">
        <v>39.72</v>
      </c>
      <c r="H2020" t="n">
        <v>0.52</v>
      </c>
      <c r="I2020" t="n">
        <v>27</v>
      </c>
      <c r="J2020" t="n">
        <v>301.11</v>
      </c>
      <c r="K2020" t="n">
        <v>61.2</v>
      </c>
      <c r="L2020" t="n">
        <v>8.75</v>
      </c>
      <c r="M2020" t="n">
        <v>25</v>
      </c>
      <c r="N2020" t="n">
        <v>86.16</v>
      </c>
      <c r="O2020" t="n">
        <v>37371.47</v>
      </c>
      <c r="P2020" t="n">
        <v>312.61</v>
      </c>
      <c r="Q2020" t="n">
        <v>444.57</v>
      </c>
      <c r="R2020" t="n">
        <v>79.69</v>
      </c>
      <c r="S2020" t="n">
        <v>48.21</v>
      </c>
      <c r="T2020" t="n">
        <v>9717.360000000001</v>
      </c>
      <c r="U2020" t="n">
        <v>0.6</v>
      </c>
      <c r="V2020" t="n">
        <v>0.76</v>
      </c>
      <c r="W2020" t="n">
        <v>0.2</v>
      </c>
      <c r="X2020" t="n">
        <v>0.6</v>
      </c>
      <c r="Y2020" t="n">
        <v>1</v>
      </c>
      <c r="Z2020" t="n">
        <v>10</v>
      </c>
    </row>
    <row r="2021">
      <c r="A2021" t="n">
        <v>32</v>
      </c>
      <c r="B2021" t="n">
        <v>145</v>
      </c>
      <c r="C2021" t="inlineStr">
        <is>
          <t xml:space="preserve">CONCLUIDO	</t>
        </is>
      </c>
      <c r="D2021" t="n">
        <v>4.4871</v>
      </c>
      <c r="E2021" t="n">
        <v>22.29</v>
      </c>
      <c r="F2021" t="n">
        <v>17.94</v>
      </c>
      <c r="G2021" t="n">
        <v>41.39</v>
      </c>
      <c r="H2021" t="n">
        <v>0.53</v>
      </c>
      <c r="I2021" t="n">
        <v>26</v>
      </c>
      <c r="J2021" t="n">
        <v>301.64</v>
      </c>
      <c r="K2021" t="n">
        <v>61.2</v>
      </c>
      <c r="L2021" t="n">
        <v>9</v>
      </c>
      <c r="M2021" t="n">
        <v>24</v>
      </c>
      <c r="N2021" t="n">
        <v>86.44</v>
      </c>
      <c r="O2021" t="n">
        <v>37436.63</v>
      </c>
      <c r="P2021" t="n">
        <v>313.6</v>
      </c>
      <c r="Q2021" t="n">
        <v>444.58</v>
      </c>
      <c r="R2021" t="n">
        <v>82.45</v>
      </c>
      <c r="S2021" t="n">
        <v>48.21</v>
      </c>
      <c r="T2021" t="n">
        <v>11097.97</v>
      </c>
      <c r="U2021" t="n">
        <v>0.58</v>
      </c>
      <c r="V2021" t="n">
        <v>0.76</v>
      </c>
      <c r="W2021" t="n">
        <v>0.19</v>
      </c>
      <c r="X2021" t="n">
        <v>0.66</v>
      </c>
      <c r="Y2021" t="n">
        <v>1</v>
      </c>
      <c r="Z2021" t="n">
        <v>10</v>
      </c>
    </row>
    <row r="2022">
      <c r="A2022" t="n">
        <v>33</v>
      </c>
      <c r="B2022" t="n">
        <v>145</v>
      </c>
      <c r="C2022" t="inlineStr">
        <is>
          <t xml:space="preserve">CONCLUIDO	</t>
        </is>
      </c>
      <c r="D2022" t="n">
        <v>4.4705</v>
      </c>
      <c r="E2022" t="n">
        <v>22.37</v>
      </c>
      <c r="F2022" t="n">
        <v>18.02</v>
      </c>
      <c r="G2022" t="n">
        <v>41.58</v>
      </c>
      <c r="H2022" t="n">
        <v>0.55</v>
      </c>
      <c r="I2022" t="n">
        <v>26</v>
      </c>
      <c r="J2022" t="n">
        <v>302.17</v>
      </c>
      <c r="K2022" t="n">
        <v>61.2</v>
      </c>
      <c r="L2022" t="n">
        <v>9.25</v>
      </c>
      <c r="M2022" t="n">
        <v>24</v>
      </c>
      <c r="N2022" t="n">
        <v>86.72</v>
      </c>
      <c r="O2022" t="n">
        <v>37501.91</v>
      </c>
      <c r="P2022" t="n">
        <v>315.02</v>
      </c>
      <c r="Q2022" t="n">
        <v>444.57</v>
      </c>
      <c r="R2022" t="n">
        <v>85.04000000000001</v>
      </c>
      <c r="S2022" t="n">
        <v>48.21</v>
      </c>
      <c r="T2022" t="n">
        <v>12395.71</v>
      </c>
      <c r="U2022" t="n">
        <v>0.57</v>
      </c>
      <c r="V2022" t="n">
        <v>0.76</v>
      </c>
      <c r="W2022" t="n">
        <v>0.2</v>
      </c>
      <c r="X2022" t="n">
        <v>0.74</v>
      </c>
      <c r="Y2022" t="n">
        <v>1</v>
      </c>
      <c r="Z2022" t="n">
        <v>10</v>
      </c>
    </row>
    <row r="2023">
      <c r="A2023" t="n">
        <v>34</v>
      </c>
      <c r="B2023" t="n">
        <v>145</v>
      </c>
      <c r="C2023" t="inlineStr">
        <is>
          <t xml:space="preserve">CONCLUIDO	</t>
        </is>
      </c>
      <c r="D2023" t="n">
        <v>4.4842</v>
      </c>
      <c r="E2023" t="n">
        <v>22.3</v>
      </c>
      <c r="F2023" t="n">
        <v>18</v>
      </c>
      <c r="G2023" t="n">
        <v>43.21</v>
      </c>
      <c r="H2023" t="n">
        <v>0.5600000000000001</v>
      </c>
      <c r="I2023" t="n">
        <v>25</v>
      </c>
      <c r="J2023" t="n">
        <v>302.7</v>
      </c>
      <c r="K2023" t="n">
        <v>61.2</v>
      </c>
      <c r="L2023" t="n">
        <v>9.5</v>
      </c>
      <c r="M2023" t="n">
        <v>23</v>
      </c>
      <c r="N2023" t="n">
        <v>87</v>
      </c>
      <c r="O2023" t="n">
        <v>37567.32</v>
      </c>
      <c r="P2023" t="n">
        <v>314.84</v>
      </c>
      <c r="Q2023" t="n">
        <v>444.61</v>
      </c>
      <c r="R2023" t="n">
        <v>84.48999999999999</v>
      </c>
      <c r="S2023" t="n">
        <v>48.21</v>
      </c>
      <c r="T2023" t="n">
        <v>12124.63</v>
      </c>
      <c r="U2023" t="n">
        <v>0.57</v>
      </c>
      <c r="V2023" t="n">
        <v>0.76</v>
      </c>
      <c r="W2023" t="n">
        <v>0.2</v>
      </c>
      <c r="X2023" t="n">
        <v>0.73</v>
      </c>
      <c r="Y2023" t="n">
        <v>1</v>
      </c>
      <c r="Z2023" t="n">
        <v>10</v>
      </c>
    </row>
    <row r="2024">
      <c r="A2024" t="n">
        <v>35</v>
      </c>
      <c r="B2024" t="n">
        <v>145</v>
      </c>
      <c r="C2024" t="inlineStr">
        <is>
          <t xml:space="preserve">CONCLUIDO	</t>
        </is>
      </c>
      <c r="D2024" t="n">
        <v>4.4878</v>
      </c>
      <c r="E2024" t="n">
        <v>22.28</v>
      </c>
      <c r="F2024" t="n">
        <v>17.99</v>
      </c>
      <c r="G2024" t="n">
        <v>43.17</v>
      </c>
      <c r="H2024" t="n">
        <v>0.57</v>
      </c>
      <c r="I2024" t="n">
        <v>25</v>
      </c>
      <c r="J2024" t="n">
        <v>303.23</v>
      </c>
      <c r="K2024" t="n">
        <v>61.2</v>
      </c>
      <c r="L2024" t="n">
        <v>9.75</v>
      </c>
      <c r="M2024" t="n">
        <v>23</v>
      </c>
      <c r="N2024" t="n">
        <v>87.28</v>
      </c>
      <c r="O2024" t="n">
        <v>37632.84</v>
      </c>
      <c r="P2024" t="n">
        <v>314.23</v>
      </c>
      <c r="Q2024" t="n">
        <v>444.56</v>
      </c>
      <c r="R2024" t="n">
        <v>83.69</v>
      </c>
      <c r="S2024" t="n">
        <v>48.21</v>
      </c>
      <c r="T2024" t="n">
        <v>11722.58</v>
      </c>
      <c r="U2024" t="n">
        <v>0.58</v>
      </c>
      <c r="V2024" t="n">
        <v>0.76</v>
      </c>
      <c r="W2024" t="n">
        <v>0.21</v>
      </c>
      <c r="X2024" t="n">
        <v>0.71</v>
      </c>
      <c r="Y2024" t="n">
        <v>1</v>
      </c>
      <c r="Z2024" t="n">
        <v>10</v>
      </c>
    </row>
    <row r="2025">
      <c r="A2025" t="n">
        <v>36</v>
      </c>
      <c r="B2025" t="n">
        <v>145</v>
      </c>
      <c r="C2025" t="inlineStr">
        <is>
          <t xml:space="preserve">CONCLUIDO	</t>
        </is>
      </c>
      <c r="D2025" t="n">
        <v>4.5066</v>
      </c>
      <c r="E2025" t="n">
        <v>22.19</v>
      </c>
      <c r="F2025" t="n">
        <v>17.95</v>
      </c>
      <c r="G2025" t="n">
        <v>44.87</v>
      </c>
      <c r="H2025" t="n">
        <v>0.59</v>
      </c>
      <c r="I2025" t="n">
        <v>24</v>
      </c>
      <c r="J2025" t="n">
        <v>303.76</v>
      </c>
      <c r="K2025" t="n">
        <v>61.2</v>
      </c>
      <c r="L2025" t="n">
        <v>10</v>
      </c>
      <c r="M2025" t="n">
        <v>22</v>
      </c>
      <c r="N2025" t="n">
        <v>87.56999999999999</v>
      </c>
      <c r="O2025" t="n">
        <v>37698.48</v>
      </c>
      <c r="P2025" t="n">
        <v>313.76</v>
      </c>
      <c r="Q2025" t="n">
        <v>444.55</v>
      </c>
      <c r="R2025" t="n">
        <v>82.53</v>
      </c>
      <c r="S2025" t="n">
        <v>48.21</v>
      </c>
      <c r="T2025" t="n">
        <v>11149.26</v>
      </c>
      <c r="U2025" t="n">
        <v>0.58</v>
      </c>
      <c r="V2025" t="n">
        <v>0.76</v>
      </c>
      <c r="W2025" t="n">
        <v>0.2</v>
      </c>
      <c r="X2025" t="n">
        <v>0.67</v>
      </c>
      <c r="Y2025" t="n">
        <v>1</v>
      </c>
      <c r="Z2025" t="n">
        <v>10</v>
      </c>
    </row>
    <row r="2026">
      <c r="A2026" t="n">
        <v>37</v>
      </c>
      <c r="B2026" t="n">
        <v>145</v>
      </c>
      <c r="C2026" t="inlineStr">
        <is>
          <t xml:space="preserve">CONCLUIDO	</t>
        </is>
      </c>
      <c r="D2026" t="n">
        <v>4.5273</v>
      </c>
      <c r="E2026" t="n">
        <v>22.09</v>
      </c>
      <c r="F2026" t="n">
        <v>17.9</v>
      </c>
      <c r="G2026" t="n">
        <v>46.69</v>
      </c>
      <c r="H2026" t="n">
        <v>0.6</v>
      </c>
      <c r="I2026" t="n">
        <v>23</v>
      </c>
      <c r="J2026" t="n">
        <v>304.3</v>
      </c>
      <c r="K2026" t="n">
        <v>61.2</v>
      </c>
      <c r="L2026" t="n">
        <v>10.25</v>
      </c>
      <c r="M2026" t="n">
        <v>21</v>
      </c>
      <c r="N2026" t="n">
        <v>87.84999999999999</v>
      </c>
      <c r="O2026" t="n">
        <v>37764.25</v>
      </c>
      <c r="P2026" t="n">
        <v>312.47</v>
      </c>
      <c r="Q2026" t="n">
        <v>444.55</v>
      </c>
      <c r="R2026" t="n">
        <v>80.91</v>
      </c>
      <c r="S2026" t="n">
        <v>48.21</v>
      </c>
      <c r="T2026" t="n">
        <v>10345.09</v>
      </c>
      <c r="U2026" t="n">
        <v>0.6</v>
      </c>
      <c r="V2026" t="n">
        <v>0.76</v>
      </c>
      <c r="W2026" t="n">
        <v>0.2</v>
      </c>
      <c r="X2026" t="n">
        <v>0.62</v>
      </c>
      <c r="Y2026" t="n">
        <v>1</v>
      </c>
      <c r="Z2026" t="n">
        <v>10</v>
      </c>
    </row>
    <row r="2027">
      <c r="A2027" t="n">
        <v>38</v>
      </c>
      <c r="B2027" t="n">
        <v>145</v>
      </c>
      <c r="C2027" t="inlineStr">
        <is>
          <t xml:space="preserve">CONCLUIDO	</t>
        </is>
      </c>
      <c r="D2027" t="n">
        <v>4.5252</v>
      </c>
      <c r="E2027" t="n">
        <v>22.1</v>
      </c>
      <c r="F2027" t="n">
        <v>17.91</v>
      </c>
      <c r="G2027" t="n">
        <v>46.72</v>
      </c>
      <c r="H2027" t="n">
        <v>0.61</v>
      </c>
      <c r="I2027" t="n">
        <v>23</v>
      </c>
      <c r="J2027" t="n">
        <v>304.83</v>
      </c>
      <c r="K2027" t="n">
        <v>61.2</v>
      </c>
      <c r="L2027" t="n">
        <v>10.5</v>
      </c>
      <c r="M2027" t="n">
        <v>21</v>
      </c>
      <c r="N2027" t="n">
        <v>88.13</v>
      </c>
      <c r="O2027" t="n">
        <v>37830.13</v>
      </c>
      <c r="P2027" t="n">
        <v>312.8</v>
      </c>
      <c r="Q2027" t="n">
        <v>444.56</v>
      </c>
      <c r="R2027" t="n">
        <v>81.34</v>
      </c>
      <c r="S2027" t="n">
        <v>48.21</v>
      </c>
      <c r="T2027" t="n">
        <v>10560.12</v>
      </c>
      <c r="U2027" t="n">
        <v>0.59</v>
      </c>
      <c r="V2027" t="n">
        <v>0.76</v>
      </c>
      <c r="W2027" t="n">
        <v>0.2</v>
      </c>
      <c r="X2027" t="n">
        <v>0.63</v>
      </c>
      <c r="Y2027" t="n">
        <v>1</v>
      </c>
      <c r="Z2027" t="n">
        <v>10</v>
      </c>
    </row>
    <row r="2028">
      <c r="A2028" t="n">
        <v>39</v>
      </c>
      <c r="B2028" t="n">
        <v>145</v>
      </c>
      <c r="C2028" t="inlineStr">
        <is>
          <t xml:space="preserve">CONCLUIDO	</t>
        </is>
      </c>
      <c r="D2028" t="n">
        <v>4.5434</v>
      </c>
      <c r="E2028" t="n">
        <v>22.01</v>
      </c>
      <c r="F2028" t="n">
        <v>17.88</v>
      </c>
      <c r="G2028" t="n">
        <v>48.75</v>
      </c>
      <c r="H2028" t="n">
        <v>0.63</v>
      </c>
      <c r="I2028" t="n">
        <v>22</v>
      </c>
      <c r="J2028" t="n">
        <v>305.37</v>
      </c>
      <c r="K2028" t="n">
        <v>61.2</v>
      </c>
      <c r="L2028" t="n">
        <v>10.75</v>
      </c>
      <c r="M2028" t="n">
        <v>20</v>
      </c>
      <c r="N2028" t="n">
        <v>88.42</v>
      </c>
      <c r="O2028" t="n">
        <v>37896.14</v>
      </c>
      <c r="P2028" t="n">
        <v>312.12</v>
      </c>
      <c r="Q2028" t="n">
        <v>444.58</v>
      </c>
      <c r="R2028" t="n">
        <v>80.17</v>
      </c>
      <c r="S2028" t="n">
        <v>48.21</v>
      </c>
      <c r="T2028" t="n">
        <v>9981.52</v>
      </c>
      <c r="U2028" t="n">
        <v>0.6</v>
      </c>
      <c r="V2028" t="n">
        <v>0.76</v>
      </c>
      <c r="W2028" t="n">
        <v>0.2</v>
      </c>
      <c r="X2028" t="n">
        <v>0.6</v>
      </c>
      <c r="Y2028" t="n">
        <v>1</v>
      </c>
      <c r="Z2028" t="n">
        <v>10</v>
      </c>
    </row>
    <row r="2029">
      <c r="A2029" t="n">
        <v>40</v>
      </c>
      <c r="B2029" t="n">
        <v>145</v>
      </c>
      <c r="C2029" t="inlineStr">
        <is>
          <t xml:space="preserve">CONCLUIDO	</t>
        </is>
      </c>
      <c r="D2029" t="n">
        <v>4.5412</v>
      </c>
      <c r="E2029" t="n">
        <v>22.02</v>
      </c>
      <c r="F2029" t="n">
        <v>17.89</v>
      </c>
      <c r="G2029" t="n">
        <v>48.78</v>
      </c>
      <c r="H2029" t="n">
        <v>0.64</v>
      </c>
      <c r="I2029" t="n">
        <v>22</v>
      </c>
      <c r="J2029" t="n">
        <v>305.9</v>
      </c>
      <c r="K2029" t="n">
        <v>61.2</v>
      </c>
      <c r="L2029" t="n">
        <v>11</v>
      </c>
      <c r="M2029" t="n">
        <v>20</v>
      </c>
      <c r="N2029" t="n">
        <v>88.7</v>
      </c>
      <c r="O2029" t="n">
        <v>37962.28</v>
      </c>
      <c r="P2029" t="n">
        <v>312.26</v>
      </c>
      <c r="Q2029" t="n">
        <v>444.55</v>
      </c>
      <c r="R2029" t="n">
        <v>80.48999999999999</v>
      </c>
      <c r="S2029" t="n">
        <v>48.21</v>
      </c>
      <c r="T2029" t="n">
        <v>10139.93</v>
      </c>
      <c r="U2029" t="n">
        <v>0.6</v>
      </c>
      <c r="V2029" t="n">
        <v>0.76</v>
      </c>
      <c r="W2029" t="n">
        <v>0.2</v>
      </c>
      <c r="X2029" t="n">
        <v>0.61</v>
      </c>
      <c r="Y2029" t="n">
        <v>1</v>
      </c>
      <c r="Z2029" t="n">
        <v>10</v>
      </c>
    </row>
    <row r="2030">
      <c r="A2030" t="n">
        <v>41</v>
      </c>
      <c r="B2030" t="n">
        <v>145</v>
      </c>
      <c r="C2030" t="inlineStr">
        <is>
          <t xml:space="preserve">CONCLUIDO	</t>
        </is>
      </c>
      <c r="D2030" t="n">
        <v>4.5587</v>
      </c>
      <c r="E2030" t="n">
        <v>21.94</v>
      </c>
      <c r="F2030" t="n">
        <v>17.86</v>
      </c>
      <c r="G2030" t="n">
        <v>51.02</v>
      </c>
      <c r="H2030" t="n">
        <v>0.65</v>
      </c>
      <c r="I2030" t="n">
        <v>21</v>
      </c>
      <c r="J2030" t="n">
        <v>306.44</v>
      </c>
      <c r="K2030" t="n">
        <v>61.2</v>
      </c>
      <c r="L2030" t="n">
        <v>11.25</v>
      </c>
      <c r="M2030" t="n">
        <v>19</v>
      </c>
      <c r="N2030" t="n">
        <v>88.98999999999999</v>
      </c>
      <c r="O2030" t="n">
        <v>38028.53</v>
      </c>
      <c r="P2030" t="n">
        <v>311.2</v>
      </c>
      <c r="Q2030" t="n">
        <v>444.56</v>
      </c>
      <c r="R2030" t="n">
        <v>79.5</v>
      </c>
      <c r="S2030" t="n">
        <v>48.21</v>
      </c>
      <c r="T2030" t="n">
        <v>9649.469999999999</v>
      </c>
      <c r="U2030" t="n">
        <v>0.61</v>
      </c>
      <c r="V2030" t="n">
        <v>0.76</v>
      </c>
      <c r="W2030" t="n">
        <v>0.2</v>
      </c>
      <c r="X2030" t="n">
        <v>0.58</v>
      </c>
      <c r="Y2030" t="n">
        <v>1</v>
      </c>
      <c r="Z2030" t="n">
        <v>10</v>
      </c>
    </row>
    <row r="2031">
      <c r="A2031" t="n">
        <v>42</v>
      </c>
      <c r="B2031" t="n">
        <v>145</v>
      </c>
      <c r="C2031" t="inlineStr">
        <is>
          <t xml:space="preserve">CONCLUIDO	</t>
        </is>
      </c>
      <c r="D2031" t="n">
        <v>4.5604</v>
      </c>
      <c r="E2031" t="n">
        <v>21.93</v>
      </c>
      <c r="F2031" t="n">
        <v>17.85</v>
      </c>
      <c r="G2031" t="n">
        <v>50.99</v>
      </c>
      <c r="H2031" t="n">
        <v>0.67</v>
      </c>
      <c r="I2031" t="n">
        <v>21</v>
      </c>
      <c r="J2031" t="n">
        <v>306.98</v>
      </c>
      <c r="K2031" t="n">
        <v>61.2</v>
      </c>
      <c r="L2031" t="n">
        <v>11.5</v>
      </c>
      <c r="M2031" t="n">
        <v>19</v>
      </c>
      <c r="N2031" t="n">
        <v>89.28</v>
      </c>
      <c r="O2031" t="n">
        <v>38094.91</v>
      </c>
      <c r="P2031" t="n">
        <v>311.31</v>
      </c>
      <c r="Q2031" t="n">
        <v>444.55</v>
      </c>
      <c r="R2031" t="n">
        <v>79.3</v>
      </c>
      <c r="S2031" t="n">
        <v>48.21</v>
      </c>
      <c r="T2031" t="n">
        <v>9550.25</v>
      </c>
      <c r="U2031" t="n">
        <v>0.61</v>
      </c>
      <c r="V2031" t="n">
        <v>0.76</v>
      </c>
      <c r="W2031" t="n">
        <v>0.2</v>
      </c>
      <c r="X2031" t="n">
        <v>0.57</v>
      </c>
      <c r="Y2031" t="n">
        <v>1</v>
      </c>
      <c r="Z2031" t="n">
        <v>10</v>
      </c>
    </row>
    <row r="2032">
      <c r="A2032" t="n">
        <v>43</v>
      </c>
      <c r="B2032" t="n">
        <v>145</v>
      </c>
      <c r="C2032" t="inlineStr">
        <is>
          <t xml:space="preserve">CONCLUIDO	</t>
        </is>
      </c>
      <c r="D2032" t="n">
        <v>4.58</v>
      </c>
      <c r="E2032" t="n">
        <v>21.83</v>
      </c>
      <c r="F2032" t="n">
        <v>17.81</v>
      </c>
      <c r="G2032" t="n">
        <v>53.42</v>
      </c>
      <c r="H2032" t="n">
        <v>0.68</v>
      </c>
      <c r="I2032" t="n">
        <v>20</v>
      </c>
      <c r="J2032" t="n">
        <v>307.52</v>
      </c>
      <c r="K2032" t="n">
        <v>61.2</v>
      </c>
      <c r="L2032" t="n">
        <v>11.75</v>
      </c>
      <c r="M2032" t="n">
        <v>18</v>
      </c>
      <c r="N2032" t="n">
        <v>89.56999999999999</v>
      </c>
      <c r="O2032" t="n">
        <v>38161.42</v>
      </c>
      <c r="P2032" t="n">
        <v>310.46</v>
      </c>
      <c r="Q2032" t="n">
        <v>444.57</v>
      </c>
      <c r="R2032" t="n">
        <v>77.90000000000001</v>
      </c>
      <c r="S2032" t="n">
        <v>48.21</v>
      </c>
      <c r="T2032" t="n">
        <v>8853.889999999999</v>
      </c>
      <c r="U2032" t="n">
        <v>0.62</v>
      </c>
      <c r="V2032" t="n">
        <v>0.77</v>
      </c>
      <c r="W2032" t="n">
        <v>0.19</v>
      </c>
      <c r="X2032" t="n">
        <v>0.53</v>
      </c>
      <c r="Y2032" t="n">
        <v>1</v>
      </c>
      <c r="Z2032" t="n">
        <v>10</v>
      </c>
    </row>
    <row r="2033">
      <c r="A2033" t="n">
        <v>44</v>
      </c>
      <c r="B2033" t="n">
        <v>145</v>
      </c>
      <c r="C2033" t="inlineStr">
        <is>
          <t xml:space="preserve">CONCLUIDO	</t>
        </is>
      </c>
      <c r="D2033" t="n">
        <v>4.5786</v>
      </c>
      <c r="E2033" t="n">
        <v>21.84</v>
      </c>
      <c r="F2033" t="n">
        <v>17.81</v>
      </c>
      <c r="G2033" t="n">
        <v>53.44</v>
      </c>
      <c r="H2033" t="n">
        <v>0.6899999999999999</v>
      </c>
      <c r="I2033" t="n">
        <v>20</v>
      </c>
      <c r="J2033" t="n">
        <v>308.06</v>
      </c>
      <c r="K2033" t="n">
        <v>61.2</v>
      </c>
      <c r="L2033" t="n">
        <v>12</v>
      </c>
      <c r="M2033" t="n">
        <v>18</v>
      </c>
      <c r="N2033" t="n">
        <v>89.86</v>
      </c>
      <c r="O2033" t="n">
        <v>38228.06</v>
      </c>
      <c r="P2033" t="n">
        <v>310.77</v>
      </c>
      <c r="Q2033" t="n">
        <v>444.55</v>
      </c>
      <c r="R2033" t="n">
        <v>78.08</v>
      </c>
      <c r="S2033" t="n">
        <v>48.21</v>
      </c>
      <c r="T2033" t="n">
        <v>8946.18</v>
      </c>
      <c r="U2033" t="n">
        <v>0.62</v>
      </c>
      <c r="V2033" t="n">
        <v>0.77</v>
      </c>
      <c r="W2033" t="n">
        <v>0.2</v>
      </c>
      <c r="X2033" t="n">
        <v>0.54</v>
      </c>
      <c r="Y2033" t="n">
        <v>1</v>
      </c>
      <c r="Z2033" t="n">
        <v>10</v>
      </c>
    </row>
    <row r="2034">
      <c r="A2034" t="n">
        <v>45</v>
      </c>
      <c r="B2034" t="n">
        <v>145</v>
      </c>
      <c r="C2034" t="inlineStr">
        <is>
          <t xml:space="preserve">CONCLUIDO	</t>
        </is>
      </c>
      <c r="D2034" t="n">
        <v>4.5771</v>
      </c>
      <c r="E2034" t="n">
        <v>21.85</v>
      </c>
      <c r="F2034" t="n">
        <v>17.82</v>
      </c>
      <c r="G2034" t="n">
        <v>53.46</v>
      </c>
      <c r="H2034" t="n">
        <v>0.71</v>
      </c>
      <c r="I2034" t="n">
        <v>20</v>
      </c>
      <c r="J2034" t="n">
        <v>308.6</v>
      </c>
      <c r="K2034" t="n">
        <v>61.2</v>
      </c>
      <c r="L2034" t="n">
        <v>12.25</v>
      </c>
      <c r="M2034" t="n">
        <v>18</v>
      </c>
      <c r="N2034" t="n">
        <v>90.15000000000001</v>
      </c>
      <c r="O2034" t="n">
        <v>38294.82</v>
      </c>
      <c r="P2034" t="n">
        <v>310.76</v>
      </c>
      <c r="Q2034" t="n">
        <v>444.56</v>
      </c>
      <c r="R2034" t="n">
        <v>78.31999999999999</v>
      </c>
      <c r="S2034" t="n">
        <v>48.21</v>
      </c>
      <c r="T2034" t="n">
        <v>9067.17</v>
      </c>
      <c r="U2034" t="n">
        <v>0.62</v>
      </c>
      <c r="V2034" t="n">
        <v>0.77</v>
      </c>
      <c r="W2034" t="n">
        <v>0.2</v>
      </c>
      <c r="X2034" t="n">
        <v>0.54</v>
      </c>
      <c r="Y2034" t="n">
        <v>1</v>
      </c>
      <c r="Z2034" t="n">
        <v>10</v>
      </c>
    </row>
    <row r="2035">
      <c r="A2035" t="n">
        <v>46</v>
      </c>
      <c r="B2035" t="n">
        <v>145</v>
      </c>
      <c r="C2035" t="inlineStr">
        <is>
          <t xml:space="preserve">CONCLUIDO	</t>
        </is>
      </c>
      <c r="D2035" t="n">
        <v>4.5986</v>
      </c>
      <c r="E2035" t="n">
        <v>21.75</v>
      </c>
      <c r="F2035" t="n">
        <v>17.77</v>
      </c>
      <c r="G2035" t="n">
        <v>56.12</v>
      </c>
      <c r="H2035" t="n">
        <v>0.72</v>
      </c>
      <c r="I2035" t="n">
        <v>19</v>
      </c>
      <c r="J2035" t="n">
        <v>309.14</v>
      </c>
      <c r="K2035" t="n">
        <v>61.2</v>
      </c>
      <c r="L2035" t="n">
        <v>12.5</v>
      </c>
      <c r="M2035" t="n">
        <v>17</v>
      </c>
      <c r="N2035" t="n">
        <v>90.44</v>
      </c>
      <c r="O2035" t="n">
        <v>38361.7</v>
      </c>
      <c r="P2035" t="n">
        <v>309.89</v>
      </c>
      <c r="Q2035" t="n">
        <v>444.56</v>
      </c>
      <c r="R2035" t="n">
        <v>76.65000000000001</v>
      </c>
      <c r="S2035" t="n">
        <v>48.21</v>
      </c>
      <c r="T2035" t="n">
        <v>8235.200000000001</v>
      </c>
      <c r="U2035" t="n">
        <v>0.63</v>
      </c>
      <c r="V2035" t="n">
        <v>0.77</v>
      </c>
      <c r="W2035" t="n">
        <v>0.2</v>
      </c>
      <c r="X2035" t="n">
        <v>0.5</v>
      </c>
      <c r="Y2035" t="n">
        <v>1</v>
      </c>
      <c r="Z2035" t="n">
        <v>10</v>
      </c>
    </row>
    <row r="2036">
      <c r="A2036" t="n">
        <v>47</v>
      </c>
      <c r="B2036" t="n">
        <v>145</v>
      </c>
      <c r="C2036" t="inlineStr">
        <is>
          <t xml:space="preserve">CONCLUIDO	</t>
        </is>
      </c>
      <c r="D2036" t="n">
        <v>4.6007</v>
      </c>
      <c r="E2036" t="n">
        <v>21.74</v>
      </c>
      <c r="F2036" t="n">
        <v>17.76</v>
      </c>
      <c r="G2036" t="n">
        <v>56.09</v>
      </c>
      <c r="H2036" t="n">
        <v>0.73</v>
      </c>
      <c r="I2036" t="n">
        <v>19</v>
      </c>
      <c r="J2036" t="n">
        <v>309.68</v>
      </c>
      <c r="K2036" t="n">
        <v>61.2</v>
      </c>
      <c r="L2036" t="n">
        <v>12.75</v>
      </c>
      <c r="M2036" t="n">
        <v>17</v>
      </c>
      <c r="N2036" t="n">
        <v>90.73999999999999</v>
      </c>
      <c r="O2036" t="n">
        <v>38428.72</v>
      </c>
      <c r="P2036" t="n">
        <v>309.7</v>
      </c>
      <c r="Q2036" t="n">
        <v>444.56</v>
      </c>
      <c r="R2036" t="n">
        <v>76.39</v>
      </c>
      <c r="S2036" t="n">
        <v>48.21</v>
      </c>
      <c r="T2036" t="n">
        <v>8106.28</v>
      </c>
      <c r="U2036" t="n">
        <v>0.63</v>
      </c>
      <c r="V2036" t="n">
        <v>0.77</v>
      </c>
      <c r="W2036" t="n">
        <v>0.19</v>
      </c>
      <c r="X2036" t="n">
        <v>0.49</v>
      </c>
      <c r="Y2036" t="n">
        <v>1</v>
      </c>
      <c r="Z2036" t="n">
        <v>10</v>
      </c>
    </row>
    <row r="2037">
      <c r="A2037" t="n">
        <v>48</v>
      </c>
      <c r="B2037" t="n">
        <v>145</v>
      </c>
      <c r="C2037" t="inlineStr">
        <is>
          <t xml:space="preserve">CONCLUIDO	</t>
        </is>
      </c>
      <c r="D2037" t="n">
        <v>4.6328</v>
      </c>
      <c r="E2037" t="n">
        <v>21.59</v>
      </c>
      <c r="F2037" t="n">
        <v>17.67</v>
      </c>
      <c r="G2037" t="n">
        <v>58.89</v>
      </c>
      <c r="H2037" t="n">
        <v>0.75</v>
      </c>
      <c r="I2037" t="n">
        <v>18</v>
      </c>
      <c r="J2037" t="n">
        <v>310.23</v>
      </c>
      <c r="K2037" t="n">
        <v>61.2</v>
      </c>
      <c r="L2037" t="n">
        <v>13</v>
      </c>
      <c r="M2037" t="n">
        <v>16</v>
      </c>
      <c r="N2037" t="n">
        <v>91.03</v>
      </c>
      <c r="O2037" t="n">
        <v>38495.87</v>
      </c>
      <c r="P2037" t="n">
        <v>307.41</v>
      </c>
      <c r="Q2037" t="n">
        <v>444.55</v>
      </c>
      <c r="R2037" t="n">
        <v>73.02</v>
      </c>
      <c r="S2037" t="n">
        <v>48.21</v>
      </c>
      <c r="T2037" t="n">
        <v>6423.13</v>
      </c>
      <c r="U2037" t="n">
        <v>0.66</v>
      </c>
      <c r="V2037" t="n">
        <v>0.77</v>
      </c>
      <c r="W2037" t="n">
        <v>0.19</v>
      </c>
      <c r="X2037" t="n">
        <v>0.39</v>
      </c>
      <c r="Y2037" t="n">
        <v>1</v>
      </c>
      <c r="Z2037" t="n">
        <v>10</v>
      </c>
    </row>
    <row r="2038">
      <c r="A2038" t="n">
        <v>49</v>
      </c>
      <c r="B2038" t="n">
        <v>145</v>
      </c>
      <c r="C2038" t="inlineStr">
        <is>
          <t xml:space="preserve">CONCLUIDO	</t>
        </is>
      </c>
      <c r="D2038" t="n">
        <v>4.6243</v>
      </c>
      <c r="E2038" t="n">
        <v>21.62</v>
      </c>
      <c r="F2038" t="n">
        <v>17.71</v>
      </c>
      <c r="G2038" t="n">
        <v>59.02</v>
      </c>
      <c r="H2038" t="n">
        <v>0.76</v>
      </c>
      <c r="I2038" t="n">
        <v>18</v>
      </c>
      <c r="J2038" t="n">
        <v>310.77</v>
      </c>
      <c r="K2038" t="n">
        <v>61.2</v>
      </c>
      <c r="L2038" t="n">
        <v>13.25</v>
      </c>
      <c r="M2038" t="n">
        <v>16</v>
      </c>
      <c r="N2038" t="n">
        <v>91.33</v>
      </c>
      <c r="O2038" t="n">
        <v>38563.14</v>
      </c>
      <c r="P2038" t="n">
        <v>308.18</v>
      </c>
      <c r="Q2038" t="n">
        <v>444.56</v>
      </c>
      <c r="R2038" t="n">
        <v>74.78</v>
      </c>
      <c r="S2038" t="n">
        <v>48.21</v>
      </c>
      <c r="T2038" t="n">
        <v>7303.48</v>
      </c>
      <c r="U2038" t="n">
        <v>0.64</v>
      </c>
      <c r="V2038" t="n">
        <v>0.77</v>
      </c>
      <c r="W2038" t="n">
        <v>0.18</v>
      </c>
      <c r="X2038" t="n">
        <v>0.43</v>
      </c>
      <c r="Y2038" t="n">
        <v>1</v>
      </c>
      <c r="Z2038" t="n">
        <v>10</v>
      </c>
    </row>
    <row r="2039">
      <c r="A2039" t="n">
        <v>50</v>
      </c>
      <c r="B2039" t="n">
        <v>145</v>
      </c>
      <c r="C2039" t="inlineStr">
        <is>
          <t xml:space="preserve">CONCLUIDO	</t>
        </is>
      </c>
      <c r="D2039" t="n">
        <v>4.5939</v>
      </c>
      <c r="E2039" t="n">
        <v>21.77</v>
      </c>
      <c r="F2039" t="n">
        <v>17.85</v>
      </c>
      <c r="G2039" t="n">
        <v>59.5</v>
      </c>
      <c r="H2039" t="n">
        <v>0.77</v>
      </c>
      <c r="I2039" t="n">
        <v>18</v>
      </c>
      <c r="J2039" t="n">
        <v>311.32</v>
      </c>
      <c r="K2039" t="n">
        <v>61.2</v>
      </c>
      <c r="L2039" t="n">
        <v>13.5</v>
      </c>
      <c r="M2039" t="n">
        <v>16</v>
      </c>
      <c r="N2039" t="n">
        <v>91.62</v>
      </c>
      <c r="O2039" t="n">
        <v>38630.55</v>
      </c>
      <c r="P2039" t="n">
        <v>310.55</v>
      </c>
      <c r="Q2039" t="n">
        <v>444.57</v>
      </c>
      <c r="R2039" t="n">
        <v>79.47</v>
      </c>
      <c r="S2039" t="n">
        <v>48.21</v>
      </c>
      <c r="T2039" t="n">
        <v>9649.24</v>
      </c>
      <c r="U2039" t="n">
        <v>0.61</v>
      </c>
      <c r="V2039" t="n">
        <v>0.76</v>
      </c>
      <c r="W2039" t="n">
        <v>0.2</v>
      </c>
      <c r="X2039" t="n">
        <v>0.57</v>
      </c>
      <c r="Y2039" t="n">
        <v>1</v>
      </c>
      <c r="Z2039" t="n">
        <v>10</v>
      </c>
    </row>
    <row r="2040">
      <c r="A2040" t="n">
        <v>51</v>
      </c>
      <c r="B2040" t="n">
        <v>145</v>
      </c>
      <c r="C2040" t="inlineStr">
        <is>
          <t xml:space="preserve">CONCLUIDO	</t>
        </is>
      </c>
      <c r="D2040" t="n">
        <v>4.6042</v>
      </c>
      <c r="E2040" t="n">
        <v>21.72</v>
      </c>
      <c r="F2040" t="n">
        <v>17.8</v>
      </c>
      <c r="G2040" t="n">
        <v>59.33</v>
      </c>
      <c r="H2040" t="n">
        <v>0.79</v>
      </c>
      <c r="I2040" t="n">
        <v>18</v>
      </c>
      <c r="J2040" t="n">
        <v>311.87</v>
      </c>
      <c r="K2040" t="n">
        <v>61.2</v>
      </c>
      <c r="L2040" t="n">
        <v>13.75</v>
      </c>
      <c r="M2040" t="n">
        <v>16</v>
      </c>
      <c r="N2040" t="n">
        <v>91.92</v>
      </c>
      <c r="O2040" t="n">
        <v>38698.21</v>
      </c>
      <c r="P2040" t="n">
        <v>309.71</v>
      </c>
      <c r="Q2040" t="n">
        <v>444.57</v>
      </c>
      <c r="R2040" t="n">
        <v>77.77</v>
      </c>
      <c r="S2040" t="n">
        <v>48.21</v>
      </c>
      <c r="T2040" t="n">
        <v>8802.049999999999</v>
      </c>
      <c r="U2040" t="n">
        <v>0.62</v>
      </c>
      <c r="V2040" t="n">
        <v>0.77</v>
      </c>
      <c r="W2040" t="n">
        <v>0.19</v>
      </c>
      <c r="X2040" t="n">
        <v>0.52</v>
      </c>
      <c r="Y2040" t="n">
        <v>1</v>
      </c>
      <c r="Z2040" t="n">
        <v>10</v>
      </c>
    </row>
    <row r="2041">
      <c r="A2041" t="n">
        <v>52</v>
      </c>
      <c r="B2041" t="n">
        <v>145</v>
      </c>
      <c r="C2041" t="inlineStr">
        <is>
          <t xml:space="preserve">CONCLUIDO	</t>
        </is>
      </c>
      <c r="D2041" t="n">
        <v>4.6259</v>
      </c>
      <c r="E2041" t="n">
        <v>21.62</v>
      </c>
      <c r="F2041" t="n">
        <v>17.75</v>
      </c>
      <c r="G2041" t="n">
        <v>62.65</v>
      </c>
      <c r="H2041" t="n">
        <v>0.8</v>
      </c>
      <c r="I2041" t="n">
        <v>17</v>
      </c>
      <c r="J2041" t="n">
        <v>312.42</v>
      </c>
      <c r="K2041" t="n">
        <v>61.2</v>
      </c>
      <c r="L2041" t="n">
        <v>14</v>
      </c>
      <c r="M2041" t="n">
        <v>15</v>
      </c>
      <c r="N2041" t="n">
        <v>92.22</v>
      </c>
      <c r="O2041" t="n">
        <v>38765.89</v>
      </c>
      <c r="P2041" t="n">
        <v>308.98</v>
      </c>
      <c r="Q2041" t="n">
        <v>444.55</v>
      </c>
      <c r="R2041" t="n">
        <v>76.17</v>
      </c>
      <c r="S2041" t="n">
        <v>48.21</v>
      </c>
      <c r="T2041" t="n">
        <v>8005.37</v>
      </c>
      <c r="U2041" t="n">
        <v>0.63</v>
      </c>
      <c r="V2041" t="n">
        <v>0.77</v>
      </c>
      <c r="W2041" t="n">
        <v>0.19</v>
      </c>
      <c r="X2041" t="n">
        <v>0.47</v>
      </c>
      <c r="Y2041" t="n">
        <v>1</v>
      </c>
      <c r="Z2041" t="n">
        <v>10</v>
      </c>
    </row>
    <row r="2042">
      <c r="A2042" t="n">
        <v>53</v>
      </c>
      <c r="B2042" t="n">
        <v>145</v>
      </c>
      <c r="C2042" t="inlineStr">
        <is>
          <t xml:space="preserve">CONCLUIDO	</t>
        </is>
      </c>
      <c r="D2042" t="n">
        <v>4.6267</v>
      </c>
      <c r="E2042" t="n">
        <v>21.61</v>
      </c>
      <c r="F2042" t="n">
        <v>17.75</v>
      </c>
      <c r="G2042" t="n">
        <v>62.64</v>
      </c>
      <c r="H2042" t="n">
        <v>0.8100000000000001</v>
      </c>
      <c r="I2042" t="n">
        <v>17</v>
      </c>
      <c r="J2042" t="n">
        <v>312.97</v>
      </c>
      <c r="K2042" t="n">
        <v>61.2</v>
      </c>
      <c r="L2042" t="n">
        <v>14.25</v>
      </c>
      <c r="M2042" t="n">
        <v>15</v>
      </c>
      <c r="N2042" t="n">
        <v>92.52</v>
      </c>
      <c r="O2042" t="n">
        <v>38833.69</v>
      </c>
      <c r="P2042" t="n">
        <v>309.11</v>
      </c>
      <c r="Q2042" t="n">
        <v>444.55</v>
      </c>
      <c r="R2042" t="n">
        <v>76.08</v>
      </c>
      <c r="S2042" t="n">
        <v>48.21</v>
      </c>
      <c r="T2042" t="n">
        <v>7958.31</v>
      </c>
      <c r="U2042" t="n">
        <v>0.63</v>
      </c>
      <c r="V2042" t="n">
        <v>0.77</v>
      </c>
      <c r="W2042" t="n">
        <v>0.19</v>
      </c>
      <c r="X2042" t="n">
        <v>0.47</v>
      </c>
      <c r="Y2042" t="n">
        <v>1</v>
      </c>
      <c r="Z2042" t="n">
        <v>10</v>
      </c>
    </row>
    <row r="2043">
      <c r="A2043" t="n">
        <v>54</v>
      </c>
      <c r="B2043" t="n">
        <v>145</v>
      </c>
      <c r="C2043" t="inlineStr">
        <is>
          <t xml:space="preserve">CONCLUIDO	</t>
        </is>
      </c>
      <c r="D2043" t="n">
        <v>4.6276</v>
      </c>
      <c r="E2043" t="n">
        <v>21.61</v>
      </c>
      <c r="F2043" t="n">
        <v>17.74</v>
      </c>
      <c r="G2043" t="n">
        <v>62.63</v>
      </c>
      <c r="H2043" t="n">
        <v>0.82</v>
      </c>
      <c r="I2043" t="n">
        <v>17</v>
      </c>
      <c r="J2043" t="n">
        <v>313.52</v>
      </c>
      <c r="K2043" t="n">
        <v>61.2</v>
      </c>
      <c r="L2043" t="n">
        <v>14.5</v>
      </c>
      <c r="M2043" t="n">
        <v>15</v>
      </c>
      <c r="N2043" t="n">
        <v>92.81999999999999</v>
      </c>
      <c r="O2043" t="n">
        <v>38901.63</v>
      </c>
      <c r="P2043" t="n">
        <v>308.51</v>
      </c>
      <c r="Q2043" t="n">
        <v>444.57</v>
      </c>
      <c r="R2043" t="n">
        <v>75.83</v>
      </c>
      <c r="S2043" t="n">
        <v>48.21</v>
      </c>
      <c r="T2043" t="n">
        <v>7832.91</v>
      </c>
      <c r="U2043" t="n">
        <v>0.64</v>
      </c>
      <c r="V2043" t="n">
        <v>0.77</v>
      </c>
      <c r="W2043" t="n">
        <v>0.19</v>
      </c>
      <c r="X2043" t="n">
        <v>0.47</v>
      </c>
      <c r="Y2043" t="n">
        <v>1</v>
      </c>
      <c r="Z2043" t="n">
        <v>10</v>
      </c>
    </row>
    <row r="2044">
      <c r="A2044" t="n">
        <v>55</v>
      </c>
      <c r="B2044" t="n">
        <v>145</v>
      </c>
      <c r="C2044" t="inlineStr">
        <is>
          <t xml:space="preserve">CONCLUIDO	</t>
        </is>
      </c>
      <c r="D2044" t="n">
        <v>4.6483</v>
      </c>
      <c r="E2044" t="n">
        <v>21.51</v>
      </c>
      <c r="F2044" t="n">
        <v>17.7</v>
      </c>
      <c r="G2044" t="n">
        <v>66.38</v>
      </c>
      <c r="H2044" t="n">
        <v>0.84</v>
      </c>
      <c r="I2044" t="n">
        <v>16</v>
      </c>
      <c r="J2044" t="n">
        <v>314.07</v>
      </c>
      <c r="K2044" t="n">
        <v>61.2</v>
      </c>
      <c r="L2044" t="n">
        <v>14.75</v>
      </c>
      <c r="M2044" t="n">
        <v>14</v>
      </c>
      <c r="N2044" t="n">
        <v>93.12</v>
      </c>
      <c r="O2044" t="n">
        <v>38969.71</v>
      </c>
      <c r="P2044" t="n">
        <v>307.67</v>
      </c>
      <c r="Q2044" t="n">
        <v>444.56</v>
      </c>
      <c r="R2044" t="n">
        <v>74.34999999999999</v>
      </c>
      <c r="S2044" t="n">
        <v>48.21</v>
      </c>
      <c r="T2044" t="n">
        <v>7099.88</v>
      </c>
      <c r="U2044" t="n">
        <v>0.65</v>
      </c>
      <c r="V2044" t="n">
        <v>0.77</v>
      </c>
      <c r="W2044" t="n">
        <v>0.19</v>
      </c>
      <c r="X2044" t="n">
        <v>0.42</v>
      </c>
      <c r="Y2044" t="n">
        <v>1</v>
      </c>
      <c r="Z2044" t="n">
        <v>10</v>
      </c>
    </row>
    <row r="2045">
      <c r="A2045" t="n">
        <v>56</v>
      </c>
      <c r="B2045" t="n">
        <v>145</v>
      </c>
      <c r="C2045" t="inlineStr">
        <is>
          <t xml:space="preserve">CONCLUIDO	</t>
        </is>
      </c>
      <c r="D2045" t="n">
        <v>4.6478</v>
      </c>
      <c r="E2045" t="n">
        <v>21.52</v>
      </c>
      <c r="F2045" t="n">
        <v>17.7</v>
      </c>
      <c r="G2045" t="n">
        <v>66.39</v>
      </c>
      <c r="H2045" t="n">
        <v>0.85</v>
      </c>
      <c r="I2045" t="n">
        <v>16</v>
      </c>
      <c r="J2045" t="n">
        <v>314.62</v>
      </c>
      <c r="K2045" t="n">
        <v>61.2</v>
      </c>
      <c r="L2045" t="n">
        <v>15</v>
      </c>
      <c r="M2045" t="n">
        <v>14</v>
      </c>
      <c r="N2045" t="n">
        <v>93.43000000000001</v>
      </c>
      <c r="O2045" t="n">
        <v>39037.92</v>
      </c>
      <c r="P2045" t="n">
        <v>307.72</v>
      </c>
      <c r="Q2045" t="n">
        <v>444.55</v>
      </c>
      <c r="R2045" t="n">
        <v>74.58</v>
      </c>
      <c r="S2045" t="n">
        <v>48.21</v>
      </c>
      <c r="T2045" t="n">
        <v>7212.66</v>
      </c>
      <c r="U2045" t="n">
        <v>0.65</v>
      </c>
      <c r="V2045" t="n">
        <v>0.77</v>
      </c>
      <c r="W2045" t="n">
        <v>0.19</v>
      </c>
      <c r="X2045" t="n">
        <v>0.43</v>
      </c>
      <c r="Y2045" t="n">
        <v>1</v>
      </c>
      <c r="Z2045" t="n">
        <v>10</v>
      </c>
    </row>
    <row r="2046">
      <c r="A2046" t="n">
        <v>57</v>
      </c>
      <c r="B2046" t="n">
        <v>145</v>
      </c>
      <c r="C2046" t="inlineStr">
        <is>
          <t xml:space="preserve">CONCLUIDO	</t>
        </is>
      </c>
      <c r="D2046" t="n">
        <v>4.6451</v>
      </c>
      <c r="E2046" t="n">
        <v>21.53</v>
      </c>
      <c r="F2046" t="n">
        <v>17.72</v>
      </c>
      <c r="G2046" t="n">
        <v>66.44</v>
      </c>
      <c r="H2046" t="n">
        <v>0.86</v>
      </c>
      <c r="I2046" t="n">
        <v>16</v>
      </c>
      <c r="J2046" t="n">
        <v>315.18</v>
      </c>
      <c r="K2046" t="n">
        <v>61.2</v>
      </c>
      <c r="L2046" t="n">
        <v>15.25</v>
      </c>
      <c r="M2046" t="n">
        <v>14</v>
      </c>
      <c r="N2046" t="n">
        <v>93.73</v>
      </c>
      <c r="O2046" t="n">
        <v>39106.27</v>
      </c>
      <c r="P2046" t="n">
        <v>308.07</v>
      </c>
      <c r="Q2046" t="n">
        <v>444.57</v>
      </c>
      <c r="R2046" t="n">
        <v>74.97</v>
      </c>
      <c r="S2046" t="n">
        <v>48.21</v>
      </c>
      <c r="T2046" t="n">
        <v>7411.05</v>
      </c>
      <c r="U2046" t="n">
        <v>0.64</v>
      </c>
      <c r="V2046" t="n">
        <v>0.77</v>
      </c>
      <c r="W2046" t="n">
        <v>0.19</v>
      </c>
      <c r="X2046" t="n">
        <v>0.44</v>
      </c>
      <c r="Y2046" t="n">
        <v>1</v>
      </c>
      <c r="Z2046" t="n">
        <v>10</v>
      </c>
    </row>
    <row r="2047">
      <c r="A2047" t="n">
        <v>58</v>
      </c>
      <c r="B2047" t="n">
        <v>145</v>
      </c>
      <c r="C2047" t="inlineStr">
        <is>
          <t xml:space="preserve">CONCLUIDO	</t>
        </is>
      </c>
      <c r="D2047" t="n">
        <v>4.6464</v>
      </c>
      <c r="E2047" t="n">
        <v>21.52</v>
      </c>
      <c r="F2047" t="n">
        <v>17.71</v>
      </c>
      <c r="G2047" t="n">
        <v>66.42</v>
      </c>
      <c r="H2047" t="n">
        <v>0.87</v>
      </c>
      <c r="I2047" t="n">
        <v>16</v>
      </c>
      <c r="J2047" t="n">
        <v>315.73</v>
      </c>
      <c r="K2047" t="n">
        <v>61.2</v>
      </c>
      <c r="L2047" t="n">
        <v>15.5</v>
      </c>
      <c r="M2047" t="n">
        <v>14</v>
      </c>
      <c r="N2047" t="n">
        <v>94.03</v>
      </c>
      <c r="O2047" t="n">
        <v>39174.75</v>
      </c>
      <c r="P2047" t="n">
        <v>307.88</v>
      </c>
      <c r="Q2047" t="n">
        <v>444.57</v>
      </c>
      <c r="R2047" t="n">
        <v>74.73999999999999</v>
      </c>
      <c r="S2047" t="n">
        <v>48.21</v>
      </c>
      <c r="T2047" t="n">
        <v>7295.72</v>
      </c>
      <c r="U2047" t="n">
        <v>0.64</v>
      </c>
      <c r="V2047" t="n">
        <v>0.77</v>
      </c>
      <c r="W2047" t="n">
        <v>0.19</v>
      </c>
      <c r="X2047" t="n">
        <v>0.43</v>
      </c>
      <c r="Y2047" t="n">
        <v>1</v>
      </c>
      <c r="Z2047" t="n">
        <v>10</v>
      </c>
    </row>
    <row r="2048">
      <c r="A2048" t="n">
        <v>59</v>
      </c>
      <c r="B2048" t="n">
        <v>145</v>
      </c>
      <c r="C2048" t="inlineStr">
        <is>
          <t xml:space="preserve">CONCLUIDO	</t>
        </is>
      </c>
      <c r="D2048" t="n">
        <v>4.6662</v>
      </c>
      <c r="E2048" t="n">
        <v>21.43</v>
      </c>
      <c r="F2048" t="n">
        <v>17.67</v>
      </c>
      <c r="G2048" t="n">
        <v>70.69</v>
      </c>
      <c r="H2048" t="n">
        <v>0.89</v>
      </c>
      <c r="I2048" t="n">
        <v>15</v>
      </c>
      <c r="J2048" t="n">
        <v>316.29</v>
      </c>
      <c r="K2048" t="n">
        <v>61.2</v>
      </c>
      <c r="L2048" t="n">
        <v>15.75</v>
      </c>
      <c r="M2048" t="n">
        <v>13</v>
      </c>
      <c r="N2048" t="n">
        <v>94.34</v>
      </c>
      <c r="O2048" t="n">
        <v>39243.37</v>
      </c>
      <c r="P2048" t="n">
        <v>307.16</v>
      </c>
      <c r="Q2048" t="n">
        <v>444.55</v>
      </c>
      <c r="R2048" t="n">
        <v>73.5</v>
      </c>
      <c r="S2048" t="n">
        <v>48.21</v>
      </c>
      <c r="T2048" t="n">
        <v>6681.94</v>
      </c>
      <c r="U2048" t="n">
        <v>0.66</v>
      </c>
      <c r="V2048" t="n">
        <v>0.77</v>
      </c>
      <c r="W2048" t="n">
        <v>0.19</v>
      </c>
      <c r="X2048" t="n">
        <v>0.4</v>
      </c>
      <c r="Y2048" t="n">
        <v>1</v>
      </c>
      <c r="Z2048" t="n">
        <v>10</v>
      </c>
    </row>
    <row r="2049">
      <c r="A2049" t="n">
        <v>60</v>
      </c>
      <c r="B2049" t="n">
        <v>145</v>
      </c>
      <c r="C2049" t="inlineStr">
        <is>
          <t xml:space="preserve">CONCLUIDO	</t>
        </is>
      </c>
      <c r="D2049" t="n">
        <v>4.6667</v>
      </c>
      <c r="E2049" t="n">
        <v>21.43</v>
      </c>
      <c r="F2049" t="n">
        <v>17.67</v>
      </c>
      <c r="G2049" t="n">
        <v>70.68000000000001</v>
      </c>
      <c r="H2049" t="n">
        <v>0.9</v>
      </c>
      <c r="I2049" t="n">
        <v>15</v>
      </c>
      <c r="J2049" t="n">
        <v>316.85</v>
      </c>
      <c r="K2049" t="n">
        <v>61.2</v>
      </c>
      <c r="L2049" t="n">
        <v>16</v>
      </c>
      <c r="M2049" t="n">
        <v>13</v>
      </c>
      <c r="N2049" t="n">
        <v>94.65000000000001</v>
      </c>
      <c r="O2049" t="n">
        <v>39312.13</v>
      </c>
      <c r="P2049" t="n">
        <v>307.14</v>
      </c>
      <c r="Q2049" t="n">
        <v>444.56</v>
      </c>
      <c r="R2049" t="n">
        <v>73.45999999999999</v>
      </c>
      <c r="S2049" t="n">
        <v>48.21</v>
      </c>
      <c r="T2049" t="n">
        <v>6658.18</v>
      </c>
      <c r="U2049" t="n">
        <v>0.66</v>
      </c>
      <c r="V2049" t="n">
        <v>0.77</v>
      </c>
      <c r="W2049" t="n">
        <v>0.19</v>
      </c>
      <c r="X2049" t="n">
        <v>0.39</v>
      </c>
      <c r="Y2049" t="n">
        <v>1</v>
      </c>
      <c r="Z2049" t="n">
        <v>10</v>
      </c>
    </row>
    <row r="2050">
      <c r="A2050" t="n">
        <v>61</v>
      </c>
      <c r="B2050" t="n">
        <v>145</v>
      </c>
      <c r="C2050" t="inlineStr">
        <is>
          <t xml:space="preserve">CONCLUIDO	</t>
        </is>
      </c>
      <c r="D2050" t="n">
        <v>4.6659</v>
      </c>
      <c r="E2050" t="n">
        <v>21.43</v>
      </c>
      <c r="F2050" t="n">
        <v>17.67</v>
      </c>
      <c r="G2050" t="n">
        <v>70.7</v>
      </c>
      <c r="H2050" t="n">
        <v>0.91</v>
      </c>
      <c r="I2050" t="n">
        <v>15</v>
      </c>
      <c r="J2050" t="n">
        <v>317.41</v>
      </c>
      <c r="K2050" t="n">
        <v>61.2</v>
      </c>
      <c r="L2050" t="n">
        <v>16.25</v>
      </c>
      <c r="M2050" t="n">
        <v>13</v>
      </c>
      <c r="N2050" t="n">
        <v>94.95999999999999</v>
      </c>
      <c r="O2050" t="n">
        <v>39381.03</v>
      </c>
      <c r="P2050" t="n">
        <v>307.01</v>
      </c>
      <c r="Q2050" t="n">
        <v>444.55</v>
      </c>
      <c r="R2050" t="n">
        <v>73.61</v>
      </c>
      <c r="S2050" t="n">
        <v>48.21</v>
      </c>
      <c r="T2050" t="n">
        <v>6734.4</v>
      </c>
      <c r="U2050" t="n">
        <v>0.65</v>
      </c>
      <c r="V2050" t="n">
        <v>0.77</v>
      </c>
      <c r="W2050" t="n">
        <v>0.19</v>
      </c>
      <c r="X2050" t="n">
        <v>0.4</v>
      </c>
      <c r="Y2050" t="n">
        <v>1</v>
      </c>
      <c r="Z2050" t="n">
        <v>10</v>
      </c>
    </row>
    <row r="2051">
      <c r="A2051" t="n">
        <v>62</v>
      </c>
      <c r="B2051" t="n">
        <v>145</v>
      </c>
      <c r="C2051" t="inlineStr">
        <is>
          <t xml:space="preserve">CONCLUIDO	</t>
        </is>
      </c>
      <c r="D2051" t="n">
        <v>4.666</v>
      </c>
      <c r="E2051" t="n">
        <v>21.43</v>
      </c>
      <c r="F2051" t="n">
        <v>17.67</v>
      </c>
      <c r="G2051" t="n">
        <v>70.7</v>
      </c>
      <c r="H2051" t="n">
        <v>0.92</v>
      </c>
      <c r="I2051" t="n">
        <v>15</v>
      </c>
      <c r="J2051" t="n">
        <v>317.97</v>
      </c>
      <c r="K2051" t="n">
        <v>61.2</v>
      </c>
      <c r="L2051" t="n">
        <v>16.5</v>
      </c>
      <c r="M2051" t="n">
        <v>13</v>
      </c>
      <c r="N2051" t="n">
        <v>95.27</v>
      </c>
      <c r="O2051" t="n">
        <v>39450.07</v>
      </c>
      <c r="P2051" t="n">
        <v>307.03</v>
      </c>
      <c r="Q2051" t="n">
        <v>444.56</v>
      </c>
      <c r="R2051" t="n">
        <v>73.56</v>
      </c>
      <c r="S2051" t="n">
        <v>48.21</v>
      </c>
      <c r="T2051" t="n">
        <v>6709.94</v>
      </c>
      <c r="U2051" t="n">
        <v>0.66</v>
      </c>
      <c r="V2051" t="n">
        <v>0.77</v>
      </c>
      <c r="W2051" t="n">
        <v>0.19</v>
      </c>
      <c r="X2051" t="n">
        <v>0.4</v>
      </c>
      <c r="Y2051" t="n">
        <v>1</v>
      </c>
      <c r="Z2051" t="n">
        <v>10</v>
      </c>
    </row>
    <row r="2052">
      <c r="A2052" t="n">
        <v>63</v>
      </c>
      <c r="B2052" t="n">
        <v>145</v>
      </c>
      <c r="C2052" t="inlineStr">
        <is>
          <t xml:space="preserve">CONCLUIDO	</t>
        </is>
      </c>
      <c r="D2052" t="n">
        <v>4.6676</v>
      </c>
      <c r="E2052" t="n">
        <v>21.42</v>
      </c>
      <c r="F2052" t="n">
        <v>17.67</v>
      </c>
      <c r="G2052" t="n">
        <v>70.67</v>
      </c>
      <c r="H2052" t="n">
        <v>0.9399999999999999</v>
      </c>
      <c r="I2052" t="n">
        <v>15</v>
      </c>
      <c r="J2052" t="n">
        <v>318.53</v>
      </c>
      <c r="K2052" t="n">
        <v>61.2</v>
      </c>
      <c r="L2052" t="n">
        <v>16.75</v>
      </c>
      <c r="M2052" t="n">
        <v>13</v>
      </c>
      <c r="N2052" t="n">
        <v>95.58</v>
      </c>
      <c r="O2052" t="n">
        <v>39519.26</v>
      </c>
      <c r="P2052" t="n">
        <v>306.85</v>
      </c>
      <c r="Q2052" t="n">
        <v>444.55</v>
      </c>
      <c r="R2052" t="n">
        <v>73.28</v>
      </c>
      <c r="S2052" t="n">
        <v>48.21</v>
      </c>
      <c r="T2052" t="n">
        <v>6568.9</v>
      </c>
      <c r="U2052" t="n">
        <v>0.66</v>
      </c>
      <c r="V2052" t="n">
        <v>0.77</v>
      </c>
      <c r="W2052" t="n">
        <v>0.19</v>
      </c>
      <c r="X2052" t="n">
        <v>0.39</v>
      </c>
      <c r="Y2052" t="n">
        <v>1</v>
      </c>
      <c r="Z2052" t="n">
        <v>10</v>
      </c>
    </row>
    <row r="2053">
      <c r="A2053" t="n">
        <v>64</v>
      </c>
      <c r="B2053" t="n">
        <v>145</v>
      </c>
      <c r="C2053" t="inlineStr">
        <is>
          <t xml:space="preserve">CONCLUIDO	</t>
        </is>
      </c>
      <c r="D2053" t="n">
        <v>4.6918</v>
      </c>
      <c r="E2053" t="n">
        <v>21.31</v>
      </c>
      <c r="F2053" t="n">
        <v>17.61</v>
      </c>
      <c r="G2053" t="n">
        <v>75.47</v>
      </c>
      <c r="H2053" t="n">
        <v>0.95</v>
      </c>
      <c r="I2053" t="n">
        <v>14</v>
      </c>
      <c r="J2053" t="n">
        <v>319.09</v>
      </c>
      <c r="K2053" t="n">
        <v>61.2</v>
      </c>
      <c r="L2053" t="n">
        <v>17</v>
      </c>
      <c r="M2053" t="n">
        <v>12</v>
      </c>
      <c r="N2053" t="n">
        <v>95.89</v>
      </c>
      <c r="O2053" t="n">
        <v>39588.58</v>
      </c>
      <c r="P2053" t="n">
        <v>305.8</v>
      </c>
      <c r="Q2053" t="n">
        <v>444.55</v>
      </c>
      <c r="R2053" t="n">
        <v>71.23999999999999</v>
      </c>
      <c r="S2053" t="n">
        <v>48.21</v>
      </c>
      <c r="T2053" t="n">
        <v>5552.68</v>
      </c>
      <c r="U2053" t="n">
        <v>0.68</v>
      </c>
      <c r="V2053" t="n">
        <v>0.77</v>
      </c>
      <c r="W2053" t="n">
        <v>0.19</v>
      </c>
      <c r="X2053" t="n">
        <v>0.33</v>
      </c>
      <c r="Y2053" t="n">
        <v>1</v>
      </c>
      <c r="Z2053" t="n">
        <v>10</v>
      </c>
    </row>
    <row r="2054">
      <c r="A2054" t="n">
        <v>65</v>
      </c>
      <c r="B2054" t="n">
        <v>145</v>
      </c>
      <c r="C2054" t="inlineStr">
        <is>
          <t xml:space="preserve">CONCLUIDO	</t>
        </is>
      </c>
      <c r="D2054" t="n">
        <v>4.7007</v>
      </c>
      <c r="E2054" t="n">
        <v>21.27</v>
      </c>
      <c r="F2054" t="n">
        <v>17.57</v>
      </c>
      <c r="G2054" t="n">
        <v>75.3</v>
      </c>
      <c r="H2054" t="n">
        <v>0.96</v>
      </c>
      <c r="I2054" t="n">
        <v>14</v>
      </c>
      <c r="J2054" t="n">
        <v>319.65</v>
      </c>
      <c r="K2054" t="n">
        <v>61.2</v>
      </c>
      <c r="L2054" t="n">
        <v>17.25</v>
      </c>
      <c r="M2054" t="n">
        <v>12</v>
      </c>
      <c r="N2054" t="n">
        <v>96.2</v>
      </c>
      <c r="O2054" t="n">
        <v>39658.05</v>
      </c>
      <c r="P2054" t="n">
        <v>305.31</v>
      </c>
      <c r="Q2054" t="n">
        <v>444.55</v>
      </c>
      <c r="R2054" t="n">
        <v>69.86</v>
      </c>
      <c r="S2054" t="n">
        <v>48.21</v>
      </c>
      <c r="T2054" t="n">
        <v>4866.48</v>
      </c>
      <c r="U2054" t="n">
        <v>0.6899999999999999</v>
      </c>
      <c r="V2054" t="n">
        <v>0.78</v>
      </c>
      <c r="W2054" t="n">
        <v>0.19</v>
      </c>
      <c r="X2054" t="n">
        <v>0.29</v>
      </c>
      <c r="Y2054" t="n">
        <v>1</v>
      </c>
      <c r="Z2054" t="n">
        <v>10</v>
      </c>
    </row>
    <row r="2055">
      <c r="A2055" t="n">
        <v>66</v>
      </c>
      <c r="B2055" t="n">
        <v>145</v>
      </c>
      <c r="C2055" t="inlineStr">
        <is>
          <t xml:space="preserve">CONCLUIDO	</t>
        </is>
      </c>
      <c r="D2055" t="n">
        <v>4.6954</v>
      </c>
      <c r="E2055" t="n">
        <v>21.3</v>
      </c>
      <c r="F2055" t="n">
        <v>17.59</v>
      </c>
      <c r="G2055" t="n">
        <v>75.40000000000001</v>
      </c>
      <c r="H2055" t="n">
        <v>0.97</v>
      </c>
      <c r="I2055" t="n">
        <v>14</v>
      </c>
      <c r="J2055" t="n">
        <v>320.22</v>
      </c>
      <c r="K2055" t="n">
        <v>61.2</v>
      </c>
      <c r="L2055" t="n">
        <v>17.5</v>
      </c>
      <c r="M2055" t="n">
        <v>12</v>
      </c>
      <c r="N2055" t="n">
        <v>96.52</v>
      </c>
      <c r="O2055" t="n">
        <v>39727.66</v>
      </c>
      <c r="P2055" t="n">
        <v>305.71</v>
      </c>
      <c r="Q2055" t="n">
        <v>444.57</v>
      </c>
      <c r="R2055" t="n">
        <v>71.04000000000001</v>
      </c>
      <c r="S2055" t="n">
        <v>48.21</v>
      </c>
      <c r="T2055" t="n">
        <v>5453.15</v>
      </c>
      <c r="U2055" t="n">
        <v>0.68</v>
      </c>
      <c r="V2055" t="n">
        <v>0.78</v>
      </c>
      <c r="W2055" t="n">
        <v>0.18</v>
      </c>
      <c r="X2055" t="n">
        <v>0.32</v>
      </c>
      <c r="Y2055" t="n">
        <v>1</v>
      </c>
      <c r="Z2055" t="n">
        <v>10</v>
      </c>
    </row>
    <row r="2056">
      <c r="A2056" t="n">
        <v>67</v>
      </c>
      <c r="B2056" t="n">
        <v>145</v>
      </c>
      <c r="C2056" t="inlineStr">
        <is>
          <t xml:space="preserve">CONCLUIDO	</t>
        </is>
      </c>
      <c r="D2056" t="n">
        <v>4.6677</v>
      </c>
      <c r="E2056" t="n">
        <v>21.42</v>
      </c>
      <c r="F2056" t="n">
        <v>17.72</v>
      </c>
      <c r="G2056" t="n">
        <v>75.94</v>
      </c>
      <c r="H2056" t="n">
        <v>0.99</v>
      </c>
      <c r="I2056" t="n">
        <v>14</v>
      </c>
      <c r="J2056" t="n">
        <v>320.78</v>
      </c>
      <c r="K2056" t="n">
        <v>61.2</v>
      </c>
      <c r="L2056" t="n">
        <v>17.75</v>
      </c>
      <c r="M2056" t="n">
        <v>12</v>
      </c>
      <c r="N2056" t="n">
        <v>96.83</v>
      </c>
      <c r="O2056" t="n">
        <v>39797.41</v>
      </c>
      <c r="P2056" t="n">
        <v>307.9</v>
      </c>
      <c r="Q2056" t="n">
        <v>444.55</v>
      </c>
      <c r="R2056" t="n">
        <v>75.53</v>
      </c>
      <c r="S2056" t="n">
        <v>48.21</v>
      </c>
      <c r="T2056" t="n">
        <v>7700.07</v>
      </c>
      <c r="U2056" t="n">
        <v>0.64</v>
      </c>
      <c r="V2056" t="n">
        <v>0.77</v>
      </c>
      <c r="W2056" t="n">
        <v>0.18</v>
      </c>
      <c r="X2056" t="n">
        <v>0.44</v>
      </c>
      <c r="Y2056" t="n">
        <v>1</v>
      </c>
      <c r="Z2056" t="n">
        <v>10</v>
      </c>
    </row>
    <row r="2057">
      <c r="A2057" t="n">
        <v>68</v>
      </c>
      <c r="B2057" t="n">
        <v>145</v>
      </c>
      <c r="C2057" t="inlineStr">
        <is>
          <t xml:space="preserve">CONCLUIDO	</t>
        </is>
      </c>
      <c r="D2057" t="n">
        <v>4.6801</v>
      </c>
      <c r="E2057" t="n">
        <v>21.37</v>
      </c>
      <c r="F2057" t="n">
        <v>17.66</v>
      </c>
      <c r="G2057" t="n">
        <v>75.7</v>
      </c>
      <c r="H2057" t="n">
        <v>1</v>
      </c>
      <c r="I2057" t="n">
        <v>14</v>
      </c>
      <c r="J2057" t="n">
        <v>321.35</v>
      </c>
      <c r="K2057" t="n">
        <v>61.2</v>
      </c>
      <c r="L2057" t="n">
        <v>18</v>
      </c>
      <c r="M2057" t="n">
        <v>12</v>
      </c>
      <c r="N2057" t="n">
        <v>97.15000000000001</v>
      </c>
      <c r="O2057" t="n">
        <v>39867.32</v>
      </c>
      <c r="P2057" t="n">
        <v>306.16</v>
      </c>
      <c r="Q2057" t="n">
        <v>444.55</v>
      </c>
      <c r="R2057" t="n">
        <v>73.36</v>
      </c>
      <c r="S2057" t="n">
        <v>48.21</v>
      </c>
      <c r="T2057" t="n">
        <v>6613.47</v>
      </c>
      <c r="U2057" t="n">
        <v>0.66</v>
      </c>
      <c r="V2057" t="n">
        <v>0.77</v>
      </c>
      <c r="W2057" t="n">
        <v>0.18</v>
      </c>
      <c r="X2057" t="n">
        <v>0.39</v>
      </c>
      <c r="Y2057" t="n">
        <v>1</v>
      </c>
      <c r="Z2057" t="n">
        <v>10</v>
      </c>
    </row>
    <row r="2058">
      <c r="A2058" t="n">
        <v>69</v>
      </c>
      <c r="B2058" t="n">
        <v>145</v>
      </c>
      <c r="C2058" t="inlineStr">
        <is>
          <t xml:space="preserve">CONCLUIDO	</t>
        </is>
      </c>
      <c r="D2058" t="n">
        <v>4.7004</v>
      </c>
      <c r="E2058" t="n">
        <v>21.28</v>
      </c>
      <c r="F2058" t="n">
        <v>17.63</v>
      </c>
      <c r="G2058" t="n">
        <v>81.34999999999999</v>
      </c>
      <c r="H2058" t="n">
        <v>1.01</v>
      </c>
      <c r="I2058" t="n">
        <v>13</v>
      </c>
      <c r="J2058" t="n">
        <v>321.92</v>
      </c>
      <c r="K2058" t="n">
        <v>61.2</v>
      </c>
      <c r="L2058" t="n">
        <v>18.25</v>
      </c>
      <c r="M2058" t="n">
        <v>11</v>
      </c>
      <c r="N2058" t="n">
        <v>97.47</v>
      </c>
      <c r="O2058" t="n">
        <v>39937.36</v>
      </c>
      <c r="P2058" t="n">
        <v>305.29</v>
      </c>
      <c r="Q2058" t="n">
        <v>444.55</v>
      </c>
      <c r="R2058" t="n">
        <v>71.97</v>
      </c>
      <c r="S2058" t="n">
        <v>48.21</v>
      </c>
      <c r="T2058" t="n">
        <v>5925.82</v>
      </c>
      <c r="U2058" t="n">
        <v>0.67</v>
      </c>
      <c r="V2058" t="n">
        <v>0.77</v>
      </c>
      <c r="W2058" t="n">
        <v>0.19</v>
      </c>
      <c r="X2058" t="n">
        <v>0.35</v>
      </c>
      <c r="Y2058" t="n">
        <v>1</v>
      </c>
      <c r="Z2058" t="n">
        <v>10</v>
      </c>
    </row>
    <row r="2059">
      <c r="A2059" t="n">
        <v>70</v>
      </c>
      <c r="B2059" t="n">
        <v>145</v>
      </c>
      <c r="C2059" t="inlineStr">
        <is>
          <t xml:space="preserve">CONCLUIDO	</t>
        </is>
      </c>
      <c r="D2059" t="n">
        <v>4.6997</v>
      </c>
      <c r="E2059" t="n">
        <v>21.28</v>
      </c>
      <c r="F2059" t="n">
        <v>17.63</v>
      </c>
      <c r="G2059" t="n">
        <v>81.36</v>
      </c>
      <c r="H2059" t="n">
        <v>1.02</v>
      </c>
      <c r="I2059" t="n">
        <v>13</v>
      </c>
      <c r="J2059" t="n">
        <v>322.49</v>
      </c>
      <c r="K2059" t="n">
        <v>61.2</v>
      </c>
      <c r="L2059" t="n">
        <v>18.5</v>
      </c>
      <c r="M2059" t="n">
        <v>11</v>
      </c>
      <c r="N2059" t="n">
        <v>97.79000000000001</v>
      </c>
      <c r="O2059" t="n">
        <v>40007.56</v>
      </c>
      <c r="P2059" t="n">
        <v>305.62</v>
      </c>
      <c r="Q2059" t="n">
        <v>444.55</v>
      </c>
      <c r="R2059" t="n">
        <v>72.09</v>
      </c>
      <c r="S2059" t="n">
        <v>48.21</v>
      </c>
      <c r="T2059" t="n">
        <v>5986.46</v>
      </c>
      <c r="U2059" t="n">
        <v>0.67</v>
      </c>
      <c r="V2059" t="n">
        <v>0.77</v>
      </c>
      <c r="W2059" t="n">
        <v>0.18</v>
      </c>
      <c r="X2059" t="n">
        <v>0.35</v>
      </c>
      <c r="Y2059" t="n">
        <v>1</v>
      </c>
      <c r="Z2059" t="n">
        <v>10</v>
      </c>
    </row>
    <row r="2060">
      <c r="A2060" t="n">
        <v>71</v>
      </c>
      <c r="B2060" t="n">
        <v>145</v>
      </c>
      <c r="C2060" t="inlineStr">
        <is>
          <t xml:space="preserve">CONCLUIDO	</t>
        </is>
      </c>
      <c r="D2060" t="n">
        <v>4.7019</v>
      </c>
      <c r="E2060" t="n">
        <v>21.27</v>
      </c>
      <c r="F2060" t="n">
        <v>17.62</v>
      </c>
      <c r="G2060" t="n">
        <v>81.31999999999999</v>
      </c>
      <c r="H2060" t="n">
        <v>1.03</v>
      </c>
      <c r="I2060" t="n">
        <v>13</v>
      </c>
      <c r="J2060" t="n">
        <v>323.06</v>
      </c>
      <c r="K2060" t="n">
        <v>61.2</v>
      </c>
      <c r="L2060" t="n">
        <v>18.75</v>
      </c>
      <c r="M2060" t="n">
        <v>11</v>
      </c>
      <c r="N2060" t="n">
        <v>98.11</v>
      </c>
      <c r="O2060" t="n">
        <v>40077.9</v>
      </c>
      <c r="P2060" t="n">
        <v>305.67</v>
      </c>
      <c r="Q2060" t="n">
        <v>444.55</v>
      </c>
      <c r="R2060" t="n">
        <v>71.75</v>
      </c>
      <c r="S2060" t="n">
        <v>48.21</v>
      </c>
      <c r="T2060" t="n">
        <v>5815.11</v>
      </c>
      <c r="U2060" t="n">
        <v>0.67</v>
      </c>
      <c r="V2060" t="n">
        <v>0.77</v>
      </c>
      <c r="W2060" t="n">
        <v>0.19</v>
      </c>
      <c r="X2060" t="n">
        <v>0.34</v>
      </c>
      <c r="Y2060" t="n">
        <v>1</v>
      </c>
      <c r="Z2060" t="n">
        <v>10</v>
      </c>
    </row>
    <row r="2061">
      <c r="A2061" t="n">
        <v>72</v>
      </c>
      <c r="B2061" t="n">
        <v>145</v>
      </c>
      <c r="C2061" t="inlineStr">
        <is>
          <t xml:space="preserve">CONCLUIDO	</t>
        </is>
      </c>
      <c r="D2061" t="n">
        <v>4.7024</v>
      </c>
      <c r="E2061" t="n">
        <v>21.27</v>
      </c>
      <c r="F2061" t="n">
        <v>17.62</v>
      </c>
      <c r="G2061" t="n">
        <v>81.31</v>
      </c>
      <c r="H2061" t="n">
        <v>1.05</v>
      </c>
      <c r="I2061" t="n">
        <v>13</v>
      </c>
      <c r="J2061" t="n">
        <v>323.63</v>
      </c>
      <c r="K2061" t="n">
        <v>61.2</v>
      </c>
      <c r="L2061" t="n">
        <v>19</v>
      </c>
      <c r="M2061" t="n">
        <v>11</v>
      </c>
      <c r="N2061" t="n">
        <v>98.43000000000001</v>
      </c>
      <c r="O2061" t="n">
        <v>40148.52</v>
      </c>
      <c r="P2061" t="n">
        <v>305.6</v>
      </c>
      <c r="Q2061" t="n">
        <v>444.56</v>
      </c>
      <c r="R2061" t="n">
        <v>71.64</v>
      </c>
      <c r="S2061" t="n">
        <v>48.21</v>
      </c>
      <c r="T2061" t="n">
        <v>5760.66</v>
      </c>
      <c r="U2061" t="n">
        <v>0.67</v>
      </c>
      <c r="V2061" t="n">
        <v>0.77</v>
      </c>
      <c r="W2061" t="n">
        <v>0.19</v>
      </c>
      <c r="X2061" t="n">
        <v>0.34</v>
      </c>
      <c r="Y2061" t="n">
        <v>1</v>
      </c>
      <c r="Z2061" t="n">
        <v>10</v>
      </c>
    </row>
    <row r="2062">
      <c r="A2062" t="n">
        <v>73</v>
      </c>
      <c r="B2062" t="n">
        <v>145</v>
      </c>
      <c r="C2062" t="inlineStr">
        <is>
          <t xml:space="preserve">CONCLUIDO	</t>
        </is>
      </c>
      <c r="D2062" t="n">
        <v>4.6989</v>
      </c>
      <c r="E2062" t="n">
        <v>21.28</v>
      </c>
      <c r="F2062" t="n">
        <v>17.63</v>
      </c>
      <c r="G2062" t="n">
        <v>81.38</v>
      </c>
      <c r="H2062" t="n">
        <v>1.06</v>
      </c>
      <c r="I2062" t="n">
        <v>13</v>
      </c>
      <c r="J2062" t="n">
        <v>324.2</v>
      </c>
      <c r="K2062" t="n">
        <v>61.2</v>
      </c>
      <c r="L2062" t="n">
        <v>19.25</v>
      </c>
      <c r="M2062" t="n">
        <v>11</v>
      </c>
      <c r="N2062" t="n">
        <v>98.75</v>
      </c>
      <c r="O2062" t="n">
        <v>40219.17</v>
      </c>
      <c r="P2062" t="n">
        <v>305.96</v>
      </c>
      <c r="Q2062" t="n">
        <v>444.55</v>
      </c>
      <c r="R2062" t="n">
        <v>72.26000000000001</v>
      </c>
      <c r="S2062" t="n">
        <v>48.21</v>
      </c>
      <c r="T2062" t="n">
        <v>6069.22</v>
      </c>
      <c r="U2062" t="n">
        <v>0.67</v>
      </c>
      <c r="V2062" t="n">
        <v>0.77</v>
      </c>
      <c r="W2062" t="n">
        <v>0.18</v>
      </c>
      <c r="X2062" t="n">
        <v>0.35</v>
      </c>
      <c r="Y2062" t="n">
        <v>1</v>
      </c>
      <c r="Z2062" t="n">
        <v>10</v>
      </c>
    </row>
    <row r="2063">
      <c r="A2063" t="n">
        <v>74</v>
      </c>
      <c r="B2063" t="n">
        <v>145</v>
      </c>
      <c r="C2063" t="inlineStr">
        <is>
          <t xml:space="preserve">CONCLUIDO	</t>
        </is>
      </c>
      <c r="D2063" t="n">
        <v>4.6994</v>
      </c>
      <c r="E2063" t="n">
        <v>21.28</v>
      </c>
      <c r="F2063" t="n">
        <v>17.63</v>
      </c>
      <c r="G2063" t="n">
        <v>81.37</v>
      </c>
      <c r="H2063" t="n">
        <v>1.07</v>
      </c>
      <c r="I2063" t="n">
        <v>13</v>
      </c>
      <c r="J2063" t="n">
        <v>324.78</v>
      </c>
      <c r="K2063" t="n">
        <v>61.2</v>
      </c>
      <c r="L2063" t="n">
        <v>19.5</v>
      </c>
      <c r="M2063" t="n">
        <v>11</v>
      </c>
      <c r="N2063" t="n">
        <v>99.08</v>
      </c>
      <c r="O2063" t="n">
        <v>40289.97</v>
      </c>
      <c r="P2063" t="n">
        <v>305.75</v>
      </c>
      <c r="Q2063" t="n">
        <v>444.56</v>
      </c>
      <c r="R2063" t="n">
        <v>72.14</v>
      </c>
      <c r="S2063" t="n">
        <v>48.21</v>
      </c>
      <c r="T2063" t="n">
        <v>6012.31</v>
      </c>
      <c r="U2063" t="n">
        <v>0.67</v>
      </c>
      <c r="V2063" t="n">
        <v>0.77</v>
      </c>
      <c r="W2063" t="n">
        <v>0.18</v>
      </c>
      <c r="X2063" t="n">
        <v>0.35</v>
      </c>
      <c r="Y2063" t="n">
        <v>1</v>
      </c>
      <c r="Z2063" t="n">
        <v>10</v>
      </c>
    </row>
    <row r="2064">
      <c r="A2064" t="n">
        <v>75</v>
      </c>
      <c r="B2064" t="n">
        <v>145</v>
      </c>
      <c r="C2064" t="inlineStr">
        <is>
          <t xml:space="preserve">CONCLUIDO	</t>
        </is>
      </c>
      <c r="D2064" t="n">
        <v>4.7011</v>
      </c>
      <c r="E2064" t="n">
        <v>21.27</v>
      </c>
      <c r="F2064" t="n">
        <v>17.62</v>
      </c>
      <c r="G2064" t="n">
        <v>81.33</v>
      </c>
      <c r="H2064" t="n">
        <v>1.08</v>
      </c>
      <c r="I2064" t="n">
        <v>13</v>
      </c>
      <c r="J2064" t="n">
        <v>325.35</v>
      </c>
      <c r="K2064" t="n">
        <v>61.2</v>
      </c>
      <c r="L2064" t="n">
        <v>19.75</v>
      </c>
      <c r="M2064" t="n">
        <v>11</v>
      </c>
      <c r="N2064" t="n">
        <v>99.40000000000001</v>
      </c>
      <c r="O2064" t="n">
        <v>40360.92</v>
      </c>
      <c r="P2064" t="n">
        <v>304.64</v>
      </c>
      <c r="Q2064" t="n">
        <v>444.55</v>
      </c>
      <c r="R2064" t="n">
        <v>71.83</v>
      </c>
      <c r="S2064" t="n">
        <v>48.21</v>
      </c>
      <c r="T2064" t="n">
        <v>5854.17</v>
      </c>
      <c r="U2064" t="n">
        <v>0.67</v>
      </c>
      <c r="V2064" t="n">
        <v>0.77</v>
      </c>
      <c r="W2064" t="n">
        <v>0.19</v>
      </c>
      <c r="X2064" t="n">
        <v>0.34</v>
      </c>
      <c r="Y2064" t="n">
        <v>1</v>
      </c>
      <c r="Z2064" t="n">
        <v>10</v>
      </c>
    </row>
    <row r="2065">
      <c r="A2065" t="n">
        <v>76</v>
      </c>
      <c r="B2065" t="n">
        <v>145</v>
      </c>
      <c r="C2065" t="inlineStr">
        <is>
          <t xml:space="preserve">CONCLUIDO	</t>
        </is>
      </c>
      <c r="D2065" t="n">
        <v>4.7216</v>
      </c>
      <c r="E2065" t="n">
        <v>21.18</v>
      </c>
      <c r="F2065" t="n">
        <v>17.58</v>
      </c>
      <c r="G2065" t="n">
        <v>87.92</v>
      </c>
      <c r="H2065" t="n">
        <v>1.09</v>
      </c>
      <c r="I2065" t="n">
        <v>12</v>
      </c>
      <c r="J2065" t="n">
        <v>325.93</v>
      </c>
      <c r="K2065" t="n">
        <v>61.2</v>
      </c>
      <c r="L2065" t="n">
        <v>20</v>
      </c>
      <c r="M2065" t="n">
        <v>10</v>
      </c>
      <c r="N2065" t="n">
        <v>99.73</v>
      </c>
      <c r="O2065" t="n">
        <v>40432.03</v>
      </c>
      <c r="P2065" t="n">
        <v>304.25</v>
      </c>
      <c r="Q2065" t="n">
        <v>444.57</v>
      </c>
      <c r="R2065" t="n">
        <v>70.63</v>
      </c>
      <c r="S2065" t="n">
        <v>48.21</v>
      </c>
      <c r="T2065" t="n">
        <v>5258.63</v>
      </c>
      <c r="U2065" t="n">
        <v>0.68</v>
      </c>
      <c r="V2065" t="n">
        <v>0.78</v>
      </c>
      <c r="W2065" t="n">
        <v>0.18</v>
      </c>
      <c r="X2065" t="n">
        <v>0.31</v>
      </c>
      <c r="Y2065" t="n">
        <v>1</v>
      </c>
      <c r="Z2065" t="n">
        <v>10</v>
      </c>
    </row>
    <row r="2066">
      <c r="A2066" t="n">
        <v>77</v>
      </c>
      <c r="B2066" t="n">
        <v>145</v>
      </c>
      <c r="C2066" t="inlineStr">
        <is>
          <t xml:space="preserve">CONCLUIDO	</t>
        </is>
      </c>
      <c r="D2066" t="n">
        <v>4.7215</v>
      </c>
      <c r="E2066" t="n">
        <v>21.18</v>
      </c>
      <c r="F2066" t="n">
        <v>17.58</v>
      </c>
      <c r="G2066" t="n">
        <v>87.92</v>
      </c>
      <c r="H2066" t="n">
        <v>1.11</v>
      </c>
      <c r="I2066" t="n">
        <v>12</v>
      </c>
      <c r="J2066" t="n">
        <v>326.51</v>
      </c>
      <c r="K2066" t="n">
        <v>61.2</v>
      </c>
      <c r="L2066" t="n">
        <v>20.25</v>
      </c>
      <c r="M2066" t="n">
        <v>10</v>
      </c>
      <c r="N2066" t="n">
        <v>100.06</v>
      </c>
      <c r="O2066" t="n">
        <v>40503.29</v>
      </c>
      <c r="P2066" t="n">
        <v>304.61</v>
      </c>
      <c r="Q2066" t="n">
        <v>444.55</v>
      </c>
      <c r="R2066" t="n">
        <v>70.59999999999999</v>
      </c>
      <c r="S2066" t="n">
        <v>48.21</v>
      </c>
      <c r="T2066" t="n">
        <v>5244.65</v>
      </c>
      <c r="U2066" t="n">
        <v>0.68</v>
      </c>
      <c r="V2066" t="n">
        <v>0.78</v>
      </c>
      <c r="W2066" t="n">
        <v>0.18</v>
      </c>
      <c r="X2066" t="n">
        <v>0.31</v>
      </c>
      <c r="Y2066" t="n">
        <v>1</v>
      </c>
      <c r="Z2066" t="n">
        <v>10</v>
      </c>
    </row>
    <row r="2067">
      <c r="A2067" t="n">
        <v>78</v>
      </c>
      <c r="B2067" t="n">
        <v>145</v>
      </c>
      <c r="C2067" t="inlineStr">
        <is>
          <t xml:space="preserve">CONCLUIDO	</t>
        </is>
      </c>
      <c r="D2067" t="n">
        <v>4.7204</v>
      </c>
      <c r="E2067" t="n">
        <v>21.18</v>
      </c>
      <c r="F2067" t="n">
        <v>17.59</v>
      </c>
      <c r="G2067" t="n">
        <v>87.94</v>
      </c>
      <c r="H2067" t="n">
        <v>1.12</v>
      </c>
      <c r="I2067" t="n">
        <v>12</v>
      </c>
      <c r="J2067" t="n">
        <v>327.08</v>
      </c>
      <c r="K2067" t="n">
        <v>61.2</v>
      </c>
      <c r="L2067" t="n">
        <v>20.5</v>
      </c>
      <c r="M2067" t="n">
        <v>10</v>
      </c>
      <c r="N2067" t="n">
        <v>100.39</v>
      </c>
      <c r="O2067" t="n">
        <v>40574.7</v>
      </c>
      <c r="P2067" t="n">
        <v>304.82</v>
      </c>
      <c r="Q2067" t="n">
        <v>444.56</v>
      </c>
      <c r="R2067" t="n">
        <v>70.81999999999999</v>
      </c>
      <c r="S2067" t="n">
        <v>48.21</v>
      </c>
      <c r="T2067" t="n">
        <v>5357.45</v>
      </c>
      <c r="U2067" t="n">
        <v>0.68</v>
      </c>
      <c r="V2067" t="n">
        <v>0.78</v>
      </c>
      <c r="W2067" t="n">
        <v>0.18</v>
      </c>
      <c r="X2067" t="n">
        <v>0.31</v>
      </c>
      <c r="Y2067" t="n">
        <v>1</v>
      </c>
      <c r="Z2067" t="n">
        <v>10</v>
      </c>
    </row>
    <row r="2068">
      <c r="A2068" t="n">
        <v>79</v>
      </c>
      <c r="B2068" t="n">
        <v>145</v>
      </c>
      <c r="C2068" t="inlineStr">
        <is>
          <t xml:space="preserve">CONCLUIDO	</t>
        </is>
      </c>
      <c r="D2068" t="n">
        <v>4.7212</v>
      </c>
      <c r="E2068" t="n">
        <v>21.18</v>
      </c>
      <c r="F2068" t="n">
        <v>17.59</v>
      </c>
      <c r="G2068" t="n">
        <v>87.92</v>
      </c>
      <c r="H2068" t="n">
        <v>1.13</v>
      </c>
      <c r="I2068" t="n">
        <v>12</v>
      </c>
      <c r="J2068" t="n">
        <v>327.66</v>
      </c>
      <c r="K2068" t="n">
        <v>61.2</v>
      </c>
      <c r="L2068" t="n">
        <v>20.75</v>
      </c>
      <c r="M2068" t="n">
        <v>10</v>
      </c>
      <c r="N2068" t="n">
        <v>100.72</v>
      </c>
      <c r="O2068" t="n">
        <v>40646.27</v>
      </c>
      <c r="P2068" t="n">
        <v>305.01</v>
      </c>
      <c r="Q2068" t="n">
        <v>444.55</v>
      </c>
      <c r="R2068" t="n">
        <v>70.68000000000001</v>
      </c>
      <c r="S2068" t="n">
        <v>48.21</v>
      </c>
      <c r="T2068" t="n">
        <v>5286.01</v>
      </c>
      <c r="U2068" t="n">
        <v>0.68</v>
      </c>
      <c r="V2068" t="n">
        <v>0.78</v>
      </c>
      <c r="W2068" t="n">
        <v>0.18</v>
      </c>
      <c r="X2068" t="n">
        <v>0.31</v>
      </c>
      <c r="Y2068" t="n">
        <v>1</v>
      </c>
      <c r="Z2068" t="n">
        <v>10</v>
      </c>
    </row>
    <row r="2069">
      <c r="A2069" t="n">
        <v>80</v>
      </c>
      <c r="B2069" t="n">
        <v>145</v>
      </c>
      <c r="C2069" t="inlineStr">
        <is>
          <t xml:space="preserve">CONCLUIDO	</t>
        </is>
      </c>
      <c r="D2069" t="n">
        <v>4.7198</v>
      </c>
      <c r="E2069" t="n">
        <v>21.19</v>
      </c>
      <c r="F2069" t="n">
        <v>17.59</v>
      </c>
      <c r="G2069" t="n">
        <v>87.95999999999999</v>
      </c>
      <c r="H2069" t="n">
        <v>1.14</v>
      </c>
      <c r="I2069" t="n">
        <v>12</v>
      </c>
      <c r="J2069" t="n">
        <v>328.25</v>
      </c>
      <c r="K2069" t="n">
        <v>61.2</v>
      </c>
      <c r="L2069" t="n">
        <v>21</v>
      </c>
      <c r="M2069" t="n">
        <v>10</v>
      </c>
      <c r="N2069" t="n">
        <v>101.05</v>
      </c>
      <c r="O2069" t="n">
        <v>40718</v>
      </c>
      <c r="P2069" t="n">
        <v>305.46</v>
      </c>
      <c r="Q2069" t="n">
        <v>444.55</v>
      </c>
      <c r="R2069" t="n">
        <v>70.79000000000001</v>
      </c>
      <c r="S2069" t="n">
        <v>48.21</v>
      </c>
      <c r="T2069" t="n">
        <v>5341.87</v>
      </c>
      <c r="U2069" t="n">
        <v>0.68</v>
      </c>
      <c r="V2069" t="n">
        <v>0.78</v>
      </c>
      <c r="W2069" t="n">
        <v>0.19</v>
      </c>
      <c r="X2069" t="n">
        <v>0.31</v>
      </c>
      <c r="Y2069" t="n">
        <v>1</v>
      </c>
      <c r="Z2069" t="n">
        <v>10</v>
      </c>
    </row>
    <row r="2070">
      <c r="A2070" t="n">
        <v>81</v>
      </c>
      <c r="B2070" t="n">
        <v>145</v>
      </c>
      <c r="C2070" t="inlineStr">
        <is>
          <t xml:space="preserve">CONCLUIDO	</t>
        </is>
      </c>
      <c r="D2070" t="n">
        <v>4.7276</v>
      </c>
      <c r="E2070" t="n">
        <v>21.15</v>
      </c>
      <c r="F2070" t="n">
        <v>17.56</v>
      </c>
      <c r="G2070" t="n">
        <v>87.78</v>
      </c>
      <c r="H2070" t="n">
        <v>1.15</v>
      </c>
      <c r="I2070" t="n">
        <v>12</v>
      </c>
      <c r="J2070" t="n">
        <v>328.83</v>
      </c>
      <c r="K2070" t="n">
        <v>61.2</v>
      </c>
      <c r="L2070" t="n">
        <v>21.25</v>
      </c>
      <c r="M2070" t="n">
        <v>10</v>
      </c>
      <c r="N2070" t="n">
        <v>101.38</v>
      </c>
      <c r="O2070" t="n">
        <v>40789.89</v>
      </c>
      <c r="P2070" t="n">
        <v>304.52</v>
      </c>
      <c r="Q2070" t="n">
        <v>444.55</v>
      </c>
      <c r="R2070" t="n">
        <v>69.54000000000001</v>
      </c>
      <c r="S2070" t="n">
        <v>48.21</v>
      </c>
      <c r="T2070" t="n">
        <v>4715.43</v>
      </c>
      <c r="U2070" t="n">
        <v>0.6899999999999999</v>
      </c>
      <c r="V2070" t="n">
        <v>0.78</v>
      </c>
      <c r="W2070" t="n">
        <v>0.19</v>
      </c>
      <c r="X2070" t="n">
        <v>0.28</v>
      </c>
      <c r="Y2070" t="n">
        <v>1</v>
      </c>
      <c r="Z2070" t="n">
        <v>10</v>
      </c>
    </row>
    <row r="2071">
      <c r="A2071" t="n">
        <v>82</v>
      </c>
      <c r="B2071" t="n">
        <v>145</v>
      </c>
      <c r="C2071" t="inlineStr">
        <is>
          <t xml:space="preserve">CONCLUIDO	</t>
        </is>
      </c>
      <c r="D2071" t="n">
        <v>4.7361</v>
      </c>
      <c r="E2071" t="n">
        <v>21.11</v>
      </c>
      <c r="F2071" t="n">
        <v>17.52</v>
      </c>
      <c r="G2071" t="n">
        <v>87.59</v>
      </c>
      <c r="H2071" t="n">
        <v>1.16</v>
      </c>
      <c r="I2071" t="n">
        <v>12</v>
      </c>
      <c r="J2071" t="n">
        <v>329.41</v>
      </c>
      <c r="K2071" t="n">
        <v>61.2</v>
      </c>
      <c r="L2071" t="n">
        <v>21.5</v>
      </c>
      <c r="M2071" t="n">
        <v>10</v>
      </c>
      <c r="N2071" t="n">
        <v>101.71</v>
      </c>
      <c r="O2071" t="n">
        <v>40861.93</v>
      </c>
      <c r="P2071" t="n">
        <v>302.98</v>
      </c>
      <c r="Q2071" t="n">
        <v>444.55</v>
      </c>
      <c r="R2071" t="n">
        <v>68.3</v>
      </c>
      <c r="S2071" t="n">
        <v>48.21</v>
      </c>
      <c r="T2071" t="n">
        <v>4094.35</v>
      </c>
      <c r="U2071" t="n">
        <v>0.71</v>
      </c>
      <c r="V2071" t="n">
        <v>0.78</v>
      </c>
      <c r="W2071" t="n">
        <v>0.18</v>
      </c>
      <c r="X2071" t="n">
        <v>0.24</v>
      </c>
      <c r="Y2071" t="n">
        <v>1</v>
      </c>
      <c r="Z2071" t="n">
        <v>10</v>
      </c>
    </row>
    <row r="2072">
      <c r="A2072" t="n">
        <v>83</v>
      </c>
      <c r="B2072" t="n">
        <v>145</v>
      </c>
      <c r="C2072" t="inlineStr">
        <is>
          <t xml:space="preserve">CONCLUIDO	</t>
        </is>
      </c>
      <c r="D2072" t="n">
        <v>4.7466</v>
      </c>
      <c r="E2072" t="n">
        <v>21.07</v>
      </c>
      <c r="F2072" t="n">
        <v>17.53</v>
      </c>
      <c r="G2072" t="n">
        <v>95.59999999999999</v>
      </c>
      <c r="H2072" t="n">
        <v>1.17</v>
      </c>
      <c r="I2072" t="n">
        <v>11</v>
      </c>
      <c r="J2072" t="n">
        <v>330</v>
      </c>
      <c r="K2072" t="n">
        <v>61.2</v>
      </c>
      <c r="L2072" t="n">
        <v>21.75</v>
      </c>
      <c r="M2072" t="n">
        <v>9</v>
      </c>
      <c r="N2072" t="n">
        <v>102.05</v>
      </c>
      <c r="O2072" t="n">
        <v>40934.14</v>
      </c>
      <c r="P2072" t="n">
        <v>302.86</v>
      </c>
      <c r="Q2072" t="n">
        <v>444.55</v>
      </c>
      <c r="R2072" t="n">
        <v>68.78</v>
      </c>
      <c r="S2072" t="n">
        <v>48.21</v>
      </c>
      <c r="T2072" t="n">
        <v>4340.6</v>
      </c>
      <c r="U2072" t="n">
        <v>0.7</v>
      </c>
      <c r="V2072" t="n">
        <v>0.78</v>
      </c>
      <c r="W2072" t="n">
        <v>0.18</v>
      </c>
      <c r="X2072" t="n">
        <v>0.25</v>
      </c>
      <c r="Y2072" t="n">
        <v>1</v>
      </c>
      <c r="Z2072" t="n">
        <v>10</v>
      </c>
    </row>
    <row r="2073">
      <c r="A2073" t="n">
        <v>84</v>
      </c>
      <c r="B2073" t="n">
        <v>145</v>
      </c>
      <c r="C2073" t="inlineStr">
        <is>
          <t xml:space="preserve">CONCLUIDO	</t>
        </is>
      </c>
      <c r="D2073" t="n">
        <v>4.729</v>
      </c>
      <c r="E2073" t="n">
        <v>21.15</v>
      </c>
      <c r="F2073" t="n">
        <v>17.6</v>
      </c>
      <c r="G2073" t="n">
        <v>96.02</v>
      </c>
      <c r="H2073" t="n">
        <v>1.19</v>
      </c>
      <c r="I2073" t="n">
        <v>11</v>
      </c>
      <c r="J2073" t="n">
        <v>330.59</v>
      </c>
      <c r="K2073" t="n">
        <v>61.2</v>
      </c>
      <c r="L2073" t="n">
        <v>22</v>
      </c>
      <c r="M2073" t="n">
        <v>9</v>
      </c>
      <c r="N2073" t="n">
        <v>102.39</v>
      </c>
      <c r="O2073" t="n">
        <v>41006.51</v>
      </c>
      <c r="P2073" t="n">
        <v>304.48</v>
      </c>
      <c r="Q2073" t="n">
        <v>444.55</v>
      </c>
      <c r="R2073" t="n">
        <v>71.58</v>
      </c>
      <c r="S2073" t="n">
        <v>48.21</v>
      </c>
      <c r="T2073" t="n">
        <v>5742.05</v>
      </c>
      <c r="U2073" t="n">
        <v>0.67</v>
      </c>
      <c r="V2073" t="n">
        <v>0.77</v>
      </c>
      <c r="W2073" t="n">
        <v>0.18</v>
      </c>
      <c r="X2073" t="n">
        <v>0.33</v>
      </c>
      <c r="Y2073" t="n">
        <v>1</v>
      </c>
      <c r="Z2073" t="n">
        <v>10</v>
      </c>
    </row>
    <row r="2074">
      <c r="A2074" t="n">
        <v>85</v>
      </c>
      <c r="B2074" t="n">
        <v>145</v>
      </c>
      <c r="C2074" t="inlineStr">
        <is>
          <t xml:space="preserve">CONCLUIDO	</t>
        </is>
      </c>
      <c r="D2074" t="n">
        <v>4.7393</v>
      </c>
      <c r="E2074" t="n">
        <v>21.1</v>
      </c>
      <c r="F2074" t="n">
        <v>17.56</v>
      </c>
      <c r="G2074" t="n">
        <v>95.77</v>
      </c>
      <c r="H2074" t="n">
        <v>1.2</v>
      </c>
      <c r="I2074" t="n">
        <v>11</v>
      </c>
      <c r="J2074" t="n">
        <v>331.17</v>
      </c>
      <c r="K2074" t="n">
        <v>61.2</v>
      </c>
      <c r="L2074" t="n">
        <v>22.25</v>
      </c>
      <c r="M2074" t="n">
        <v>9</v>
      </c>
      <c r="N2074" t="n">
        <v>102.72</v>
      </c>
      <c r="O2074" t="n">
        <v>41079.04</v>
      </c>
      <c r="P2074" t="n">
        <v>303.59</v>
      </c>
      <c r="Q2074" t="n">
        <v>444.56</v>
      </c>
      <c r="R2074" t="n">
        <v>69.88</v>
      </c>
      <c r="S2074" t="n">
        <v>48.21</v>
      </c>
      <c r="T2074" t="n">
        <v>4889.18</v>
      </c>
      <c r="U2074" t="n">
        <v>0.6899999999999999</v>
      </c>
      <c r="V2074" t="n">
        <v>0.78</v>
      </c>
      <c r="W2074" t="n">
        <v>0.18</v>
      </c>
      <c r="X2074" t="n">
        <v>0.28</v>
      </c>
      <c r="Y2074" t="n">
        <v>1</v>
      </c>
      <c r="Z2074" t="n">
        <v>10</v>
      </c>
    </row>
    <row r="2075">
      <c r="A2075" t="n">
        <v>86</v>
      </c>
      <c r="B2075" t="n">
        <v>145</v>
      </c>
      <c r="C2075" t="inlineStr">
        <is>
          <t xml:space="preserve">CONCLUIDO	</t>
        </is>
      </c>
      <c r="D2075" t="n">
        <v>4.7361</v>
      </c>
      <c r="E2075" t="n">
        <v>21.11</v>
      </c>
      <c r="F2075" t="n">
        <v>17.57</v>
      </c>
      <c r="G2075" t="n">
        <v>95.84999999999999</v>
      </c>
      <c r="H2075" t="n">
        <v>1.21</v>
      </c>
      <c r="I2075" t="n">
        <v>11</v>
      </c>
      <c r="J2075" t="n">
        <v>331.76</v>
      </c>
      <c r="K2075" t="n">
        <v>61.2</v>
      </c>
      <c r="L2075" t="n">
        <v>22.5</v>
      </c>
      <c r="M2075" t="n">
        <v>9</v>
      </c>
      <c r="N2075" t="n">
        <v>103.06</v>
      </c>
      <c r="O2075" t="n">
        <v>41151.74</v>
      </c>
      <c r="P2075" t="n">
        <v>304.11</v>
      </c>
      <c r="Q2075" t="n">
        <v>444.55</v>
      </c>
      <c r="R2075" t="n">
        <v>70.31999999999999</v>
      </c>
      <c r="S2075" t="n">
        <v>48.21</v>
      </c>
      <c r="T2075" t="n">
        <v>5111.36</v>
      </c>
      <c r="U2075" t="n">
        <v>0.6899999999999999</v>
      </c>
      <c r="V2075" t="n">
        <v>0.78</v>
      </c>
      <c r="W2075" t="n">
        <v>0.18</v>
      </c>
      <c r="X2075" t="n">
        <v>0.3</v>
      </c>
      <c r="Y2075" t="n">
        <v>1</v>
      </c>
      <c r="Z2075" t="n">
        <v>10</v>
      </c>
    </row>
    <row r="2076">
      <c r="A2076" t="n">
        <v>87</v>
      </c>
      <c r="B2076" t="n">
        <v>145</v>
      </c>
      <c r="C2076" t="inlineStr">
        <is>
          <t xml:space="preserve">CONCLUIDO	</t>
        </is>
      </c>
      <c r="D2076" t="n">
        <v>4.7384</v>
      </c>
      <c r="E2076" t="n">
        <v>21.1</v>
      </c>
      <c r="F2076" t="n">
        <v>17.56</v>
      </c>
      <c r="G2076" t="n">
        <v>95.79000000000001</v>
      </c>
      <c r="H2076" t="n">
        <v>1.22</v>
      </c>
      <c r="I2076" t="n">
        <v>11</v>
      </c>
      <c r="J2076" t="n">
        <v>332.35</v>
      </c>
      <c r="K2076" t="n">
        <v>61.2</v>
      </c>
      <c r="L2076" t="n">
        <v>22.75</v>
      </c>
      <c r="M2076" t="n">
        <v>9</v>
      </c>
      <c r="N2076" t="n">
        <v>103.41</v>
      </c>
      <c r="O2076" t="n">
        <v>41224.6</v>
      </c>
      <c r="P2076" t="n">
        <v>304.23</v>
      </c>
      <c r="Q2076" t="n">
        <v>444.55</v>
      </c>
      <c r="R2076" t="n">
        <v>69.93000000000001</v>
      </c>
      <c r="S2076" t="n">
        <v>48.21</v>
      </c>
      <c r="T2076" t="n">
        <v>4915.43</v>
      </c>
      <c r="U2076" t="n">
        <v>0.6899999999999999</v>
      </c>
      <c r="V2076" t="n">
        <v>0.78</v>
      </c>
      <c r="W2076" t="n">
        <v>0.18</v>
      </c>
      <c r="X2076" t="n">
        <v>0.29</v>
      </c>
      <c r="Y2076" t="n">
        <v>1</v>
      </c>
      <c r="Z2076" t="n">
        <v>10</v>
      </c>
    </row>
    <row r="2077">
      <c r="A2077" t="n">
        <v>88</v>
      </c>
      <c r="B2077" t="n">
        <v>145</v>
      </c>
      <c r="C2077" t="inlineStr">
        <is>
          <t xml:space="preserve">CONCLUIDO	</t>
        </is>
      </c>
      <c r="D2077" t="n">
        <v>4.7362</v>
      </c>
      <c r="E2077" t="n">
        <v>21.11</v>
      </c>
      <c r="F2077" t="n">
        <v>17.57</v>
      </c>
      <c r="G2077" t="n">
        <v>95.84999999999999</v>
      </c>
      <c r="H2077" t="n">
        <v>1.23</v>
      </c>
      <c r="I2077" t="n">
        <v>11</v>
      </c>
      <c r="J2077" t="n">
        <v>332.95</v>
      </c>
      <c r="K2077" t="n">
        <v>61.2</v>
      </c>
      <c r="L2077" t="n">
        <v>23</v>
      </c>
      <c r="M2077" t="n">
        <v>9</v>
      </c>
      <c r="N2077" t="n">
        <v>103.75</v>
      </c>
      <c r="O2077" t="n">
        <v>41297.62</v>
      </c>
      <c r="P2077" t="n">
        <v>304.28</v>
      </c>
      <c r="Q2077" t="n">
        <v>444.56</v>
      </c>
      <c r="R2077" t="n">
        <v>70.19</v>
      </c>
      <c r="S2077" t="n">
        <v>48.21</v>
      </c>
      <c r="T2077" t="n">
        <v>5043.91</v>
      </c>
      <c r="U2077" t="n">
        <v>0.6899999999999999</v>
      </c>
      <c r="V2077" t="n">
        <v>0.78</v>
      </c>
      <c r="W2077" t="n">
        <v>0.18</v>
      </c>
      <c r="X2077" t="n">
        <v>0.29</v>
      </c>
      <c r="Y2077" t="n">
        <v>1</v>
      </c>
      <c r="Z2077" t="n">
        <v>10</v>
      </c>
    </row>
    <row r="2078">
      <c r="A2078" t="n">
        <v>89</v>
      </c>
      <c r="B2078" t="n">
        <v>145</v>
      </c>
      <c r="C2078" t="inlineStr">
        <is>
          <t xml:space="preserve">CONCLUIDO	</t>
        </is>
      </c>
      <c r="D2078" t="n">
        <v>4.7373</v>
      </c>
      <c r="E2078" t="n">
        <v>21.11</v>
      </c>
      <c r="F2078" t="n">
        <v>17.57</v>
      </c>
      <c r="G2078" t="n">
        <v>95.81999999999999</v>
      </c>
      <c r="H2078" t="n">
        <v>1.24</v>
      </c>
      <c r="I2078" t="n">
        <v>11</v>
      </c>
      <c r="J2078" t="n">
        <v>333.54</v>
      </c>
      <c r="K2078" t="n">
        <v>61.2</v>
      </c>
      <c r="L2078" t="n">
        <v>23.25</v>
      </c>
      <c r="M2078" t="n">
        <v>9</v>
      </c>
      <c r="N2078" t="n">
        <v>104.09</v>
      </c>
      <c r="O2078" t="n">
        <v>41370.82</v>
      </c>
      <c r="P2078" t="n">
        <v>304.31</v>
      </c>
      <c r="Q2078" t="n">
        <v>444.55</v>
      </c>
      <c r="R2078" t="n">
        <v>70.06</v>
      </c>
      <c r="S2078" t="n">
        <v>48.21</v>
      </c>
      <c r="T2078" t="n">
        <v>4978.31</v>
      </c>
      <c r="U2078" t="n">
        <v>0.6899999999999999</v>
      </c>
      <c r="V2078" t="n">
        <v>0.78</v>
      </c>
      <c r="W2078" t="n">
        <v>0.18</v>
      </c>
      <c r="X2078" t="n">
        <v>0.29</v>
      </c>
      <c r="Y2078" t="n">
        <v>1</v>
      </c>
      <c r="Z2078" t="n">
        <v>10</v>
      </c>
    </row>
    <row r="2079">
      <c r="A2079" t="n">
        <v>90</v>
      </c>
      <c r="B2079" t="n">
        <v>145</v>
      </c>
      <c r="C2079" t="inlineStr">
        <is>
          <t xml:space="preserve">CONCLUIDO	</t>
        </is>
      </c>
      <c r="D2079" t="n">
        <v>4.7376</v>
      </c>
      <c r="E2079" t="n">
        <v>21.11</v>
      </c>
      <c r="F2079" t="n">
        <v>17.57</v>
      </c>
      <c r="G2079" t="n">
        <v>95.81</v>
      </c>
      <c r="H2079" t="n">
        <v>1.25</v>
      </c>
      <c r="I2079" t="n">
        <v>11</v>
      </c>
      <c r="J2079" t="n">
        <v>334.14</v>
      </c>
      <c r="K2079" t="n">
        <v>61.2</v>
      </c>
      <c r="L2079" t="n">
        <v>23.5</v>
      </c>
      <c r="M2079" t="n">
        <v>9</v>
      </c>
      <c r="N2079" t="n">
        <v>104.44</v>
      </c>
      <c r="O2079" t="n">
        <v>41444.3</v>
      </c>
      <c r="P2079" t="n">
        <v>304.17</v>
      </c>
      <c r="Q2079" t="n">
        <v>444.58</v>
      </c>
      <c r="R2079" t="n">
        <v>70.09</v>
      </c>
      <c r="S2079" t="n">
        <v>48.21</v>
      </c>
      <c r="T2079" t="n">
        <v>4992.76</v>
      </c>
      <c r="U2079" t="n">
        <v>0.6899999999999999</v>
      </c>
      <c r="V2079" t="n">
        <v>0.78</v>
      </c>
      <c r="W2079" t="n">
        <v>0.18</v>
      </c>
      <c r="X2079" t="n">
        <v>0.29</v>
      </c>
      <c r="Y2079" t="n">
        <v>1</v>
      </c>
      <c r="Z2079" t="n">
        <v>10</v>
      </c>
    </row>
    <row r="2080">
      <c r="A2080" t="n">
        <v>91</v>
      </c>
      <c r="B2080" t="n">
        <v>145</v>
      </c>
      <c r="C2080" t="inlineStr">
        <is>
          <t xml:space="preserve">CONCLUIDO	</t>
        </is>
      </c>
      <c r="D2080" t="n">
        <v>4.7361</v>
      </c>
      <c r="E2080" t="n">
        <v>21.11</v>
      </c>
      <c r="F2080" t="n">
        <v>17.57</v>
      </c>
      <c r="G2080" t="n">
        <v>95.84999999999999</v>
      </c>
      <c r="H2080" t="n">
        <v>1.26</v>
      </c>
      <c r="I2080" t="n">
        <v>11</v>
      </c>
      <c r="J2080" t="n">
        <v>334.73</v>
      </c>
      <c r="K2080" t="n">
        <v>61.2</v>
      </c>
      <c r="L2080" t="n">
        <v>23.75</v>
      </c>
      <c r="M2080" t="n">
        <v>9</v>
      </c>
      <c r="N2080" t="n">
        <v>104.78</v>
      </c>
      <c r="O2080" t="n">
        <v>41517.84</v>
      </c>
      <c r="P2080" t="n">
        <v>303.98</v>
      </c>
      <c r="Q2080" t="n">
        <v>444.55</v>
      </c>
      <c r="R2080" t="n">
        <v>70.34999999999999</v>
      </c>
      <c r="S2080" t="n">
        <v>48.21</v>
      </c>
      <c r="T2080" t="n">
        <v>5126.57</v>
      </c>
      <c r="U2080" t="n">
        <v>0.6899999999999999</v>
      </c>
      <c r="V2080" t="n">
        <v>0.78</v>
      </c>
      <c r="W2080" t="n">
        <v>0.18</v>
      </c>
      <c r="X2080" t="n">
        <v>0.3</v>
      </c>
      <c r="Y2080" t="n">
        <v>1</v>
      </c>
      <c r="Z2080" t="n">
        <v>10</v>
      </c>
    </row>
    <row r="2081">
      <c r="A2081" t="n">
        <v>92</v>
      </c>
      <c r="B2081" t="n">
        <v>145</v>
      </c>
      <c r="C2081" t="inlineStr">
        <is>
          <t xml:space="preserve">CONCLUIDO	</t>
        </is>
      </c>
      <c r="D2081" t="n">
        <v>4.7373</v>
      </c>
      <c r="E2081" t="n">
        <v>21.11</v>
      </c>
      <c r="F2081" t="n">
        <v>17.57</v>
      </c>
      <c r="G2081" t="n">
        <v>95.81999999999999</v>
      </c>
      <c r="H2081" t="n">
        <v>1.28</v>
      </c>
      <c r="I2081" t="n">
        <v>11</v>
      </c>
      <c r="J2081" t="n">
        <v>335.33</v>
      </c>
      <c r="K2081" t="n">
        <v>61.2</v>
      </c>
      <c r="L2081" t="n">
        <v>24</v>
      </c>
      <c r="M2081" t="n">
        <v>9</v>
      </c>
      <c r="N2081" t="n">
        <v>105.13</v>
      </c>
      <c r="O2081" t="n">
        <v>41591.55</v>
      </c>
      <c r="P2081" t="n">
        <v>303.71</v>
      </c>
      <c r="Q2081" t="n">
        <v>444.55</v>
      </c>
      <c r="R2081" t="n">
        <v>70.06999999999999</v>
      </c>
      <c r="S2081" t="n">
        <v>48.21</v>
      </c>
      <c r="T2081" t="n">
        <v>4985.78</v>
      </c>
      <c r="U2081" t="n">
        <v>0.6899999999999999</v>
      </c>
      <c r="V2081" t="n">
        <v>0.78</v>
      </c>
      <c r="W2081" t="n">
        <v>0.18</v>
      </c>
      <c r="X2081" t="n">
        <v>0.29</v>
      </c>
      <c r="Y2081" t="n">
        <v>1</v>
      </c>
      <c r="Z2081" t="n">
        <v>10</v>
      </c>
    </row>
    <row r="2082">
      <c r="A2082" t="n">
        <v>93</v>
      </c>
      <c r="B2082" t="n">
        <v>145</v>
      </c>
      <c r="C2082" t="inlineStr">
        <is>
          <t xml:space="preserve">CONCLUIDO	</t>
        </is>
      </c>
      <c r="D2082" t="n">
        <v>4.7595</v>
      </c>
      <c r="E2082" t="n">
        <v>21.01</v>
      </c>
      <c r="F2082" t="n">
        <v>17.52</v>
      </c>
      <c r="G2082" t="n">
        <v>105.14</v>
      </c>
      <c r="H2082" t="n">
        <v>1.29</v>
      </c>
      <c r="I2082" t="n">
        <v>10</v>
      </c>
      <c r="J2082" t="n">
        <v>335.93</v>
      </c>
      <c r="K2082" t="n">
        <v>61.2</v>
      </c>
      <c r="L2082" t="n">
        <v>24.25</v>
      </c>
      <c r="M2082" t="n">
        <v>8</v>
      </c>
      <c r="N2082" t="n">
        <v>105.48</v>
      </c>
      <c r="O2082" t="n">
        <v>41665.42</v>
      </c>
      <c r="P2082" t="n">
        <v>303.02</v>
      </c>
      <c r="Q2082" t="n">
        <v>444.55</v>
      </c>
      <c r="R2082" t="n">
        <v>68.56</v>
      </c>
      <c r="S2082" t="n">
        <v>48.21</v>
      </c>
      <c r="T2082" t="n">
        <v>4233.79</v>
      </c>
      <c r="U2082" t="n">
        <v>0.7</v>
      </c>
      <c r="V2082" t="n">
        <v>0.78</v>
      </c>
      <c r="W2082" t="n">
        <v>0.18</v>
      </c>
      <c r="X2082" t="n">
        <v>0.25</v>
      </c>
      <c r="Y2082" t="n">
        <v>1</v>
      </c>
      <c r="Z2082" t="n">
        <v>10</v>
      </c>
    </row>
    <row r="2083">
      <c r="A2083" t="n">
        <v>94</v>
      </c>
      <c r="B2083" t="n">
        <v>145</v>
      </c>
      <c r="C2083" t="inlineStr">
        <is>
          <t xml:space="preserve">CONCLUIDO	</t>
        </is>
      </c>
      <c r="D2083" t="n">
        <v>4.7589</v>
      </c>
      <c r="E2083" t="n">
        <v>21.01</v>
      </c>
      <c r="F2083" t="n">
        <v>17.53</v>
      </c>
      <c r="G2083" t="n">
        <v>105.15</v>
      </c>
      <c r="H2083" t="n">
        <v>1.3</v>
      </c>
      <c r="I2083" t="n">
        <v>10</v>
      </c>
      <c r="J2083" t="n">
        <v>336.53</v>
      </c>
      <c r="K2083" t="n">
        <v>61.2</v>
      </c>
      <c r="L2083" t="n">
        <v>24.5</v>
      </c>
      <c r="M2083" t="n">
        <v>8</v>
      </c>
      <c r="N2083" t="n">
        <v>105.83</v>
      </c>
      <c r="O2083" t="n">
        <v>41739.48</v>
      </c>
      <c r="P2083" t="n">
        <v>303.4</v>
      </c>
      <c r="Q2083" t="n">
        <v>444.57</v>
      </c>
      <c r="R2083" t="n">
        <v>68.73</v>
      </c>
      <c r="S2083" t="n">
        <v>48.21</v>
      </c>
      <c r="T2083" t="n">
        <v>4320.22</v>
      </c>
      <c r="U2083" t="n">
        <v>0.7</v>
      </c>
      <c r="V2083" t="n">
        <v>0.78</v>
      </c>
      <c r="W2083" t="n">
        <v>0.18</v>
      </c>
      <c r="X2083" t="n">
        <v>0.25</v>
      </c>
      <c r="Y2083" t="n">
        <v>1</v>
      </c>
      <c r="Z2083" t="n">
        <v>10</v>
      </c>
    </row>
    <row r="2084">
      <c r="A2084" t="n">
        <v>95</v>
      </c>
      <c r="B2084" t="n">
        <v>145</v>
      </c>
      <c r="C2084" t="inlineStr">
        <is>
          <t xml:space="preserve">CONCLUIDO	</t>
        </is>
      </c>
      <c r="D2084" t="n">
        <v>4.7586</v>
      </c>
      <c r="E2084" t="n">
        <v>21.01</v>
      </c>
      <c r="F2084" t="n">
        <v>17.53</v>
      </c>
      <c r="G2084" t="n">
        <v>105.16</v>
      </c>
      <c r="H2084" t="n">
        <v>1.31</v>
      </c>
      <c r="I2084" t="n">
        <v>10</v>
      </c>
      <c r="J2084" t="n">
        <v>337.13</v>
      </c>
      <c r="K2084" t="n">
        <v>61.2</v>
      </c>
      <c r="L2084" t="n">
        <v>24.75</v>
      </c>
      <c r="M2084" t="n">
        <v>8</v>
      </c>
      <c r="N2084" t="n">
        <v>106.18</v>
      </c>
      <c r="O2084" t="n">
        <v>41813.7</v>
      </c>
      <c r="P2084" t="n">
        <v>303.73</v>
      </c>
      <c r="Q2084" t="n">
        <v>444.59</v>
      </c>
      <c r="R2084" t="n">
        <v>68.67</v>
      </c>
      <c r="S2084" t="n">
        <v>48.21</v>
      </c>
      <c r="T2084" t="n">
        <v>4292</v>
      </c>
      <c r="U2084" t="n">
        <v>0.7</v>
      </c>
      <c r="V2084" t="n">
        <v>0.78</v>
      </c>
      <c r="W2084" t="n">
        <v>0.18</v>
      </c>
      <c r="X2084" t="n">
        <v>0.25</v>
      </c>
      <c r="Y2084" t="n">
        <v>1</v>
      </c>
      <c r="Z2084" t="n">
        <v>10</v>
      </c>
    </row>
    <row r="2085">
      <c r="A2085" t="n">
        <v>96</v>
      </c>
      <c r="B2085" t="n">
        <v>145</v>
      </c>
      <c r="C2085" t="inlineStr">
        <is>
          <t xml:space="preserve">CONCLUIDO	</t>
        </is>
      </c>
      <c r="D2085" t="n">
        <v>4.7586</v>
      </c>
      <c r="E2085" t="n">
        <v>21.01</v>
      </c>
      <c r="F2085" t="n">
        <v>17.53</v>
      </c>
      <c r="G2085" t="n">
        <v>105.16</v>
      </c>
      <c r="H2085" t="n">
        <v>1.32</v>
      </c>
      <c r="I2085" t="n">
        <v>10</v>
      </c>
      <c r="J2085" t="n">
        <v>337.73</v>
      </c>
      <c r="K2085" t="n">
        <v>61.2</v>
      </c>
      <c r="L2085" t="n">
        <v>25</v>
      </c>
      <c r="M2085" t="n">
        <v>8</v>
      </c>
      <c r="N2085" t="n">
        <v>106.53</v>
      </c>
      <c r="O2085" t="n">
        <v>41888.1</v>
      </c>
      <c r="P2085" t="n">
        <v>304</v>
      </c>
      <c r="Q2085" t="n">
        <v>444.55</v>
      </c>
      <c r="R2085" t="n">
        <v>68.75</v>
      </c>
      <c r="S2085" t="n">
        <v>48.21</v>
      </c>
      <c r="T2085" t="n">
        <v>4328.61</v>
      </c>
      <c r="U2085" t="n">
        <v>0.7</v>
      </c>
      <c r="V2085" t="n">
        <v>0.78</v>
      </c>
      <c r="W2085" t="n">
        <v>0.18</v>
      </c>
      <c r="X2085" t="n">
        <v>0.25</v>
      </c>
      <c r="Y2085" t="n">
        <v>1</v>
      </c>
      <c r="Z2085" t="n">
        <v>10</v>
      </c>
    </row>
    <row r="2086">
      <c r="A2086" t="n">
        <v>97</v>
      </c>
      <c r="B2086" t="n">
        <v>145</v>
      </c>
      <c r="C2086" t="inlineStr">
        <is>
          <t xml:space="preserve">CONCLUIDO	</t>
        </is>
      </c>
      <c r="D2086" t="n">
        <v>4.7612</v>
      </c>
      <c r="E2086" t="n">
        <v>21</v>
      </c>
      <c r="F2086" t="n">
        <v>17.52</v>
      </c>
      <c r="G2086" t="n">
        <v>105.09</v>
      </c>
      <c r="H2086" t="n">
        <v>1.33</v>
      </c>
      <c r="I2086" t="n">
        <v>10</v>
      </c>
      <c r="J2086" t="n">
        <v>338.34</v>
      </c>
      <c r="K2086" t="n">
        <v>61.2</v>
      </c>
      <c r="L2086" t="n">
        <v>25.25</v>
      </c>
      <c r="M2086" t="n">
        <v>8</v>
      </c>
      <c r="N2086" t="n">
        <v>106.89</v>
      </c>
      <c r="O2086" t="n">
        <v>41962.68</v>
      </c>
      <c r="P2086" t="n">
        <v>303.59</v>
      </c>
      <c r="Q2086" t="n">
        <v>444.55</v>
      </c>
      <c r="R2086" t="n">
        <v>68.28</v>
      </c>
      <c r="S2086" t="n">
        <v>48.21</v>
      </c>
      <c r="T2086" t="n">
        <v>4093.43</v>
      </c>
      <c r="U2086" t="n">
        <v>0.71</v>
      </c>
      <c r="V2086" t="n">
        <v>0.78</v>
      </c>
      <c r="W2086" t="n">
        <v>0.18</v>
      </c>
      <c r="X2086" t="n">
        <v>0.24</v>
      </c>
      <c r="Y2086" t="n">
        <v>1</v>
      </c>
      <c r="Z2086" t="n">
        <v>10</v>
      </c>
    </row>
    <row r="2087">
      <c r="A2087" t="n">
        <v>98</v>
      </c>
      <c r="B2087" t="n">
        <v>145</v>
      </c>
      <c r="C2087" t="inlineStr">
        <is>
          <t xml:space="preserve">CONCLUIDO	</t>
        </is>
      </c>
      <c r="D2087" t="n">
        <v>4.7636</v>
      </c>
      <c r="E2087" t="n">
        <v>20.99</v>
      </c>
      <c r="F2087" t="n">
        <v>17.5</v>
      </c>
      <c r="G2087" t="n">
        <v>105.03</v>
      </c>
      <c r="H2087" t="n">
        <v>1.34</v>
      </c>
      <c r="I2087" t="n">
        <v>10</v>
      </c>
      <c r="J2087" t="n">
        <v>338.94</v>
      </c>
      <c r="K2087" t="n">
        <v>61.2</v>
      </c>
      <c r="L2087" t="n">
        <v>25.5</v>
      </c>
      <c r="M2087" t="n">
        <v>8</v>
      </c>
      <c r="N2087" t="n">
        <v>107.25</v>
      </c>
      <c r="O2087" t="n">
        <v>42037.44</v>
      </c>
      <c r="P2087" t="n">
        <v>303.15</v>
      </c>
      <c r="Q2087" t="n">
        <v>444.55</v>
      </c>
      <c r="R2087" t="n">
        <v>67.84</v>
      </c>
      <c r="S2087" t="n">
        <v>48.21</v>
      </c>
      <c r="T2087" t="n">
        <v>3876.72</v>
      </c>
      <c r="U2087" t="n">
        <v>0.71</v>
      </c>
      <c r="V2087" t="n">
        <v>0.78</v>
      </c>
      <c r="W2087" t="n">
        <v>0.18</v>
      </c>
      <c r="X2087" t="n">
        <v>0.23</v>
      </c>
      <c r="Y2087" t="n">
        <v>1</v>
      </c>
      <c r="Z2087" t="n">
        <v>10</v>
      </c>
    </row>
    <row r="2088">
      <c r="A2088" t="n">
        <v>99</v>
      </c>
      <c r="B2088" t="n">
        <v>145</v>
      </c>
      <c r="C2088" t="inlineStr">
        <is>
          <t xml:space="preserve">CONCLUIDO	</t>
        </is>
      </c>
      <c r="D2088" t="n">
        <v>4.772</v>
      </c>
      <c r="E2088" t="n">
        <v>20.96</v>
      </c>
      <c r="F2088" t="n">
        <v>17.47</v>
      </c>
      <c r="G2088" t="n">
        <v>104.81</v>
      </c>
      <c r="H2088" t="n">
        <v>1.35</v>
      </c>
      <c r="I2088" t="n">
        <v>10</v>
      </c>
      <c r="J2088" t="n">
        <v>339.55</v>
      </c>
      <c r="K2088" t="n">
        <v>61.2</v>
      </c>
      <c r="L2088" t="n">
        <v>25.75</v>
      </c>
      <c r="M2088" t="n">
        <v>8</v>
      </c>
      <c r="N2088" t="n">
        <v>107.6</v>
      </c>
      <c r="O2088" t="n">
        <v>42112.37</v>
      </c>
      <c r="P2088" t="n">
        <v>302.5</v>
      </c>
      <c r="Q2088" t="n">
        <v>444.55</v>
      </c>
      <c r="R2088" t="n">
        <v>66.70999999999999</v>
      </c>
      <c r="S2088" t="n">
        <v>48.21</v>
      </c>
      <c r="T2088" t="n">
        <v>3309.79</v>
      </c>
      <c r="U2088" t="n">
        <v>0.72</v>
      </c>
      <c r="V2088" t="n">
        <v>0.78</v>
      </c>
      <c r="W2088" t="n">
        <v>0.18</v>
      </c>
      <c r="X2088" t="n">
        <v>0.19</v>
      </c>
      <c r="Y2088" t="n">
        <v>1</v>
      </c>
      <c r="Z2088" t="n">
        <v>10</v>
      </c>
    </row>
    <row r="2089">
      <c r="A2089" t="n">
        <v>100</v>
      </c>
      <c r="B2089" t="n">
        <v>145</v>
      </c>
      <c r="C2089" t="inlineStr">
        <is>
          <t xml:space="preserve">CONCLUIDO	</t>
        </is>
      </c>
      <c r="D2089" t="n">
        <v>4.7635</v>
      </c>
      <c r="E2089" t="n">
        <v>20.99</v>
      </c>
      <c r="F2089" t="n">
        <v>17.5</v>
      </c>
      <c r="G2089" t="n">
        <v>105.03</v>
      </c>
      <c r="H2089" t="n">
        <v>1.36</v>
      </c>
      <c r="I2089" t="n">
        <v>10</v>
      </c>
      <c r="J2089" t="n">
        <v>340.16</v>
      </c>
      <c r="K2089" t="n">
        <v>61.2</v>
      </c>
      <c r="L2089" t="n">
        <v>26</v>
      </c>
      <c r="M2089" t="n">
        <v>8</v>
      </c>
      <c r="N2089" t="n">
        <v>107.96</v>
      </c>
      <c r="O2089" t="n">
        <v>42187.49</v>
      </c>
      <c r="P2089" t="n">
        <v>303.05</v>
      </c>
      <c r="Q2089" t="n">
        <v>444.55</v>
      </c>
      <c r="R2089" t="n">
        <v>68.12</v>
      </c>
      <c r="S2089" t="n">
        <v>48.21</v>
      </c>
      <c r="T2089" t="n">
        <v>4015.34</v>
      </c>
      <c r="U2089" t="n">
        <v>0.71</v>
      </c>
      <c r="V2089" t="n">
        <v>0.78</v>
      </c>
      <c r="W2089" t="n">
        <v>0.17</v>
      </c>
      <c r="X2089" t="n">
        <v>0.23</v>
      </c>
      <c r="Y2089" t="n">
        <v>1</v>
      </c>
      <c r="Z2089" t="n">
        <v>10</v>
      </c>
    </row>
    <row r="2090">
      <c r="A2090" t="n">
        <v>101</v>
      </c>
      <c r="B2090" t="n">
        <v>145</v>
      </c>
      <c r="C2090" t="inlineStr">
        <is>
          <t xml:space="preserve">CONCLUIDO	</t>
        </is>
      </c>
      <c r="D2090" t="n">
        <v>4.7482</v>
      </c>
      <c r="E2090" t="n">
        <v>21.06</v>
      </c>
      <c r="F2090" t="n">
        <v>17.57</v>
      </c>
      <c r="G2090" t="n">
        <v>105.44</v>
      </c>
      <c r="H2090" t="n">
        <v>1.37</v>
      </c>
      <c r="I2090" t="n">
        <v>10</v>
      </c>
      <c r="J2090" t="n">
        <v>340.77</v>
      </c>
      <c r="K2090" t="n">
        <v>61.2</v>
      </c>
      <c r="L2090" t="n">
        <v>26.25</v>
      </c>
      <c r="M2090" t="n">
        <v>8</v>
      </c>
      <c r="N2090" t="n">
        <v>108.32</v>
      </c>
      <c r="O2090" t="n">
        <v>42262.79</v>
      </c>
      <c r="P2090" t="n">
        <v>303.93</v>
      </c>
      <c r="Q2090" t="n">
        <v>444.55</v>
      </c>
      <c r="R2090" t="n">
        <v>70.53</v>
      </c>
      <c r="S2090" t="n">
        <v>48.21</v>
      </c>
      <c r="T2090" t="n">
        <v>5222.35</v>
      </c>
      <c r="U2090" t="n">
        <v>0.68</v>
      </c>
      <c r="V2090" t="n">
        <v>0.78</v>
      </c>
      <c r="W2090" t="n">
        <v>0.18</v>
      </c>
      <c r="X2090" t="n">
        <v>0.3</v>
      </c>
      <c r="Y2090" t="n">
        <v>1</v>
      </c>
      <c r="Z2090" t="n">
        <v>10</v>
      </c>
    </row>
    <row r="2091">
      <c r="A2091" t="n">
        <v>102</v>
      </c>
      <c r="B2091" t="n">
        <v>145</v>
      </c>
      <c r="C2091" t="inlineStr">
        <is>
          <t xml:space="preserve">CONCLUIDO	</t>
        </is>
      </c>
      <c r="D2091" t="n">
        <v>4.7553</v>
      </c>
      <c r="E2091" t="n">
        <v>21.03</v>
      </c>
      <c r="F2091" t="n">
        <v>17.54</v>
      </c>
      <c r="G2091" t="n">
        <v>105.25</v>
      </c>
      <c r="H2091" t="n">
        <v>1.38</v>
      </c>
      <c r="I2091" t="n">
        <v>10</v>
      </c>
      <c r="J2091" t="n">
        <v>341.38</v>
      </c>
      <c r="K2091" t="n">
        <v>61.2</v>
      </c>
      <c r="L2091" t="n">
        <v>26.5</v>
      </c>
      <c r="M2091" t="n">
        <v>8</v>
      </c>
      <c r="N2091" t="n">
        <v>108.68</v>
      </c>
      <c r="O2091" t="n">
        <v>42338.27</v>
      </c>
      <c r="P2091" t="n">
        <v>303.11</v>
      </c>
      <c r="Q2091" t="n">
        <v>444.55</v>
      </c>
      <c r="R2091" t="n">
        <v>69.31</v>
      </c>
      <c r="S2091" t="n">
        <v>48.21</v>
      </c>
      <c r="T2091" t="n">
        <v>4609.02</v>
      </c>
      <c r="U2091" t="n">
        <v>0.7</v>
      </c>
      <c r="V2091" t="n">
        <v>0.78</v>
      </c>
      <c r="W2091" t="n">
        <v>0.18</v>
      </c>
      <c r="X2091" t="n">
        <v>0.26</v>
      </c>
      <c r="Y2091" t="n">
        <v>1</v>
      </c>
      <c r="Z2091" t="n">
        <v>10</v>
      </c>
    </row>
    <row r="2092">
      <c r="A2092" t="n">
        <v>103</v>
      </c>
      <c r="B2092" t="n">
        <v>145</v>
      </c>
      <c r="C2092" t="inlineStr">
        <is>
          <t xml:space="preserve">CONCLUIDO	</t>
        </is>
      </c>
      <c r="D2092" t="n">
        <v>4.7527</v>
      </c>
      <c r="E2092" t="n">
        <v>21.04</v>
      </c>
      <c r="F2092" t="n">
        <v>17.55</v>
      </c>
      <c r="G2092" t="n">
        <v>105.31</v>
      </c>
      <c r="H2092" t="n">
        <v>1.39</v>
      </c>
      <c r="I2092" t="n">
        <v>10</v>
      </c>
      <c r="J2092" t="n">
        <v>342</v>
      </c>
      <c r="K2092" t="n">
        <v>61.2</v>
      </c>
      <c r="L2092" t="n">
        <v>26.75</v>
      </c>
      <c r="M2092" t="n">
        <v>8</v>
      </c>
      <c r="N2092" t="n">
        <v>109.05</v>
      </c>
      <c r="O2092" t="n">
        <v>42413.94</v>
      </c>
      <c r="P2092" t="n">
        <v>302.97</v>
      </c>
      <c r="Q2092" t="n">
        <v>444.55</v>
      </c>
      <c r="R2092" t="n">
        <v>69.73</v>
      </c>
      <c r="S2092" t="n">
        <v>48.21</v>
      </c>
      <c r="T2092" t="n">
        <v>4819.68</v>
      </c>
      <c r="U2092" t="n">
        <v>0.6899999999999999</v>
      </c>
      <c r="V2092" t="n">
        <v>0.78</v>
      </c>
      <c r="W2092" t="n">
        <v>0.18</v>
      </c>
      <c r="X2092" t="n">
        <v>0.28</v>
      </c>
      <c r="Y2092" t="n">
        <v>1</v>
      </c>
      <c r="Z2092" t="n">
        <v>10</v>
      </c>
    </row>
    <row r="2093">
      <c r="A2093" t="n">
        <v>104</v>
      </c>
      <c r="B2093" t="n">
        <v>145</v>
      </c>
      <c r="C2093" t="inlineStr">
        <is>
          <t xml:space="preserve">CONCLUIDO	</t>
        </is>
      </c>
      <c r="D2093" t="n">
        <v>4.7759</v>
      </c>
      <c r="E2093" t="n">
        <v>20.94</v>
      </c>
      <c r="F2093" t="n">
        <v>17.5</v>
      </c>
      <c r="G2093" t="n">
        <v>116.69</v>
      </c>
      <c r="H2093" t="n">
        <v>1.4</v>
      </c>
      <c r="I2093" t="n">
        <v>9</v>
      </c>
      <c r="J2093" t="n">
        <v>342.61</v>
      </c>
      <c r="K2093" t="n">
        <v>61.2</v>
      </c>
      <c r="L2093" t="n">
        <v>27</v>
      </c>
      <c r="M2093" t="n">
        <v>7</v>
      </c>
      <c r="N2093" t="n">
        <v>109.41</v>
      </c>
      <c r="O2093" t="n">
        <v>42489.79</v>
      </c>
      <c r="P2093" t="n">
        <v>301.52</v>
      </c>
      <c r="Q2093" t="n">
        <v>444.55</v>
      </c>
      <c r="R2093" t="n">
        <v>68.01000000000001</v>
      </c>
      <c r="S2093" t="n">
        <v>48.21</v>
      </c>
      <c r="T2093" t="n">
        <v>3967.43</v>
      </c>
      <c r="U2093" t="n">
        <v>0.71</v>
      </c>
      <c r="V2093" t="n">
        <v>0.78</v>
      </c>
      <c r="W2093" t="n">
        <v>0.18</v>
      </c>
      <c r="X2093" t="n">
        <v>0.23</v>
      </c>
      <c r="Y2093" t="n">
        <v>1</v>
      </c>
      <c r="Z2093" t="n">
        <v>10</v>
      </c>
    </row>
    <row r="2094">
      <c r="A2094" t="n">
        <v>105</v>
      </c>
      <c r="B2094" t="n">
        <v>145</v>
      </c>
      <c r="C2094" t="inlineStr">
        <is>
          <t xml:space="preserve">CONCLUIDO	</t>
        </is>
      </c>
      <c r="D2094" t="n">
        <v>4.7775</v>
      </c>
      <c r="E2094" t="n">
        <v>20.93</v>
      </c>
      <c r="F2094" t="n">
        <v>17.5</v>
      </c>
      <c r="G2094" t="n">
        <v>116.65</v>
      </c>
      <c r="H2094" t="n">
        <v>1.42</v>
      </c>
      <c r="I2094" t="n">
        <v>9</v>
      </c>
      <c r="J2094" t="n">
        <v>343.23</v>
      </c>
      <c r="K2094" t="n">
        <v>61.2</v>
      </c>
      <c r="L2094" t="n">
        <v>27.25</v>
      </c>
      <c r="M2094" t="n">
        <v>7</v>
      </c>
      <c r="N2094" t="n">
        <v>109.78</v>
      </c>
      <c r="O2094" t="n">
        <v>42565.83</v>
      </c>
      <c r="P2094" t="n">
        <v>301.78</v>
      </c>
      <c r="Q2094" t="n">
        <v>444.55</v>
      </c>
      <c r="R2094" t="n">
        <v>67.79000000000001</v>
      </c>
      <c r="S2094" t="n">
        <v>48.21</v>
      </c>
      <c r="T2094" t="n">
        <v>3853.1</v>
      </c>
      <c r="U2094" t="n">
        <v>0.71</v>
      </c>
      <c r="V2094" t="n">
        <v>0.78</v>
      </c>
      <c r="W2094" t="n">
        <v>0.18</v>
      </c>
      <c r="X2094" t="n">
        <v>0.22</v>
      </c>
      <c r="Y2094" t="n">
        <v>1</v>
      </c>
      <c r="Z2094" t="n">
        <v>10</v>
      </c>
    </row>
    <row r="2095">
      <c r="A2095" t="n">
        <v>106</v>
      </c>
      <c r="B2095" t="n">
        <v>145</v>
      </c>
      <c r="C2095" t="inlineStr">
        <is>
          <t xml:space="preserve">CONCLUIDO	</t>
        </is>
      </c>
      <c r="D2095" t="n">
        <v>4.7761</v>
      </c>
      <c r="E2095" t="n">
        <v>20.94</v>
      </c>
      <c r="F2095" t="n">
        <v>17.5</v>
      </c>
      <c r="G2095" t="n">
        <v>116.69</v>
      </c>
      <c r="H2095" t="n">
        <v>1.43</v>
      </c>
      <c r="I2095" t="n">
        <v>9</v>
      </c>
      <c r="J2095" t="n">
        <v>343.85</v>
      </c>
      <c r="K2095" t="n">
        <v>61.2</v>
      </c>
      <c r="L2095" t="n">
        <v>27.5</v>
      </c>
      <c r="M2095" t="n">
        <v>7</v>
      </c>
      <c r="N2095" t="n">
        <v>110.15</v>
      </c>
      <c r="O2095" t="n">
        <v>42642.18</v>
      </c>
      <c r="P2095" t="n">
        <v>302.15</v>
      </c>
      <c r="Q2095" t="n">
        <v>444.55</v>
      </c>
      <c r="R2095" t="n">
        <v>67.94</v>
      </c>
      <c r="S2095" t="n">
        <v>48.21</v>
      </c>
      <c r="T2095" t="n">
        <v>3927.83</v>
      </c>
      <c r="U2095" t="n">
        <v>0.71</v>
      </c>
      <c r="V2095" t="n">
        <v>0.78</v>
      </c>
      <c r="W2095" t="n">
        <v>0.18</v>
      </c>
      <c r="X2095" t="n">
        <v>0.23</v>
      </c>
      <c r="Y2095" t="n">
        <v>1</v>
      </c>
      <c r="Z2095" t="n">
        <v>10</v>
      </c>
    </row>
    <row r="2096">
      <c r="A2096" t="n">
        <v>107</v>
      </c>
      <c r="B2096" t="n">
        <v>145</v>
      </c>
      <c r="C2096" t="inlineStr">
        <is>
          <t xml:space="preserve">CONCLUIDO	</t>
        </is>
      </c>
      <c r="D2096" t="n">
        <v>4.7761</v>
      </c>
      <c r="E2096" t="n">
        <v>20.94</v>
      </c>
      <c r="F2096" t="n">
        <v>17.5</v>
      </c>
      <c r="G2096" t="n">
        <v>116.69</v>
      </c>
      <c r="H2096" t="n">
        <v>1.44</v>
      </c>
      <c r="I2096" t="n">
        <v>9</v>
      </c>
      <c r="J2096" t="n">
        <v>344.47</v>
      </c>
      <c r="K2096" t="n">
        <v>61.2</v>
      </c>
      <c r="L2096" t="n">
        <v>27.75</v>
      </c>
      <c r="M2096" t="n">
        <v>7</v>
      </c>
      <c r="N2096" t="n">
        <v>110.52</v>
      </c>
      <c r="O2096" t="n">
        <v>42718.61</v>
      </c>
      <c r="P2096" t="n">
        <v>302.2</v>
      </c>
      <c r="Q2096" t="n">
        <v>444.55</v>
      </c>
      <c r="R2096" t="n">
        <v>68.02</v>
      </c>
      <c r="S2096" t="n">
        <v>48.21</v>
      </c>
      <c r="T2096" t="n">
        <v>3970.84</v>
      </c>
      <c r="U2096" t="n">
        <v>0.71</v>
      </c>
      <c r="V2096" t="n">
        <v>0.78</v>
      </c>
      <c r="W2096" t="n">
        <v>0.18</v>
      </c>
      <c r="X2096" t="n">
        <v>0.23</v>
      </c>
      <c r="Y2096" t="n">
        <v>1</v>
      </c>
      <c r="Z2096" t="n">
        <v>10</v>
      </c>
    </row>
    <row r="2097">
      <c r="A2097" t="n">
        <v>108</v>
      </c>
      <c r="B2097" t="n">
        <v>145</v>
      </c>
      <c r="C2097" t="inlineStr">
        <is>
          <t xml:space="preserve">CONCLUIDO	</t>
        </is>
      </c>
      <c r="D2097" t="n">
        <v>4.773</v>
      </c>
      <c r="E2097" t="n">
        <v>20.95</v>
      </c>
      <c r="F2097" t="n">
        <v>17.52</v>
      </c>
      <c r="G2097" t="n">
        <v>116.78</v>
      </c>
      <c r="H2097" t="n">
        <v>1.45</v>
      </c>
      <c r="I2097" t="n">
        <v>9</v>
      </c>
      <c r="J2097" t="n">
        <v>345.09</v>
      </c>
      <c r="K2097" t="n">
        <v>61.2</v>
      </c>
      <c r="L2097" t="n">
        <v>28</v>
      </c>
      <c r="M2097" t="n">
        <v>7</v>
      </c>
      <c r="N2097" t="n">
        <v>110.89</v>
      </c>
      <c r="O2097" t="n">
        <v>42795.22</v>
      </c>
      <c r="P2097" t="n">
        <v>302.87</v>
      </c>
      <c r="Q2097" t="n">
        <v>444.55</v>
      </c>
      <c r="R2097" t="n">
        <v>68.47</v>
      </c>
      <c r="S2097" t="n">
        <v>48.21</v>
      </c>
      <c r="T2097" t="n">
        <v>4196.63</v>
      </c>
      <c r="U2097" t="n">
        <v>0.7</v>
      </c>
      <c r="V2097" t="n">
        <v>0.78</v>
      </c>
      <c r="W2097" t="n">
        <v>0.18</v>
      </c>
      <c r="X2097" t="n">
        <v>0.24</v>
      </c>
      <c r="Y2097" t="n">
        <v>1</v>
      </c>
      <c r="Z2097" t="n">
        <v>10</v>
      </c>
    </row>
    <row r="2098">
      <c r="A2098" t="n">
        <v>109</v>
      </c>
      <c r="B2098" t="n">
        <v>145</v>
      </c>
      <c r="C2098" t="inlineStr">
        <is>
          <t xml:space="preserve">CONCLUIDO	</t>
        </is>
      </c>
      <c r="D2098" t="n">
        <v>4.7783</v>
      </c>
      <c r="E2098" t="n">
        <v>20.93</v>
      </c>
      <c r="F2098" t="n">
        <v>17.49</v>
      </c>
      <c r="G2098" t="n">
        <v>116.63</v>
      </c>
      <c r="H2098" t="n">
        <v>1.46</v>
      </c>
      <c r="I2098" t="n">
        <v>9</v>
      </c>
      <c r="J2098" t="n">
        <v>345.71</v>
      </c>
      <c r="K2098" t="n">
        <v>61.2</v>
      </c>
      <c r="L2098" t="n">
        <v>28.25</v>
      </c>
      <c r="M2098" t="n">
        <v>7</v>
      </c>
      <c r="N2098" t="n">
        <v>111.26</v>
      </c>
      <c r="O2098" t="n">
        <v>42872.03</v>
      </c>
      <c r="P2098" t="n">
        <v>302.79</v>
      </c>
      <c r="Q2098" t="n">
        <v>444.55</v>
      </c>
      <c r="R2098" t="n">
        <v>67.62</v>
      </c>
      <c r="S2098" t="n">
        <v>48.21</v>
      </c>
      <c r="T2098" t="n">
        <v>3769.39</v>
      </c>
      <c r="U2098" t="n">
        <v>0.71</v>
      </c>
      <c r="V2098" t="n">
        <v>0.78</v>
      </c>
      <c r="W2098" t="n">
        <v>0.18</v>
      </c>
      <c r="X2098" t="n">
        <v>0.22</v>
      </c>
      <c r="Y2098" t="n">
        <v>1</v>
      </c>
      <c r="Z2098" t="n">
        <v>10</v>
      </c>
    </row>
    <row r="2099">
      <c r="A2099" t="n">
        <v>110</v>
      </c>
      <c r="B2099" t="n">
        <v>145</v>
      </c>
      <c r="C2099" t="inlineStr">
        <is>
          <t xml:space="preserve">CONCLUIDO	</t>
        </is>
      </c>
      <c r="D2099" t="n">
        <v>4.7755</v>
      </c>
      <c r="E2099" t="n">
        <v>20.94</v>
      </c>
      <c r="F2099" t="n">
        <v>17.51</v>
      </c>
      <c r="G2099" t="n">
        <v>116.71</v>
      </c>
      <c r="H2099" t="n">
        <v>1.47</v>
      </c>
      <c r="I2099" t="n">
        <v>9</v>
      </c>
      <c r="J2099" t="n">
        <v>346.34</v>
      </c>
      <c r="K2099" t="n">
        <v>61.2</v>
      </c>
      <c r="L2099" t="n">
        <v>28.5</v>
      </c>
      <c r="M2099" t="n">
        <v>7</v>
      </c>
      <c r="N2099" t="n">
        <v>111.64</v>
      </c>
      <c r="O2099" t="n">
        <v>42949.03</v>
      </c>
      <c r="P2099" t="n">
        <v>303.01</v>
      </c>
      <c r="Q2099" t="n">
        <v>444.55</v>
      </c>
      <c r="R2099" t="n">
        <v>68.14</v>
      </c>
      <c r="S2099" t="n">
        <v>48.21</v>
      </c>
      <c r="T2099" t="n">
        <v>4029.32</v>
      </c>
      <c r="U2099" t="n">
        <v>0.71</v>
      </c>
      <c r="V2099" t="n">
        <v>0.78</v>
      </c>
      <c r="W2099" t="n">
        <v>0.18</v>
      </c>
      <c r="X2099" t="n">
        <v>0.23</v>
      </c>
      <c r="Y2099" t="n">
        <v>1</v>
      </c>
      <c r="Z2099" t="n">
        <v>10</v>
      </c>
    </row>
    <row r="2100">
      <c r="A2100" t="n">
        <v>111</v>
      </c>
      <c r="B2100" t="n">
        <v>145</v>
      </c>
      <c r="C2100" t="inlineStr">
        <is>
          <t xml:space="preserve">CONCLUIDO	</t>
        </is>
      </c>
      <c r="D2100" t="n">
        <v>4.776</v>
      </c>
      <c r="E2100" t="n">
        <v>20.94</v>
      </c>
      <c r="F2100" t="n">
        <v>17.5</v>
      </c>
      <c r="G2100" t="n">
        <v>116.69</v>
      </c>
      <c r="H2100" t="n">
        <v>1.48</v>
      </c>
      <c r="I2100" t="n">
        <v>9</v>
      </c>
      <c r="J2100" t="n">
        <v>346.96</v>
      </c>
      <c r="K2100" t="n">
        <v>61.2</v>
      </c>
      <c r="L2100" t="n">
        <v>28.75</v>
      </c>
      <c r="M2100" t="n">
        <v>7</v>
      </c>
      <c r="N2100" t="n">
        <v>112.01</v>
      </c>
      <c r="O2100" t="n">
        <v>43026.23</v>
      </c>
      <c r="P2100" t="n">
        <v>303.42</v>
      </c>
      <c r="Q2100" t="n">
        <v>444.55</v>
      </c>
      <c r="R2100" t="n">
        <v>67.98999999999999</v>
      </c>
      <c r="S2100" t="n">
        <v>48.21</v>
      </c>
      <c r="T2100" t="n">
        <v>3954.64</v>
      </c>
      <c r="U2100" t="n">
        <v>0.71</v>
      </c>
      <c r="V2100" t="n">
        <v>0.78</v>
      </c>
      <c r="W2100" t="n">
        <v>0.18</v>
      </c>
      <c r="X2100" t="n">
        <v>0.23</v>
      </c>
      <c r="Y2100" t="n">
        <v>1</v>
      </c>
      <c r="Z2100" t="n">
        <v>10</v>
      </c>
    </row>
    <row r="2101">
      <c r="A2101" t="n">
        <v>112</v>
      </c>
      <c r="B2101" t="n">
        <v>145</v>
      </c>
      <c r="C2101" t="inlineStr">
        <is>
          <t xml:space="preserve">CONCLUIDO	</t>
        </is>
      </c>
      <c r="D2101" t="n">
        <v>4.7769</v>
      </c>
      <c r="E2101" t="n">
        <v>20.93</v>
      </c>
      <c r="F2101" t="n">
        <v>17.5</v>
      </c>
      <c r="G2101" t="n">
        <v>116.67</v>
      </c>
      <c r="H2101" t="n">
        <v>1.49</v>
      </c>
      <c r="I2101" t="n">
        <v>9</v>
      </c>
      <c r="J2101" t="n">
        <v>347.59</v>
      </c>
      <c r="K2101" t="n">
        <v>61.2</v>
      </c>
      <c r="L2101" t="n">
        <v>29</v>
      </c>
      <c r="M2101" t="n">
        <v>7</v>
      </c>
      <c r="N2101" t="n">
        <v>112.39</v>
      </c>
      <c r="O2101" t="n">
        <v>43103.63</v>
      </c>
      <c r="P2101" t="n">
        <v>303.42</v>
      </c>
      <c r="Q2101" t="n">
        <v>444.55</v>
      </c>
      <c r="R2101" t="n">
        <v>67.84</v>
      </c>
      <c r="S2101" t="n">
        <v>48.21</v>
      </c>
      <c r="T2101" t="n">
        <v>3879.95</v>
      </c>
      <c r="U2101" t="n">
        <v>0.71</v>
      </c>
      <c r="V2101" t="n">
        <v>0.78</v>
      </c>
      <c r="W2101" t="n">
        <v>0.18</v>
      </c>
      <c r="X2101" t="n">
        <v>0.22</v>
      </c>
      <c r="Y2101" t="n">
        <v>1</v>
      </c>
      <c r="Z2101" t="n">
        <v>10</v>
      </c>
    </row>
    <row r="2102">
      <c r="A2102" t="n">
        <v>113</v>
      </c>
      <c r="B2102" t="n">
        <v>145</v>
      </c>
      <c r="C2102" t="inlineStr">
        <is>
          <t xml:space="preserve">CONCLUIDO	</t>
        </is>
      </c>
      <c r="D2102" t="n">
        <v>4.7755</v>
      </c>
      <c r="E2102" t="n">
        <v>20.94</v>
      </c>
      <c r="F2102" t="n">
        <v>17.51</v>
      </c>
      <c r="G2102" t="n">
        <v>116.71</v>
      </c>
      <c r="H2102" t="n">
        <v>1.5</v>
      </c>
      <c r="I2102" t="n">
        <v>9</v>
      </c>
      <c r="J2102" t="n">
        <v>348.22</v>
      </c>
      <c r="K2102" t="n">
        <v>61.2</v>
      </c>
      <c r="L2102" t="n">
        <v>29.25</v>
      </c>
      <c r="M2102" t="n">
        <v>7</v>
      </c>
      <c r="N2102" t="n">
        <v>112.77</v>
      </c>
      <c r="O2102" t="n">
        <v>43181.22</v>
      </c>
      <c r="P2102" t="n">
        <v>303.38</v>
      </c>
      <c r="Q2102" t="n">
        <v>444.55</v>
      </c>
      <c r="R2102" t="n">
        <v>68.09</v>
      </c>
      <c r="S2102" t="n">
        <v>48.21</v>
      </c>
      <c r="T2102" t="n">
        <v>4005.64</v>
      </c>
      <c r="U2102" t="n">
        <v>0.71</v>
      </c>
      <c r="V2102" t="n">
        <v>0.78</v>
      </c>
      <c r="W2102" t="n">
        <v>0.18</v>
      </c>
      <c r="X2102" t="n">
        <v>0.23</v>
      </c>
      <c r="Y2102" t="n">
        <v>1</v>
      </c>
      <c r="Z2102" t="n">
        <v>10</v>
      </c>
    </row>
    <row r="2103">
      <c r="A2103" t="n">
        <v>114</v>
      </c>
      <c r="B2103" t="n">
        <v>145</v>
      </c>
      <c r="C2103" t="inlineStr">
        <is>
          <t xml:space="preserve">CONCLUIDO	</t>
        </is>
      </c>
      <c r="D2103" t="n">
        <v>4.7795</v>
      </c>
      <c r="E2103" t="n">
        <v>20.92</v>
      </c>
      <c r="F2103" t="n">
        <v>17.49</v>
      </c>
      <c r="G2103" t="n">
        <v>116.59</v>
      </c>
      <c r="H2103" t="n">
        <v>1.51</v>
      </c>
      <c r="I2103" t="n">
        <v>9</v>
      </c>
      <c r="J2103" t="n">
        <v>348.85</v>
      </c>
      <c r="K2103" t="n">
        <v>61.2</v>
      </c>
      <c r="L2103" t="n">
        <v>29.5</v>
      </c>
      <c r="M2103" t="n">
        <v>7</v>
      </c>
      <c r="N2103" t="n">
        <v>113.15</v>
      </c>
      <c r="O2103" t="n">
        <v>43259.02</v>
      </c>
      <c r="P2103" t="n">
        <v>302.83</v>
      </c>
      <c r="Q2103" t="n">
        <v>444.56</v>
      </c>
      <c r="R2103" t="n">
        <v>67.41</v>
      </c>
      <c r="S2103" t="n">
        <v>48.21</v>
      </c>
      <c r="T2103" t="n">
        <v>3666.29</v>
      </c>
      <c r="U2103" t="n">
        <v>0.72</v>
      </c>
      <c r="V2103" t="n">
        <v>0.78</v>
      </c>
      <c r="W2103" t="n">
        <v>0.18</v>
      </c>
      <c r="X2103" t="n">
        <v>0.21</v>
      </c>
      <c r="Y2103" t="n">
        <v>1</v>
      </c>
      <c r="Z2103" t="n">
        <v>10</v>
      </c>
    </row>
    <row r="2104">
      <c r="A2104" t="n">
        <v>115</v>
      </c>
      <c r="B2104" t="n">
        <v>145</v>
      </c>
      <c r="C2104" t="inlineStr">
        <is>
          <t xml:space="preserve">CONCLUIDO	</t>
        </is>
      </c>
      <c r="D2104" t="n">
        <v>4.7802</v>
      </c>
      <c r="E2104" t="n">
        <v>20.92</v>
      </c>
      <c r="F2104" t="n">
        <v>17.49</v>
      </c>
      <c r="G2104" t="n">
        <v>116.57</v>
      </c>
      <c r="H2104" t="n">
        <v>1.52</v>
      </c>
      <c r="I2104" t="n">
        <v>9</v>
      </c>
      <c r="J2104" t="n">
        <v>349.48</v>
      </c>
      <c r="K2104" t="n">
        <v>61.2</v>
      </c>
      <c r="L2104" t="n">
        <v>29.75</v>
      </c>
      <c r="M2104" t="n">
        <v>7</v>
      </c>
      <c r="N2104" t="n">
        <v>113.53</v>
      </c>
      <c r="O2104" t="n">
        <v>43337.02</v>
      </c>
      <c r="P2104" t="n">
        <v>302.69</v>
      </c>
      <c r="Q2104" t="n">
        <v>444.55</v>
      </c>
      <c r="R2104" t="n">
        <v>67.23999999999999</v>
      </c>
      <c r="S2104" t="n">
        <v>48.21</v>
      </c>
      <c r="T2104" t="n">
        <v>3578.67</v>
      </c>
      <c r="U2104" t="n">
        <v>0.72</v>
      </c>
      <c r="V2104" t="n">
        <v>0.78</v>
      </c>
      <c r="W2104" t="n">
        <v>0.18</v>
      </c>
      <c r="X2104" t="n">
        <v>0.21</v>
      </c>
      <c r="Y2104" t="n">
        <v>1</v>
      </c>
      <c r="Z2104" t="n">
        <v>10</v>
      </c>
    </row>
    <row r="2105">
      <c r="A2105" t="n">
        <v>116</v>
      </c>
      <c r="B2105" t="n">
        <v>145</v>
      </c>
      <c r="C2105" t="inlineStr">
        <is>
          <t xml:space="preserve">CONCLUIDO	</t>
        </is>
      </c>
      <c r="D2105" t="n">
        <v>4.7876</v>
      </c>
      <c r="E2105" t="n">
        <v>20.89</v>
      </c>
      <c r="F2105" t="n">
        <v>17.45</v>
      </c>
      <c r="G2105" t="n">
        <v>116.35</v>
      </c>
      <c r="H2105" t="n">
        <v>1.53</v>
      </c>
      <c r="I2105" t="n">
        <v>9</v>
      </c>
      <c r="J2105" t="n">
        <v>350.12</v>
      </c>
      <c r="K2105" t="n">
        <v>61.2</v>
      </c>
      <c r="L2105" t="n">
        <v>30</v>
      </c>
      <c r="M2105" t="n">
        <v>7</v>
      </c>
      <c r="N2105" t="n">
        <v>113.92</v>
      </c>
      <c r="O2105" t="n">
        <v>43415.22</v>
      </c>
      <c r="P2105" t="n">
        <v>302.12</v>
      </c>
      <c r="Q2105" t="n">
        <v>444.55</v>
      </c>
      <c r="R2105" t="n">
        <v>66.27</v>
      </c>
      <c r="S2105" t="n">
        <v>48.21</v>
      </c>
      <c r="T2105" t="n">
        <v>3093.49</v>
      </c>
      <c r="U2105" t="n">
        <v>0.73</v>
      </c>
      <c r="V2105" t="n">
        <v>0.78</v>
      </c>
      <c r="W2105" t="n">
        <v>0.18</v>
      </c>
      <c r="X2105" t="n">
        <v>0.18</v>
      </c>
      <c r="Y2105" t="n">
        <v>1</v>
      </c>
      <c r="Z2105" t="n">
        <v>10</v>
      </c>
    </row>
    <row r="2106">
      <c r="A2106" t="n">
        <v>117</v>
      </c>
      <c r="B2106" t="n">
        <v>145</v>
      </c>
      <c r="C2106" t="inlineStr">
        <is>
          <t xml:space="preserve">CONCLUIDO	</t>
        </is>
      </c>
      <c r="D2106" t="n">
        <v>4.7825</v>
      </c>
      <c r="E2106" t="n">
        <v>20.91</v>
      </c>
      <c r="F2106" t="n">
        <v>17.48</v>
      </c>
      <c r="G2106" t="n">
        <v>116.5</v>
      </c>
      <c r="H2106" t="n">
        <v>1.54</v>
      </c>
      <c r="I2106" t="n">
        <v>9</v>
      </c>
      <c r="J2106" t="n">
        <v>350.75</v>
      </c>
      <c r="K2106" t="n">
        <v>61.2</v>
      </c>
      <c r="L2106" t="n">
        <v>30.25</v>
      </c>
      <c r="M2106" t="n">
        <v>7</v>
      </c>
      <c r="N2106" t="n">
        <v>114.3</v>
      </c>
      <c r="O2106" t="n">
        <v>43493.63</v>
      </c>
      <c r="P2106" t="n">
        <v>302.42</v>
      </c>
      <c r="Q2106" t="n">
        <v>444.59</v>
      </c>
      <c r="R2106" t="n">
        <v>67.12</v>
      </c>
      <c r="S2106" t="n">
        <v>48.21</v>
      </c>
      <c r="T2106" t="n">
        <v>3520.37</v>
      </c>
      <c r="U2106" t="n">
        <v>0.72</v>
      </c>
      <c r="V2106" t="n">
        <v>0.78</v>
      </c>
      <c r="W2106" t="n">
        <v>0.17</v>
      </c>
      <c r="X2106" t="n">
        <v>0.2</v>
      </c>
      <c r="Y2106" t="n">
        <v>1</v>
      </c>
      <c r="Z2106" t="n">
        <v>10</v>
      </c>
    </row>
    <row r="2107">
      <c r="A2107" t="n">
        <v>118</v>
      </c>
      <c r="B2107" t="n">
        <v>145</v>
      </c>
      <c r="C2107" t="inlineStr">
        <is>
          <t xml:space="preserve">CONCLUIDO	</t>
        </is>
      </c>
      <c r="D2107" t="n">
        <v>4.7714</v>
      </c>
      <c r="E2107" t="n">
        <v>20.96</v>
      </c>
      <c r="F2107" t="n">
        <v>17.52</v>
      </c>
      <c r="G2107" t="n">
        <v>116.83</v>
      </c>
      <c r="H2107" t="n">
        <v>1.55</v>
      </c>
      <c r="I2107" t="n">
        <v>9</v>
      </c>
      <c r="J2107" t="n">
        <v>351.39</v>
      </c>
      <c r="K2107" t="n">
        <v>61.2</v>
      </c>
      <c r="L2107" t="n">
        <v>30.5</v>
      </c>
      <c r="M2107" t="n">
        <v>7</v>
      </c>
      <c r="N2107" t="n">
        <v>114.69</v>
      </c>
      <c r="O2107" t="n">
        <v>43572.25</v>
      </c>
      <c r="P2107" t="n">
        <v>303.21</v>
      </c>
      <c r="Q2107" t="n">
        <v>444.55</v>
      </c>
      <c r="R2107" t="n">
        <v>68.91</v>
      </c>
      <c r="S2107" t="n">
        <v>48.21</v>
      </c>
      <c r="T2107" t="n">
        <v>4413.41</v>
      </c>
      <c r="U2107" t="n">
        <v>0.7</v>
      </c>
      <c r="V2107" t="n">
        <v>0.78</v>
      </c>
      <c r="W2107" t="n">
        <v>0.17</v>
      </c>
      <c r="X2107" t="n">
        <v>0.25</v>
      </c>
      <c r="Y2107" t="n">
        <v>1</v>
      </c>
      <c r="Z2107" t="n">
        <v>10</v>
      </c>
    </row>
    <row r="2108">
      <c r="A2108" t="n">
        <v>119</v>
      </c>
      <c r="B2108" t="n">
        <v>145</v>
      </c>
      <c r="C2108" t="inlineStr">
        <is>
          <t xml:space="preserve">CONCLUIDO	</t>
        </is>
      </c>
      <c r="D2108" t="n">
        <v>4.7676</v>
      </c>
      <c r="E2108" t="n">
        <v>20.97</v>
      </c>
      <c r="F2108" t="n">
        <v>17.54</v>
      </c>
      <c r="G2108" t="n">
        <v>116.94</v>
      </c>
      <c r="H2108" t="n">
        <v>1.56</v>
      </c>
      <c r="I2108" t="n">
        <v>9</v>
      </c>
      <c r="J2108" t="n">
        <v>352.03</v>
      </c>
      <c r="K2108" t="n">
        <v>61.2</v>
      </c>
      <c r="L2108" t="n">
        <v>30.75</v>
      </c>
      <c r="M2108" t="n">
        <v>7</v>
      </c>
      <c r="N2108" t="n">
        <v>115.08</v>
      </c>
      <c r="O2108" t="n">
        <v>43651.07</v>
      </c>
      <c r="P2108" t="n">
        <v>303.26</v>
      </c>
      <c r="Q2108" t="n">
        <v>444.55</v>
      </c>
      <c r="R2108" t="n">
        <v>69.29000000000001</v>
      </c>
      <c r="S2108" t="n">
        <v>48.21</v>
      </c>
      <c r="T2108" t="n">
        <v>4606.95</v>
      </c>
      <c r="U2108" t="n">
        <v>0.7</v>
      </c>
      <c r="V2108" t="n">
        <v>0.78</v>
      </c>
      <c r="W2108" t="n">
        <v>0.18</v>
      </c>
      <c r="X2108" t="n">
        <v>0.26</v>
      </c>
      <c r="Y2108" t="n">
        <v>1</v>
      </c>
      <c r="Z2108" t="n">
        <v>10</v>
      </c>
    </row>
    <row r="2109">
      <c r="A2109" t="n">
        <v>120</v>
      </c>
      <c r="B2109" t="n">
        <v>145</v>
      </c>
      <c r="C2109" t="inlineStr">
        <is>
          <t xml:space="preserve">CONCLUIDO	</t>
        </is>
      </c>
      <c r="D2109" t="n">
        <v>4.796</v>
      </c>
      <c r="E2109" t="n">
        <v>20.85</v>
      </c>
      <c r="F2109" t="n">
        <v>17.47</v>
      </c>
      <c r="G2109" t="n">
        <v>131.03</v>
      </c>
      <c r="H2109" t="n">
        <v>1.57</v>
      </c>
      <c r="I2109" t="n">
        <v>8</v>
      </c>
      <c r="J2109" t="n">
        <v>352.67</v>
      </c>
      <c r="K2109" t="n">
        <v>61.2</v>
      </c>
      <c r="L2109" t="n">
        <v>31</v>
      </c>
      <c r="M2109" t="n">
        <v>6</v>
      </c>
      <c r="N2109" t="n">
        <v>115.47</v>
      </c>
      <c r="O2109" t="n">
        <v>43730.1</v>
      </c>
      <c r="P2109" t="n">
        <v>302.13</v>
      </c>
      <c r="Q2109" t="n">
        <v>444.55</v>
      </c>
      <c r="R2109" t="n">
        <v>66.91</v>
      </c>
      <c r="S2109" t="n">
        <v>48.21</v>
      </c>
      <c r="T2109" t="n">
        <v>3418.06</v>
      </c>
      <c r="U2109" t="n">
        <v>0.72</v>
      </c>
      <c r="V2109" t="n">
        <v>0.78</v>
      </c>
      <c r="W2109" t="n">
        <v>0.18</v>
      </c>
      <c r="X2109" t="n">
        <v>0.19</v>
      </c>
      <c r="Y2109" t="n">
        <v>1</v>
      </c>
      <c r="Z2109" t="n">
        <v>10</v>
      </c>
    </row>
    <row r="2110">
      <c r="A2110" t="n">
        <v>121</v>
      </c>
      <c r="B2110" t="n">
        <v>145</v>
      </c>
      <c r="C2110" t="inlineStr">
        <is>
          <t xml:space="preserve">CONCLUIDO	</t>
        </is>
      </c>
      <c r="D2110" t="n">
        <v>4.7954</v>
      </c>
      <c r="E2110" t="n">
        <v>20.85</v>
      </c>
      <c r="F2110" t="n">
        <v>17.47</v>
      </c>
      <c r="G2110" t="n">
        <v>131.05</v>
      </c>
      <c r="H2110" t="n">
        <v>1.58</v>
      </c>
      <c r="I2110" t="n">
        <v>8</v>
      </c>
      <c r="J2110" t="n">
        <v>353.31</v>
      </c>
      <c r="K2110" t="n">
        <v>61.2</v>
      </c>
      <c r="L2110" t="n">
        <v>31.25</v>
      </c>
      <c r="M2110" t="n">
        <v>6</v>
      </c>
      <c r="N2110" t="n">
        <v>115.86</v>
      </c>
      <c r="O2110" t="n">
        <v>43809.48</v>
      </c>
      <c r="P2110" t="n">
        <v>302.52</v>
      </c>
      <c r="Q2110" t="n">
        <v>444.56</v>
      </c>
      <c r="R2110" t="n">
        <v>67.06</v>
      </c>
      <c r="S2110" t="n">
        <v>48.21</v>
      </c>
      <c r="T2110" t="n">
        <v>3494.05</v>
      </c>
      <c r="U2110" t="n">
        <v>0.72</v>
      </c>
      <c r="V2110" t="n">
        <v>0.78</v>
      </c>
      <c r="W2110" t="n">
        <v>0.18</v>
      </c>
      <c r="X2110" t="n">
        <v>0.2</v>
      </c>
      <c r="Y2110" t="n">
        <v>1</v>
      </c>
      <c r="Z2110" t="n">
        <v>10</v>
      </c>
    </row>
    <row r="2111">
      <c r="A2111" t="n">
        <v>122</v>
      </c>
      <c r="B2111" t="n">
        <v>145</v>
      </c>
      <c r="C2111" t="inlineStr">
        <is>
          <t xml:space="preserve">CONCLUIDO	</t>
        </is>
      </c>
      <c r="D2111" t="n">
        <v>4.7953</v>
      </c>
      <c r="E2111" t="n">
        <v>20.85</v>
      </c>
      <c r="F2111" t="n">
        <v>17.47</v>
      </c>
      <c r="G2111" t="n">
        <v>131.05</v>
      </c>
      <c r="H2111" t="n">
        <v>1.59</v>
      </c>
      <c r="I2111" t="n">
        <v>8</v>
      </c>
      <c r="J2111" t="n">
        <v>353.96</v>
      </c>
      <c r="K2111" t="n">
        <v>61.2</v>
      </c>
      <c r="L2111" t="n">
        <v>31.5</v>
      </c>
      <c r="M2111" t="n">
        <v>6</v>
      </c>
      <c r="N2111" t="n">
        <v>116.26</v>
      </c>
      <c r="O2111" t="n">
        <v>43888.94</v>
      </c>
      <c r="P2111" t="n">
        <v>302.46</v>
      </c>
      <c r="Q2111" t="n">
        <v>444.55</v>
      </c>
      <c r="R2111" t="n">
        <v>67.02</v>
      </c>
      <c r="S2111" t="n">
        <v>48.21</v>
      </c>
      <c r="T2111" t="n">
        <v>3475.5</v>
      </c>
      <c r="U2111" t="n">
        <v>0.72</v>
      </c>
      <c r="V2111" t="n">
        <v>0.78</v>
      </c>
      <c r="W2111" t="n">
        <v>0.18</v>
      </c>
      <c r="X2111" t="n">
        <v>0.2</v>
      </c>
      <c r="Y2111" t="n">
        <v>1</v>
      </c>
      <c r="Z2111" t="n">
        <v>10</v>
      </c>
    </row>
    <row r="2112">
      <c r="A2112" t="n">
        <v>123</v>
      </c>
      <c r="B2112" t="n">
        <v>145</v>
      </c>
      <c r="C2112" t="inlineStr">
        <is>
          <t xml:space="preserve">CONCLUIDO	</t>
        </is>
      </c>
      <c r="D2112" t="n">
        <v>4.7946</v>
      </c>
      <c r="E2112" t="n">
        <v>20.86</v>
      </c>
      <c r="F2112" t="n">
        <v>17.48</v>
      </c>
      <c r="G2112" t="n">
        <v>131.07</v>
      </c>
      <c r="H2112" t="n">
        <v>1.6</v>
      </c>
      <c r="I2112" t="n">
        <v>8</v>
      </c>
      <c r="J2112" t="n">
        <v>354.6</v>
      </c>
      <c r="K2112" t="n">
        <v>61.2</v>
      </c>
      <c r="L2112" t="n">
        <v>31.75</v>
      </c>
      <c r="M2112" t="n">
        <v>6</v>
      </c>
      <c r="N2112" t="n">
        <v>116.65</v>
      </c>
      <c r="O2112" t="n">
        <v>43968.62</v>
      </c>
      <c r="P2112" t="n">
        <v>302.73</v>
      </c>
      <c r="Q2112" t="n">
        <v>444.55</v>
      </c>
      <c r="R2112" t="n">
        <v>67.14</v>
      </c>
      <c r="S2112" t="n">
        <v>48.21</v>
      </c>
      <c r="T2112" t="n">
        <v>3533.22</v>
      </c>
      <c r="U2112" t="n">
        <v>0.72</v>
      </c>
      <c r="V2112" t="n">
        <v>0.78</v>
      </c>
      <c r="W2112" t="n">
        <v>0.18</v>
      </c>
      <c r="X2112" t="n">
        <v>0.2</v>
      </c>
      <c r="Y2112" t="n">
        <v>1</v>
      </c>
      <c r="Z2112" t="n">
        <v>10</v>
      </c>
    </row>
    <row r="2113">
      <c r="A2113" t="n">
        <v>124</v>
      </c>
      <c r="B2113" t="n">
        <v>145</v>
      </c>
      <c r="C2113" t="inlineStr">
        <is>
          <t xml:space="preserve">CONCLUIDO	</t>
        </is>
      </c>
      <c r="D2113" t="n">
        <v>4.7939</v>
      </c>
      <c r="E2113" t="n">
        <v>20.86</v>
      </c>
      <c r="F2113" t="n">
        <v>17.48</v>
      </c>
      <c r="G2113" t="n">
        <v>131.1</v>
      </c>
      <c r="H2113" t="n">
        <v>1.61</v>
      </c>
      <c r="I2113" t="n">
        <v>8</v>
      </c>
      <c r="J2113" t="n">
        <v>355.25</v>
      </c>
      <c r="K2113" t="n">
        <v>61.2</v>
      </c>
      <c r="L2113" t="n">
        <v>32</v>
      </c>
      <c r="M2113" t="n">
        <v>6</v>
      </c>
      <c r="N2113" t="n">
        <v>117.05</v>
      </c>
      <c r="O2113" t="n">
        <v>44048.52</v>
      </c>
      <c r="P2113" t="n">
        <v>302.89</v>
      </c>
      <c r="Q2113" t="n">
        <v>444.55</v>
      </c>
      <c r="R2113" t="n">
        <v>67.20999999999999</v>
      </c>
      <c r="S2113" t="n">
        <v>48.21</v>
      </c>
      <c r="T2113" t="n">
        <v>3567.74</v>
      </c>
      <c r="U2113" t="n">
        <v>0.72</v>
      </c>
      <c r="V2113" t="n">
        <v>0.78</v>
      </c>
      <c r="W2113" t="n">
        <v>0.18</v>
      </c>
      <c r="X2113" t="n">
        <v>0.2</v>
      </c>
      <c r="Y2113" t="n">
        <v>1</v>
      </c>
      <c r="Z2113" t="n">
        <v>10</v>
      </c>
    </row>
    <row r="2114">
      <c r="A2114" t="n">
        <v>125</v>
      </c>
      <c r="B2114" t="n">
        <v>145</v>
      </c>
      <c r="C2114" t="inlineStr">
        <is>
          <t xml:space="preserve">CONCLUIDO	</t>
        </is>
      </c>
      <c r="D2114" t="n">
        <v>4.7945</v>
      </c>
      <c r="E2114" t="n">
        <v>20.86</v>
      </c>
      <c r="F2114" t="n">
        <v>17.48</v>
      </c>
      <c r="G2114" t="n">
        <v>131.08</v>
      </c>
      <c r="H2114" t="n">
        <v>1.62</v>
      </c>
      <c r="I2114" t="n">
        <v>8</v>
      </c>
      <c r="J2114" t="n">
        <v>355.9</v>
      </c>
      <c r="K2114" t="n">
        <v>61.2</v>
      </c>
      <c r="L2114" t="n">
        <v>32.25</v>
      </c>
      <c r="M2114" t="n">
        <v>6</v>
      </c>
      <c r="N2114" t="n">
        <v>117.45</v>
      </c>
      <c r="O2114" t="n">
        <v>44128.64</v>
      </c>
      <c r="P2114" t="n">
        <v>302.82</v>
      </c>
      <c r="Q2114" t="n">
        <v>444.56</v>
      </c>
      <c r="R2114" t="n">
        <v>67.13</v>
      </c>
      <c r="S2114" t="n">
        <v>48.21</v>
      </c>
      <c r="T2114" t="n">
        <v>3527.57</v>
      </c>
      <c r="U2114" t="n">
        <v>0.72</v>
      </c>
      <c r="V2114" t="n">
        <v>0.78</v>
      </c>
      <c r="W2114" t="n">
        <v>0.18</v>
      </c>
      <c r="X2114" t="n">
        <v>0.2</v>
      </c>
      <c r="Y2114" t="n">
        <v>1</v>
      </c>
      <c r="Z2114" t="n">
        <v>10</v>
      </c>
    </row>
    <row r="2115">
      <c r="A2115" t="n">
        <v>126</v>
      </c>
      <c r="B2115" t="n">
        <v>145</v>
      </c>
      <c r="C2115" t="inlineStr">
        <is>
          <t xml:space="preserve">CONCLUIDO	</t>
        </is>
      </c>
      <c r="D2115" t="n">
        <v>4.7952</v>
      </c>
      <c r="E2115" t="n">
        <v>20.85</v>
      </c>
      <c r="F2115" t="n">
        <v>17.47</v>
      </c>
      <c r="G2115" t="n">
        <v>131.05</v>
      </c>
      <c r="H2115" t="n">
        <v>1.63</v>
      </c>
      <c r="I2115" t="n">
        <v>8</v>
      </c>
      <c r="J2115" t="n">
        <v>356.55</v>
      </c>
      <c r="K2115" t="n">
        <v>61.2</v>
      </c>
      <c r="L2115" t="n">
        <v>32.5</v>
      </c>
      <c r="M2115" t="n">
        <v>6</v>
      </c>
      <c r="N2115" t="n">
        <v>117.85</v>
      </c>
      <c r="O2115" t="n">
        <v>44208.97</v>
      </c>
      <c r="P2115" t="n">
        <v>302.79</v>
      </c>
      <c r="Q2115" t="n">
        <v>444.55</v>
      </c>
      <c r="R2115" t="n">
        <v>67.05</v>
      </c>
      <c r="S2115" t="n">
        <v>48.21</v>
      </c>
      <c r="T2115" t="n">
        <v>3492.37</v>
      </c>
      <c r="U2115" t="n">
        <v>0.72</v>
      </c>
      <c r="V2115" t="n">
        <v>0.78</v>
      </c>
      <c r="W2115" t="n">
        <v>0.18</v>
      </c>
      <c r="X2115" t="n">
        <v>0.2</v>
      </c>
      <c r="Y2115" t="n">
        <v>1</v>
      </c>
      <c r="Z2115" t="n">
        <v>10</v>
      </c>
    </row>
    <row r="2116">
      <c r="A2116" t="n">
        <v>127</v>
      </c>
      <c r="B2116" t="n">
        <v>145</v>
      </c>
      <c r="C2116" t="inlineStr">
        <is>
          <t xml:space="preserve">CONCLUIDO	</t>
        </is>
      </c>
      <c r="D2116" t="n">
        <v>4.7946</v>
      </c>
      <c r="E2116" t="n">
        <v>20.86</v>
      </c>
      <c r="F2116" t="n">
        <v>17.48</v>
      </c>
      <c r="G2116" t="n">
        <v>131.07</v>
      </c>
      <c r="H2116" t="n">
        <v>1.63</v>
      </c>
      <c r="I2116" t="n">
        <v>8</v>
      </c>
      <c r="J2116" t="n">
        <v>357.2</v>
      </c>
      <c r="K2116" t="n">
        <v>61.2</v>
      </c>
      <c r="L2116" t="n">
        <v>32.75</v>
      </c>
      <c r="M2116" t="n">
        <v>6</v>
      </c>
      <c r="N2116" t="n">
        <v>118.26</v>
      </c>
      <c r="O2116" t="n">
        <v>44289.53</v>
      </c>
      <c r="P2116" t="n">
        <v>302.81</v>
      </c>
      <c r="Q2116" t="n">
        <v>444.55</v>
      </c>
      <c r="R2116" t="n">
        <v>67.12</v>
      </c>
      <c r="S2116" t="n">
        <v>48.21</v>
      </c>
      <c r="T2116" t="n">
        <v>3526.79</v>
      </c>
      <c r="U2116" t="n">
        <v>0.72</v>
      </c>
      <c r="V2116" t="n">
        <v>0.78</v>
      </c>
      <c r="W2116" t="n">
        <v>0.18</v>
      </c>
      <c r="X2116" t="n">
        <v>0.2</v>
      </c>
      <c r="Y2116" t="n">
        <v>1</v>
      </c>
      <c r="Z2116" t="n">
        <v>10</v>
      </c>
    </row>
    <row r="2117">
      <c r="A2117" t="n">
        <v>128</v>
      </c>
      <c r="B2117" t="n">
        <v>145</v>
      </c>
      <c r="C2117" t="inlineStr">
        <is>
          <t xml:space="preserve">CONCLUIDO	</t>
        </is>
      </c>
      <c r="D2117" t="n">
        <v>4.7955</v>
      </c>
      <c r="E2117" t="n">
        <v>20.85</v>
      </c>
      <c r="F2117" t="n">
        <v>17.47</v>
      </c>
      <c r="G2117" t="n">
        <v>131.05</v>
      </c>
      <c r="H2117" t="n">
        <v>1.64</v>
      </c>
      <c r="I2117" t="n">
        <v>8</v>
      </c>
      <c r="J2117" t="n">
        <v>357.86</v>
      </c>
      <c r="K2117" t="n">
        <v>61.2</v>
      </c>
      <c r="L2117" t="n">
        <v>33</v>
      </c>
      <c r="M2117" t="n">
        <v>6</v>
      </c>
      <c r="N2117" t="n">
        <v>118.66</v>
      </c>
      <c r="O2117" t="n">
        <v>44370.32</v>
      </c>
      <c r="P2117" t="n">
        <v>303.02</v>
      </c>
      <c r="Q2117" t="n">
        <v>444.55</v>
      </c>
      <c r="R2117" t="n">
        <v>67.06999999999999</v>
      </c>
      <c r="S2117" t="n">
        <v>48.21</v>
      </c>
      <c r="T2117" t="n">
        <v>3501.64</v>
      </c>
      <c r="U2117" t="n">
        <v>0.72</v>
      </c>
      <c r="V2117" t="n">
        <v>0.78</v>
      </c>
      <c r="W2117" t="n">
        <v>0.18</v>
      </c>
      <c r="X2117" t="n">
        <v>0.2</v>
      </c>
      <c r="Y2117" t="n">
        <v>1</v>
      </c>
      <c r="Z2117" t="n">
        <v>10</v>
      </c>
    </row>
    <row r="2118">
      <c r="A2118" t="n">
        <v>129</v>
      </c>
      <c r="B2118" t="n">
        <v>145</v>
      </c>
      <c r="C2118" t="inlineStr">
        <is>
          <t xml:space="preserve">CONCLUIDO	</t>
        </is>
      </c>
      <c r="D2118" t="n">
        <v>4.7935</v>
      </c>
      <c r="E2118" t="n">
        <v>20.86</v>
      </c>
      <c r="F2118" t="n">
        <v>17.48</v>
      </c>
      <c r="G2118" t="n">
        <v>131.11</v>
      </c>
      <c r="H2118" t="n">
        <v>1.65</v>
      </c>
      <c r="I2118" t="n">
        <v>8</v>
      </c>
      <c r="J2118" t="n">
        <v>358.52</v>
      </c>
      <c r="K2118" t="n">
        <v>61.2</v>
      </c>
      <c r="L2118" t="n">
        <v>33.25</v>
      </c>
      <c r="M2118" t="n">
        <v>6</v>
      </c>
      <c r="N2118" t="n">
        <v>119.07</v>
      </c>
      <c r="O2118" t="n">
        <v>44451.33</v>
      </c>
      <c r="P2118" t="n">
        <v>302.96</v>
      </c>
      <c r="Q2118" t="n">
        <v>444.55</v>
      </c>
      <c r="R2118" t="n">
        <v>67.33</v>
      </c>
      <c r="S2118" t="n">
        <v>48.21</v>
      </c>
      <c r="T2118" t="n">
        <v>3631.46</v>
      </c>
      <c r="U2118" t="n">
        <v>0.72</v>
      </c>
      <c r="V2118" t="n">
        <v>0.78</v>
      </c>
      <c r="W2118" t="n">
        <v>0.18</v>
      </c>
      <c r="X2118" t="n">
        <v>0.2</v>
      </c>
      <c r="Y2118" t="n">
        <v>1</v>
      </c>
      <c r="Z2118" t="n">
        <v>10</v>
      </c>
    </row>
    <row r="2119">
      <c r="A2119" t="n">
        <v>130</v>
      </c>
      <c r="B2119" t="n">
        <v>145</v>
      </c>
      <c r="C2119" t="inlineStr">
        <is>
          <t xml:space="preserve">CONCLUIDO	</t>
        </is>
      </c>
      <c r="D2119" t="n">
        <v>4.7974</v>
      </c>
      <c r="E2119" t="n">
        <v>20.84</v>
      </c>
      <c r="F2119" t="n">
        <v>17.46</v>
      </c>
      <c r="G2119" t="n">
        <v>130.98</v>
      </c>
      <c r="H2119" t="n">
        <v>1.66</v>
      </c>
      <c r="I2119" t="n">
        <v>8</v>
      </c>
      <c r="J2119" t="n">
        <v>359.17</v>
      </c>
      <c r="K2119" t="n">
        <v>61.2</v>
      </c>
      <c r="L2119" t="n">
        <v>33.5</v>
      </c>
      <c r="M2119" t="n">
        <v>6</v>
      </c>
      <c r="N2119" t="n">
        <v>119.48</v>
      </c>
      <c r="O2119" t="n">
        <v>44532.57</v>
      </c>
      <c r="P2119" t="n">
        <v>302.65</v>
      </c>
      <c r="Q2119" t="n">
        <v>444.55</v>
      </c>
      <c r="R2119" t="n">
        <v>66.63</v>
      </c>
      <c r="S2119" t="n">
        <v>48.21</v>
      </c>
      <c r="T2119" t="n">
        <v>3277.58</v>
      </c>
      <c r="U2119" t="n">
        <v>0.72</v>
      </c>
      <c r="V2119" t="n">
        <v>0.78</v>
      </c>
      <c r="W2119" t="n">
        <v>0.18</v>
      </c>
      <c r="X2119" t="n">
        <v>0.19</v>
      </c>
      <c r="Y2119" t="n">
        <v>1</v>
      </c>
      <c r="Z2119" t="n">
        <v>10</v>
      </c>
    </row>
    <row r="2120">
      <c r="A2120" t="n">
        <v>131</v>
      </c>
      <c r="B2120" t="n">
        <v>145</v>
      </c>
      <c r="C2120" t="inlineStr">
        <is>
          <t xml:space="preserve">CONCLUIDO	</t>
        </is>
      </c>
      <c r="D2120" t="n">
        <v>4.7985</v>
      </c>
      <c r="E2120" t="n">
        <v>20.84</v>
      </c>
      <c r="F2120" t="n">
        <v>17.46</v>
      </c>
      <c r="G2120" t="n">
        <v>130.95</v>
      </c>
      <c r="H2120" t="n">
        <v>1.67</v>
      </c>
      <c r="I2120" t="n">
        <v>8</v>
      </c>
      <c r="J2120" t="n">
        <v>359.84</v>
      </c>
      <c r="K2120" t="n">
        <v>61.2</v>
      </c>
      <c r="L2120" t="n">
        <v>33.75</v>
      </c>
      <c r="M2120" t="n">
        <v>6</v>
      </c>
      <c r="N2120" t="n">
        <v>119.89</v>
      </c>
      <c r="O2120" t="n">
        <v>44614.04</v>
      </c>
      <c r="P2120" t="n">
        <v>302.79</v>
      </c>
      <c r="Q2120" t="n">
        <v>444.55</v>
      </c>
      <c r="R2120" t="n">
        <v>66.53</v>
      </c>
      <c r="S2120" t="n">
        <v>48.21</v>
      </c>
      <c r="T2120" t="n">
        <v>3230.74</v>
      </c>
      <c r="U2120" t="n">
        <v>0.72</v>
      </c>
      <c r="V2120" t="n">
        <v>0.78</v>
      </c>
      <c r="W2120" t="n">
        <v>0.18</v>
      </c>
      <c r="X2120" t="n">
        <v>0.18</v>
      </c>
      <c r="Y2120" t="n">
        <v>1</v>
      </c>
      <c r="Z2120" t="n">
        <v>10</v>
      </c>
    </row>
    <row r="2121">
      <c r="A2121" t="n">
        <v>132</v>
      </c>
      <c r="B2121" t="n">
        <v>145</v>
      </c>
      <c r="C2121" t="inlineStr">
        <is>
          <t xml:space="preserve">CONCLUIDO	</t>
        </is>
      </c>
      <c r="D2121" t="n">
        <v>4.7999</v>
      </c>
      <c r="E2121" t="n">
        <v>20.83</v>
      </c>
      <c r="F2121" t="n">
        <v>17.45</v>
      </c>
      <c r="G2121" t="n">
        <v>130.9</v>
      </c>
      <c r="H2121" t="n">
        <v>1.68</v>
      </c>
      <c r="I2121" t="n">
        <v>8</v>
      </c>
      <c r="J2121" t="n">
        <v>360.5</v>
      </c>
      <c r="K2121" t="n">
        <v>61.2</v>
      </c>
      <c r="L2121" t="n">
        <v>34</v>
      </c>
      <c r="M2121" t="n">
        <v>6</v>
      </c>
      <c r="N2121" t="n">
        <v>120.3</v>
      </c>
      <c r="O2121" t="n">
        <v>44695.75</v>
      </c>
      <c r="P2121" t="n">
        <v>302.42</v>
      </c>
      <c r="Q2121" t="n">
        <v>444.55</v>
      </c>
      <c r="R2121" t="n">
        <v>66.16</v>
      </c>
      <c r="S2121" t="n">
        <v>48.21</v>
      </c>
      <c r="T2121" t="n">
        <v>3043.57</v>
      </c>
      <c r="U2121" t="n">
        <v>0.73</v>
      </c>
      <c r="V2121" t="n">
        <v>0.78</v>
      </c>
      <c r="W2121" t="n">
        <v>0.18</v>
      </c>
      <c r="X2121" t="n">
        <v>0.18</v>
      </c>
      <c r="Y2121" t="n">
        <v>1</v>
      </c>
      <c r="Z2121" t="n">
        <v>10</v>
      </c>
    </row>
    <row r="2122">
      <c r="A2122" t="n">
        <v>133</v>
      </c>
      <c r="B2122" t="n">
        <v>145</v>
      </c>
      <c r="C2122" t="inlineStr">
        <is>
          <t xml:space="preserve">CONCLUIDO	</t>
        </is>
      </c>
      <c r="D2122" t="n">
        <v>4.8058</v>
      </c>
      <c r="E2122" t="n">
        <v>20.81</v>
      </c>
      <c r="F2122" t="n">
        <v>17.43</v>
      </c>
      <c r="G2122" t="n">
        <v>130.71</v>
      </c>
      <c r="H2122" t="n">
        <v>1.69</v>
      </c>
      <c r="I2122" t="n">
        <v>8</v>
      </c>
      <c r="J2122" t="n">
        <v>361.16</v>
      </c>
      <c r="K2122" t="n">
        <v>61.2</v>
      </c>
      <c r="L2122" t="n">
        <v>34.25</v>
      </c>
      <c r="M2122" t="n">
        <v>6</v>
      </c>
      <c r="N2122" t="n">
        <v>120.71</v>
      </c>
      <c r="O2122" t="n">
        <v>44777.68</v>
      </c>
      <c r="P2122" t="n">
        <v>301.63</v>
      </c>
      <c r="Q2122" t="n">
        <v>444.55</v>
      </c>
      <c r="R2122" t="n">
        <v>65.45</v>
      </c>
      <c r="S2122" t="n">
        <v>48.21</v>
      </c>
      <c r="T2122" t="n">
        <v>2688.61</v>
      </c>
      <c r="U2122" t="n">
        <v>0.74</v>
      </c>
      <c r="V2122" t="n">
        <v>0.78</v>
      </c>
      <c r="W2122" t="n">
        <v>0.17</v>
      </c>
      <c r="X2122" t="n">
        <v>0.15</v>
      </c>
      <c r="Y2122" t="n">
        <v>1</v>
      </c>
      <c r="Z2122" t="n">
        <v>10</v>
      </c>
    </row>
    <row r="2123">
      <c r="A2123" t="n">
        <v>134</v>
      </c>
      <c r="B2123" t="n">
        <v>145</v>
      </c>
      <c r="C2123" t="inlineStr">
        <is>
          <t xml:space="preserve">CONCLUIDO	</t>
        </is>
      </c>
      <c r="D2123" t="n">
        <v>4.8012</v>
      </c>
      <c r="E2123" t="n">
        <v>20.83</v>
      </c>
      <c r="F2123" t="n">
        <v>17.45</v>
      </c>
      <c r="G2123" t="n">
        <v>130.86</v>
      </c>
      <c r="H2123" t="n">
        <v>1.7</v>
      </c>
      <c r="I2123" t="n">
        <v>8</v>
      </c>
      <c r="J2123" t="n">
        <v>361.83</v>
      </c>
      <c r="K2123" t="n">
        <v>61.2</v>
      </c>
      <c r="L2123" t="n">
        <v>34.5</v>
      </c>
      <c r="M2123" t="n">
        <v>6</v>
      </c>
      <c r="N2123" t="n">
        <v>121.13</v>
      </c>
      <c r="O2123" t="n">
        <v>44859.98</v>
      </c>
      <c r="P2123" t="n">
        <v>302.34</v>
      </c>
      <c r="Q2123" t="n">
        <v>444.55</v>
      </c>
      <c r="R2123" t="n">
        <v>66.2</v>
      </c>
      <c r="S2123" t="n">
        <v>48.21</v>
      </c>
      <c r="T2123" t="n">
        <v>3067.19</v>
      </c>
      <c r="U2123" t="n">
        <v>0.73</v>
      </c>
      <c r="V2123" t="n">
        <v>0.78</v>
      </c>
      <c r="W2123" t="n">
        <v>0.17</v>
      </c>
      <c r="X2123" t="n">
        <v>0.17</v>
      </c>
      <c r="Y2123" t="n">
        <v>1</v>
      </c>
      <c r="Z2123" t="n">
        <v>10</v>
      </c>
    </row>
    <row r="2124">
      <c r="A2124" t="n">
        <v>135</v>
      </c>
      <c r="B2124" t="n">
        <v>145</v>
      </c>
      <c r="C2124" t="inlineStr">
        <is>
          <t xml:space="preserve">CONCLUIDO	</t>
        </is>
      </c>
      <c r="D2124" t="n">
        <v>4.793</v>
      </c>
      <c r="E2124" t="n">
        <v>20.86</v>
      </c>
      <c r="F2124" t="n">
        <v>17.48</v>
      </c>
      <c r="G2124" t="n">
        <v>131.12</v>
      </c>
      <c r="H2124" t="n">
        <v>1.71</v>
      </c>
      <c r="I2124" t="n">
        <v>8</v>
      </c>
      <c r="J2124" t="n">
        <v>362.5</v>
      </c>
      <c r="K2124" t="n">
        <v>61.2</v>
      </c>
      <c r="L2124" t="n">
        <v>34.75</v>
      </c>
      <c r="M2124" t="n">
        <v>6</v>
      </c>
      <c r="N2124" t="n">
        <v>121.55</v>
      </c>
      <c r="O2124" t="n">
        <v>44942.4</v>
      </c>
      <c r="P2124" t="n">
        <v>303.05</v>
      </c>
      <c r="Q2124" t="n">
        <v>444.55</v>
      </c>
      <c r="R2124" t="n">
        <v>67.51000000000001</v>
      </c>
      <c r="S2124" t="n">
        <v>48.21</v>
      </c>
      <c r="T2124" t="n">
        <v>3719.58</v>
      </c>
      <c r="U2124" t="n">
        <v>0.71</v>
      </c>
      <c r="V2124" t="n">
        <v>0.78</v>
      </c>
      <c r="W2124" t="n">
        <v>0.17</v>
      </c>
      <c r="X2124" t="n">
        <v>0.21</v>
      </c>
      <c r="Y2124" t="n">
        <v>1</v>
      </c>
      <c r="Z2124" t="n">
        <v>10</v>
      </c>
    </row>
    <row r="2125">
      <c r="A2125" t="n">
        <v>136</v>
      </c>
      <c r="B2125" t="n">
        <v>145</v>
      </c>
      <c r="C2125" t="inlineStr">
        <is>
          <t xml:space="preserve">CONCLUIDO	</t>
        </is>
      </c>
      <c r="D2125" t="n">
        <v>4.7885</v>
      </c>
      <c r="E2125" t="n">
        <v>20.88</v>
      </c>
      <c r="F2125" t="n">
        <v>17.5</v>
      </c>
      <c r="G2125" t="n">
        <v>131.27</v>
      </c>
      <c r="H2125" t="n">
        <v>1.72</v>
      </c>
      <c r="I2125" t="n">
        <v>8</v>
      </c>
      <c r="J2125" t="n">
        <v>363.17</v>
      </c>
      <c r="K2125" t="n">
        <v>61.2</v>
      </c>
      <c r="L2125" t="n">
        <v>35</v>
      </c>
      <c r="M2125" t="n">
        <v>6</v>
      </c>
      <c r="N2125" t="n">
        <v>121.97</v>
      </c>
      <c r="O2125" t="n">
        <v>45025.06</v>
      </c>
      <c r="P2125" t="n">
        <v>303.04</v>
      </c>
      <c r="Q2125" t="n">
        <v>444.55</v>
      </c>
      <c r="R2125" t="n">
        <v>68.11</v>
      </c>
      <c r="S2125" t="n">
        <v>48.21</v>
      </c>
      <c r="T2125" t="n">
        <v>4018.29</v>
      </c>
      <c r="U2125" t="n">
        <v>0.71</v>
      </c>
      <c r="V2125" t="n">
        <v>0.78</v>
      </c>
      <c r="W2125" t="n">
        <v>0.18</v>
      </c>
      <c r="X2125" t="n">
        <v>0.23</v>
      </c>
      <c r="Y2125" t="n">
        <v>1</v>
      </c>
      <c r="Z2125" t="n">
        <v>10</v>
      </c>
    </row>
    <row r="2126">
      <c r="A2126" t="n">
        <v>137</v>
      </c>
      <c r="B2126" t="n">
        <v>145</v>
      </c>
      <c r="C2126" t="inlineStr">
        <is>
          <t xml:space="preserve">CONCLUIDO	</t>
        </is>
      </c>
      <c r="D2126" t="n">
        <v>4.7938</v>
      </c>
      <c r="E2126" t="n">
        <v>20.86</v>
      </c>
      <c r="F2126" t="n">
        <v>17.48</v>
      </c>
      <c r="G2126" t="n">
        <v>131.1</v>
      </c>
      <c r="H2126" t="n">
        <v>1.73</v>
      </c>
      <c r="I2126" t="n">
        <v>8</v>
      </c>
      <c r="J2126" t="n">
        <v>363.84</v>
      </c>
      <c r="K2126" t="n">
        <v>61.2</v>
      </c>
      <c r="L2126" t="n">
        <v>35.25</v>
      </c>
      <c r="M2126" t="n">
        <v>6</v>
      </c>
      <c r="N2126" t="n">
        <v>122.39</v>
      </c>
      <c r="O2126" t="n">
        <v>45107.96</v>
      </c>
      <c r="P2126" t="n">
        <v>302.05</v>
      </c>
      <c r="Q2126" t="n">
        <v>444.55</v>
      </c>
      <c r="R2126" t="n">
        <v>67.27</v>
      </c>
      <c r="S2126" t="n">
        <v>48.21</v>
      </c>
      <c r="T2126" t="n">
        <v>3600.7</v>
      </c>
      <c r="U2126" t="n">
        <v>0.72</v>
      </c>
      <c r="V2126" t="n">
        <v>0.78</v>
      </c>
      <c r="W2126" t="n">
        <v>0.18</v>
      </c>
      <c r="X2126" t="n">
        <v>0.2</v>
      </c>
      <c r="Y2126" t="n">
        <v>1</v>
      </c>
      <c r="Z2126" t="n">
        <v>10</v>
      </c>
    </row>
    <row r="2127">
      <c r="A2127" t="n">
        <v>138</v>
      </c>
      <c r="B2127" t="n">
        <v>145</v>
      </c>
      <c r="C2127" t="inlineStr">
        <is>
          <t xml:space="preserve">CONCLUIDO	</t>
        </is>
      </c>
      <c r="D2127" t="n">
        <v>4.7923</v>
      </c>
      <c r="E2127" t="n">
        <v>20.87</v>
      </c>
      <c r="F2127" t="n">
        <v>17.49</v>
      </c>
      <c r="G2127" t="n">
        <v>131.15</v>
      </c>
      <c r="H2127" t="n">
        <v>1.74</v>
      </c>
      <c r="I2127" t="n">
        <v>8</v>
      </c>
      <c r="J2127" t="n">
        <v>364.51</v>
      </c>
      <c r="K2127" t="n">
        <v>61.2</v>
      </c>
      <c r="L2127" t="n">
        <v>35.5</v>
      </c>
      <c r="M2127" t="n">
        <v>6</v>
      </c>
      <c r="N2127" t="n">
        <v>122.82</v>
      </c>
      <c r="O2127" t="n">
        <v>45191.1</v>
      </c>
      <c r="P2127" t="n">
        <v>301.86</v>
      </c>
      <c r="Q2127" t="n">
        <v>444.55</v>
      </c>
      <c r="R2127" t="n">
        <v>67.5</v>
      </c>
      <c r="S2127" t="n">
        <v>48.21</v>
      </c>
      <c r="T2127" t="n">
        <v>3713.63</v>
      </c>
      <c r="U2127" t="n">
        <v>0.71</v>
      </c>
      <c r="V2127" t="n">
        <v>0.78</v>
      </c>
      <c r="W2127" t="n">
        <v>0.18</v>
      </c>
      <c r="X2127" t="n">
        <v>0.21</v>
      </c>
      <c r="Y2127" t="n">
        <v>1</v>
      </c>
      <c r="Z2127" t="n">
        <v>10</v>
      </c>
    </row>
    <row r="2128">
      <c r="A2128" t="n">
        <v>139</v>
      </c>
      <c r="B2128" t="n">
        <v>145</v>
      </c>
      <c r="C2128" t="inlineStr">
        <is>
          <t xml:space="preserve">CONCLUIDO	</t>
        </is>
      </c>
      <c r="D2128" t="n">
        <v>4.7927</v>
      </c>
      <c r="E2128" t="n">
        <v>20.87</v>
      </c>
      <c r="F2128" t="n">
        <v>17.48</v>
      </c>
      <c r="G2128" t="n">
        <v>131.14</v>
      </c>
      <c r="H2128" t="n">
        <v>1.75</v>
      </c>
      <c r="I2128" t="n">
        <v>8</v>
      </c>
      <c r="J2128" t="n">
        <v>365.19</v>
      </c>
      <c r="K2128" t="n">
        <v>61.2</v>
      </c>
      <c r="L2128" t="n">
        <v>35.75</v>
      </c>
      <c r="M2128" t="n">
        <v>6</v>
      </c>
      <c r="N2128" t="n">
        <v>123.24</v>
      </c>
      <c r="O2128" t="n">
        <v>45274.49</v>
      </c>
      <c r="P2128" t="n">
        <v>301.48</v>
      </c>
      <c r="Q2128" t="n">
        <v>444.55</v>
      </c>
      <c r="R2128" t="n">
        <v>67.47</v>
      </c>
      <c r="S2128" t="n">
        <v>48.21</v>
      </c>
      <c r="T2128" t="n">
        <v>3700.86</v>
      </c>
      <c r="U2128" t="n">
        <v>0.71</v>
      </c>
      <c r="V2128" t="n">
        <v>0.78</v>
      </c>
      <c r="W2128" t="n">
        <v>0.18</v>
      </c>
      <c r="X2128" t="n">
        <v>0.21</v>
      </c>
      <c r="Y2128" t="n">
        <v>1</v>
      </c>
      <c r="Z2128" t="n">
        <v>10</v>
      </c>
    </row>
    <row r="2129">
      <c r="A2129" t="n">
        <v>140</v>
      </c>
      <c r="B2129" t="n">
        <v>145</v>
      </c>
      <c r="C2129" t="inlineStr">
        <is>
          <t xml:space="preserve">CONCLUIDO	</t>
        </is>
      </c>
      <c r="D2129" t="n">
        <v>4.8147</v>
      </c>
      <c r="E2129" t="n">
        <v>20.77</v>
      </c>
      <c r="F2129" t="n">
        <v>17.44</v>
      </c>
      <c r="G2129" t="n">
        <v>149.51</v>
      </c>
      <c r="H2129" t="n">
        <v>1.75</v>
      </c>
      <c r="I2129" t="n">
        <v>7</v>
      </c>
      <c r="J2129" t="n">
        <v>365.87</v>
      </c>
      <c r="K2129" t="n">
        <v>61.2</v>
      </c>
      <c r="L2129" t="n">
        <v>36</v>
      </c>
      <c r="M2129" t="n">
        <v>5</v>
      </c>
      <c r="N2129" t="n">
        <v>123.67</v>
      </c>
      <c r="O2129" t="n">
        <v>45358.13</v>
      </c>
      <c r="P2129" t="n">
        <v>301.03</v>
      </c>
      <c r="Q2129" t="n">
        <v>444.55</v>
      </c>
      <c r="R2129" t="n">
        <v>66</v>
      </c>
      <c r="S2129" t="n">
        <v>48.21</v>
      </c>
      <c r="T2129" t="n">
        <v>2969.78</v>
      </c>
      <c r="U2129" t="n">
        <v>0.73</v>
      </c>
      <c r="V2129" t="n">
        <v>0.78</v>
      </c>
      <c r="W2129" t="n">
        <v>0.18</v>
      </c>
      <c r="X2129" t="n">
        <v>0.17</v>
      </c>
      <c r="Y2129" t="n">
        <v>1</v>
      </c>
      <c r="Z2129" t="n">
        <v>10</v>
      </c>
    </row>
    <row r="2130">
      <c r="A2130" t="n">
        <v>141</v>
      </c>
      <c r="B2130" t="n">
        <v>145</v>
      </c>
      <c r="C2130" t="inlineStr">
        <is>
          <t xml:space="preserve">CONCLUIDO	</t>
        </is>
      </c>
      <c r="D2130" t="n">
        <v>4.8157</v>
      </c>
      <c r="E2130" t="n">
        <v>20.77</v>
      </c>
      <c r="F2130" t="n">
        <v>17.44</v>
      </c>
      <c r="G2130" t="n">
        <v>149.48</v>
      </c>
      <c r="H2130" t="n">
        <v>1.76</v>
      </c>
      <c r="I2130" t="n">
        <v>7</v>
      </c>
      <c r="J2130" t="n">
        <v>366.55</v>
      </c>
      <c r="K2130" t="n">
        <v>61.2</v>
      </c>
      <c r="L2130" t="n">
        <v>36.25</v>
      </c>
      <c r="M2130" t="n">
        <v>5</v>
      </c>
      <c r="N2130" t="n">
        <v>124.1</v>
      </c>
      <c r="O2130" t="n">
        <v>45442.03</v>
      </c>
      <c r="P2130" t="n">
        <v>301.53</v>
      </c>
      <c r="Q2130" t="n">
        <v>444.55</v>
      </c>
      <c r="R2130" t="n">
        <v>65.91</v>
      </c>
      <c r="S2130" t="n">
        <v>48.21</v>
      </c>
      <c r="T2130" t="n">
        <v>2927.04</v>
      </c>
      <c r="U2130" t="n">
        <v>0.73</v>
      </c>
      <c r="V2130" t="n">
        <v>0.78</v>
      </c>
      <c r="W2130" t="n">
        <v>0.17</v>
      </c>
      <c r="X2130" t="n">
        <v>0.16</v>
      </c>
      <c r="Y2130" t="n">
        <v>1</v>
      </c>
      <c r="Z2130" t="n">
        <v>10</v>
      </c>
    </row>
    <row r="2131">
      <c r="A2131" t="n">
        <v>142</v>
      </c>
      <c r="B2131" t="n">
        <v>145</v>
      </c>
      <c r="C2131" t="inlineStr">
        <is>
          <t xml:space="preserve">CONCLUIDO	</t>
        </is>
      </c>
      <c r="D2131" t="n">
        <v>4.813</v>
      </c>
      <c r="E2131" t="n">
        <v>20.78</v>
      </c>
      <c r="F2131" t="n">
        <v>17.45</v>
      </c>
      <c r="G2131" t="n">
        <v>149.58</v>
      </c>
      <c r="H2131" t="n">
        <v>1.77</v>
      </c>
      <c r="I2131" t="n">
        <v>7</v>
      </c>
      <c r="J2131" t="n">
        <v>367.23</v>
      </c>
      <c r="K2131" t="n">
        <v>61.2</v>
      </c>
      <c r="L2131" t="n">
        <v>36.5</v>
      </c>
      <c r="M2131" t="n">
        <v>5</v>
      </c>
      <c r="N2131" t="n">
        <v>124.53</v>
      </c>
      <c r="O2131" t="n">
        <v>45526.17</v>
      </c>
      <c r="P2131" t="n">
        <v>302</v>
      </c>
      <c r="Q2131" t="n">
        <v>444.55</v>
      </c>
      <c r="R2131" t="n">
        <v>66.33</v>
      </c>
      <c r="S2131" t="n">
        <v>48.21</v>
      </c>
      <c r="T2131" t="n">
        <v>3136.29</v>
      </c>
      <c r="U2131" t="n">
        <v>0.73</v>
      </c>
      <c r="V2131" t="n">
        <v>0.78</v>
      </c>
      <c r="W2131" t="n">
        <v>0.17</v>
      </c>
      <c r="X2131" t="n">
        <v>0.17</v>
      </c>
      <c r="Y2131" t="n">
        <v>1</v>
      </c>
      <c r="Z2131" t="n">
        <v>10</v>
      </c>
    </row>
    <row r="2132">
      <c r="A2132" t="n">
        <v>143</v>
      </c>
      <c r="B2132" t="n">
        <v>145</v>
      </c>
      <c r="C2132" t="inlineStr">
        <is>
          <t xml:space="preserve">CONCLUIDO	</t>
        </is>
      </c>
      <c r="D2132" t="n">
        <v>4.8145</v>
      </c>
      <c r="E2132" t="n">
        <v>20.77</v>
      </c>
      <c r="F2132" t="n">
        <v>17.44</v>
      </c>
      <c r="G2132" t="n">
        <v>149.52</v>
      </c>
      <c r="H2132" t="n">
        <v>1.78</v>
      </c>
      <c r="I2132" t="n">
        <v>7</v>
      </c>
      <c r="J2132" t="n">
        <v>367.92</v>
      </c>
      <c r="K2132" t="n">
        <v>61.2</v>
      </c>
      <c r="L2132" t="n">
        <v>36.75</v>
      </c>
      <c r="M2132" t="n">
        <v>5</v>
      </c>
      <c r="N2132" t="n">
        <v>124.97</v>
      </c>
      <c r="O2132" t="n">
        <v>45610.57</v>
      </c>
      <c r="P2132" t="n">
        <v>302.29</v>
      </c>
      <c r="Q2132" t="n">
        <v>444.55</v>
      </c>
      <c r="R2132" t="n">
        <v>66.05</v>
      </c>
      <c r="S2132" t="n">
        <v>48.21</v>
      </c>
      <c r="T2132" t="n">
        <v>2994.51</v>
      </c>
      <c r="U2132" t="n">
        <v>0.73</v>
      </c>
      <c r="V2132" t="n">
        <v>0.78</v>
      </c>
      <c r="W2132" t="n">
        <v>0.18</v>
      </c>
      <c r="X2132" t="n">
        <v>0.17</v>
      </c>
      <c r="Y2132" t="n">
        <v>1</v>
      </c>
      <c r="Z2132" t="n">
        <v>10</v>
      </c>
    </row>
    <row r="2133">
      <c r="A2133" t="n">
        <v>144</v>
      </c>
      <c r="B2133" t="n">
        <v>145</v>
      </c>
      <c r="C2133" t="inlineStr">
        <is>
          <t xml:space="preserve">CONCLUIDO	</t>
        </is>
      </c>
      <c r="D2133" t="n">
        <v>4.8149</v>
      </c>
      <c r="E2133" t="n">
        <v>20.77</v>
      </c>
      <c r="F2133" t="n">
        <v>17.44</v>
      </c>
      <c r="G2133" t="n">
        <v>149.51</v>
      </c>
      <c r="H2133" t="n">
        <v>1.79</v>
      </c>
      <c r="I2133" t="n">
        <v>7</v>
      </c>
      <c r="J2133" t="n">
        <v>368.6</v>
      </c>
      <c r="K2133" t="n">
        <v>61.2</v>
      </c>
      <c r="L2133" t="n">
        <v>37</v>
      </c>
      <c r="M2133" t="n">
        <v>5</v>
      </c>
      <c r="N2133" t="n">
        <v>125.4</v>
      </c>
      <c r="O2133" t="n">
        <v>45695.24</v>
      </c>
      <c r="P2133" t="n">
        <v>302.64</v>
      </c>
      <c r="Q2133" t="n">
        <v>444.55</v>
      </c>
      <c r="R2133" t="n">
        <v>65.98</v>
      </c>
      <c r="S2133" t="n">
        <v>48.21</v>
      </c>
      <c r="T2133" t="n">
        <v>2958.47</v>
      </c>
      <c r="U2133" t="n">
        <v>0.73</v>
      </c>
      <c r="V2133" t="n">
        <v>0.78</v>
      </c>
      <c r="W2133" t="n">
        <v>0.18</v>
      </c>
      <c r="X2133" t="n">
        <v>0.17</v>
      </c>
      <c r="Y2133" t="n">
        <v>1</v>
      </c>
      <c r="Z2133" t="n">
        <v>10</v>
      </c>
    </row>
    <row r="2134">
      <c r="A2134" t="n">
        <v>145</v>
      </c>
      <c r="B2134" t="n">
        <v>145</v>
      </c>
      <c r="C2134" t="inlineStr">
        <is>
          <t xml:space="preserve">CONCLUIDO	</t>
        </is>
      </c>
      <c r="D2134" t="n">
        <v>4.8157</v>
      </c>
      <c r="E2134" t="n">
        <v>20.77</v>
      </c>
      <c r="F2134" t="n">
        <v>17.44</v>
      </c>
      <c r="G2134" t="n">
        <v>149.48</v>
      </c>
      <c r="H2134" t="n">
        <v>1.8</v>
      </c>
      <c r="I2134" t="n">
        <v>7</v>
      </c>
      <c r="J2134" t="n">
        <v>369.29</v>
      </c>
      <c r="K2134" t="n">
        <v>61.2</v>
      </c>
      <c r="L2134" t="n">
        <v>37.25</v>
      </c>
      <c r="M2134" t="n">
        <v>5</v>
      </c>
      <c r="N2134" t="n">
        <v>125.84</v>
      </c>
      <c r="O2134" t="n">
        <v>45780.16</v>
      </c>
      <c r="P2134" t="n">
        <v>302.96</v>
      </c>
      <c r="Q2134" t="n">
        <v>444.55</v>
      </c>
      <c r="R2134" t="n">
        <v>65.90000000000001</v>
      </c>
      <c r="S2134" t="n">
        <v>48.21</v>
      </c>
      <c r="T2134" t="n">
        <v>2920.63</v>
      </c>
      <c r="U2134" t="n">
        <v>0.73</v>
      </c>
      <c r="V2134" t="n">
        <v>0.78</v>
      </c>
      <c r="W2134" t="n">
        <v>0.17</v>
      </c>
      <c r="X2134" t="n">
        <v>0.16</v>
      </c>
      <c r="Y2134" t="n">
        <v>1</v>
      </c>
      <c r="Z2134" t="n">
        <v>10</v>
      </c>
    </row>
    <row r="2135">
      <c r="A2135" t="n">
        <v>146</v>
      </c>
      <c r="B2135" t="n">
        <v>145</v>
      </c>
      <c r="C2135" t="inlineStr">
        <is>
          <t xml:space="preserve">CONCLUIDO	</t>
        </is>
      </c>
      <c r="D2135" t="n">
        <v>4.8139</v>
      </c>
      <c r="E2135" t="n">
        <v>20.77</v>
      </c>
      <c r="F2135" t="n">
        <v>17.45</v>
      </c>
      <c r="G2135" t="n">
        <v>149.55</v>
      </c>
      <c r="H2135" t="n">
        <v>1.81</v>
      </c>
      <c r="I2135" t="n">
        <v>7</v>
      </c>
      <c r="J2135" t="n">
        <v>369.98</v>
      </c>
      <c r="K2135" t="n">
        <v>61.2</v>
      </c>
      <c r="L2135" t="n">
        <v>37.5</v>
      </c>
      <c r="M2135" t="n">
        <v>5</v>
      </c>
      <c r="N2135" t="n">
        <v>126.28</v>
      </c>
      <c r="O2135" t="n">
        <v>45865.47</v>
      </c>
      <c r="P2135" t="n">
        <v>303.31</v>
      </c>
      <c r="Q2135" t="n">
        <v>444.55</v>
      </c>
      <c r="R2135" t="n">
        <v>66.14</v>
      </c>
      <c r="S2135" t="n">
        <v>48.21</v>
      </c>
      <c r="T2135" t="n">
        <v>3037.73</v>
      </c>
      <c r="U2135" t="n">
        <v>0.73</v>
      </c>
      <c r="V2135" t="n">
        <v>0.78</v>
      </c>
      <c r="W2135" t="n">
        <v>0.18</v>
      </c>
      <c r="X2135" t="n">
        <v>0.17</v>
      </c>
      <c r="Y2135" t="n">
        <v>1</v>
      </c>
      <c r="Z2135" t="n">
        <v>10</v>
      </c>
    </row>
    <row r="2136">
      <c r="A2136" t="n">
        <v>147</v>
      </c>
      <c r="B2136" t="n">
        <v>145</v>
      </c>
      <c r="C2136" t="inlineStr">
        <is>
          <t xml:space="preserve">CONCLUIDO	</t>
        </is>
      </c>
      <c r="D2136" t="n">
        <v>4.8157</v>
      </c>
      <c r="E2136" t="n">
        <v>20.77</v>
      </c>
      <c r="F2136" t="n">
        <v>17.44</v>
      </c>
      <c r="G2136" t="n">
        <v>149.48</v>
      </c>
      <c r="H2136" t="n">
        <v>1.82</v>
      </c>
      <c r="I2136" t="n">
        <v>7</v>
      </c>
      <c r="J2136" t="n">
        <v>370.67</v>
      </c>
      <c r="K2136" t="n">
        <v>61.2</v>
      </c>
      <c r="L2136" t="n">
        <v>37.75</v>
      </c>
      <c r="M2136" t="n">
        <v>5</v>
      </c>
      <c r="N2136" t="n">
        <v>126.73</v>
      </c>
      <c r="O2136" t="n">
        <v>45950.92</v>
      </c>
      <c r="P2136" t="n">
        <v>303.18</v>
      </c>
      <c r="Q2136" t="n">
        <v>444.55</v>
      </c>
      <c r="R2136" t="n">
        <v>65.88</v>
      </c>
      <c r="S2136" t="n">
        <v>48.21</v>
      </c>
      <c r="T2136" t="n">
        <v>2907.55</v>
      </c>
      <c r="U2136" t="n">
        <v>0.73</v>
      </c>
      <c r="V2136" t="n">
        <v>0.78</v>
      </c>
      <c r="W2136" t="n">
        <v>0.18</v>
      </c>
      <c r="X2136" t="n">
        <v>0.16</v>
      </c>
      <c r="Y2136" t="n">
        <v>1</v>
      </c>
      <c r="Z2136" t="n">
        <v>10</v>
      </c>
    </row>
    <row r="2137">
      <c r="A2137" t="n">
        <v>148</v>
      </c>
      <c r="B2137" t="n">
        <v>145</v>
      </c>
      <c r="C2137" t="inlineStr">
        <is>
          <t xml:space="preserve">CONCLUIDO	</t>
        </is>
      </c>
      <c r="D2137" t="n">
        <v>4.8157</v>
      </c>
      <c r="E2137" t="n">
        <v>20.77</v>
      </c>
      <c r="F2137" t="n">
        <v>17.44</v>
      </c>
      <c r="G2137" t="n">
        <v>149.48</v>
      </c>
      <c r="H2137" t="n">
        <v>1.82</v>
      </c>
      <c r="I2137" t="n">
        <v>7</v>
      </c>
      <c r="J2137" t="n">
        <v>371.37</v>
      </c>
      <c r="K2137" t="n">
        <v>61.2</v>
      </c>
      <c r="L2137" t="n">
        <v>38</v>
      </c>
      <c r="M2137" t="n">
        <v>5</v>
      </c>
      <c r="N2137" t="n">
        <v>127.17</v>
      </c>
      <c r="O2137" t="n">
        <v>46036.65</v>
      </c>
      <c r="P2137" t="n">
        <v>303.48</v>
      </c>
      <c r="Q2137" t="n">
        <v>444.56</v>
      </c>
      <c r="R2137" t="n">
        <v>65.86</v>
      </c>
      <c r="S2137" t="n">
        <v>48.21</v>
      </c>
      <c r="T2137" t="n">
        <v>2898.36</v>
      </c>
      <c r="U2137" t="n">
        <v>0.73</v>
      </c>
      <c r="V2137" t="n">
        <v>0.78</v>
      </c>
      <c r="W2137" t="n">
        <v>0.18</v>
      </c>
      <c r="X2137" t="n">
        <v>0.16</v>
      </c>
      <c r="Y2137" t="n">
        <v>1</v>
      </c>
      <c r="Z2137" t="n">
        <v>10</v>
      </c>
    </row>
    <row r="2138">
      <c r="A2138" t="n">
        <v>149</v>
      </c>
      <c r="B2138" t="n">
        <v>145</v>
      </c>
      <c r="C2138" t="inlineStr">
        <is>
          <t xml:space="preserve">CONCLUIDO	</t>
        </is>
      </c>
      <c r="D2138" t="n">
        <v>4.8199</v>
      </c>
      <c r="E2138" t="n">
        <v>20.75</v>
      </c>
      <c r="F2138" t="n">
        <v>17.42</v>
      </c>
      <c r="G2138" t="n">
        <v>149.32</v>
      </c>
      <c r="H2138" t="n">
        <v>1.83</v>
      </c>
      <c r="I2138" t="n">
        <v>7</v>
      </c>
      <c r="J2138" t="n">
        <v>372.07</v>
      </c>
      <c r="K2138" t="n">
        <v>61.2</v>
      </c>
      <c r="L2138" t="n">
        <v>38.25</v>
      </c>
      <c r="M2138" t="n">
        <v>5</v>
      </c>
      <c r="N2138" t="n">
        <v>127.62</v>
      </c>
      <c r="O2138" t="n">
        <v>46122.64</v>
      </c>
      <c r="P2138" t="n">
        <v>303.31</v>
      </c>
      <c r="Q2138" t="n">
        <v>444.55</v>
      </c>
      <c r="R2138" t="n">
        <v>65.16</v>
      </c>
      <c r="S2138" t="n">
        <v>48.21</v>
      </c>
      <c r="T2138" t="n">
        <v>2547.62</v>
      </c>
      <c r="U2138" t="n">
        <v>0.74</v>
      </c>
      <c r="V2138" t="n">
        <v>0.78</v>
      </c>
      <c r="W2138" t="n">
        <v>0.18</v>
      </c>
      <c r="X2138" t="n">
        <v>0.14</v>
      </c>
      <c r="Y2138" t="n">
        <v>1</v>
      </c>
      <c r="Z2138" t="n">
        <v>10</v>
      </c>
    </row>
    <row r="2139">
      <c r="A2139" t="n">
        <v>150</v>
      </c>
      <c r="B2139" t="n">
        <v>145</v>
      </c>
      <c r="C2139" t="inlineStr">
        <is>
          <t xml:space="preserve">CONCLUIDO	</t>
        </is>
      </c>
      <c r="D2139" t="n">
        <v>4.8242</v>
      </c>
      <c r="E2139" t="n">
        <v>20.73</v>
      </c>
      <c r="F2139" t="n">
        <v>17.4</v>
      </c>
      <c r="G2139" t="n">
        <v>149.16</v>
      </c>
      <c r="H2139" t="n">
        <v>1.84</v>
      </c>
      <c r="I2139" t="n">
        <v>7</v>
      </c>
      <c r="J2139" t="n">
        <v>372.77</v>
      </c>
      <c r="K2139" t="n">
        <v>61.2</v>
      </c>
      <c r="L2139" t="n">
        <v>38.5</v>
      </c>
      <c r="M2139" t="n">
        <v>5</v>
      </c>
      <c r="N2139" t="n">
        <v>128.07</v>
      </c>
      <c r="O2139" t="n">
        <v>46208.91</v>
      </c>
      <c r="P2139" t="n">
        <v>303.12</v>
      </c>
      <c r="Q2139" t="n">
        <v>444.56</v>
      </c>
      <c r="R2139" t="n">
        <v>64.54000000000001</v>
      </c>
      <c r="S2139" t="n">
        <v>48.21</v>
      </c>
      <c r="T2139" t="n">
        <v>2237.72</v>
      </c>
      <c r="U2139" t="n">
        <v>0.75</v>
      </c>
      <c r="V2139" t="n">
        <v>0.78</v>
      </c>
      <c r="W2139" t="n">
        <v>0.18</v>
      </c>
      <c r="X2139" t="n">
        <v>0.13</v>
      </c>
      <c r="Y2139" t="n">
        <v>1</v>
      </c>
      <c r="Z2139" t="n">
        <v>10</v>
      </c>
    </row>
    <row r="2140">
      <c r="A2140" t="n">
        <v>151</v>
      </c>
      <c r="B2140" t="n">
        <v>145</v>
      </c>
      <c r="C2140" t="inlineStr">
        <is>
          <t xml:space="preserve">CONCLUIDO	</t>
        </is>
      </c>
      <c r="D2140" t="n">
        <v>4.8219</v>
      </c>
      <c r="E2140" t="n">
        <v>20.74</v>
      </c>
      <c r="F2140" t="n">
        <v>17.41</v>
      </c>
      <c r="G2140" t="n">
        <v>149.25</v>
      </c>
      <c r="H2140" t="n">
        <v>1.85</v>
      </c>
      <c r="I2140" t="n">
        <v>7</v>
      </c>
      <c r="J2140" t="n">
        <v>373.47</v>
      </c>
      <c r="K2140" t="n">
        <v>61.2</v>
      </c>
      <c r="L2140" t="n">
        <v>38.75</v>
      </c>
      <c r="M2140" t="n">
        <v>5</v>
      </c>
      <c r="N2140" t="n">
        <v>128.52</v>
      </c>
      <c r="O2140" t="n">
        <v>46295.45</v>
      </c>
      <c r="P2140" t="n">
        <v>303.11</v>
      </c>
      <c r="Q2140" t="n">
        <v>444.55</v>
      </c>
      <c r="R2140" t="n">
        <v>65.05</v>
      </c>
      <c r="S2140" t="n">
        <v>48.21</v>
      </c>
      <c r="T2140" t="n">
        <v>2493.49</v>
      </c>
      <c r="U2140" t="n">
        <v>0.74</v>
      </c>
      <c r="V2140" t="n">
        <v>0.78</v>
      </c>
      <c r="W2140" t="n">
        <v>0.17</v>
      </c>
      <c r="X2140" t="n">
        <v>0.14</v>
      </c>
      <c r="Y2140" t="n">
        <v>1</v>
      </c>
      <c r="Z2140" t="n">
        <v>10</v>
      </c>
    </row>
    <row r="2141">
      <c r="A2141" t="n">
        <v>152</v>
      </c>
      <c r="B2141" t="n">
        <v>145</v>
      </c>
      <c r="C2141" t="inlineStr">
        <is>
          <t xml:space="preserve">CONCLUIDO	</t>
        </is>
      </c>
      <c r="D2141" t="n">
        <v>4.8145</v>
      </c>
      <c r="E2141" t="n">
        <v>20.77</v>
      </c>
      <c r="F2141" t="n">
        <v>17.44</v>
      </c>
      <c r="G2141" t="n">
        <v>149.52</v>
      </c>
      <c r="H2141" t="n">
        <v>1.86</v>
      </c>
      <c r="I2141" t="n">
        <v>7</v>
      </c>
      <c r="J2141" t="n">
        <v>374.17</v>
      </c>
      <c r="K2141" t="n">
        <v>61.2</v>
      </c>
      <c r="L2141" t="n">
        <v>39</v>
      </c>
      <c r="M2141" t="n">
        <v>5</v>
      </c>
      <c r="N2141" t="n">
        <v>128.97</v>
      </c>
      <c r="O2141" t="n">
        <v>46382.28</v>
      </c>
      <c r="P2141" t="n">
        <v>303.57</v>
      </c>
      <c r="Q2141" t="n">
        <v>444.55</v>
      </c>
      <c r="R2141" t="n">
        <v>66.17</v>
      </c>
      <c r="S2141" t="n">
        <v>48.21</v>
      </c>
      <c r="T2141" t="n">
        <v>3055.02</v>
      </c>
      <c r="U2141" t="n">
        <v>0.73</v>
      </c>
      <c r="V2141" t="n">
        <v>0.78</v>
      </c>
      <c r="W2141" t="n">
        <v>0.17</v>
      </c>
      <c r="X2141" t="n">
        <v>0.17</v>
      </c>
      <c r="Y2141" t="n">
        <v>1</v>
      </c>
      <c r="Z2141" t="n">
        <v>10</v>
      </c>
    </row>
    <row r="2142">
      <c r="A2142" t="n">
        <v>153</v>
      </c>
      <c r="B2142" t="n">
        <v>145</v>
      </c>
      <c r="C2142" t="inlineStr">
        <is>
          <t xml:space="preserve">CONCLUIDO	</t>
        </is>
      </c>
      <c r="D2142" t="n">
        <v>4.8103</v>
      </c>
      <c r="E2142" t="n">
        <v>20.79</v>
      </c>
      <c r="F2142" t="n">
        <v>17.46</v>
      </c>
      <c r="G2142" t="n">
        <v>149.68</v>
      </c>
      <c r="H2142" t="n">
        <v>1.87</v>
      </c>
      <c r="I2142" t="n">
        <v>7</v>
      </c>
      <c r="J2142" t="n">
        <v>374.88</v>
      </c>
      <c r="K2142" t="n">
        <v>61.2</v>
      </c>
      <c r="L2142" t="n">
        <v>39.25</v>
      </c>
      <c r="M2142" t="n">
        <v>5</v>
      </c>
      <c r="N2142" t="n">
        <v>129.43</v>
      </c>
      <c r="O2142" t="n">
        <v>46469.38</v>
      </c>
      <c r="P2142" t="n">
        <v>303.77</v>
      </c>
      <c r="Q2142" t="n">
        <v>444.56</v>
      </c>
      <c r="R2142" t="n">
        <v>66.75</v>
      </c>
      <c r="S2142" t="n">
        <v>48.21</v>
      </c>
      <c r="T2142" t="n">
        <v>3343.67</v>
      </c>
      <c r="U2142" t="n">
        <v>0.72</v>
      </c>
      <c r="V2142" t="n">
        <v>0.78</v>
      </c>
      <c r="W2142" t="n">
        <v>0.17</v>
      </c>
      <c r="X2142" t="n">
        <v>0.19</v>
      </c>
      <c r="Y2142" t="n">
        <v>1</v>
      </c>
      <c r="Z2142" t="n">
        <v>10</v>
      </c>
    </row>
    <row r="2143">
      <c r="A2143" t="n">
        <v>154</v>
      </c>
      <c r="B2143" t="n">
        <v>145</v>
      </c>
      <c r="C2143" t="inlineStr">
        <is>
          <t xml:space="preserve">CONCLUIDO	</t>
        </is>
      </c>
      <c r="D2143" t="n">
        <v>4.8121</v>
      </c>
      <c r="E2143" t="n">
        <v>20.78</v>
      </c>
      <c r="F2143" t="n">
        <v>17.45</v>
      </c>
      <c r="G2143" t="n">
        <v>149.61</v>
      </c>
      <c r="H2143" t="n">
        <v>1.88</v>
      </c>
      <c r="I2143" t="n">
        <v>7</v>
      </c>
      <c r="J2143" t="n">
        <v>375.59</v>
      </c>
      <c r="K2143" t="n">
        <v>61.2</v>
      </c>
      <c r="L2143" t="n">
        <v>39.5</v>
      </c>
      <c r="M2143" t="n">
        <v>5</v>
      </c>
      <c r="N2143" t="n">
        <v>129.89</v>
      </c>
      <c r="O2143" t="n">
        <v>46556.77</v>
      </c>
      <c r="P2143" t="n">
        <v>303.48</v>
      </c>
      <c r="Q2143" t="n">
        <v>444.55</v>
      </c>
      <c r="R2143" t="n">
        <v>66.43000000000001</v>
      </c>
      <c r="S2143" t="n">
        <v>48.21</v>
      </c>
      <c r="T2143" t="n">
        <v>3186.67</v>
      </c>
      <c r="U2143" t="n">
        <v>0.73</v>
      </c>
      <c r="V2143" t="n">
        <v>0.78</v>
      </c>
      <c r="W2143" t="n">
        <v>0.17</v>
      </c>
      <c r="X2143" t="n">
        <v>0.18</v>
      </c>
      <c r="Y2143" t="n">
        <v>1</v>
      </c>
      <c r="Z2143" t="n">
        <v>10</v>
      </c>
    </row>
    <row r="2144">
      <c r="A2144" t="n">
        <v>155</v>
      </c>
      <c r="B2144" t="n">
        <v>145</v>
      </c>
      <c r="C2144" t="inlineStr">
        <is>
          <t xml:space="preserve">CONCLUIDO	</t>
        </is>
      </c>
      <c r="D2144" t="n">
        <v>4.8134</v>
      </c>
      <c r="E2144" t="n">
        <v>20.78</v>
      </c>
      <c r="F2144" t="n">
        <v>17.45</v>
      </c>
      <c r="G2144" t="n">
        <v>149.56</v>
      </c>
      <c r="H2144" t="n">
        <v>1.88</v>
      </c>
      <c r="I2144" t="n">
        <v>7</v>
      </c>
      <c r="J2144" t="n">
        <v>376.3</v>
      </c>
      <c r="K2144" t="n">
        <v>61.2</v>
      </c>
      <c r="L2144" t="n">
        <v>39.75</v>
      </c>
      <c r="M2144" t="n">
        <v>5</v>
      </c>
      <c r="N2144" t="n">
        <v>130.35</v>
      </c>
      <c r="O2144" t="n">
        <v>46644.44</v>
      </c>
      <c r="P2144" t="n">
        <v>303.51</v>
      </c>
      <c r="Q2144" t="n">
        <v>444.55</v>
      </c>
      <c r="R2144" t="n">
        <v>66.20999999999999</v>
      </c>
      <c r="S2144" t="n">
        <v>48.21</v>
      </c>
      <c r="T2144" t="n">
        <v>3076.31</v>
      </c>
      <c r="U2144" t="n">
        <v>0.73</v>
      </c>
      <c r="V2144" t="n">
        <v>0.78</v>
      </c>
      <c r="W2144" t="n">
        <v>0.18</v>
      </c>
      <c r="X2144" t="n">
        <v>0.17</v>
      </c>
      <c r="Y2144" t="n">
        <v>1</v>
      </c>
      <c r="Z2144" t="n">
        <v>10</v>
      </c>
    </row>
    <row r="2145">
      <c r="A2145" t="n">
        <v>156</v>
      </c>
      <c r="B2145" t="n">
        <v>145</v>
      </c>
      <c r="C2145" t="inlineStr">
        <is>
          <t xml:space="preserve">CONCLUIDO	</t>
        </is>
      </c>
      <c r="D2145" t="n">
        <v>4.8137</v>
      </c>
      <c r="E2145" t="n">
        <v>20.77</v>
      </c>
      <c r="F2145" t="n">
        <v>17.45</v>
      </c>
      <c r="G2145" t="n">
        <v>149.55</v>
      </c>
      <c r="H2145" t="n">
        <v>1.89</v>
      </c>
      <c r="I2145" t="n">
        <v>7</v>
      </c>
      <c r="J2145" t="n">
        <v>377.01</v>
      </c>
      <c r="K2145" t="n">
        <v>61.2</v>
      </c>
      <c r="L2145" t="n">
        <v>40</v>
      </c>
      <c r="M2145" t="n">
        <v>5</v>
      </c>
      <c r="N2145" t="n">
        <v>130.81</v>
      </c>
      <c r="O2145" t="n">
        <v>46732.41</v>
      </c>
      <c r="P2145" t="n">
        <v>303.57</v>
      </c>
      <c r="Q2145" t="n">
        <v>444.55</v>
      </c>
      <c r="R2145" t="n">
        <v>66.17</v>
      </c>
      <c r="S2145" t="n">
        <v>48.21</v>
      </c>
      <c r="T2145" t="n">
        <v>3054.87</v>
      </c>
      <c r="U2145" t="n">
        <v>0.73</v>
      </c>
      <c r="V2145" t="n">
        <v>0.78</v>
      </c>
      <c r="W2145" t="n">
        <v>0.18</v>
      </c>
      <c r="X2145" t="n">
        <v>0.17</v>
      </c>
      <c r="Y2145" t="n">
        <v>1</v>
      </c>
      <c r="Z2145" t="n">
        <v>10</v>
      </c>
    </row>
    <row r="2146">
      <c r="A2146" t="n">
        <v>0</v>
      </c>
      <c r="B2146" t="n">
        <v>65</v>
      </c>
      <c r="C2146" t="inlineStr">
        <is>
          <t xml:space="preserve">CONCLUIDO	</t>
        </is>
      </c>
      <c r="D2146" t="n">
        <v>3.3948</v>
      </c>
      <c r="E2146" t="n">
        <v>29.46</v>
      </c>
      <c r="F2146" t="n">
        <v>22.46</v>
      </c>
      <c r="G2146" t="n">
        <v>7.61</v>
      </c>
      <c r="H2146" t="n">
        <v>0.13</v>
      </c>
      <c r="I2146" t="n">
        <v>177</v>
      </c>
      <c r="J2146" t="n">
        <v>133.21</v>
      </c>
      <c r="K2146" t="n">
        <v>46.47</v>
      </c>
      <c r="L2146" t="n">
        <v>1</v>
      </c>
      <c r="M2146" t="n">
        <v>175</v>
      </c>
      <c r="N2146" t="n">
        <v>20.75</v>
      </c>
      <c r="O2146" t="n">
        <v>16663.42</v>
      </c>
      <c r="P2146" t="n">
        <v>243.11</v>
      </c>
      <c r="Q2146" t="n">
        <v>444.64</v>
      </c>
      <c r="R2146" t="n">
        <v>229.87</v>
      </c>
      <c r="S2146" t="n">
        <v>48.21</v>
      </c>
      <c r="T2146" t="n">
        <v>84055.98</v>
      </c>
      <c r="U2146" t="n">
        <v>0.21</v>
      </c>
      <c r="V2146" t="n">
        <v>0.61</v>
      </c>
      <c r="W2146" t="n">
        <v>0.45</v>
      </c>
      <c r="X2146" t="n">
        <v>5.18</v>
      </c>
      <c r="Y2146" t="n">
        <v>1</v>
      </c>
      <c r="Z2146" t="n">
        <v>10</v>
      </c>
    </row>
    <row r="2147">
      <c r="A2147" t="n">
        <v>1</v>
      </c>
      <c r="B2147" t="n">
        <v>65</v>
      </c>
      <c r="C2147" t="inlineStr">
        <is>
          <t xml:space="preserve">CONCLUIDO	</t>
        </is>
      </c>
      <c r="D2147" t="n">
        <v>3.7239</v>
      </c>
      <c r="E2147" t="n">
        <v>26.85</v>
      </c>
      <c r="F2147" t="n">
        <v>21.08</v>
      </c>
      <c r="G2147" t="n">
        <v>9.58</v>
      </c>
      <c r="H2147" t="n">
        <v>0.17</v>
      </c>
      <c r="I2147" t="n">
        <v>132</v>
      </c>
      <c r="J2147" t="n">
        <v>133.55</v>
      </c>
      <c r="K2147" t="n">
        <v>46.47</v>
      </c>
      <c r="L2147" t="n">
        <v>1.25</v>
      </c>
      <c r="M2147" t="n">
        <v>130</v>
      </c>
      <c r="N2147" t="n">
        <v>20.83</v>
      </c>
      <c r="O2147" t="n">
        <v>16704.7</v>
      </c>
      <c r="P2147" t="n">
        <v>227.45</v>
      </c>
      <c r="Q2147" t="n">
        <v>444.6</v>
      </c>
      <c r="R2147" t="n">
        <v>184.77</v>
      </c>
      <c r="S2147" t="n">
        <v>48.21</v>
      </c>
      <c r="T2147" t="n">
        <v>61730.19</v>
      </c>
      <c r="U2147" t="n">
        <v>0.26</v>
      </c>
      <c r="V2147" t="n">
        <v>0.65</v>
      </c>
      <c r="W2147" t="n">
        <v>0.37</v>
      </c>
      <c r="X2147" t="n">
        <v>3.8</v>
      </c>
      <c r="Y2147" t="n">
        <v>1</v>
      </c>
      <c r="Z2147" t="n">
        <v>10</v>
      </c>
    </row>
    <row r="2148">
      <c r="A2148" t="n">
        <v>2</v>
      </c>
      <c r="B2148" t="n">
        <v>65</v>
      </c>
      <c r="C2148" t="inlineStr">
        <is>
          <t xml:space="preserve">CONCLUIDO	</t>
        </is>
      </c>
      <c r="D2148" t="n">
        <v>3.9394</v>
      </c>
      <c r="E2148" t="n">
        <v>25.38</v>
      </c>
      <c r="F2148" t="n">
        <v>20.32</v>
      </c>
      <c r="G2148" t="n">
        <v>11.5</v>
      </c>
      <c r="H2148" t="n">
        <v>0.2</v>
      </c>
      <c r="I2148" t="n">
        <v>106</v>
      </c>
      <c r="J2148" t="n">
        <v>133.88</v>
      </c>
      <c r="K2148" t="n">
        <v>46.47</v>
      </c>
      <c r="L2148" t="n">
        <v>1.5</v>
      </c>
      <c r="M2148" t="n">
        <v>104</v>
      </c>
      <c r="N2148" t="n">
        <v>20.91</v>
      </c>
      <c r="O2148" t="n">
        <v>16746.01</v>
      </c>
      <c r="P2148" t="n">
        <v>218.54</v>
      </c>
      <c r="Q2148" t="n">
        <v>444.63</v>
      </c>
      <c r="R2148" t="n">
        <v>159.74</v>
      </c>
      <c r="S2148" t="n">
        <v>48.21</v>
      </c>
      <c r="T2148" t="n">
        <v>49346.52</v>
      </c>
      <c r="U2148" t="n">
        <v>0.3</v>
      </c>
      <c r="V2148" t="n">
        <v>0.67</v>
      </c>
      <c r="W2148" t="n">
        <v>0.34</v>
      </c>
      <c r="X2148" t="n">
        <v>3.04</v>
      </c>
      <c r="Y2148" t="n">
        <v>1</v>
      </c>
      <c r="Z2148" t="n">
        <v>10</v>
      </c>
    </row>
    <row r="2149">
      <c r="A2149" t="n">
        <v>3</v>
      </c>
      <c r="B2149" t="n">
        <v>65</v>
      </c>
      <c r="C2149" t="inlineStr">
        <is>
          <t xml:space="preserve">CONCLUIDO	</t>
        </is>
      </c>
      <c r="D2149" t="n">
        <v>4.1079</v>
      </c>
      <c r="E2149" t="n">
        <v>24.34</v>
      </c>
      <c r="F2149" t="n">
        <v>19.77</v>
      </c>
      <c r="G2149" t="n">
        <v>13.48</v>
      </c>
      <c r="H2149" t="n">
        <v>0.23</v>
      </c>
      <c r="I2149" t="n">
        <v>88</v>
      </c>
      <c r="J2149" t="n">
        <v>134.22</v>
      </c>
      <c r="K2149" t="n">
        <v>46.47</v>
      </c>
      <c r="L2149" t="n">
        <v>1.75</v>
      </c>
      <c r="M2149" t="n">
        <v>86</v>
      </c>
      <c r="N2149" t="n">
        <v>21</v>
      </c>
      <c r="O2149" t="n">
        <v>16787.35</v>
      </c>
      <c r="P2149" t="n">
        <v>211.91</v>
      </c>
      <c r="Q2149" t="n">
        <v>444.6</v>
      </c>
      <c r="R2149" t="n">
        <v>141.75</v>
      </c>
      <c r="S2149" t="n">
        <v>48.21</v>
      </c>
      <c r="T2149" t="n">
        <v>40441.66</v>
      </c>
      <c r="U2149" t="n">
        <v>0.34</v>
      </c>
      <c r="V2149" t="n">
        <v>0.6899999999999999</v>
      </c>
      <c r="W2149" t="n">
        <v>0.3</v>
      </c>
      <c r="X2149" t="n">
        <v>2.49</v>
      </c>
      <c r="Y2149" t="n">
        <v>1</v>
      </c>
      <c r="Z2149" t="n">
        <v>10</v>
      </c>
    </row>
    <row r="2150">
      <c r="A2150" t="n">
        <v>4</v>
      </c>
      <c r="B2150" t="n">
        <v>65</v>
      </c>
      <c r="C2150" t="inlineStr">
        <is>
          <t xml:space="preserve">CONCLUIDO	</t>
        </is>
      </c>
      <c r="D2150" t="n">
        <v>4.2247</v>
      </c>
      <c r="E2150" t="n">
        <v>23.67</v>
      </c>
      <c r="F2150" t="n">
        <v>19.42</v>
      </c>
      <c r="G2150" t="n">
        <v>15.33</v>
      </c>
      <c r="H2150" t="n">
        <v>0.26</v>
      </c>
      <c r="I2150" t="n">
        <v>76</v>
      </c>
      <c r="J2150" t="n">
        <v>134.55</v>
      </c>
      <c r="K2150" t="n">
        <v>46.47</v>
      </c>
      <c r="L2150" t="n">
        <v>2</v>
      </c>
      <c r="M2150" t="n">
        <v>74</v>
      </c>
      <c r="N2150" t="n">
        <v>21.09</v>
      </c>
      <c r="O2150" t="n">
        <v>16828.84</v>
      </c>
      <c r="P2150" t="n">
        <v>207.61</v>
      </c>
      <c r="Q2150" t="n">
        <v>444.58</v>
      </c>
      <c r="R2150" t="n">
        <v>130.26</v>
      </c>
      <c r="S2150" t="n">
        <v>48.21</v>
      </c>
      <c r="T2150" t="n">
        <v>34755.56</v>
      </c>
      <c r="U2150" t="n">
        <v>0.37</v>
      </c>
      <c r="V2150" t="n">
        <v>0.7</v>
      </c>
      <c r="W2150" t="n">
        <v>0.29</v>
      </c>
      <c r="X2150" t="n">
        <v>2.14</v>
      </c>
      <c r="Y2150" t="n">
        <v>1</v>
      </c>
      <c r="Z2150" t="n">
        <v>10</v>
      </c>
    </row>
    <row r="2151">
      <c r="A2151" t="n">
        <v>5</v>
      </c>
      <c r="B2151" t="n">
        <v>65</v>
      </c>
      <c r="C2151" t="inlineStr">
        <is>
          <t xml:space="preserve">CONCLUIDO	</t>
        </is>
      </c>
      <c r="D2151" t="n">
        <v>4.332</v>
      </c>
      <c r="E2151" t="n">
        <v>23.08</v>
      </c>
      <c r="F2151" t="n">
        <v>19.11</v>
      </c>
      <c r="G2151" t="n">
        <v>17.37</v>
      </c>
      <c r="H2151" t="n">
        <v>0.29</v>
      </c>
      <c r="I2151" t="n">
        <v>66</v>
      </c>
      <c r="J2151" t="n">
        <v>134.89</v>
      </c>
      <c r="K2151" t="n">
        <v>46.47</v>
      </c>
      <c r="L2151" t="n">
        <v>2.25</v>
      </c>
      <c r="M2151" t="n">
        <v>64</v>
      </c>
      <c r="N2151" t="n">
        <v>21.17</v>
      </c>
      <c r="O2151" t="n">
        <v>16870.25</v>
      </c>
      <c r="P2151" t="n">
        <v>203.69</v>
      </c>
      <c r="Q2151" t="n">
        <v>444.61</v>
      </c>
      <c r="R2151" t="n">
        <v>120.04</v>
      </c>
      <c r="S2151" t="n">
        <v>48.21</v>
      </c>
      <c r="T2151" t="n">
        <v>29694.65</v>
      </c>
      <c r="U2151" t="n">
        <v>0.4</v>
      </c>
      <c r="V2151" t="n">
        <v>0.71</v>
      </c>
      <c r="W2151" t="n">
        <v>0.27</v>
      </c>
      <c r="X2151" t="n">
        <v>1.83</v>
      </c>
      <c r="Y2151" t="n">
        <v>1</v>
      </c>
      <c r="Z2151" t="n">
        <v>10</v>
      </c>
    </row>
    <row r="2152">
      <c r="A2152" t="n">
        <v>6</v>
      </c>
      <c r="B2152" t="n">
        <v>65</v>
      </c>
      <c r="C2152" t="inlineStr">
        <is>
          <t xml:space="preserve">CONCLUIDO	</t>
        </is>
      </c>
      <c r="D2152" t="n">
        <v>4.412</v>
      </c>
      <c r="E2152" t="n">
        <v>22.67</v>
      </c>
      <c r="F2152" t="n">
        <v>18.88</v>
      </c>
      <c r="G2152" t="n">
        <v>19.2</v>
      </c>
      <c r="H2152" t="n">
        <v>0.33</v>
      </c>
      <c r="I2152" t="n">
        <v>59</v>
      </c>
      <c r="J2152" t="n">
        <v>135.22</v>
      </c>
      <c r="K2152" t="n">
        <v>46.47</v>
      </c>
      <c r="L2152" t="n">
        <v>2.5</v>
      </c>
      <c r="M2152" t="n">
        <v>57</v>
      </c>
      <c r="N2152" t="n">
        <v>21.26</v>
      </c>
      <c r="O2152" t="n">
        <v>16911.68</v>
      </c>
      <c r="P2152" t="n">
        <v>200.6</v>
      </c>
      <c r="Q2152" t="n">
        <v>444.58</v>
      </c>
      <c r="R2152" t="n">
        <v>112.42</v>
      </c>
      <c r="S2152" t="n">
        <v>48.21</v>
      </c>
      <c r="T2152" t="n">
        <v>25921.56</v>
      </c>
      <c r="U2152" t="n">
        <v>0.43</v>
      </c>
      <c r="V2152" t="n">
        <v>0.72</v>
      </c>
      <c r="W2152" t="n">
        <v>0.26</v>
      </c>
      <c r="X2152" t="n">
        <v>1.6</v>
      </c>
      <c r="Y2152" t="n">
        <v>1</v>
      </c>
      <c r="Z2152" t="n">
        <v>10</v>
      </c>
    </row>
    <row r="2153">
      <c r="A2153" t="n">
        <v>7</v>
      </c>
      <c r="B2153" t="n">
        <v>65</v>
      </c>
      <c r="C2153" t="inlineStr">
        <is>
          <t xml:space="preserve">CONCLUIDO	</t>
        </is>
      </c>
      <c r="D2153" t="n">
        <v>4.5103</v>
      </c>
      <c r="E2153" t="n">
        <v>22.17</v>
      </c>
      <c r="F2153" t="n">
        <v>18.55</v>
      </c>
      <c r="G2153" t="n">
        <v>21</v>
      </c>
      <c r="H2153" t="n">
        <v>0.36</v>
      </c>
      <c r="I2153" t="n">
        <v>53</v>
      </c>
      <c r="J2153" t="n">
        <v>135.56</v>
      </c>
      <c r="K2153" t="n">
        <v>46.47</v>
      </c>
      <c r="L2153" t="n">
        <v>2.75</v>
      </c>
      <c r="M2153" t="n">
        <v>51</v>
      </c>
      <c r="N2153" t="n">
        <v>21.34</v>
      </c>
      <c r="O2153" t="n">
        <v>16953.14</v>
      </c>
      <c r="P2153" t="n">
        <v>196.28</v>
      </c>
      <c r="Q2153" t="n">
        <v>444.61</v>
      </c>
      <c r="R2153" t="n">
        <v>101.8</v>
      </c>
      <c r="S2153" t="n">
        <v>48.21</v>
      </c>
      <c r="T2153" t="n">
        <v>20638</v>
      </c>
      <c r="U2153" t="n">
        <v>0.47</v>
      </c>
      <c r="V2153" t="n">
        <v>0.74</v>
      </c>
      <c r="W2153" t="n">
        <v>0.23</v>
      </c>
      <c r="X2153" t="n">
        <v>1.27</v>
      </c>
      <c r="Y2153" t="n">
        <v>1</v>
      </c>
      <c r="Z2153" t="n">
        <v>10</v>
      </c>
    </row>
    <row r="2154">
      <c r="A2154" t="n">
        <v>8</v>
      </c>
      <c r="B2154" t="n">
        <v>65</v>
      </c>
      <c r="C2154" t="inlineStr">
        <is>
          <t xml:space="preserve">CONCLUIDO	</t>
        </is>
      </c>
      <c r="D2154" t="n">
        <v>4.4782</v>
      </c>
      <c r="E2154" t="n">
        <v>22.33</v>
      </c>
      <c r="F2154" t="n">
        <v>18.82</v>
      </c>
      <c r="G2154" t="n">
        <v>23.04</v>
      </c>
      <c r="H2154" t="n">
        <v>0.39</v>
      </c>
      <c r="I2154" t="n">
        <v>49</v>
      </c>
      <c r="J2154" t="n">
        <v>135.9</v>
      </c>
      <c r="K2154" t="n">
        <v>46.47</v>
      </c>
      <c r="L2154" t="n">
        <v>3</v>
      </c>
      <c r="M2154" t="n">
        <v>47</v>
      </c>
      <c r="N2154" t="n">
        <v>21.43</v>
      </c>
      <c r="O2154" t="n">
        <v>16994.64</v>
      </c>
      <c r="P2154" t="n">
        <v>198.92</v>
      </c>
      <c r="Q2154" t="n">
        <v>444.61</v>
      </c>
      <c r="R2154" t="n">
        <v>111.58</v>
      </c>
      <c r="S2154" t="n">
        <v>48.21</v>
      </c>
      <c r="T2154" t="n">
        <v>25551.94</v>
      </c>
      <c r="U2154" t="n">
        <v>0.43</v>
      </c>
      <c r="V2154" t="n">
        <v>0.73</v>
      </c>
      <c r="W2154" t="n">
        <v>0.24</v>
      </c>
      <c r="X2154" t="n">
        <v>1.54</v>
      </c>
      <c r="Y2154" t="n">
        <v>1</v>
      </c>
      <c r="Z2154" t="n">
        <v>10</v>
      </c>
    </row>
    <row r="2155">
      <c r="A2155" t="n">
        <v>9</v>
      </c>
      <c r="B2155" t="n">
        <v>65</v>
      </c>
      <c r="C2155" t="inlineStr">
        <is>
          <t xml:space="preserve">CONCLUIDO	</t>
        </is>
      </c>
      <c r="D2155" t="n">
        <v>4.5471</v>
      </c>
      <c r="E2155" t="n">
        <v>21.99</v>
      </c>
      <c r="F2155" t="n">
        <v>18.59</v>
      </c>
      <c r="G2155" t="n">
        <v>24.78</v>
      </c>
      <c r="H2155" t="n">
        <v>0.42</v>
      </c>
      <c r="I2155" t="n">
        <v>45</v>
      </c>
      <c r="J2155" t="n">
        <v>136.23</v>
      </c>
      <c r="K2155" t="n">
        <v>46.47</v>
      </c>
      <c r="L2155" t="n">
        <v>3.25</v>
      </c>
      <c r="M2155" t="n">
        <v>43</v>
      </c>
      <c r="N2155" t="n">
        <v>21.52</v>
      </c>
      <c r="O2155" t="n">
        <v>17036.16</v>
      </c>
      <c r="P2155" t="n">
        <v>195.7</v>
      </c>
      <c r="Q2155" t="n">
        <v>444.61</v>
      </c>
      <c r="R2155" t="n">
        <v>103.42</v>
      </c>
      <c r="S2155" t="n">
        <v>48.21</v>
      </c>
      <c r="T2155" t="n">
        <v>21488.13</v>
      </c>
      <c r="U2155" t="n">
        <v>0.47</v>
      </c>
      <c r="V2155" t="n">
        <v>0.73</v>
      </c>
      <c r="W2155" t="n">
        <v>0.24</v>
      </c>
      <c r="X2155" t="n">
        <v>1.31</v>
      </c>
      <c r="Y2155" t="n">
        <v>1</v>
      </c>
      <c r="Z2155" t="n">
        <v>10</v>
      </c>
    </row>
    <row r="2156">
      <c r="A2156" t="n">
        <v>10</v>
      </c>
      <c r="B2156" t="n">
        <v>65</v>
      </c>
      <c r="C2156" t="inlineStr">
        <is>
          <t xml:space="preserve">CONCLUIDO	</t>
        </is>
      </c>
      <c r="D2156" t="n">
        <v>4.6022</v>
      </c>
      <c r="E2156" t="n">
        <v>21.73</v>
      </c>
      <c r="F2156" t="n">
        <v>18.43</v>
      </c>
      <c r="G2156" t="n">
        <v>26.97</v>
      </c>
      <c r="H2156" t="n">
        <v>0.45</v>
      </c>
      <c r="I2156" t="n">
        <v>41</v>
      </c>
      <c r="J2156" t="n">
        <v>136.57</v>
      </c>
      <c r="K2156" t="n">
        <v>46.47</v>
      </c>
      <c r="L2156" t="n">
        <v>3.5</v>
      </c>
      <c r="M2156" t="n">
        <v>39</v>
      </c>
      <c r="N2156" t="n">
        <v>21.6</v>
      </c>
      <c r="O2156" t="n">
        <v>17077.72</v>
      </c>
      <c r="P2156" t="n">
        <v>193.47</v>
      </c>
      <c r="Q2156" t="n">
        <v>444.56</v>
      </c>
      <c r="R2156" t="n">
        <v>98.38</v>
      </c>
      <c r="S2156" t="n">
        <v>48.21</v>
      </c>
      <c r="T2156" t="n">
        <v>18988.87</v>
      </c>
      <c r="U2156" t="n">
        <v>0.49</v>
      </c>
      <c r="V2156" t="n">
        <v>0.74</v>
      </c>
      <c r="W2156" t="n">
        <v>0.23</v>
      </c>
      <c r="X2156" t="n">
        <v>1.16</v>
      </c>
      <c r="Y2156" t="n">
        <v>1</v>
      </c>
      <c r="Z2156" t="n">
        <v>10</v>
      </c>
    </row>
    <row r="2157">
      <c r="A2157" t="n">
        <v>11</v>
      </c>
      <c r="B2157" t="n">
        <v>65</v>
      </c>
      <c r="C2157" t="inlineStr">
        <is>
          <t xml:space="preserve">CONCLUIDO	</t>
        </is>
      </c>
      <c r="D2157" t="n">
        <v>4.6383</v>
      </c>
      <c r="E2157" t="n">
        <v>21.56</v>
      </c>
      <c r="F2157" t="n">
        <v>18.34</v>
      </c>
      <c r="G2157" t="n">
        <v>28.97</v>
      </c>
      <c r="H2157" t="n">
        <v>0.48</v>
      </c>
      <c r="I2157" t="n">
        <v>38</v>
      </c>
      <c r="J2157" t="n">
        <v>136.91</v>
      </c>
      <c r="K2157" t="n">
        <v>46.47</v>
      </c>
      <c r="L2157" t="n">
        <v>3.75</v>
      </c>
      <c r="M2157" t="n">
        <v>36</v>
      </c>
      <c r="N2157" t="n">
        <v>21.69</v>
      </c>
      <c r="O2157" t="n">
        <v>17119.3</v>
      </c>
      <c r="P2157" t="n">
        <v>191.92</v>
      </c>
      <c r="Q2157" t="n">
        <v>444.57</v>
      </c>
      <c r="R2157" t="n">
        <v>95.41</v>
      </c>
      <c r="S2157" t="n">
        <v>48.21</v>
      </c>
      <c r="T2157" t="n">
        <v>17518.45</v>
      </c>
      <c r="U2157" t="n">
        <v>0.51</v>
      </c>
      <c r="V2157" t="n">
        <v>0.74</v>
      </c>
      <c r="W2157" t="n">
        <v>0.23</v>
      </c>
      <c r="X2157" t="n">
        <v>1.07</v>
      </c>
      <c r="Y2157" t="n">
        <v>1</v>
      </c>
      <c r="Z2157" t="n">
        <v>10</v>
      </c>
    </row>
    <row r="2158">
      <c r="A2158" t="n">
        <v>12</v>
      </c>
      <c r="B2158" t="n">
        <v>65</v>
      </c>
      <c r="C2158" t="inlineStr">
        <is>
          <t xml:space="preserve">CONCLUIDO	</t>
        </is>
      </c>
      <c r="D2158" t="n">
        <v>4.6627</v>
      </c>
      <c r="E2158" t="n">
        <v>21.45</v>
      </c>
      <c r="F2158" t="n">
        <v>18.29</v>
      </c>
      <c r="G2158" t="n">
        <v>30.48</v>
      </c>
      <c r="H2158" t="n">
        <v>0.52</v>
      </c>
      <c r="I2158" t="n">
        <v>36</v>
      </c>
      <c r="J2158" t="n">
        <v>137.25</v>
      </c>
      <c r="K2158" t="n">
        <v>46.47</v>
      </c>
      <c r="L2158" t="n">
        <v>4</v>
      </c>
      <c r="M2158" t="n">
        <v>34</v>
      </c>
      <c r="N2158" t="n">
        <v>21.78</v>
      </c>
      <c r="O2158" t="n">
        <v>17160.92</v>
      </c>
      <c r="P2158" t="n">
        <v>190.78</v>
      </c>
      <c r="Q2158" t="n">
        <v>444.57</v>
      </c>
      <c r="R2158" t="n">
        <v>93.52</v>
      </c>
      <c r="S2158" t="n">
        <v>48.21</v>
      </c>
      <c r="T2158" t="n">
        <v>16582.52</v>
      </c>
      <c r="U2158" t="n">
        <v>0.52</v>
      </c>
      <c r="V2158" t="n">
        <v>0.75</v>
      </c>
      <c r="W2158" t="n">
        <v>0.22</v>
      </c>
      <c r="X2158" t="n">
        <v>1.01</v>
      </c>
      <c r="Y2158" t="n">
        <v>1</v>
      </c>
      <c r="Z2158" t="n">
        <v>10</v>
      </c>
    </row>
    <row r="2159">
      <c r="A2159" t="n">
        <v>13</v>
      </c>
      <c r="B2159" t="n">
        <v>65</v>
      </c>
      <c r="C2159" t="inlineStr">
        <is>
          <t xml:space="preserve">CONCLUIDO	</t>
        </is>
      </c>
      <c r="D2159" t="n">
        <v>4.7034</v>
      </c>
      <c r="E2159" t="n">
        <v>21.26</v>
      </c>
      <c r="F2159" t="n">
        <v>18.18</v>
      </c>
      <c r="G2159" t="n">
        <v>33.06</v>
      </c>
      <c r="H2159" t="n">
        <v>0.55</v>
      </c>
      <c r="I2159" t="n">
        <v>33</v>
      </c>
      <c r="J2159" t="n">
        <v>137.58</v>
      </c>
      <c r="K2159" t="n">
        <v>46.47</v>
      </c>
      <c r="L2159" t="n">
        <v>4.25</v>
      </c>
      <c r="M2159" t="n">
        <v>31</v>
      </c>
      <c r="N2159" t="n">
        <v>21.87</v>
      </c>
      <c r="O2159" t="n">
        <v>17202.57</v>
      </c>
      <c r="P2159" t="n">
        <v>188.81</v>
      </c>
      <c r="Q2159" t="n">
        <v>444.55</v>
      </c>
      <c r="R2159" t="n">
        <v>90.12</v>
      </c>
      <c r="S2159" t="n">
        <v>48.21</v>
      </c>
      <c r="T2159" t="n">
        <v>14899.42</v>
      </c>
      <c r="U2159" t="n">
        <v>0.53</v>
      </c>
      <c r="V2159" t="n">
        <v>0.75</v>
      </c>
      <c r="W2159" t="n">
        <v>0.22</v>
      </c>
      <c r="X2159" t="n">
        <v>0.91</v>
      </c>
      <c r="Y2159" t="n">
        <v>1</v>
      </c>
      <c r="Z2159" t="n">
        <v>10</v>
      </c>
    </row>
    <row r="2160">
      <c r="A2160" t="n">
        <v>14</v>
      </c>
      <c r="B2160" t="n">
        <v>65</v>
      </c>
      <c r="C2160" t="inlineStr">
        <is>
          <t xml:space="preserve">CONCLUIDO	</t>
        </is>
      </c>
      <c r="D2160" t="n">
        <v>4.7302</v>
      </c>
      <c r="E2160" t="n">
        <v>21.14</v>
      </c>
      <c r="F2160" t="n">
        <v>18.12</v>
      </c>
      <c r="G2160" t="n">
        <v>35.06</v>
      </c>
      <c r="H2160" t="n">
        <v>0.58</v>
      </c>
      <c r="I2160" t="n">
        <v>31</v>
      </c>
      <c r="J2160" t="n">
        <v>137.92</v>
      </c>
      <c r="K2160" t="n">
        <v>46.47</v>
      </c>
      <c r="L2160" t="n">
        <v>4.5</v>
      </c>
      <c r="M2160" t="n">
        <v>29</v>
      </c>
      <c r="N2160" t="n">
        <v>21.95</v>
      </c>
      <c r="O2160" t="n">
        <v>17244.24</v>
      </c>
      <c r="P2160" t="n">
        <v>187.87</v>
      </c>
      <c r="Q2160" t="n">
        <v>444.56</v>
      </c>
      <c r="R2160" t="n">
        <v>87.98</v>
      </c>
      <c r="S2160" t="n">
        <v>48.21</v>
      </c>
      <c r="T2160" t="n">
        <v>13841.4</v>
      </c>
      <c r="U2160" t="n">
        <v>0.55</v>
      </c>
      <c r="V2160" t="n">
        <v>0.75</v>
      </c>
      <c r="W2160" t="n">
        <v>0.21</v>
      </c>
      <c r="X2160" t="n">
        <v>0.84</v>
      </c>
      <c r="Y2160" t="n">
        <v>1</v>
      </c>
      <c r="Z2160" t="n">
        <v>10</v>
      </c>
    </row>
    <row r="2161">
      <c r="A2161" t="n">
        <v>15</v>
      </c>
      <c r="B2161" t="n">
        <v>65</v>
      </c>
      <c r="C2161" t="inlineStr">
        <is>
          <t xml:space="preserve">CONCLUIDO	</t>
        </is>
      </c>
      <c r="D2161" t="n">
        <v>4.7421</v>
      </c>
      <c r="E2161" t="n">
        <v>21.09</v>
      </c>
      <c r="F2161" t="n">
        <v>18.09</v>
      </c>
      <c r="G2161" t="n">
        <v>36.18</v>
      </c>
      <c r="H2161" t="n">
        <v>0.61</v>
      </c>
      <c r="I2161" t="n">
        <v>30</v>
      </c>
      <c r="J2161" t="n">
        <v>138.26</v>
      </c>
      <c r="K2161" t="n">
        <v>46.47</v>
      </c>
      <c r="L2161" t="n">
        <v>4.75</v>
      </c>
      <c r="M2161" t="n">
        <v>28</v>
      </c>
      <c r="N2161" t="n">
        <v>22.04</v>
      </c>
      <c r="O2161" t="n">
        <v>17285.95</v>
      </c>
      <c r="P2161" t="n">
        <v>186.94</v>
      </c>
      <c r="Q2161" t="n">
        <v>444.55</v>
      </c>
      <c r="R2161" t="n">
        <v>87.11</v>
      </c>
      <c r="S2161" t="n">
        <v>48.21</v>
      </c>
      <c r="T2161" t="n">
        <v>13410.41</v>
      </c>
      <c r="U2161" t="n">
        <v>0.55</v>
      </c>
      <c r="V2161" t="n">
        <v>0.75</v>
      </c>
      <c r="W2161" t="n">
        <v>0.21</v>
      </c>
      <c r="X2161" t="n">
        <v>0.8100000000000001</v>
      </c>
      <c r="Y2161" t="n">
        <v>1</v>
      </c>
      <c r="Z2161" t="n">
        <v>10</v>
      </c>
    </row>
    <row r="2162">
      <c r="A2162" t="n">
        <v>16</v>
      </c>
      <c r="B2162" t="n">
        <v>65</v>
      </c>
      <c r="C2162" t="inlineStr">
        <is>
          <t xml:space="preserve">CONCLUIDO	</t>
        </is>
      </c>
      <c r="D2162" t="n">
        <v>4.7731</v>
      </c>
      <c r="E2162" t="n">
        <v>20.95</v>
      </c>
      <c r="F2162" t="n">
        <v>18.01</v>
      </c>
      <c r="G2162" t="n">
        <v>38.59</v>
      </c>
      <c r="H2162" t="n">
        <v>0.64</v>
      </c>
      <c r="I2162" t="n">
        <v>28</v>
      </c>
      <c r="J2162" t="n">
        <v>138.6</v>
      </c>
      <c r="K2162" t="n">
        <v>46.47</v>
      </c>
      <c r="L2162" t="n">
        <v>5</v>
      </c>
      <c r="M2162" t="n">
        <v>26</v>
      </c>
      <c r="N2162" t="n">
        <v>22.13</v>
      </c>
      <c r="O2162" t="n">
        <v>17327.69</v>
      </c>
      <c r="P2162" t="n">
        <v>185.42</v>
      </c>
      <c r="Q2162" t="n">
        <v>444.58</v>
      </c>
      <c r="R2162" t="n">
        <v>84.33</v>
      </c>
      <c r="S2162" t="n">
        <v>48.21</v>
      </c>
      <c r="T2162" t="n">
        <v>12028.31</v>
      </c>
      <c r="U2162" t="n">
        <v>0.57</v>
      </c>
      <c r="V2162" t="n">
        <v>0.76</v>
      </c>
      <c r="W2162" t="n">
        <v>0.21</v>
      </c>
      <c r="X2162" t="n">
        <v>0.73</v>
      </c>
      <c r="Y2162" t="n">
        <v>1</v>
      </c>
      <c r="Z2162" t="n">
        <v>10</v>
      </c>
    </row>
    <row r="2163">
      <c r="A2163" t="n">
        <v>17</v>
      </c>
      <c r="B2163" t="n">
        <v>65</v>
      </c>
      <c r="C2163" t="inlineStr">
        <is>
          <t xml:space="preserve">CONCLUIDO	</t>
        </is>
      </c>
      <c r="D2163" t="n">
        <v>4.7988</v>
      </c>
      <c r="E2163" t="n">
        <v>20.84</v>
      </c>
      <c r="F2163" t="n">
        <v>17.92</v>
      </c>
      <c r="G2163" t="n">
        <v>39.83</v>
      </c>
      <c r="H2163" t="n">
        <v>0.67</v>
      </c>
      <c r="I2163" t="n">
        <v>27</v>
      </c>
      <c r="J2163" t="n">
        <v>138.94</v>
      </c>
      <c r="K2163" t="n">
        <v>46.47</v>
      </c>
      <c r="L2163" t="n">
        <v>5.25</v>
      </c>
      <c r="M2163" t="n">
        <v>25</v>
      </c>
      <c r="N2163" t="n">
        <v>22.22</v>
      </c>
      <c r="O2163" t="n">
        <v>17369.47</v>
      </c>
      <c r="P2163" t="n">
        <v>183.82</v>
      </c>
      <c r="Q2163" t="n">
        <v>444.55</v>
      </c>
      <c r="R2163" t="n">
        <v>81.87</v>
      </c>
      <c r="S2163" t="n">
        <v>48.21</v>
      </c>
      <c r="T2163" t="n">
        <v>10804.49</v>
      </c>
      <c r="U2163" t="n">
        <v>0.59</v>
      </c>
      <c r="V2163" t="n">
        <v>0.76</v>
      </c>
      <c r="W2163" t="n">
        <v>0.19</v>
      </c>
      <c r="X2163" t="n">
        <v>0.65</v>
      </c>
      <c r="Y2163" t="n">
        <v>1</v>
      </c>
      <c r="Z2163" t="n">
        <v>10</v>
      </c>
    </row>
    <row r="2164">
      <c r="A2164" t="n">
        <v>18</v>
      </c>
      <c r="B2164" t="n">
        <v>65</v>
      </c>
      <c r="C2164" t="inlineStr">
        <is>
          <t xml:space="preserve">CONCLUIDO	</t>
        </is>
      </c>
      <c r="D2164" t="n">
        <v>4.7915</v>
      </c>
      <c r="E2164" t="n">
        <v>20.87</v>
      </c>
      <c r="F2164" t="n">
        <v>18.01</v>
      </c>
      <c r="G2164" t="n">
        <v>43.22</v>
      </c>
      <c r="H2164" t="n">
        <v>0.7</v>
      </c>
      <c r="I2164" t="n">
        <v>25</v>
      </c>
      <c r="J2164" t="n">
        <v>139.28</v>
      </c>
      <c r="K2164" t="n">
        <v>46.47</v>
      </c>
      <c r="L2164" t="n">
        <v>5.5</v>
      </c>
      <c r="M2164" t="n">
        <v>23</v>
      </c>
      <c r="N2164" t="n">
        <v>22.31</v>
      </c>
      <c r="O2164" t="n">
        <v>17411.27</v>
      </c>
      <c r="P2164" t="n">
        <v>184.19</v>
      </c>
      <c r="Q2164" t="n">
        <v>444.59</v>
      </c>
      <c r="R2164" t="n">
        <v>84.48</v>
      </c>
      <c r="S2164" t="n">
        <v>48.21</v>
      </c>
      <c r="T2164" t="n">
        <v>12119.2</v>
      </c>
      <c r="U2164" t="n">
        <v>0.57</v>
      </c>
      <c r="V2164" t="n">
        <v>0.76</v>
      </c>
      <c r="W2164" t="n">
        <v>0.21</v>
      </c>
      <c r="X2164" t="n">
        <v>0.73</v>
      </c>
      <c r="Y2164" t="n">
        <v>1</v>
      </c>
      <c r="Z2164" t="n">
        <v>10</v>
      </c>
    </row>
    <row r="2165">
      <c r="A2165" t="n">
        <v>19</v>
      </c>
      <c r="B2165" t="n">
        <v>65</v>
      </c>
      <c r="C2165" t="inlineStr">
        <is>
          <t xml:space="preserve">CONCLUIDO	</t>
        </is>
      </c>
      <c r="D2165" t="n">
        <v>4.8128</v>
      </c>
      <c r="E2165" t="n">
        <v>20.78</v>
      </c>
      <c r="F2165" t="n">
        <v>17.94</v>
      </c>
      <c r="G2165" t="n">
        <v>44.86</v>
      </c>
      <c r="H2165" t="n">
        <v>0.73</v>
      </c>
      <c r="I2165" t="n">
        <v>24</v>
      </c>
      <c r="J2165" t="n">
        <v>139.61</v>
      </c>
      <c r="K2165" t="n">
        <v>46.47</v>
      </c>
      <c r="L2165" t="n">
        <v>5.75</v>
      </c>
      <c r="M2165" t="n">
        <v>22</v>
      </c>
      <c r="N2165" t="n">
        <v>22.4</v>
      </c>
      <c r="O2165" t="n">
        <v>17453.1</v>
      </c>
      <c r="P2165" t="n">
        <v>183.08</v>
      </c>
      <c r="Q2165" t="n">
        <v>444.56</v>
      </c>
      <c r="R2165" t="n">
        <v>82.52</v>
      </c>
      <c r="S2165" t="n">
        <v>48.21</v>
      </c>
      <c r="T2165" t="n">
        <v>11145.17</v>
      </c>
      <c r="U2165" t="n">
        <v>0.58</v>
      </c>
      <c r="V2165" t="n">
        <v>0.76</v>
      </c>
      <c r="W2165" t="n">
        <v>0.2</v>
      </c>
      <c r="X2165" t="n">
        <v>0.67</v>
      </c>
      <c r="Y2165" t="n">
        <v>1</v>
      </c>
      <c r="Z2165" t="n">
        <v>10</v>
      </c>
    </row>
    <row r="2166">
      <c r="A2166" t="n">
        <v>20</v>
      </c>
      <c r="B2166" t="n">
        <v>65</v>
      </c>
      <c r="C2166" t="inlineStr">
        <is>
          <t xml:space="preserve">CONCLUIDO	</t>
        </is>
      </c>
      <c r="D2166" t="n">
        <v>4.8276</v>
      </c>
      <c r="E2166" t="n">
        <v>20.71</v>
      </c>
      <c r="F2166" t="n">
        <v>17.91</v>
      </c>
      <c r="G2166" t="n">
        <v>46.72</v>
      </c>
      <c r="H2166" t="n">
        <v>0.76</v>
      </c>
      <c r="I2166" t="n">
        <v>23</v>
      </c>
      <c r="J2166" t="n">
        <v>139.95</v>
      </c>
      <c r="K2166" t="n">
        <v>46.47</v>
      </c>
      <c r="L2166" t="n">
        <v>6</v>
      </c>
      <c r="M2166" t="n">
        <v>21</v>
      </c>
      <c r="N2166" t="n">
        <v>22.49</v>
      </c>
      <c r="O2166" t="n">
        <v>17494.97</v>
      </c>
      <c r="P2166" t="n">
        <v>181.96</v>
      </c>
      <c r="Q2166" t="n">
        <v>444.57</v>
      </c>
      <c r="R2166" t="n">
        <v>81.31</v>
      </c>
      <c r="S2166" t="n">
        <v>48.21</v>
      </c>
      <c r="T2166" t="n">
        <v>10545.36</v>
      </c>
      <c r="U2166" t="n">
        <v>0.59</v>
      </c>
      <c r="V2166" t="n">
        <v>0.76</v>
      </c>
      <c r="W2166" t="n">
        <v>0.2</v>
      </c>
      <c r="X2166" t="n">
        <v>0.63</v>
      </c>
      <c r="Y2166" t="n">
        <v>1</v>
      </c>
      <c r="Z2166" t="n">
        <v>10</v>
      </c>
    </row>
    <row r="2167">
      <c r="A2167" t="n">
        <v>21</v>
      </c>
      <c r="B2167" t="n">
        <v>65</v>
      </c>
      <c r="C2167" t="inlineStr">
        <is>
          <t xml:space="preserve">CONCLUIDO	</t>
        </is>
      </c>
      <c r="D2167" t="n">
        <v>4.8402</v>
      </c>
      <c r="E2167" t="n">
        <v>20.66</v>
      </c>
      <c r="F2167" t="n">
        <v>17.88</v>
      </c>
      <c r="G2167" t="n">
        <v>48.77</v>
      </c>
      <c r="H2167" t="n">
        <v>0.79</v>
      </c>
      <c r="I2167" t="n">
        <v>22</v>
      </c>
      <c r="J2167" t="n">
        <v>140.29</v>
      </c>
      <c r="K2167" t="n">
        <v>46.47</v>
      </c>
      <c r="L2167" t="n">
        <v>6.25</v>
      </c>
      <c r="M2167" t="n">
        <v>20</v>
      </c>
      <c r="N2167" t="n">
        <v>22.58</v>
      </c>
      <c r="O2167" t="n">
        <v>17536.87</v>
      </c>
      <c r="P2167" t="n">
        <v>181.43</v>
      </c>
      <c r="Q2167" t="n">
        <v>444.57</v>
      </c>
      <c r="R2167" t="n">
        <v>80.31</v>
      </c>
      <c r="S2167" t="n">
        <v>48.21</v>
      </c>
      <c r="T2167" t="n">
        <v>10048.52</v>
      </c>
      <c r="U2167" t="n">
        <v>0.6</v>
      </c>
      <c r="V2167" t="n">
        <v>0.76</v>
      </c>
      <c r="W2167" t="n">
        <v>0.2</v>
      </c>
      <c r="X2167" t="n">
        <v>0.6</v>
      </c>
      <c r="Y2167" t="n">
        <v>1</v>
      </c>
      <c r="Z2167" t="n">
        <v>10</v>
      </c>
    </row>
    <row r="2168">
      <c r="A2168" t="n">
        <v>22</v>
      </c>
      <c r="B2168" t="n">
        <v>65</v>
      </c>
      <c r="C2168" t="inlineStr">
        <is>
          <t xml:space="preserve">CONCLUIDO	</t>
        </is>
      </c>
      <c r="D2168" t="n">
        <v>4.8531</v>
      </c>
      <c r="E2168" t="n">
        <v>20.61</v>
      </c>
      <c r="F2168" t="n">
        <v>17.85</v>
      </c>
      <c r="G2168" t="n">
        <v>51.01</v>
      </c>
      <c r="H2168" t="n">
        <v>0.82</v>
      </c>
      <c r="I2168" t="n">
        <v>21</v>
      </c>
      <c r="J2168" t="n">
        <v>140.63</v>
      </c>
      <c r="K2168" t="n">
        <v>46.47</v>
      </c>
      <c r="L2168" t="n">
        <v>6.5</v>
      </c>
      <c r="M2168" t="n">
        <v>19</v>
      </c>
      <c r="N2168" t="n">
        <v>22.67</v>
      </c>
      <c r="O2168" t="n">
        <v>17578.8</v>
      </c>
      <c r="P2168" t="n">
        <v>179.83</v>
      </c>
      <c r="Q2168" t="n">
        <v>444.56</v>
      </c>
      <c r="R2168" t="n">
        <v>79.47</v>
      </c>
      <c r="S2168" t="n">
        <v>48.21</v>
      </c>
      <c r="T2168" t="n">
        <v>9634.73</v>
      </c>
      <c r="U2168" t="n">
        <v>0.61</v>
      </c>
      <c r="V2168" t="n">
        <v>0.76</v>
      </c>
      <c r="W2168" t="n">
        <v>0.2</v>
      </c>
      <c r="X2168" t="n">
        <v>0.58</v>
      </c>
      <c r="Y2168" t="n">
        <v>1</v>
      </c>
      <c r="Z2168" t="n">
        <v>10</v>
      </c>
    </row>
    <row r="2169">
      <c r="A2169" t="n">
        <v>23</v>
      </c>
      <c r="B2169" t="n">
        <v>65</v>
      </c>
      <c r="C2169" t="inlineStr">
        <is>
          <t xml:space="preserve">CONCLUIDO	</t>
        </is>
      </c>
      <c r="D2169" t="n">
        <v>4.8546</v>
      </c>
      <c r="E2169" t="n">
        <v>20.6</v>
      </c>
      <c r="F2169" t="n">
        <v>17.85</v>
      </c>
      <c r="G2169" t="n">
        <v>50.99</v>
      </c>
      <c r="H2169" t="n">
        <v>0.85</v>
      </c>
      <c r="I2169" t="n">
        <v>21</v>
      </c>
      <c r="J2169" t="n">
        <v>140.97</v>
      </c>
      <c r="K2169" t="n">
        <v>46.47</v>
      </c>
      <c r="L2169" t="n">
        <v>6.75</v>
      </c>
      <c r="M2169" t="n">
        <v>19</v>
      </c>
      <c r="N2169" t="n">
        <v>22.76</v>
      </c>
      <c r="O2169" t="n">
        <v>17620.76</v>
      </c>
      <c r="P2169" t="n">
        <v>179.85</v>
      </c>
      <c r="Q2169" t="n">
        <v>444.55</v>
      </c>
      <c r="R2169" t="n">
        <v>79.19</v>
      </c>
      <c r="S2169" t="n">
        <v>48.21</v>
      </c>
      <c r="T2169" t="n">
        <v>9495.799999999999</v>
      </c>
      <c r="U2169" t="n">
        <v>0.61</v>
      </c>
      <c r="V2169" t="n">
        <v>0.76</v>
      </c>
      <c r="W2169" t="n">
        <v>0.2</v>
      </c>
      <c r="X2169" t="n">
        <v>0.57</v>
      </c>
      <c r="Y2169" t="n">
        <v>1</v>
      </c>
      <c r="Z2169" t="n">
        <v>10</v>
      </c>
    </row>
    <row r="2170">
      <c r="A2170" t="n">
        <v>24</v>
      </c>
      <c r="B2170" t="n">
        <v>65</v>
      </c>
      <c r="C2170" t="inlineStr">
        <is>
          <t xml:space="preserve">CONCLUIDO	</t>
        </is>
      </c>
      <c r="D2170" t="n">
        <v>4.8682</v>
      </c>
      <c r="E2170" t="n">
        <v>20.54</v>
      </c>
      <c r="F2170" t="n">
        <v>17.82</v>
      </c>
      <c r="G2170" t="n">
        <v>53.45</v>
      </c>
      <c r="H2170" t="n">
        <v>0.88</v>
      </c>
      <c r="I2170" t="n">
        <v>20</v>
      </c>
      <c r="J2170" t="n">
        <v>141.31</v>
      </c>
      <c r="K2170" t="n">
        <v>46.47</v>
      </c>
      <c r="L2170" t="n">
        <v>7</v>
      </c>
      <c r="M2170" t="n">
        <v>18</v>
      </c>
      <c r="N2170" t="n">
        <v>22.85</v>
      </c>
      <c r="O2170" t="n">
        <v>17662.75</v>
      </c>
      <c r="P2170" t="n">
        <v>178.81</v>
      </c>
      <c r="Q2170" t="n">
        <v>444.55</v>
      </c>
      <c r="R2170" t="n">
        <v>78.26000000000001</v>
      </c>
      <c r="S2170" t="n">
        <v>48.21</v>
      </c>
      <c r="T2170" t="n">
        <v>9034.620000000001</v>
      </c>
      <c r="U2170" t="n">
        <v>0.62</v>
      </c>
      <c r="V2170" t="n">
        <v>0.77</v>
      </c>
      <c r="W2170" t="n">
        <v>0.19</v>
      </c>
      <c r="X2170" t="n">
        <v>0.54</v>
      </c>
      <c r="Y2170" t="n">
        <v>1</v>
      </c>
      <c r="Z2170" t="n">
        <v>10</v>
      </c>
    </row>
    <row r="2171">
      <c r="A2171" t="n">
        <v>25</v>
      </c>
      <c r="B2171" t="n">
        <v>65</v>
      </c>
      <c r="C2171" t="inlineStr">
        <is>
          <t xml:space="preserve">CONCLUIDO	</t>
        </is>
      </c>
      <c r="D2171" t="n">
        <v>4.8854</v>
      </c>
      <c r="E2171" t="n">
        <v>20.47</v>
      </c>
      <c r="F2171" t="n">
        <v>17.77</v>
      </c>
      <c r="G2171" t="n">
        <v>56.12</v>
      </c>
      <c r="H2171" t="n">
        <v>0.91</v>
      </c>
      <c r="I2171" t="n">
        <v>19</v>
      </c>
      <c r="J2171" t="n">
        <v>141.66</v>
      </c>
      <c r="K2171" t="n">
        <v>46.47</v>
      </c>
      <c r="L2171" t="n">
        <v>7.25</v>
      </c>
      <c r="M2171" t="n">
        <v>17</v>
      </c>
      <c r="N2171" t="n">
        <v>22.94</v>
      </c>
      <c r="O2171" t="n">
        <v>17704.77</v>
      </c>
      <c r="P2171" t="n">
        <v>178.04</v>
      </c>
      <c r="Q2171" t="n">
        <v>444.57</v>
      </c>
      <c r="R2171" t="n">
        <v>76.59</v>
      </c>
      <c r="S2171" t="n">
        <v>48.21</v>
      </c>
      <c r="T2171" t="n">
        <v>8204.17</v>
      </c>
      <c r="U2171" t="n">
        <v>0.63</v>
      </c>
      <c r="V2171" t="n">
        <v>0.77</v>
      </c>
      <c r="W2171" t="n">
        <v>0.2</v>
      </c>
      <c r="X2171" t="n">
        <v>0.49</v>
      </c>
      <c r="Y2171" t="n">
        <v>1</v>
      </c>
      <c r="Z2171" t="n">
        <v>10</v>
      </c>
    </row>
    <row r="2172">
      <c r="A2172" t="n">
        <v>26</v>
      </c>
      <c r="B2172" t="n">
        <v>65</v>
      </c>
      <c r="C2172" t="inlineStr">
        <is>
          <t xml:space="preserve">CONCLUIDO	</t>
        </is>
      </c>
      <c r="D2172" t="n">
        <v>4.921</v>
      </c>
      <c r="E2172" t="n">
        <v>20.32</v>
      </c>
      <c r="F2172" t="n">
        <v>17.65</v>
      </c>
      <c r="G2172" t="n">
        <v>58.84</v>
      </c>
      <c r="H2172" t="n">
        <v>0.93</v>
      </c>
      <c r="I2172" t="n">
        <v>18</v>
      </c>
      <c r="J2172" t="n">
        <v>142</v>
      </c>
      <c r="K2172" t="n">
        <v>46.47</v>
      </c>
      <c r="L2172" t="n">
        <v>7.5</v>
      </c>
      <c r="M2172" t="n">
        <v>16</v>
      </c>
      <c r="N2172" t="n">
        <v>23.03</v>
      </c>
      <c r="O2172" t="n">
        <v>17746.83</v>
      </c>
      <c r="P2172" t="n">
        <v>175.51</v>
      </c>
      <c r="Q2172" t="n">
        <v>444.55</v>
      </c>
      <c r="R2172" t="n">
        <v>72.73</v>
      </c>
      <c r="S2172" t="n">
        <v>48.21</v>
      </c>
      <c r="T2172" t="n">
        <v>6278.38</v>
      </c>
      <c r="U2172" t="n">
        <v>0.66</v>
      </c>
      <c r="V2172" t="n">
        <v>0.77</v>
      </c>
      <c r="W2172" t="n">
        <v>0.18</v>
      </c>
      <c r="X2172" t="n">
        <v>0.37</v>
      </c>
      <c r="Y2172" t="n">
        <v>1</v>
      </c>
      <c r="Z2172" t="n">
        <v>10</v>
      </c>
    </row>
    <row r="2173">
      <c r="A2173" t="n">
        <v>27</v>
      </c>
      <c r="B2173" t="n">
        <v>65</v>
      </c>
      <c r="C2173" t="inlineStr">
        <is>
          <t xml:space="preserve">CONCLUIDO	</t>
        </is>
      </c>
      <c r="D2173" t="n">
        <v>4.8945</v>
      </c>
      <c r="E2173" t="n">
        <v>20.43</v>
      </c>
      <c r="F2173" t="n">
        <v>17.76</v>
      </c>
      <c r="G2173" t="n">
        <v>59.2</v>
      </c>
      <c r="H2173" t="n">
        <v>0.96</v>
      </c>
      <c r="I2173" t="n">
        <v>18</v>
      </c>
      <c r="J2173" t="n">
        <v>142.34</v>
      </c>
      <c r="K2173" t="n">
        <v>46.47</v>
      </c>
      <c r="L2173" t="n">
        <v>7.75</v>
      </c>
      <c r="M2173" t="n">
        <v>16</v>
      </c>
      <c r="N2173" t="n">
        <v>23.12</v>
      </c>
      <c r="O2173" t="n">
        <v>17788.92</v>
      </c>
      <c r="P2173" t="n">
        <v>176.33</v>
      </c>
      <c r="Q2173" t="n">
        <v>444.57</v>
      </c>
      <c r="R2173" t="n">
        <v>76.54000000000001</v>
      </c>
      <c r="S2173" t="n">
        <v>48.21</v>
      </c>
      <c r="T2173" t="n">
        <v>8183.22</v>
      </c>
      <c r="U2173" t="n">
        <v>0.63</v>
      </c>
      <c r="V2173" t="n">
        <v>0.77</v>
      </c>
      <c r="W2173" t="n">
        <v>0.19</v>
      </c>
      <c r="X2173" t="n">
        <v>0.48</v>
      </c>
      <c r="Y2173" t="n">
        <v>1</v>
      </c>
      <c r="Z2173" t="n">
        <v>10</v>
      </c>
    </row>
    <row r="2174">
      <c r="A2174" t="n">
        <v>28</v>
      </c>
      <c r="B2174" t="n">
        <v>65</v>
      </c>
      <c r="C2174" t="inlineStr">
        <is>
          <t xml:space="preserve">CONCLUIDO	</t>
        </is>
      </c>
      <c r="D2174" t="n">
        <v>4.9049</v>
      </c>
      <c r="E2174" t="n">
        <v>20.39</v>
      </c>
      <c r="F2174" t="n">
        <v>17.74</v>
      </c>
      <c r="G2174" t="n">
        <v>62.63</v>
      </c>
      <c r="H2174" t="n">
        <v>0.99</v>
      </c>
      <c r="I2174" t="n">
        <v>17</v>
      </c>
      <c r="J2174" t="n">
        <v>142.68</v>
      </c>
      <c r="K2174" t="n">
        <v>46.47</v>
      </c>
      <c r="L2174" t="n">
        <v>8</v>
      </c>
      <c r="M2174" t="n">
        <v>15</v>
      </c>
      <c r="N2174" t="n">
        <v>23.21</v>
      </c>
      <c r="O2174" t="n">
        <v>17831.04</v>
      </c>
      <c r="P2174" t="n">
        <v>175.54</v>
      </c>
      <c r="Q2174" t="n">
        <v>444.55</v>
      </c>
      <c r="R2174" t="n">
        <v>75.87</v>
      </c>
      <c r="S2174" t="n">
        <v>48.21</v>
      </c>
      <c r="T2174" t="n">
        <v>7854.92</v>
      </c>
      <c r="U2174" t="n">
        <v>0.64</v>
      </c>
      <c r="V2174" t="n">
        <v>0.77</v>
      </c>
      <c r="W2174" t="n">
        <v>0.19</v>
      </c>
      <c r="X2174" t="n">
        <v>0.47</v>
      </c>
      <c r="Y2174" t="n">
        <v>1</v>
      </c>
      <c r="Z2174" t="n">
        <v>10</v>
      </c>
    </row>
    <row r="2175">
      <c r="A2175" t="n">
        <v>29</v>
      </c>
      <c r="B2175" t="n">
        <v>65</v>
      </c>
      <c r="C2175" t="inlineStr">
        <is>
          <t xml:space="preserve">CONCLUIDO	</t>
        </is>
      </c>
      <c r="D2175" t="n">
        <v>4.9032</v>
      </c>
      <c r="E2175" t="n">
        <v>20.39</v>
      </c>
      <c r="F2175" t="n">
        <v>17.75</v>
      </c>
      <c r="G2175" t="n">
        <v>62.65</v>
      </c>
      <c r="H2175" t="n">
        <v>1.02</v>
      </c>
      <c r="I2175" t="n">
        <v>17</v>
      </c>
      <c r="J2175" t="n">
        <v>143.02</v>
      </c>
      <c r="K2175" t="n">
        <v>46.47</v>
      </c>
      <c r="L2175" t="n">
        <v>8.25</v>
      </c>
      <c r="M2175" t="n">
        <v>15</v>
      </c>
      <c r="N2175" t="n">
        <v>23.3</v>
      </c>
      <c r="O2175" t="n">
        <v>17873.19</v>
      </c>
      <c r="P2175" t="n">
        <v>174.63</v>
      </c>
      <c r="Q2175" t="n">
        <v>444.56</v>
      </c>
      <c r="R2175" t="n">
        <v>76.20999999999999</v>
      </c>
      <c r="S2175" t="n">
        <v>48.21</v>
      </c>
      <c r="T2175" t="n">
        <v>8024.26</v>
      </c>
      <c r="U2175" t="n">
        <v>0.63</v>
      </c>
      <c r="V2175" t="n">
        <v>0.77</v>
      </c>
      <c r="W2175" t="n">
        <v>0.19</v>
      </c>
      <c r="X2175" t="n">
        <v>0.47</v>
      </c>
      <c r="Y2175" t="n">
        <v>1</v>
      </c>
      <c r="Z2175" t="n">
        <v>10</v>
      </c>
    </row>
    <row r="2176">
      <c r="A2176" t="n">
        <v>30</v>
      </c>
      <c r="B2176" t="n">
        <v>65</v>
      </c>
      <c r="C2176" t="inlineStr">
        <is>
          <t xml:space="preserve">CONCLUIDO	</t>
        </is>
      </c>
      <c r="D2176" t="n">
        <v>4.9217</v>
      </c>
      <c r="E2176" t="n">
        <v>20.32</v>
      </c>
      <c r="F2176" t="n">
        <v>17.7</v>
      </c>
      <c r="G2176" t="n">
        <v>66.38</v>
      </c>
      <c r="H2176" t="n">
        <v>1.05</v>
      </c>
      <c r="I2176" t="n">
        <v>16</v>
      </c>
      <c r="J2176" t="n">
        <v>143.36</v>
      </c>
      <c r="K2176" t="n">
        <v>46.47</v>
      </c>
      <c r="L2176" t="n">
        <v>8.5</v>
      </c>
      <c r="M2176" t="n">
        <v>14</v>
      </c>
      <c r="N2176" t="n">
        <v>23.4</v>
      </c>
      <c r="O2176" t="n">
        <v>17915.37</v>
      </c>
      <c r="P2176" t="n">
        <v>173.66</v>
      </c>
      <c r="Q2176" t="n">
        <v>444.55</v>
      </c>
      <c r="R2176" t="n">
        <v>74.53</v>
      </c>
      <c r="S2176" t="n">
        <v>48.21</v>
      </c>
      <c r="T2176" t="n">
        <v>7191.56</v>
      </c>
      <c r="U2176" t="n">
        <v>0.65</v>
      </c>
      <c r="V2176" t="n">
        <v>0.77</v>
      </c>
      <c r="W2176" t="n">
        <v>0.19</v>
      </c>
      <c r="X2176" t="n">
        <v>0.43</v>
      </c>
      <c r="Y2176" t="n">
        <v>1</v>
      </c>
      <c r="Z2176" t="n">
        <v>10</v>
      </c>
    </row>
    <row r="2177">
      <c r="A2177" t="n">
        <v>31</v>
      </c>
      <c r="B2177" t="n">
        <v>65</v>
      </c>
      <c r="C2177" t="inlineStr">
        <is>
          <t xml:space="preserve">CONCLUIDO	</t>
        </is>
      </c>
      <c r="D2177" t="n">
        <v>4.9179</v>
      </c>
      <c r="E2177" t="n">
        <v>20.33</v>
      </c>
      <c r="F2177" t="n">
        <v>17.72</v>
      </c>
      <c r="G2177" t="n">
        <v>66.44</v>
      </c>
      <c r="H2177" t="n">
        <v>1.08</v>
      </c>
      <c r="I2177" t="n">
        <v>16</v>
      </c>
      <c r="J2177" t="n">
        <v>143.7</v>
      </c>
      <c r="K2177" t="n">
        <v>46.47</v>
      </c>
      <c r="L2177" t="n">
        <v>8.75</v>
      </c>
      <c r="M2177" t="n">
        <v>14</v>
      </c>
      <c r="N2177" t="n">
        <v>23.49</v>
      </c>
      <c r="O2177" t="n">
        <v>17957.59</v>
      </c>
      <c r="P2177" t="n">
        <v>173.15</v>
      </c>
      <c r="Q2177" t="n">
        <v>444.56</v>
      </c>
      <c r="R2177" t="n">
        <v>75.08</v>
      </c>
      <c r="S2177" t="n">
        <v>48.21</v>
      </c>
      <c r="T2177" t="n">
        <v>7465.22</v>
      </c>
      <c r="U2177" t="n">
        <v>0.64</v>
      </c>
      <c r="V2177" t="n">
        <v>0.77</v>
      </c>
      <c r="W2177" t="n">
        <v>0.19</v>
      </c>
      <c r="X2177" t="n">
        <v>0.44</v>
      </c>
      <c r="Y2177" t="n">
        <v>1</v>
      </c>
      <c r="Z2177" t="n">
        <v>10</v>
      </c>
    </row>
    <row r="2178">
      <c r="A2178" t="n">
        <v>32</v>
      </c>
      <c r="B2178" t="n">
        <v>65</v>
      </c>
      <c r="C2178" t="inlineStr">
        <is>
          <t xml:space="preserve">CONCLUIDO	</t>
        </is>
      </c>
      <c r="D2178" t="n">
        <v>4.9343</v>
      </c>
      <c r="E2178" t="n">
        <v>20.27</v>
      </c>
      <c r="F2178" t="n">
        <v>17.68</v>
      </c>
      <c r="G2178" t="n">
        <v>70.70999999999999</v>
      </c>
      <c r="H2178" t="n">
        <v>1.11</v>
      </c>
      <c r="I2178" t="n">
        <v>15</v>
      </c>
      <c r="J2178" t="n">
        <v>144.05</v>
      </c>
      <c r="K2178" t="n">
        <v>46.47</v>
      </c>
      <c r="L2178" t="n">
        <v>9</v>
      </c>
      <c r="M2178" t="n">
        <v>13</v>
      </c>
      <c r="N2178" t="n">
        <v>23.58</v>
      </c>
      <c r="O2178" t="n">
        <v>17999.83</v>
      </c>
      <c r="P2178" t="n">
        <v>172.15</v>
      </c>
      <c r="Q2178" t="n">
        <v>444.57</v>
      </c>
      <c r="R2178" t="n">
        <v>73.70999999999999</v>
      </c>
      <c r="S2178" t="n">
        <v>48.21</v>
      </c>
      <c r="T2178" t="n">
        <v>6783.9</v>
      </c>
      <c r="U2178" t="n">
        <v>0.65</v>
      </c>
      <c r="V2178" t="n">
        <v>0.77</v>
      </c>
      <c r="W2178" t="n">
        <v>0.19</v>
      </c>
      <c r="X2178" t="n">
        <v>0.4</v>
      </c>
      <c r="Y2178" t="n">
        <v>1</v>
      </c>
      <c r="Z2178" t="n">
        <v>10</v>
      </c>
    </row>
    <row r="2179">
      <c r="A2179" t="n">
        <v>33</v>
      </c>
      <c r="B2179" t="n">
        <v>65</v>
      </c>
      <c r="C2179" t="inlineStr">
        <is>
          <t xml:space="preserve">CONCLUIDO	</t>
        </is>
      </c>
      <c r="D2179" t="n">
        <v>4.9335</v>
      </c>
      <c r="E2179" t="n">
        <v>20.27</v>
      </c>
      <c r="F2179" t="n">
        <v>17.68</v>
      </c>
      <c r="G2179" t="n">
        <v>70.72</v>
      </c>
      <c r="H2179" t="n">
        <v>1.13</v>
      </c>
      <c r="I2179" t="n">
        <v>15</v>
      </c>
      <c r="J2179" t="n">
        <v>144.39</v>
      </c>
      <c r="K2179" t="n">
        <v>46.47</v>
      </c>
      <c r="L2179" t="n">
        <v>9.25</v>
      </c>
      <c r="M2179" t="n">
        <v>13</v>
      </c>
      <c r="N2179" t="n">
        <v>23.67</v>
      </c>
      <c r="O2179" t="n">
        <v>18042.12</v>
      </c>
      <c r="P2179" t="n">
        <v>171.75</v>
      </c>
      <c r="Q2179" t="n">
        <v>444.56</v>
      </c>
      <c r="R2179" t="n">
        <v>73.83</v>
      </c>
      <c r="S2179" t="n">
        <v>48.21</v>
      </c>
      <c r="T2179" t="n">
        <v>6844.26</v>
      </c>
      <c r="U2179" t="n">
        <v>0.65</v>
      </c>
      <c r="V2179" t="n">
        <v>0.77</v>
      </c>
      <c r="W2179" t="n">
        <v>0.19</v>
      </c>
      <c r="X2179" t="n">
        <v>0.4</v>
      </c>
      <c r="Y2179" t="n">
        <v>1</v>
      </c>
      <c r="Z2179" t="n">
        <v>10</v>
      </c>
    </row>
    <row r="2180">
      <c r="A2180" t="n">
        <v>34</v>
      </c>
      <c r="B2180" t="n">
        <v>65</v>
      </c>
      <c r="C2180" t="inlineStr">
        <is>
          <t xml:space="preserve">CONCLUIDO	</t>
        </is>
      </c>
      <c r="D2180" t="n">
        <v>4.962</v>
      </c>
      <c r="E2180" t="n">
        <v>20.15</v>
      </c>
      <c r="F2180" t="n">
        <v>17.59</v>
      </c>
      <c r="G2180" t="n">
        <v>75.39</v>
      </c>
      <c r="H2180" t="n">
        <v>1.16</v>
      </c>
      <c r="I2180" t="n">
        <v>14</v>
      </c>
      <c r="J2180" t="n">
        <v>144.73</v>
      </c>
      <c r="K2180" t="n">
        <v>46.47</v>
      </c>
      <c r="L2180" t="n">
        <v>9.5</v>
      </c>
      <c r="M2180" t="n">
        <v>12</v>
      </c>
      <c r="N2180" t="n">
        <v>23.77</v>
      </c>
      <c r="O2180" t="n">
        <v>18084.43</v>
      </c>
      <c r="P2180" t="n">
        <v>170.54</v>
      </c>
      <c r="Q2180" t="n">
        <v>444.55</v>
      </c>
      <c r="R2180" t="n">
        <v>70.68000000000001</v>
      </c>
      <c r="S2180" t="n">
        <v>48.21</v>
      </c>
      <c r="T2180" t="n">
        <v>5274.77</v>
      </c>
      <c r="U2180" t="n">
        <v>0.68</v>
      </c>
      <c r="V2180" t="n">
        <v>0.78</v>
      </c>
      <c r="W2180" t="n">
        <v>0.19</v>
      </c>
      <c r="X2180" t="n">
        <v>0.32</v>
      </c>
      <c r="Y2180" t="n">
        <v>1</v>
      </c>
      <c r="Z2180" t="n">
        <v>10</v>
      </c>
    </row>
    <row r="2181">
      <c r="A2181" t="n">
        <v>35</v>
      </c>
      <c r="B2181" t="n">
        <v>65</v>
      </c>
      <c r="C2181" t="inlineStr">
        <is>
          <t xml:space="preserve">CONCLUIDO	</t>
        </is>
      </c>
      <c r="D2181" t="n">
        <v>4.9515</v>
      </c>
      <c r="E2181" t="n">
        <v>20.2</v>
      </c>
      <c r="F2181" t="n">
        <v>17.63</v>
      </c>
      <c r="G2181" t="n">
        <v>75.58</v>
      </c>
      <c r="H2181" t="n">
        <v>1.19</v>
      </c>
      <c r="I2181" t="n">
        <v>14</v>
      </c>
      <c r="J2181" t="n">
        <v>145.08</v>
      </c>
      <c r="K2181" t="n">
        <v>46.47</v>
      </c>
      <c r="L2181" t="n">
        <v>9.75</v>
      </c>
      <c r="M2181" t="n">
        <v>12</v>
      </c>
      <c r="N2181" t="n">
        <v>23.86</v>
      </c>
      <c r="O2181" t="n">
        <v>18126.77</v>
      </c>
      <c r="P2181" t="n">
        <v>170.36</v>
      </c>
      <c r="Q2181" t="n">
        <v>444.55</v>
      </c>
      <c r="R2181" t="n">
        <v>72.56</v>
      </c>
      <c r="S2181" t="n">
        <v>48.21</v>
      </c>
      <c r="T2181" t="n">
        <v>6216.47</v>
      </c>
      <c r="U2181" t="n">
        <v>0.66</v>
      </c>
      <c r="V2181" t="n">
        <v>0.77</v>
      </c>
      <c r="W2181" t="n">
        <v>0.18</v>
      </c>
      <c r="X2181" t="n">
        <v>0.36</v>
      </c>
      <c r="Y2181" t="n">
        <v>1</v>
      </c>
      <c r="Z2181" t="n">
        <v>10</v>
      </c>
    </row>
    <row r="2182">
      <c r="A2182" t="n">
        <v>36</v>
      </c>
      <c r="B2182" t="n">
        <v>65</v>
      </c>
      <c r="C2182" t="inlineStr">
        <is>
          <t xml:space="preserve">CONCLUIDO	</t>
        </is>
      </c>
      <c r="D2182" t="n">
        <v>4.9452</v>
      </c>
      <c r="E2182" t="n">
        <v>20.22</v>
      </c>
      <c r="F2182" t="n">
        <v>17.66</v>
      </c>
      <c r="G2182" t="n">
        <v>75.69</v>
      </c>
      <c r="H2182" t="n">
        <v>1.22</v>
      </c>
      <c r="I2182" t="n">
        <v>14</v>
      </c>
      <c r="J2182" t="n">
        <v>145.42</v>
      </c>
      <c r="K2182" t="n">
        <v>46.47</v>
      </c>
      <c r="L2182" t="n">
        <v>10</v>
      </c>
      <c r="M2182" t="n">
        <v>12</v>
      </c>
      <c r="N2182" t="n">
        <v>23.95</v>
      </c>
      <c r="O2182" t="n">
        <v>18169.15</v>
      </c>
      <c r="P2182" t="n">
        <v>168.76</v>
      </c>
      <c r="Q2182" t="n">
        <v>444.55</v>
      </c>
      <c r="R2182" t="n">
        <v>73.18000000000001</v>
      </c>
      <c r="S2182" t="n">
        <v>48.21</v>
      </c>
      <c r="T2182" t="n">
        <v>6524.36</v>
      </c>
      <c r="U2182" t="n">
        <v>0.66</v>
      </c>
      <c r="V2182" t="n">
        <v>0.77</v>
      </c>
      <c r="W2182" t="n">
        <v>0.19</v>
      </c>
      <c r="X2182" t="n">
        <v>0.38</v>
      </c>
      <c r="Y2182" t="n">
        <v>1</v>
      </c>
      <c r="Z2182" t="n">
        <v>10</v>
      </c>
    </row>
    <row r="2183">
      <c r="A2183" t="n">
        <v>37</v>
      </c>
      <c r="B2183" t="n">
        <v>65</v>
      </c>
      <c r="C2183" t="inlineStr">
        <is>
          <t xml:space="preserve">CONCLUIDO	</t>
        </is>
      </c>
      <c r="D2183" t="n">
        <v>4.9615</v>
      </c>
      <c r="E2183" t="n">
        <v>20.16</v>
      </c>
      <c r="F2183" t="n">
        <v>17.62</v>
      </c>
      <c r="G2183" t="n">
        <v>81.33</v>
      </c>
      <c r="H2183" t="n">
        <v>1.24</v>
      </c>
      <c r="I2183" t="n">
        <v>13</v>
      </c>
      <c r="J2183" t="n">
        <v>145.76</v>
      </c>
      <c r="K2183" t="n">
        <v>46.47</v>
      </c>
      <c r="L2183" t="n">
        <v>10.25</v>
      </c>
      <c r="M2183" t="n">
        <v>11</v>
      </c>
      <c r="N2183" t="n">
        <v>24.05</v>
      </c>
      <c r="O2183" t="n">
        <v>18211.56</v>
      </c>
      <c r="P2183" t="n">
        <v>168.27</v>
      </c>
      <c r="Q2183" t="n">
        <v>444.55</v>
      </c>
      <c r="R2183" t="n">
        <v>71.87</v>
      </c>
      <c r="S2183" t="n">
        <v>48.21</v>
      </c>
      <c r="T2183" t="n">
        <v>5874.08</v>
      </c>
      <c r="U2183" t="n">
        <v>0.67</v>
      </c>
      <c r="V2183" t="n">
        <v>0.77</v>
      </c>
      <c r="W2183" t="n">
        <v>0.18</v>
      </c>
      <c r="X2183" t="n">
        <v>0.34</v>
      </c>
      <c r="Y2183" t="n">
        <v>1</v>
      </c>
      <c r="Z2183" t="n">
        <v>10</v>
      </c>
    </row>
    <row r="2184">
      <c r="A2184" t="n">
        <v>38</v>
      </c>
      <c r="B2184" t="n">
        <v>65</v>
      </c>
      <c r="C2184" t="inlineStr">
        <is>
          <t xml:space="preserve">CONCLUIDO	</t>
        </is>
      </c>
      <c r="D2184" t="n">
        <v>4.9581</v>
      </c>
      <c r="E2184" t="n">
        <v>20.17</v>
      </c>
      <c r="F2184" t="n">
        <v>17.64</v>
      </c>
      <c r="G2184" t="n">
        <v>81.39</v>
      </c>
      <c r="H2184" t="n">
        <v>1.27</v>
      </c>
      <c r="I2184" t="n">
        <v>13</v>
      </c>
      <c r="J2184" t="n">
        <v>146.11</v>
      </c>
      <c r="K2184" t="n">
        <v>46.47</v>
      </c>
      <c r="L2184" t="n">
        <v>10.5</v>
      </c>
      <c r="M2184" t="n">
        <v>11</v>
      </c>
      <c r="N2184" t="n">
        <v>24.14</v>
      </c>
      <c r="O2184" t="n">
        <v>18254.01</v>
      </c>
      <c r="P2184" t="n">
        <v>168.02</v>
      </c>
      <c r="Q2184" t="n">
        <v>444.55</v>
      </c>
      <c r="R2184" t="n">
        <v>72.37</v>
      </c>
      <c r="S2184" t="n">
        <v>48.21</v>
      </c>
      <c r="T2184" t="n">
        <v>6123.36</v>
      </c>
      <c r="U2184" t="n">
        <v>0.67</v>
      </c>
      <c r="V2184" t="n">
        <v>0.77</v>
      </c>
      <c r="W2184" t="n">
        <v>0.18</v>
      </c>
      <c r="X2184" t="n">
        <v>0.36</v>
      </c>
      <c r="Y2184" t="n">
        <v>1</v>
      </c>
      <c r="Z2184" t="n">
        <v>10</v>
      </c>
    </row>
    <row r="2185">
      <c r="A2185" t="n">
        <v>39</v>
      </c>
      <c r="B2185" t="n">
        <v>65</v>
      </c>
      <c r="C2185" t="inlineStr">
        <is>
          <t xml:space="preserve">CONCLUIDO	</t>
        </is>
      </c>
      <c r="D2185" t="n">
        <v>4.9639</v>
      </c>
      <c r="E2185" t="n">
        <v>20.15</v>
      </c>
      <c r="F2185" t="n">
        <v>17.61</v>
      </c>
      <c r="G2185" t="n">
        <v>81.28</v>
      </c>
      <c r="H2185" t="n">
        <v>1.3</v>
      </c>
      <c r="I2185" t="n">
        <v>13</v>
      </c>
      <c r="J2185" t="n">
        <v>146.45</v>
      </c>
      <c r="K2185" t="n">
        <v>46.47</v>
      </c>
      <c r="L2185" t="n">
        <v>10.75</v>
      </c>
      <c r="M2185" t="n">
        <v>11</v>
      </c>
      <c r="N2185" t="n">
        <v>24.24</v>
      </c>
      <c r="O2185" t="n">
        <v>18296.48</v>
      </c>
      <c r="P2185" t="n">
        <v>166.28</v>
      </c>
      <c r="Q2185" t="n">
        <v>444.57</v>
      </c>
      <c r="R2185" t="n">
        <v>71.48</v>
      </c>
      <c r="S2185" t="n">
        <v>48.21</v>
      </c>
      <c r="T2185" t="n">
        <v>5679.79</v>
      </c>
      <c r="U2185" t="n">
        <v>0.67</v>
      </c>
      <c r="V2185" t="n">
        <v>0.77</v>
      </c>
      <c r="W2185" t="n">
        <v>0.19</v>
      </c>
      <c r="X2185" t="n">
        <v>0.33</v>
      </c>
      <c r="Y2185" t="n">
        <v>1</v>
      </c>
      <c r="Z2185" t="n">
        <v>10</v>
      </c>
    </row>
    <row r="2186">
      <c r="A2186" t="n">
        <v>40</v>
      </c>
      <c r="B2186" t="n">
        <v>65</v>
      </c>
      <c r="C2186" t="inlineStr">
        <is>
          <t xml:space="preserve">CONCLUIDO	</t>
        </is>
      </c>
      <c r="D2186" t="n">
        <v>4.9762</v>
      </c>
      <c r="E2186" t="n">
        <v>20.1</v>
      </c>
      <c r="F2186" t="n">
        <v>17.59</v>
      </c>
      <c r="G2186" t="n">
        <v>87.94</v>
      </c>
      <c r="H2186" t="n">
        <v>1.33</v>
      </c>
      <c r="I2186" t="n">
        <v>12</v>
      </c>
      <c r="J2186" t="n">
        <v>146.8</v>
      </c>
      <c r="K2186" t="n">
        <v>46.47</v>
      </c>
      <c r="L2186" t="n">
        <v>11</v>
      </c>
      <c r="M2186" t="n">
        <v>10</v>
      </c>
      <c r="N2186" t="n">
        <v>24.33</v>
      </c>
      <c r="O2186" t="n">
        <v>18338.99</v>
      </c>
      <c r="P2186" t="n">
        <v>166</v>
      </c>
      <c r="Q2186" t="n">
        <v>444.55</v>
      </c>
      <c r="R2186" t="n">
        <v>70.75</v>
      </c>
      <c r="S2186" t="n">
        <v>48.21</v>
      </c>
      <c r="T2186" t="n">
        <v>5322.4</v>
      </c>
      <c r="U2186" t="n">
        <v>0.68</v>
      </c>
      <c r="V2186" t="n">
        <v>0.78</v>
      </c>
      <c r="W2186" t="n">
        <v>0.18</v>
      </c>
      <c r="X2186" t="n">
        <v>0.31</v>
      </c>
      <c r="Y2186" t="n">
        <v>1</v>
      </c>
      <c r="Z2186" t="n">
        <v>10</v>
      </c>
    </row>
    <row r="2187">
      <c r="A2187" t="n">
        <v>41</v>
      </c>
      <c r="B2187" t="n">
        <v>65</v>
      </c>
      <c r="C2187" t="inlineStr">
        <is>
          <t xml:space="preserve">CONCLUIDO	</t>
        </is>
      </c>
      <c r="D2187" t="n">
        <v>4.9768</v>
      </c>
      <c r="E2187" t="n">
        <v>20.09</v>
      </c>
      <c r="F2187" t="n">
        <v>17.59</v>
      </c>
      <c r="G2187" t="n">
        <v>87.93000000000001</v>
      </c>
      <c r="H2187" t="n">
        <v>1.35</v>
      </c>
      <c r="I2187" t="n">
        <v>12</v>
      </c>
      <c r="J2187" t="n">
        <v>147.14</v>
      </c>
      <c r="K2187" t="n">
        <v>46.47</v>
      </c>
      <c r="L2187" t="n">
        <v>11.25</v>
      </c>
      <c r="M2187" t="n">
        <v>10</v>
      </c>
      <c r="N2187" t="n">
        <v>24.43</v>
      </c>
      <c r="O2187" t="n">
        <v>18381.53</v>
      </c>
      <c r="P2187" t="n">
        <v>166</v>
      </c>
      <c r="Q2187" t="n">
        <v>444.56</v>
      </c>
      <c r="R2187" t="n">
        <v>70.65000000000001</v>
      </c>
      <c r="S2187" t="n">
        <v>48.21</v>
      </c>
      <c r="T2187" t="n">
        <v>5268.61</v>
      </c>
      <c r="U2187" t="n">
        <v>0.68</v>
      </c>
      <c r="V2187" t="n">
        <v>0.78</v>
      </c>
      <c r="W2187" t="n">
        <v>0.18</v>
      </c>
      <c r="X2187" t="n">
        <v>0.31</v>
      </c>
      <c r="Y2187" t="n">
        <v>1</v>
      </c>
      <c r="Z2187" t="n">
        <v>10</v>
      </c>
    </row>
    <row r="2188">
      <c r="A2188" t="n">
        <v>42</v>
      </c>
      <c r="B2188" t="n">
        <v>65</v>
      </c>
      <c r="C2188" t="inlineStr">
        <is>
          <t xml:space="preserve">CONCLUIDO	</t>
        </is>
      </c>
      <c r="D2188" t="n">
        <v>4.9875</v>
      </c>
      <c r="E2188" t="n">
        <v>20.05</v>
      </c>
      <c r="F2188" t="n">
        <v>17.54</v>
      </c>
      <c r="G2188" t="n">
        <v>87.72</v>
      </c>
      <c r="H2188" t="n">
        <v>1.38</v>
      </c>
      <c r="I2188" t="n">
        <v>12</v>
      </c>
      <c r="J2188" t="n">
        <v>147.49</v>
      </c>
      <c r="K2188" t="n">
        <v>46.47</v>
      </c>
      <c r="L2188" t="n">
        <v>11.5</v>
      </c>
      <c r="M2188" t="n">
        <v>10</v>
      </c>
      <c r="N2188" t="n">
        <v>24.52</v>
      </c>
      <c r="O2188" t="n">
        <v>18424.11</v>
      </c>
      <c r="P2188" t="n">
        <v>164.87</v>
      </c>
      <c r="Q2188" t="n">
        <v>444.57</v>
      </c>
      <c r="R2188" t="n">
        <v>69.15000000000001</v>
      </c>
      <c r="S2188" t="n">
        <v>48.21</v>
      </c>
      <c r="T2188" t="n">
        <v>4520.31</v>
      </c>
      <c r="U2188" t="n">
        <v>0.7</v>
      </c>
      <c r="V2188" t="n">
        <v>0.78</v>
      </c>
      <c r="W2188" t="n">
        <v>0.18</v>
      </c>
      <c r="X2188" t="n">
        <v>0.27</v>
      </c>
      <c r="Y2188" t="n">
        <v>1</v>
      </c>
      <c r="Z2188" t="n">
        <v>10</v>
      </c>
    </row>
    <row r="2189">
      <c r="A2189" t="n">
        <v>43</v>
      </c>
      <c r="B2189" t="n">
        <v>65</v>
      </c>
      <c r="C2189" t="inlineStr">
        <is>
          <t xml:space="preserve">CONCLUIDO	</t>
        </is>
      </c>
      <c r="D2189" t="n">
        <v>4.9852</v>
      </c>
      <c r="E2189" t="n">
        <v>20.06</v>
      </c>
      <c r="F2189" t="n">
        <v>17.58</v>
      </c>
      <c r="G2189" t="n">
        <v>95.89</v>
      </c>
      <c r="H2189" t="n">
        <v>1.41</v>
      </c>
      <c r="I2189" t="n">
        <v>11</v>
      </c>
      <c r="J2189" t="n">
        <v>147.83</v>
      </c>
      <c r="K2189" t="n">
        <v>46.47</v>
      </c>
      <c r="L2189" t="n">
        <v>11.75</v>
      </c>
      <c r="M2189" t="n">
        <v>9</v>
      </c>
      <c r="N2189" t="n">
        <v>24.62</v>
      </c>
      <c r="O2189" t="n">
        <v>18466.71</v>
      </c>
      <c r="P2189" t="n">
        <v>163.31</v>
      </c>
      <c r="Q2189" t="n">
        <v>444.56</v>
      </c>
      <c r="R2189" t="n">
        <v>70.78</v>
      </c>
      <c r="S2189" t="n">
        <v>48.21</v>
      </c>
      <c r="T2189" t="n">
        <v>5341.24</v>
      </c>
      <c r="U2189" t="n">
        <v>0.68</v>
      </c>
      <c r="V2189" t="n">
        <v>0.78</v>
      </c>
      <c r="W2189" t="n">
        <v>0.18</v>
      </c>
      <c r="X2189" t="n">
        <v>0.3</v>
      </c>
      <c r="Y2189" t="n">
        <v>1</v>
      </c>
      <c r="Z2189" t="n">
        <v>10</v>
      </c>
    </row>
    <row r="2190">
      <c r="A2190" t="n">
        <v>44</v>
      </c>
      <c r="B2190" t="n">
        <v>65</v>
      </c>
      <c r="C2190" t="inlineStr">
        <is>
          <t xml:space="preserve">CONCLUIDO	</t>
        </is>
      </c>
      <c r="D2190" t="n">
        <v>4.9877</v>
      </c>
      <c r="E2190" t="n">
        <v>20.05</v>
      </c>
      <c r="F2190" t="n">
        <v>17.57</v>
      </c>
      <c r="G2190" t="n">
        <v>95.83</v>
      </c>
      <c r="H2190" t="n">
        <v>1.43</v>
      </c>
      <c r="I2190" t="n">
        <v>11</v>
      </c>
      <c r="J2190" t="n">
        <v>148.18</v>
      </c>
      <c r="K2190" t="n">
        <v>46.47</v>
      </c>
      <c r="L2190" t="n">
        <v>12</v>
      </c>
      <c r="M2190" t="n">
        <v>9</v>
      </c>
      <c r="N2190" t="n">
        <v>24.71</v>
      </c>
      <c r="O2190" t="n">
        <v>18509.36</v>
      </c>
      <c r="P2190" t="n">
        <v>162.79</v>
      </c>
      <c r="Q2190" t="n">
        <v>444.55</v>
      </c>
      <c r="R2190" t="n">
        <v>70.3</v>
      </c>
      <c r="S2190" t="n">
        <v>48.21</v>
      </c>
      <c r="T2190" t="n">
        <v>5099.43</v>
      </c>
      <c r="U2190" t="n">
        <v>0.6899999999999999</v>
      </c>
      <c r="V2190" t="n">
        <v>0.78</v>
      </c>
      <c r="W2190" t="n">
        <v>0.18</v>
      </c>
      <c r="X2190" t="n">
        <v>0.29</v>
      </c>
      <c r="Y2190" t="n">
        <v>1</v>
      </c>
      <c r="Z2190" t="n">
        <v>10</v>
      </c>
    </row>
    <row r="2191">
      <c r="A2191" t="n">
        <v>45</v>
      </c>
      <c r="B2191" t="n">
        <v>65</v>
      </c>
      <c r="C2191" t="inlineStr">
        <is>
          <t xml:space="preserve">CONCLUIDO	</t>
        </is>
      </c>
      <c r="D2191" t="n">
        <v>4.9875</v>
      </c>
      <c r="E2191" t="n">
        <v>20.05</v>
      </c>
      <c r="F2191" t="n">
        <v>17.57</v>
      </c>
      <c r="G2191" t="n">
        <v>95.84</v>
      </c>
      <c r="H2191" t="n">
        <v>1.46</v>
      </c>
      <c r="I2191" t="n">
        <v>11</v>
      </c>
      <c r="J2191" t="n">
        <v>148.52</v>
      </c>
      <c r="K2191" t="n">
        <v>46.47</v>
      </c>
      <c r="L2191" t="n">
        <v>12.25</v>
      </c>
      <c r="M2191" t="n">
        <v>9</v>
      </c>
      <c r="N2191" t="n">
        <v>24.81</v>
      </c>
      <c r="O2191" t="n">
        <v>18552.03</v>
      </c>
      <c r="P2191" t="n">
        <v>162.67</v>
      </c>
      <c r="Q2191" t="n">
        <v>444.55</v>
      </c>
      <c r="R2191" t="n">
        <v>70.26000000000001</v>
      </c>
      <c r="S2191" t="n">
        <v>48.21</v>
      </c>
      <c r="T2191" t="n">
        <v>5078.2</v>
      </c>
      <c r="U2191" t="n">
        <v>0.6899999999999999</v>
      </c>
      <c r="V2191" t="n">
        <v>0.78</v>
      </c>
      <c r="W2191" t="n">
        <v>0.18</v>
      </c>
      <c r="X2191" t="n">
        <v>0.29</v>
      </c>
      <c r="Y2191" t="n">
        <v>1</v>
      </c>
      <c r="Z2191" t="n">
        <v>10</v>
      </c>
    </row>
    <row r="2192">
      <c r="A2192" t="n">
        <v>46</v>
      </c>
      <c r="B2192" t="n">
        <v>65</v>
      </c>
      <c r="C2192" t="inlineStr">
        <is>
          <t xml:space="preserve">CONCLUIDO	</t>
        </is>
      </c>
      <c r="D2192" t="n">
        <v>4.9906</v>
      </c>
      <c r="E2192" t="n">
        <v>20.04</v>
      </c>
      <c r="F2192" t="n">
        <v>17.56</v>
      </c>
      <c r="G2192" t="n">
        <v>95.77</v>
      </c>
      <c r="H2192" t="n">
        <v>1.49</v>
      </c>
      <c r="I2192" t="n">
        <v>11</v>
      </c>
      <c r="J2192" t="n">
        <v>148.87</v>
      </c>
      <c r="K2192" t="n">
        <v>46.47</v>
      </c>
      <c r="L2192" t="n">
        <v>12.5</v>
      </c>
      <c r="M2192" t="n">
        <v>9</v>
      </c>
      <c r="N2192" t="n">
        <v>24.9</v>
      </c>
      <c r="O2192" t="n">
        <v>18594.74</v>
      </c>
      <c r="P2192" t="n">
        <v>161.84</v>
      </c>
      <c r="Q2192" t="n">
        <v>444.55</v>
      </c>
      <c r="R2192" t="n">
        <v>69.68000000000001</v>
      </c>
      <c r="S2192" t="n">
        <v>48.21</v>
      </c>
      <c r="T2192" t="n">
        <v>4792.26</v>
      </c>
      <c r="U2192" t="n">
        <v>0.6899999999999999</v>
      </c>
      <c r="V2192" t="n">
        <v>0.78</v>
      </c>
      <c r="W2192" t="n">
        <v>0.18</v>
      </c>
      <c r="X2192" t="n">
        <v>0.28</v>
      </c>
      <c r="Y2192" t="n">
        <v>1</v>
      </c>
      <c r="Z2192" t="n">
        <v>10</v>
      </c>
    </row>
    <row r="2193">
      <c r="A2193" t="n">
        <v>47</v>
      </c>
      <c r="B2193" t="n">
        <v>65</v>
      </c>
      <c r="C2193" t="inlineStr">
        <is>
          <t xml:space="preserve">CONCLUIDO	</t>
        </is>
      </c>
      <c r="D2193" t="n">
        <v>5.0027</v>
      </c>
      <c r="E2193" t="n">
        <v>19.99</v>
      </c>
      <c r="F2193" t="n">
        <v>17.54</v>
      </c>
      <c r="G2193" t="n">
        <v>105.22</v>
      </c>
      <c r="H2193" t="n">
        <v>1.51</v>
      </c>
      <c r="I2193" t="n">
        <v>10</v>
      </c>
      <c r="J2193" t="n">
        <v>149.22</v>
      </c>
      <c r="K2193" t="n">
        <v>46.47</v>
      </c>
      <c r="L2193" t="n">
        <v>12.75</v>
      </c>
      <c r="M2193" t="n">
        <v>8</v>
      </c>
      <c r="N2193" t="n">
        <v>25</v>
      </c>
      <c r="O2193" t="n">
        <v>18637.48</v>
      </c>
      <c r="P2193" t="n">
        <v>160.39</v>
      </c>
      <c r="Q2193" t="n">
        <v>444.55</v>
      </c>
      <c r="R2193" t="n">
        <v>69.06999999999999</v>
      </c>
      <c r="S2193" t="n">
        <v>48.21</v>
      </c>
      <c r="T2193" t="n">
        <v>4489.87</v>
      </c>
      <c r="U2193" t="n">
        <v>0.7</v>
      </c>
      <c r="V2193" t="n">
        <v>0.78</v>
      </c>
      <c r="W2193" t="n">
        <v>0.18</v>
      </c>
      <c r="X2193" t="n">
        <v>0.26</v>
      </c>
      <c r="Y2193" t="n">
        <v>1</v>
      </c>
      <c r="Z2193" t="n">
        <v>10</v>
      </c>
    </row>
    <row r="2194">
      <c r="A2194" t="n">
        <v>48</v>
      </c>
      <c r="B2194" t="n">
        <v>65</v>
      </c>
      <c r="C2194" t="inlineStr">
        <is>
          <t xml:space="preserve">CONCLUIDO	</t>
        </is>
      </c>
      <c r="D2194" t="n">
        <v>5.0046</v>
      </c>
      <c r="E2194" t="n">
        <v>19.98</v>
      </c>
      <c r="F2194" t="n">
        <v>17.53</v>
      </c>
      <c r="G2194" t="n">
        <v>105.17</v>
      </c>
      <c r="H2194" t="n">
        <v>1.54</v>
      </c>
      <c r="I2194" t="n">
        <v>10</v>
      </c>
      <c r="J2194" t="n">
        <v>149.56</v>
      </c>
      <c r="K2194" t="n">
        <v>46.47</v>
      </c>
      <c r="L2194" t="n">
        <v>13</v>
      </c>
      <c r="M2194" t="n">
        <v>8</v>
      </c>
      <c r="N2194" t="n">
        <v>25.1</v>
      </c>
      <c r="O2194" t="n">
        <v>18680.25</v>
      </c>
      <c r="P2194" t="n">
        <v>160.18</v>
      </c>
      <c r="Q2194" t="n">
        <v>444.55</v>
      </c>
      <c r="R2194" t="n">
        <v>68.8</v>
      </c>
      <c r="S2194" t="n">
        <v>48.21</v>
      </c>
      <c r="T2194" t="n">
        <v>4353.84</v>
      </c>
      <c r="U2194" t="n">
        <v>0.7</v>
      </c>
      <c r="V2194" t="n">
        <v>0.78</v>
      </c>
      <c r="W2194" t="n">
        <v>0.18</v>
      </c>
      <c r="X2194" t="n">
        <v>0.25</v>
      </c>
      <c r="Y2194" t="n">
        <v>1</v>
      </c>
      <c r="Z2194" t="n">
        <v>10</v>
      </c>
    </row>
    <row r="2195">
      <c r="A2195" t="n">
        <v>49</v>
      </c>
      <c r="B2195" t="n">
        <v>65</v>
      </c>
      <c r="C2195" t="inlineStr">
        <is>
          <t xml:space="preserve">CONCLUIDO	</t>
        </is>
      </c>
      <c r="D2195" t="n">
        <v>5.0131</v>
      </c>
      <c r="E2195" t="n">
        <v>19.95</v>
      </c>
      <c r="F2195" t="n">
        <v>17.5</v>
      </c>
      <c r="G2195" t="n">
        <v>104.97</v>
      </c>
      <c r="H2195" t="n">
        <v>1.56</v>
      </c>
      <c r="I2195" t="n">
        <v>10</v>
      </c>
      <c r="J2195" t="n">
        <v>149.91</v>
      </c>
      <c r="K2195" t="n">
        <v>46.47</v>
      </c>
      <c r="L2195" t="n">
        <v>13.25</v>
      </c>
      <c r="M2195" t="n">
        <v>8</v>
      </c>
      <c r="N2195" t="n">
        <v>25.19</v>
      </c>
      <c r="O2195" t="n">
        <v>18723.06</v>
      </c>
      <c r="P2195" t="n">
        <v>159.13</v>
      </c>
      <c r="Q2195" t="n">
        <v>444.55</v>
      </c>
      <c r="R2195" t="n">
        <v>67.54000000000001</v>
      </c>
      <c r="S2195" t="n">
        <v>48.21</v>
      </c>
      <c r="T2195" t="n">
        <v>3727.42</v>
      </c>
      <c r="U2195" t="n">
        <v>0.71</v>
      </c>
      <c r="V2195" t="n">
        <v>0.78</v>
      </c>
      <c r="W2195" t="n">
        <v>0.18</v>
      </c>
      <c r="X2195" t="n">
        <v>0.22</v>
      </c>
      <c r="Y2195" t="n">
        <v>1</v>
      </c>
      <c r="Z2195" t="n">
        <v>10</v>
      </c>
    </row>
    <row r="2196">
      <c r="A2196" t="n">
        <v>50</v>
      </c>
      <c r="B2196" t="n">
        <v>65</v>
      </c>
      <c r="C2196" t="inlineStr">
        <is>
          <t xml:space="preserve">CONCLUIDO	</t>
        </is>
      </c>
      <c r="D2196" t="n">
        <v>5.0134</v>
      </c>
      <c r="E2196" t="n">
        <v>19.95</v>
      </c>
      <c r="F2196" t="n">
        <v>17.49</v>
      </c>
      <c r="G2196" t="n">
        <v>104.96</v>
      </c>
      <c r="H2196" t="n">
        <v>1.59</v>
      </c>
      <c r="I2196" t="n">
        <v>10</v>
      </c>
      <c r="J2196" t="n">
        <v>150.26</v>
      </c>
      <c r="K2196" t="n">
        <v>46.47</v>
      </c>
      <c r="L2196" t="n">
        <v>13.5</v>
      </c>
      <c r="M2196" t="n">
        <v>8</v>
      </c>
      <c r="N2196" t="n">
        <v>25.29</v>
      </c>
      <c r="O2196" t="n">
        <v>18765.9</v>
      </c>
      <c r="P2196" t="n">
        <v>158.53</v>
      </c>
      <c r="Q2196" t="n">
        <v>444.55</v>
      </c>
      <c r="R2196" t="n">
        <v>67.78</v>
      </c>
      <c r="S2196" t="n">
        <v>48.21</v>
      </c>
      <c r="T2196" t="n">
        <v>3846.34</v>
      </c>
      <c r="U2196" t="n">
        <v>0.71</v>
      </c>
      <c r="V2196" t="n">
        <v>0.78</v>
      </c>
      <c r="W2196" t="n">
        <v>0.17</v>
      </c>
      <c r="X2196" t="n">
        <v>0.22</v>
      </c>
      <c r="Y2196" t="n">
        <v>1</v>
      </c>
      <c r="Z2196" t="n">
        <v>10</v>
      </c>
    </row>
    <row r="2197">
      <c r="A2197" t="n">
        <v>51</v>
      </c>
      <c r="B2197" t="n">
        <v>65</v>
      </c>
      <c r="C2197" t="inlineStr">
        <is>
          <t xml:space="preserve">CONCLUIDO	</t>
        </is>
      </c>
      <c r="D2197" t="n">
        <v>5.0008</v>
      </c>
      <c r="E2197" t="n">
        <v>20</v>
      </c>
      <c r="F2197" t="n">
        <v>17.54</v>
      </c>
      <c r="G2197" t="n">
        <v>105.27</v>
      </c>
      <c r="H2197" t="n">
        <v>1.62</v>
      </c>
      <c r="I2197" t="n">
        <v>10</v>
      </c>
      <c r="J2197" t="n">
        <v>150.61</v>
      </c>
      <c r="K2197" t="n">
        <v>46.47</v>
      </c>
      <c r="L2197" t="n">
        <v>13.75</v>
      </c>
      <c r="M2197" t="n">
        <v>8</v>
      </c>
      <c r="N2197" t="n">
        <v>25.39</v>
      </c>
      <c r="O2197" t="n">
        <v>18808.78</v>
      </c>
      <c r="P2197" t="n">
        <v>157.5</v>
      </c>
      <c r="Q2197" t="n">
        <v>444.57</v>
      </c>
      <c r="R2197" t="n">
        <v>69.36</v>
      </c>
      <c r="S2197" t="n">
        <v>48.21</v>
      </c>
      <c r="T2197" t="n">
        <v>4634.29</v>
      </c>
      <c r="U2197" t="n">
        <v>0.7</v>
      </c>
      <c r="V2197" t="n">
        <v>0.78</v>
      </c>
      <c r="W2197" t="n">
        <v>0.18</v>
      </c>
      <c r="X2197" t="n">
        <v>0.27</v>
      </c>
      <c r="Y2197" t="n">
        <v>1</v>
      </c>
      <c r="Z2197" t="n">
        <v>10</v>
      </c>
    </row>
    <row r="2198">
      <c r="A2198" t="n">
        <v>52</v>
      </c>
      <c r="B2198" t="n">
        <v>65</v>
      </c>
      <c r="C2198" t="inlineStr">
        <is>
          <t xml:space="preserve">CONCLUIDO	</t>
        </is>
      </c>
      <c r="D2198" t="n">
        <v>5.0185</v>
      </c>
      <c r="E2198" t="n">
        <v>19.93</v>
      </c>
      <c r="F2198" t="n">
        <v>17.5</v>
      </c>
      <c r="G2198" t="n">
        <v>116.67</v>
      </c>
      <c r="H2198" t="n">
        <v>1.64</v>
      </c>
      <c r="I2198" t="n">
        <v>9</v>
      </c>
      <c r="J2198" t="n">
        <v>150.95</v>
      </c>
      <c r="K2198" t="n">
        <v>46.47</v>
      </c>
      <c r="L2198" t="n">
        <v>14</v>
      </c>
      <c r="M2198" t="n">
        <v>7</v>
      </c>
      <c r="N2198" t="n">
        <v>25.49</v>
      </c>
      <c r="O2198" t="n">
        <v>18851.69</v>
      </c>
      <c r="P2198" t="n">
        <v>155.33</v>
      </c>
      <c r="Q2198" t="n">
        <v>444.55</v>
      </c>
      <c r="R2198" t="n">
        <v>67.91</v>
      </c>
      <c r="S2198" t="n">
        <v>48.21</v>
      </c>
      <c r="T2198" t="n">
        <v>3915.61</v>
      </c>
      <c r="U2198" t="n">
        <v>0.71</v>
      </c>
      <c r="V2198" t="n">
        <v>0.78</v>
      </c>
      <c r="W2198" t="n">
        <v>0.18</v>
      </c>
      <c r="X2198" t="n">
        <v>0.22</v>
      </c>
      <c r="Y2198" t="n">
        <v>1</v>
      </c>
      <c r="Z2198" t="n">
        <v>10</v>
      </c>
    </row>
    <row r="2199">
      <c r="A2199" t="n">
        <v>53</v>
      </c>
      <c r="B2199" t="n">
        <v>65</v>
      </c>
      <c r="C2199" t="inlineStr">
        <is>
          <t xml:space="preserve">CONCLUIDO	</t>
        </is>
      </c>
      <c r="D2199" t="n">
        <v>5.0139</v>
      </c>
      <c r="E2199" t="n">
        <v>19.94</v>
      </c>
      <c r="F2199" t="n">
        <v>17.52</v>
      </c>
      <c r="G2199" t="n">
        <v>116.8</v>
      </c>
      <c r="H2199" t="n">
        <v>1.67</v>
      </c>
      <c r="I2199" t="n">
        <v>9</v>
      </c>
      <c r="J2199" t="n">
        <v>151.3</v>
      </c>
      <c r="K2199" t="n">
        <v>46.47</v>
      </c>
      <c r="L2199" t="n">
        <v>14.25</v>
      </c>
      <c r="M2199" t="n">
        <v>7</v>
      </c>
      <c r="N2199" t="n">
        <v>25.59</v>
      </c>
      <c r="O2199" t="n">
        <v>18894.63</v>
      </c>
      <c r="P2199" t="n">
        <v>155.47</v>
      </c>
      <c r="Q2199" t="n">
        <v>444.55</v>
      </c>
      <c r="R2199" t="n">
        <v>68.56999999999999</v>
      </c>
      <c r="S2199" t="n">
        <v>48.21</v>
      </c>
      <c r="T2199" t="n">
        <v>4242.78</v>
      </c>
      <c r="U2199" t="n">
        <v>0.7</v>
      </c>
      <c r="V2199" t="n">
        <v>0.78</v>
      </c>
      <c r="W2199" t="n">
        <v>0.18</v>
      </c>
      <c r="X2199" t="n">
        <v>0.24</v>
      </c>
      <c r="Y2199" t="n">
        <v>1</v>
      </c>
      <c r="Z2199" t="n">
        <v>10</v>
      </c>
    </row>
    <row r="2200">
      <c r="A2200" t="n">
        <v>54</v>
      </c>
      <c r="B2200" t="n">
        <v>65</v>
      </c>
      <c r="C2200" t="inlineStr">
        <is>
          <t xml:space="preserve">CONCLUIDO	</t>
        </is>
      </c>
      <c r="D2200" t="n">
        <v>5.0176</v>
      </c>
      <c r="E2200" t="n">
        <v>19.93</v>
      </c>
      <c r="F2200" t="n">
        <v>17.5</v>
      </c>
      <c r="G2200" t="n">
        <v>116.7</v>
      </c>
      <c r="H2200" t="n">
        <v>1.69</v>
      </c>
      <c r="I2200" t="n">
        <v>9</v>
      </c>
      <c r="J2200" t="n">
        <v>151.65</v>
      </c>
      <c r="K2200" t="n">
        <v>46.47</v>
      </c>
      <c r="L2200" t="n">
        <v>14.5</v>
      </c>
      <c r="M2200" t="n">
        <v>7</v>
      </c>
      <c r="N2200" t="n">
        <v>25.68</v>
      </c>
      <c r="O2200" t="n">
        <v>18937.61</v>
      </c>
      <c r="P2200" t="n">
        <v>155.3</v>
      </c>
      <c r="Q2200" t="n">
        <v>444.58</v>
      </c>
      <c r="R2200" t="n">
        <v>68.11</v>
      </c>
      <c r="S2200" t="n">
        <v>48.21</v>
      </c>
      <c r="T2200" t="n">
        <v>4012.56</v>
      </c>
      <c r="U2200" t="n">
        <v>0.71</v>
      </c>
      <c r="V2200" t="n">
        <v>0.78</v>
      </c>
      <c r="W2200" t="n">
        <v>0.18</v>
      </c>
      <c r="X2200" t="n">
        <v>0.23</v>
      </c>
      <c r="Y2200" t="n">
        <v>1</v>
      </c>
      <c r="Z2200" t="n">
        <v>10</v>
      </c>
    </row>
    <row r="2201">
      <c r="A2201" t="n">
        <v>55</v>
      </c>
      <c r="B2201" t="n">
        <v>65</v>
      </c>
      <c r="C2201" t="inlineStr">
        <is>
          <t xml:space="preserve">CONCLUIDO	</t>
        </is>
      </c>
      <c r="D2201" t="n">
        <v>5.022</v>
      </c>
      <c r="E2201" t="n">
        <v>19.91</v>
      </c>
      <c r="F2201" t="n">
        <v>17.49</v>
      </c>
      <c r="G2201" t="n">
        <v>116.58</v>
      </c>
      <c r="H2201" t="n">
        <v>1.72</v>
      </c>
      <c r="I2201" t="n">
        <v>9</v>
      </c>
      <c r="J2201" t="n">
        <v>152</v>
      </c>
      <c r="K2201" t="n">
        <v>46.47</v>
      </c>
      <c r="L2201" t="n">
        <v>14.75</v>
      </c>
      <c r="M2201" t="n">
        <v>7</v>
      </c>
      <c r="N2201" t="n">
        <v>25.78</v>
      </c>
      <c r="O2201" t="n">
        <v>18980.62</v>
      </c>
      <c r="P2201" t="n">
        <v>155.04</v>
      </c>
      <c r="Q2201" t="n">
        <v>444.56</v>
      </c>
      <c r="R2201" t="n">
        <v>67.39</v>
      </c>
      <c r="S2201" t="n">
        <v>48.21</v>
      </c>
      <c r="T2201" t="n">
        <v>3653.15</v>
      </c>
      <c r="U2201" t="n">
        <v>0.72</v>
      </c>
      <c r="V2201" t="n">
        <v>0.78</v>
      </c>
      <c r="W2201" t="n">
        <v>0.18</v>
      </c>
      <c r="X2201" t="n">
        <v>0.21</v>
      </c>
      <c r="Y2201" t="n">
        <v>1</v>
      </c>
      <c r="Z2201" t="n">
        <v>10</v>
      </c>
    </row>
    <row r="2202">
      <c r="A2202" t="n">
        <v>56</v>
      </c>
      <c r="B2202" t="n">
        <v>65</v>
      </c>
      <c r="C2202" t="inlineStr">
        <is>
          <t xml:space="preserve">CONCLUIDO	</t>
        </is>
      </c>
      <c r="D2202" t="n">
        <v>5.0236</v>
      </c>
      <c r="E2202" t="n">
        <v>19.91</v>
      </c>
      <c r="F2202" t="n">
        <v>17.48</v>
      </c>
      <c r="G2202" t="n">
        <v>116.54</v>
      </c>
      <c r="H2202" t="n">
        <v>1.74</v>
      </c>
      <c r="I2202" t="n">
        <v>9</v>
      </c>
      <c r="J2202" t="n">
        <v>152.35</v>
      </c>
      <c r="K2202" t="n">
        <v>46.47</v>
      </c>
      <c r="L2202" t="n">
        <v>15</v>
      </c>
      <c r="M2202" t="n">
        <v>6</v>
      </c>
      <c r="N2202" t="n">
        <v>25.88</v>
      </c>
      <c r="O2202" t="n">
        <v>19023.66</v>
      </c>
      <c r="P2202" t="n">
        <v>153.4</v>
      </c>
      <c r="Q2202" t="n">
        <v>444.57</v>
      </c>
      <c r="R2202" t="n">
        <v>67.19</v>
      </c>
      <c r="S2202" t="n">
        <v>48.21</v>
      </c>
      <c r="T2202" t="n">
        <v>3557.49</v>
      </c>
      <c r="U2202" t="n">
        <v>0.72</v>
      </c>
      <c r="V2202" t="n">
        <v>0.78</v>
      </c>
      <c r="W2202" t="n">
        <v>0.18</v>
      </c>
      <c r="X2202" t="n">
        <v>0.2</v>
      </c>
      <c r="Y2202" t="n">
        <v>1</v>
      </c>
      <c r="Z2202" t="n">
        <v>10</v>
      </c>
    </row>
    <row r="2203">
      <c r="A2203" t="n">
        <v>57</v>
      </c>
      <c r="B2203" t="n">
        <v>65</v>
      </c>
      <c r="C2203" t="inlineStr">
        <is>
          <t xml:space="preserve">CONCLUIDO	</t>
        </is>
      </c>
      <c r="D2203" t="n">
        <v>5.028</v>
      </c>
      <c r="E2203" t="n">
        <v>19.89</v>
      </c>
      <c r="F2203" t="n">
        <v>17.46</v>
      </c>
      <c r="G2203" t="n">
        <v>116.42</v>
      </c>
      <c r="H2203" t="n">
        <v>1.77</v>
      </c>
      <c r="I2203" t="n">
        <v>9</v>
      </c>
      <c r="J2203" t="n">
        <v>152.7</v>
      </c>
      <c r="K2203" t="n">
        <v>46.47</v>
      </c>
      <c r="L2203" t="n">
        <v>15.25</v>
      </c>
      <c r="M2203" t="n">
        <v>6</v>
      </c>
      <c r="N2203" t="n">
        <v>25.98</v>
      </c>
      <c r="O2203" t="n">
        <v>19066.74</v>
      </c>
      <c r="P2203" t="n">
        <v>153.25</v>
      </c>
      <c r="Q2203" t="n">
        <v>444.55</v>
      </c>
      <c r="R2203" t="n">
        <v>66.53</v>
      </c>
      <c r="S2203" t="n">
        <v>48.21</v>
      </c>
      <c r="T2203" t="n">
        <v>3223.99</v>
      </c>
      <c r="U2203" t="n">
        <v>0.72</v>
      </c>
      <c r="V2203" t="n">
        <v>0.78</v>
      </c>
      <c r="W2203" t="n">
        <v>0.18</v>
      </c>
      <c r="X2203" t="n">
        <v>0.19</v>
      </c>
      <c r="Y2203" t="n">
        <v>1</v>
      </c>
      <c r="Z2203" t="n">
        <v>10</v>
      </c>
    </row>
    <row r="2204">
      <c r="A2204" t="n">
        <v>58</v>
      </c>
      <c r="B2204" t="n">
        <v>65</v>
      </c>
      <c r="C2204" t="inlineStr">
        <is>
          <t xml:space="preserve">CONCLUIDO	</t>
        </is>
      </c>
      <c r="D2204" t="n">
        <v>5.006</v>
      </c>
      <c r="E2204" t="n">
        <v>19.98</v>
      </c>
      <c r="F2204" t="n">
        <v>17.55</v>
      </c>
      <c r="G2204" t="n">
        <v>117.01</v>
      </c>
      <c r="H2204" t="n">
        <v>1.79</v>
      </c>
      <c r="I2204" t="n">
        <v>9</v>
      </c>
      <c r="J2204" t="n">
        <v>153.05</v>
      </c>
      <c r="K2204" t="n">
        <v>46.47</v>
      </c>
      <c r="L2204" t="n">
        <v>15.5</v>
      </c>
      <c r="M2204" t="n">
        <v>5</v>
      </c>
      <c r="N2204" t="n">
        <v>26.08</v>
      </c>
      <c r="O2204" t="n">
        <v>19109.85</v>
      </c>
      <c r="P2204" t="n">
        <v>152.75</v>
      </c>
      <c r="Q2204" t="n">
        <v>444.55</v>
      </c>
      <c r="R2204" t="n">
        <v>69.65000000000001</v>
      </c>
      <c r="S2204" t="n">
        <v>48.21</v>
      </c>
      <c r="T2204" t="n">
        <v>4784.37</v>
      </c>
      <c r="U2204" t="n">
        <v>0.6899999999999999</v>
      </c>
      <c r="V2204" t="n">
        <v>0.78</v>
      </c>
      <c r="W2204" t="n">
        <v>0.18</v>
      </c>
      <c r="X2204" t="n">
        <v>0.27</v>
      </c>
      <c r="Y2204" t="n">
        <v>1</v>
      </c>
      <c r="Z2204" t="n">
        <v>10</v>
      </c>
    </row>
    <row r="2205">
      <c r="A2205" t="n">
        <v>59</v>
      </c>
      <c r="B2205" t="n">
        <v>65</v>
      </c>
      <c r="C2205" t="inlineStr">
        <is>
          <t xml:space="preserve">CONCLUIDO	</t>
        </is>
      </c>
      <c r="D2205" t="n">
        <v>5.0308</v>
      </c>
      <c r="E2205" t="n">
        <v>19.88</v>
      </c>
      <c r="F2205" t="n">
        <v>17.48</v>
      </c>
      <c r="G2205" t="n">
        <v>131.1</v>
      </c>
      <c r="H2205" t="n">
        <v>1.82</v>
      </c>
      <c r="I2205" t="n">
        <v>8</v>
      </c>
      <c r="J2205" t="n">
        <v>153.4</v>
      </c>
      <c r="K2205" t="n">
        <v>46.47</v>
      </c>
      <c r="L2205" t="n">
        <v>15.75</v>
      </c>
      <c r="M2205" t="n">
        <v>2</v>
      </c>
      <c r="N2205" t="n">
        <v>26.18</v>
      </c>
      <c r="O2205" t="n">
        <v>19153</v>
      </c>
      <c r="P2205" t="n">
        <v>151.83</v>
      </c>
      <c r="Q2205" t="n">
        <v>444.55</v>
      </c>
      <c r="R2205" t="n">
        <v>67</v>
      </c>
      <c r="S2205" t="n">
        <v>48.21</v>
      </c>
      <c r="T2205" t="n">
        <v>3466.77</v>
      </c>
      <c r="U2205" t="n">
        <v>0.72</v>
      </c>
      <c r="V2205" t="n">
        <v>0.78</v>
      </c>
      <c r="W2205" t="n">
        <v>0.18</v>
      </c>
      <c r="X2205" t="n">
        <v>0.2</v>
      </c>
      <c r="Y2205" t="n">
        <v>1</v>
      </c>
      <c r="Z2205" t="n">
        <v>10</v>
      </c>
    </row>
    <row r="2206">
      <c r="A2206" t="n">
        <v>60</v>
      </c>
      <c r="B2206" t="n">
        <v>65</v>
      </c>
      <c r="C2206" t="inlineStr">
        <is>
          <t xml:space="preserve">CONCLUIDO	</t>
        </is>
      </c>
      <c r="D2206" t="n">
        <v>5.0328</v>
      </c>
      <c r="E2206" t="n">
        <v>19.87</v>
      </c>
      <c r="F2206" t="n">
        <v>17.47</v>
      </c>
      <c r="G2206" t="n">
        <v>131.04</v>
      </c>
      <c r="H2206" t="n">
        <v>1.84</v>
      </c>
      <c r="I2206" t="n">
        <v>8</v>
      </c>
      <c r="J2206" t="n">
        <v>153.75</v>
      </c>
      <c r="K2206" t="n">
        <v>46.47</v>
      </c>
      <c r="L2206" t="n">
        <v>16</v>
      </c>
      <c r="M2206" t="n">
        <v>2</v>
      </c>
      <c r="N2206" t="n">
        <v>26.28</v>
      </c>
      <c r="O2206" t="n">
        <v>19196.18</v>
      </c>
      <c r="P2206" t="n">
        <v>152.16</v>
      </c>
      <c r="Q2206" t="n">
        <v>444.55</v>
      </c>
      <c r="R2206" t="n">
        <v>66.81999999999999</v>
      </c>
      <c r="S2206" t="n">
        <v>48.21</v>
      </c>
      <c r="T2206" t="n">
        <v>3377.35</v>
      </c>
      <c r="U2206" t="n">
        <v>0.72</v>
      </c>
      <c r="V2206" t="n">
        <v>0.78</v>
      </c>
      <c r="W2206" t="n">
        <v>0.18</v>
      </c>
      <c r="X2206" t="n">
        <v>0.2</v>
      </c>
      <c r="Y2206" t="n">
        <v>1</v>
      </c>
      <c r="Z2206" t="n">
        <v>10</v>
      </c>
    </row>
    <row r="2207">
      <c r="A2207" t="n">
        <v>61</v>
      </c>
      <c r="B2207" t="n">
        <v>65</v>
      </c>
      <c r="C2207" t="inlineStr">
        <is>
          <t xml:space="preserve">CONCLUIDO	</t>
        </is>
      </c>
      <c r="D2207" t="n">
        <v>5.0304</v>
      </c>
      <c r="E2207" t="n">
        <v>19.88</v>
      </c>
      <c r="F2207" t="n">
        <v>17.48</v>
      </c>
      <c r="G2207" t="n">
        <v>131.11</v>
      </c>
      <c r="H2207" t="n">
        <v>1.87</v>
      </c>
      <c r="I2207" t="n">
        <v>8</v>
      </c>
      <c r="J2207" t="n">
        <v>154.1</v>
      </c>
      <c r="K2207" t="n">
        <v>46.47</v>
      </c>
      <c r="L2207" t="n">
        <v>16.25</v>
      </c>
      <c r="M2207" t="n">
        <v>2</v>
      </c>
      <c r="N2207" t="n">
        <v>26.38</v>
      </c>
      <c r="O2207" t="n">
        <v>19239.4</v>
      </c>
      <c r="P2207" t="n">
        <v>152.57</v>
      </c>
      <c r="Q2207" t="n">
        <v>444.55</v>
      </c>
      <c r="R2207" t="n">
        <v>67.16</v>
      </c>
      <c r="S2207" t="n">
        <v>48.21</v>
      </c>
      <c r="T2207" t="n">
        <v>3542.73</v>
      </c>
      <c r="U2207" t="n">
        <v>0.72</v>
      </c>
      <c r="V2207" t="n">
        <v>0.78</v>
      </c>
      <c r="W2207" t="n">
        <v>0.18</v>
      </c>
      <c r="X2207" t="n">
        <v>0.2</v>
      </c>
      <c r="Y2207" t="n">
        <v>1</v>
      </c>
      <c r="Z2207" t="n">
        <v>10</v>
      </c>
    </row>
    <row r="2208">
      <c r="A2208" t="n">
        <v>62</v>
      </c>
      <c r="B2208" t="n">
        <v>65</v>
      </c>
      <c r="C2208" t="inlineStr">
        <is>
          <t xml:space="preserve">CONCLUIDO	</t>
        </is>
      </c>
      <c r="D2208" t="n">
        <v>5.0293</v>
      </c>
      <c r="E2208" t="n">
        <v>19.88</v>
      </c>
      <c r="F2208" t="n">
        <v>17.49</v>
      </c>
      <c r="G2208" t="n">
        <v>131.14</v>
      </c>
      <c r="H2208" t="n">
        <v>1.89</v>
      </c>
      <c r="I2208" t="n">
        <v>8</v>
      </c>
      <c r="J2208" t="n">
        <v>154.45</v>
      </c>
      <c r="K2208" t="n">
        <v>46.47</v>
      </c>
      <c r="L2208" t="n">
        <v>16.5</v>
      </c>
      <c r="M2208" t="n">
        <v>1</v>
      </c>
      <c r="N2208" t="n">
        <v>26.48</v>
      </c>
      <c r="O2208" t="n">
        <v>19282.65</v>
      </c>
      <c r="P2208" t="n">
        <v>152.65</v>
      </c>
      <c r="Q2208" t="n">
        <v>444.55</v>
      </c>
      <c r="R2208" t="n">
        <v>67.23999999999999</v>
      </c>
      <c r="S2208" t="n">
        <v>48.21</v>
      </c>
      <c r="T2208" t="n">
        <v>3583.58</v>
      </c>
      <c r="U2208" t="n">
        <v>0.72</v>
      </c>
      <c r="V2208" t="n">
        <v>0.78</v>
      </c>
      <c r="W2208" t="n">
        <v>0.18</v>
      </c>
      <c r="X2208" t="n">
        <v>0.21</v>
      </c>
      <c r="Y2208" t="n">
        <v>1</v>
      </c>
      <c r="Z2208" t="n">
        <v>10</v>
      </c>
    </row>
    <row r="2209">
      <c r="A2209" t="n">
        <v>63</v>
      </c>
      <c r="B2209" t="n">
        <v>65</v>
      </c>
      <c r="C2209" t="inlineStr">
        <is>
          <t xml:space="preserve">CONCLUIDO	</t>
        </is>
      </c>
      <c r="D2209" t="n">
        <v>5.0299</v>
      </c>
      <c r="E2209" t="n">
        <v>19.88</v>
      </c>
      <c r="F2209" t="n">
        <v>17.48</v>
      </c>
      <c r="G2209" t="n">
        <v>131.12</v>
      </c>
      <c r="H2209" t="n">
        <v>1.92</v>
      </c>
      <c r="I2209" t="n">
        <v>8</v>
      </c>
      <c r="J2209" t="n">
        <v>154.8</v>
      </c>
      <c r="K2209" t="n">
        <v>46.47</v>
      </c>
      <c r="L2209" t="n">
        <v>16.75</v>
      </c>
      <c r="M2209" t="n">
        <v>1</v>
      </c>
      <c r="N2209" t="n">
        <v>26.58</v>
      </c>
      <c r="O2209" t="n">
        <v>19325.94</v>
      </c>
      <c r="P2209" t="n">
        <v>153.05</v>
      </c>
      <c r="Q2209" t="n">
        <v>444.55</v>
      </c>
      <c r="R2209" t="n">
        <v>67.16</v>
      </c>
      <c r="S2209" t="n">
        <v>48.21</v>
      </c>
      <c r="T2209" t="n">
        <v>3546.44</v>
      </c>
      <c r="U2209" t="n">
        <v>0.72</v>
      </c>
      <c r="V2209" t="n">
        <v>0.78</v>
      </c>
      <c r="W2209" t="n">
        <v>0.18</v>
      </c>
      <c r="X2209" t="n">
        <v>0.21</v>
      </c>
      <c r="Y2209" t="n">
        <v>1</v>
      </c>
      <c r="Z2209" t="n">
        <v>10</v>
      </c>
    </row>
    <row r="2210">
      <c r="A2210" t="n">
        <v>64</v>
      </c>
      <c r="B2210" t="n">
        <v>65</v>
      </c>
      <c r="C2210" t="inlineStr">
        <is>
          <t xml:space="preserve">CONCLUIDO	</t>
        </is>
      </c>
      <c r="D2210" t="n">
        <v>5.03</v>
      </c>
      <c r="E2210" t="n">
        <v>19.88</v>
      </c>
      <c r="F2210" t="n">
        <v>17.48</v>
      </c>
      <c r="G2210" t="n">
        <v>131.12</v>
      </c>
      <c r="H2210" t="n">
        <v>1.94</v>
      </c>
      <c r="I2210" t="n">
        <v>8</v>
      </c>
      <c r="J2210" t="n">
        <v>155.15</v>
      </c>
      <c r="K2210" t="n">
        <v>46.47</v>
      </c>
      <c r="L2210" t="n">
        <v>17</v>
      </c>
      <c r="M2210" t="n">
        <v>0</v>
      </c>
      <c r="N2210" t="n">
        <v>26.68</v>
      </c>
      <c r="O2210" t="n">
        <v>19369.26</v>
      </c>
      <c r="P2210" t="n">
        <v>153.24</v>
      </c>
      <c r="Q2210" t="n">
        <v>444.55</v>
      </c>
      <c r="R2210" t="n">
        <v>67.06</v>
      </c>
      <c r="S2210" t="n">
        <v>48.21</v>
      </c>
      <c r="T2210" t="n">
        <v>3496.3</v>
      </c>
      <c r="U2210" t="n">
        <v>0.72</v>
      </c>
      <c r="V2210" t="n">
        <v>0.78</v>
      </c>
      <c r="W2210" t="n">
        <v>0.18</v>
      </c>
      <c r="X2210" t="n">
        <v>0.21</v>
      </c>
      <c r="Y2210" t="n">
        <v>1</v>
      </c>
      <c r="Z2210" t="n">
        <v>10</v>
      </c>
    </row>
    <row r="2211">
      <c r="A2211" t="n">
        <v>0</v>
      </c>
      <c r="B2211" t="n">
        <v>130</v>
      </c>
      <c r="C2211" t="inlineStr">
        <is>
          <t xml:space="preserve">CONCLUIDO	</t>
        </is>
      </c>
      <c r="D2211" t="n">
        <v>2.1918</v>
      </c>
      <c r="E2211" t="n">
        <v>45.63</v>
      </c>
      <c r="F2211" t="n">
        <v>27.03</v>
      </c>
      <c r="G2211" t="n">
        <v>5.02</v>
      </c>
      <c r="H2211" t="n">
        <v>0.07000000000000001</v>
      </c>
      <c r="I2211" t="n">
        <v>323</v>
      </c>
      <c r="J2211" t="n">
        <v>252.85</v>
      </c>
      <c r="K2211" t="n">
        <v>59.19</v>
      </c>
      <c r="L2211" t="n">
        <v>1</v>
      </c>
      <c r="M2211" t="n">
        <v>321</v>
      </c>
      <c r="N2211" t="n">
        <v>62.65</v>
      </c>
      <c r="O2211" t="n">
        <v>31418.63</v>
      </c>
      <c r="P2211" t="n">
        <v>443.77</v>
      </c>
      <c r="Q2211" t="n">
        <v>444.97</v>
      </c>
      <c r="R2211" t="n">
        <v>379.94</v>
      </c>
      <c r="S2211" t="n">
        <v>48.21</v>
      </c>
      <c r="T2211" t="n">
        <v>158360.02</v>
      </c>
      <c r="U2211" t="n">
        <v>0.13</v>
      </c>
      <c r="V2211" t="n">
        <v>0.51</v>
      </c>
      <c r="W2211" t="n">
        <v>0.68</v>
      </c>
      <c r="X2211" t="n">
        <v>9.74</v>
      </c>
      <c r="Y2211" t="n">
        <v>1</v>
      </c>
      <c r="Z2211" t="n">
        <v>10</v>
      </c>
    </row>
    <row r="2212">
      <c r="A2212" t="n">
        <v>1</v>
      </c>
      <c r="B2212" t="n">
        <v>130</v>
      </c>
      <c r="C2212" t="inlineStr">
        <is>
          <t xml:space="preserve">CONCLUIDO	</t>
        </is>
      </c>
      <c r="D2212" t="n">
        <v>2.6277</v>
      </c>
      <c r="E2212" t="n">
        <v>38.06</v>
      </c>
      <c r="F2212" t="n">
        <v>24.06</v>
      </c>
      <c r="G2212" t="n">
        <v>6.3</v>
      </c>
      <c r="H2212" t="n">
        <v>0.09</v>
      </c>
      <c r="I2212" t="n">
        <v>229</v>
      </c>
      <c r="J2212" t="n">
        <v>253.3</v>
      </c>
      <c r="K2212" t="n">
        <v>59.19</v>
      </c>
      <c r="L2212" t="n">
        <v>1.25</v>
      </c>
      <c r="M2212" t="n">
        <v>227</v>
      </c>
      <c r="N2212" t="n">
        <v>62.86</v>
      </c>
      <c r="O2212" t="n">
        <v>31474.5</v>
      </c>
      <c r="P2212" t="n">
        <v>394.46</v>
      </c>
      <c r="Q2212" t="n">
        <v>444.7</v>
      </c>
      <c r="R2212" t="n">
        <v>282</v>
      </c>
      <c r="S2212" t="n">
        <v>48.21</v>
      </c>
      <c r="T2212" t="n">
        <v>109858.1</v>
      </c>
      <c r="U2212" t="n">
        <v>0.17</v>
      </c>
      <c r="V2212" t="n">
        <v>0.57</v>
      </c>
      <c r="W2212" t="n">
        <v>0.53</v>
      </c>
      <c r="X2212" t="n">
        <v>6.77</v>
      </c>
      <c r="Y2212" t="n">
        <v>1</v>
      </c>
      <c r="Z2212" t="n">
        <v>10</v>
      </c>
    </row>
    <row r="2213">
      <c r="A2213" t="n">
        <v>2</v>
      </c>
      <c r="B2213" t="n">
        <v>130</v>
      </c>
      <c r="C2213" t="inlineStr">
        <is>
          <t xml:space="preserve">CONCLUIDO	</t>
        </is>
      </c>
      <c r="D2213" t="n">
        <v>2.9348</v>
      </c>
      <c r="E2213" t="n">
        <v>34.07</v>
      </c>
      <c r="F2213" t="n">
        <v>22.52</v>
      </c>
      <c r="G2213" t="n">
        <v>7.55</v>
      </c>
      <c r="H2213" t="n">
        <v>0.11</v>
      </c>
      <c r="I2213" t="n">
        <v>179</v>
      </c>
      <c r="J2213" t="n">
        <v>253.75</v>
      </c>
      <c r="K2213" t="n">
        <v>59.19</v>
      </c>
      <c r="L2213" t="n">
        <v>1.5</v>
      </c>
      <c r="M2213" t="n">
        <v>177</v>
      </c>
      <c r="N2213" t="n">
        <v>63.06</v>
      </c>
      <c r="O2213" t="n">
        <v>31530.44</v>
      </c>
      <c r="P2213" t="n">
        <v>368.89</v>
      </c>
      <c r="Q2213" t="n">
        <v>444.59</v>
      </c>
      <c r="R2213" t="n">
        <v>231.86</v>
      </c>
      <c r="S2213" t="n">
        <v>48.21</v>
      </c>
      <c r="T2213" t="n">
        <v>85042.38</v>
      </c>
      <c r="U2213" t="n">
        <v>0.21</v>
      </c>
      <c r="V2213" t="n">
        <v>0.61</v>
      </c>
      <c r="W2213" t="n">
        <v>0.45</v>
      </c>
      <c r="X2213" t="n">
        <v>5.24</v>
      </c>
      <c r="Y2213" t="n">
        <v>1</v>
      </c>
      <c r="Z2213" t="n">
        <v>10</v>
      </c>
    </row>
    <row r="2214">
      <c r="A2214" t="n">
        <v>3</v>
      </c>
      <c r="B2214" t="n">
        <v>130</v>
      </c>
      <c r="C2214" t="inlineStr">
        <is>
          <t xml:space="preserve">CONCLUIDO	</t>
        </is>
      </c>
      <c r="D2214" t="n">
        <v>3.1805</v>
      </c>
      <c r="E2214" t="n">
        <v>31.44</v>
      </c>
      <c r="F2214" t="n">
        <v>21.5</v>
      </c>
      <c r="G2214" t="n">
        <v>8.84</v>
      </c>
      <c r="H2214" t="n">
        <v>0.12</v>
      </c>
      <c r="I2214" t="n">
        <v>146</v>
      </c>
      <c r="J2214" t="n">
        <v>254.21</v>
      </c>
      <c r="K2214" t="n">
        <v>59.19</v>
      </c>
      <c r="L2214" t="n">
        <v>1.75</v>
      </c>
      <c r="M2214" t="n">
        <v>144</v>
      </c>
      <c r="N2214" t="n">
        <v>63.26</v>
      </c>
      <c r="O2214" t="n">
        <v>31586.46</v>
      </c>
      <c r="P2214" t="n">
        <v>351.87</v>
      </c>
      <c r="Q2214" t="n">
        <v>444.63</v>
      </c>
      <c r="R2214" t="n">
        <v>198.27</v>
      </c>
      <c r="S2214" t="n">
        <v>48.21</v>
      </c>
      <c r="T2214" t="n">
        <v>68409.21000000001</v>
      </c>
      <c r="U2214" t="n">
        <v>0.24</v>
      </c>
      <c r="V2214" t="n">
        <v>0.63</v>
      </c>
      <c r="W2214" t="n">
        <v>0.4</v>
      </c>
      <c r="X2214" t="n">
        <v>4.22</v>
      </c>
      <c r="Y2214" t="n">
        <v>1</v>
      </c>
      <c r="Z2214" t="n">
        <v>10</v>
      </c>
    </row>
    <row r="2215">
      <c r="A2215" t="n">
        <v>4</v>
      </c>
      <c r="B2215" t="n">
        <v>130</v>
      </c>
      <c r="C2215" t="inlineStr">
        <is>
          <t xml:space="preserve">CONCLUIDO	</t>
        </is>
      </c>
      <c r="D2215" t="n">
        <v>3.3654</v>
      </c>
      <c r="E2215" t="n">
        <v>29.71</v>
      </c>
      <c r="F2215" t="n">
        <v>20.85</v>
      </c>
      <c r="G2215" t="n">
        <v>10.09</v>
      </c>
      <c r="H2215" t="n">
        <v>0.14</v>
      </c>
      <c r="I2215" t="n">
        <v>124</v>
      </c>
      <c r="J2215" t="n">
        <v>254.66</v>
      </c>
      <c r="K2215" t="n">
        <v>59.19</v>
      </c>
      <c r="L2215" t="n">
        <v>2</v>
      </c>
      <c r="M2215" t="n">
        <v>122</v>
      </c>
      <c r="N2215" t="n">
        <v>63.47</v>
      </c>
      <c r="O2215" t="n">
        <v>31642.55</v>
      </c>
      <c r="P2215" t="n">
        <v>340.92</v>
      </c>
      <c r="Q2215" t="n">
        <v>444.57</v>
      </c>
      <c r="R2215" t="n">
        <v>177.04</v>
      </c>
      <c r="S2215" t="n">
        <v>48.21</v>
      </c>
      <c r="T2215" t="n">
        <v>57907.37</v>
      </c>
      <c r="U2215" t="n">
        <v>0.27</v>
      </c>
      <c r="V2215" t="n">
        <v>0.65</v>
      </c>
      <c r="W2215" t="n">
        <v>0.36</v>
      </c>
      <c r="X2215" t="n">
        <v>3.57</v>
      </c>
      <c r="Y2215" t="n">
        <v>1</v>
      </c>
      <c r="Z2215" t="n">
        <v>10</v>
      </c>
    </row>
    <row r="2216">
      <c r="A2216" t="n">
        <v>5</v>
      </c>
      <c r="B2216" t="n">
        <v>130</v>
      </c>
      <c r="C2216" t="inlineStr">
        <is>
          <t xml:space="preserve">CONCLUIDO	</t>
        </is>
      </c>
      <c r="D2216" t="n">
        <v>3.5148</v>
      </c>
      <c r="E2216" t="n">
        <v>28.45</v>
      </c>
      <c r="F2216" t="n">
        <v>20.37</v>
      </c>
      <c r="G2216" t="n">
        <v>11.31</v>
      </c>
      <c r="H2216" t="n">
        <v>0.16</v>
      </c>
      <c r="I2216" t="n">
        <v>108</v>
      </c>
      <c r="J2216" t="n">
        <v>255.12</v>
      </c>
      <c r="K2216" t="n">
        <v>59.19</v>
      </c>
      <c r="L2216" t="n">
        <v>2.25</v>
      </c>
      <c r="M2216" t="n">
        <v>106</v>
      </c>
      <c r="N2216" t="n">
        <v>63.67</v>
      </c>
      <c r="O2216" t="n">
        <v>31698.72</v>
      </c>
      <c r="P2216" t="n">
        <v>332.79</v>
      </c>
      <c r="Q2216" t="n">
        <v>444.59</v>
      </c>
      <c r="R2216" t="n">
        <v>161.53</v>
      </c>
      <c r="S2216" t="n">
        <v>48.21</v>
      </c>
      <c r="T2216" t="n">
        <v>50231.58</v>
      </c>
      <c r="U2216" t="n">
        <v>0.3</v>
      </c>
      <c r="V2216" t="n">
        <v>0.67</v>
      </c>
      <c r="W2216" t="n">
        <v>0.33</v>
      </c>
      <c r="X2216" t="n">
        <v>3.09</v>
      </c>
      <c r="Y2216" t="n">
        <v>1</v>
      </c>
      <c r="Z2216" t="n">
        <v>10</v>
      </c>
    </row>
    <row r="2217">
      <c r="A2217" t="n">
        <v>6</v>
      </c>
      <c r="B2217" t="n">
        <v>130</v>
      </c>
      <c r="C2217" t="inlineStr">
        <is>
          <t xml:space="preserve">CONCLUIDO	</t>
        </is>
      </c>
      <c r="D2217" t="n">
        <v>3.6412</v>
      </c>
      <c r="E2217" t="n">
        <v>27.46</v>
      </c>
      <c r="F2217" t="n">
        <v>20.01</v>
      </c>
      <c r="G2217" t="n">
        <v>12.64</v>
      </c>
      <c r="H2217" t="n">
        <v>0.17</v>
      </c>
      <c r="I2217" t="n">
        <v>95</v>
      </c>
      <c r="J2217" t="n">
        <v>255.57</v>
      </c>
      <c r="K2217" t="n">
        <v>59.19</v>
      </c>
      <c r="L2217" t="n">
        <v>2.5</v>
      </c>
      <c r="M2217" t="n">
        <v>93</v>
      </c>
      <c r="N2217" t="n">
        <v>63.88</v>
      </c>
      <c r="O2217" t="n">
        <v>31754.97</v>
      </c>
      <c r="P2217" t="n">
        <v>326.84</v>
      </c>
      <c r="Q2217" t="n">
        <v>444.62</v>
      </c>
      <c r="R2217" t="n">
        <v>149.7</v>
      </c>
      <c r="S2217" t="n">
        <v>48.21</v>
      </c>
      <c r="T2217" t="n">
        <v>44380.29</v>
      </c>
      <c r="U2217" t="n">
        <v>0.32</v>
      </c>
      <c r="V2217" t="n">
        <v>0.68</v>
      </c>
      <c r="W2217" t="n">
        <v>0.32</v>
      </c>
      <c r="X2217" t="n">
        <v>2.73</v>
      </c>
      <c r="Y2217" t="n">
        <v>1</v>
      </c>
      <c r="Z2217" t="n">
        <v>10</v>
      </c>
    </row>
    <row r="2218">
      <c r="A2218" t="n">
        <v>7</v>
      </c>
      <c r="B2218" t="n">
        <v>130</v>
      </c>
      <c r="C2218" t="inlineStr">
        <is>
          <t xml:space="preserve">CONCLUIDO	</t>
        </is>
      </c>
      <c r="D2218" t="n">
        <v>3.7535</v>
      </c>
      <c r="E2218" t="n">
        <v>26.64</v>
      </c>
      <c r="F2218" t="n">
        <v>19.68</v>
      </c>
      <c r="G2218" t="n">
        <v>13.89</v>
      </c>
      <c r="H2218" t="n">
        <v>0.19</v>
      </c>
      <c r="I2218" t="n">
        <v>85</v>
      </c>
      <c r="J2218" t="n">
        <v>256.03</v>
      </c>
      <c r="K2218" t="n">
        <v>59.19</v>
      </c>
      <c r="L2218" t="n">
        <v>2.75</v>
      </c>
      <c r="M2218" t="n">
        <v>83</v>
      </c>
      <c r="N2218" t="n">
        <v>64.09</v>
      </c>
      <c r="O2218" t="n">
        <v>31811.29</v>
      </c>
      <c r="P2218" t="n">
        <v>321.19</v>
      </c>
      <c r="Q2218" t="n">
        <v>444.6</v>
      </c>
      <c r="R2218" t="n">
        <v>139</v>
      </c>
      <c r="S2218" t="n">
        <v>48.21</v>
      </c>
      <c r="T2218" t="n">
        <v>39077.68</v>
      </c>
      <c r="U2218" t="n">
        <v>0.35</v>
      </c>
      <c r="V2218" t="n">
        <v>0.6899999999999999</v>
      </c>
      <c r="W2218" t="n">
        <v>0.3</v>
      </c>
      <c r="X2218" t="n">
        <v>2.4</v>
      </c>
      <c r="Y2218" t="n">
        <v>1</v>
      </c>
      <c r="Z2218" t="n">
        <v>10</v>
      </c>
    </row>
    <row r="2219">
      <c r="A2219" t="n">
        <v>8</v>
      </c>
      <c r="B2219" t="n">
        <v>130</v>
      </c>
      <c r="C2219" t="inlineStr">
        <is>
          <t xml:space="preserve">CONCLUIDO	</t>
        </is>
      </c>
      <c r="D2219" t="n">
        <v>3.8448</v>
      </c>
      <c r="E2219" t="n">
        <v>26.01</v>
      </c>
      <c r="F2219" t="n">
        <v>19.44</v>
      </c>
      <c r="G2219" t="n">
        <v>15.15</v>
      </c>
      <c r="H2219" t="n">
        <v>0.21</v>
      </c>
      <c r="I2219" t="n">
        <v>77</v>
      </c>
      <c r="J2219" t="n">
        <v>256.49</v>
      </c>
      <c r="K2219" t="n">
        <v>59.19</v>
      </c>
      <c r="L2219" t="n">
        <v>3</v>
      </c>
      <c r="M2219" t="n">
        <v>75</v>
      </c>
      <c r="N2219" t="n">
        <v>64.29000000000001</v>
      </c>
      <c r="O2219" t="n">
        <v>31867.69</v>
      </c>
      <c r="P2219" t="n">
        <v>317.02</v>
      </c>
      <c r="Q2219" t="n">
        <v>444.58</v>
      </c>
      <c r="R2219" t="n">
        <v>131.25</v>
      </c>
      <c r="S2219" t="n">
        <v>48.21</v>
      </c>
      <c r="T2219" t="n">
        <v>35245.67</v>
      </c>
      <c r="U2219" t="n">
        <v>0.37</v>
      </c>
      <c r="V2219" t="n">
        <v>0.7</v>
      </c>
      <c r="W2219" t="n">
        <v>0.28</v>
      </c>
      <c r="X2219" t="n">
        <v>2.16</v>
      </c>
      <c r="Y2219" t="n">
        <v>1</v>
      </c>
      <c r="Z2219" t="n">
        <v>10</v>
      </c>
    </row>
    <row r="2220">
      <c r="A2220" t="n">
        <v>9</v>
      </c>
      <c r="B2220" t="n">
        <v>130</v>
      </c>
      <c r="C2220" t="inlineStr">
        <is>
          <t xml:space="preserve">CONCLUIDO	</t>
        </is>
      </c>
      <c r="D2220" t="n">
        <v>3.9151</v>
      </c>
      <c r="E2220" t="n">
        <v>25.54</v>
      </c>
      <c r="F2220" t="n">
        <v>19.27</v>
      </c>
      <c r="G2220" t="n">
        <v>16.28</v>
      </c>
      <c r="H2220" t="n">
        <v>0.23</v>
      </c>
      <c r="I2220" t="n">
        <v>71</v>
      </c>
      <c r="J2220" t="n">
        <v>256.95</v>
      </c>
      <c r="K2220" t="n">
        <v>59.19</v>
      </c>
      <c r="L2220" t="n">
        <v>3.25</v>
      </c>
      <c r="M2220" t="n">
        <v>69</v>
      </c>
      <c r="N2220" t="n">
        <v>64.5</v>
      </c>
      <c r="O2220" t="n">
        <v>31924.29</v>
      </c>
      <c r="P2220" t="n">
        <v>314.03</v>
      </c>
      <c r="Q2220" t="n">
        <v>444.64</v>
      </c>
      <c r="R2220" t="n">
        <v>125.42</v>
      </c>
      <c r="S2220" t="n">
        <v>48.21</v>
      </c>
      <c r="T2220" t="n">
        <v>32360.45</v>
      </c>
      <c r="U2220" t="n">
        <v>0.38</v>
      </c>
      <c r="V2220" t="n">
        <v>0.71</v>
      </c>
      <c r="W2220" t="n">
        <v>0.28</v>
      </c>
      <c r="X2220" t="n">
        <v>1.99</v>
      </c>
      <c r="Y2220" t="n">
        <v>1</v>
      </c>
      <c r="Z2220" t="n">
        <v>10</v>
      </c>
    </row>
    <row r="2221">
      <c r="A2221" t="n">
        <v>10</v>
      </c>
      <c r="B2221" t="n">
        <v>130</v>
      </c>
      <c r="C2221" t="inlineStr">
        <is>
          <t xml:space="preserve">CONCLUIDO	</t>
        </is>
      </c>
      <c r="D2221" t="n">
        <v>3.9902</v>
      </c>
      <c r="E2221" t="n">
        <v>25.06</v>
      </c>
      <c r="F2221" t="n">
        <v>19.08</v>
      </c>
      <c r="G2221" t="n">
        <v>17.61</v>
      </c>
      <c r="H2221" t="n">
        <v>0.24</v>
      </c>
      <c r="I2221" t="n">
        <v>65</v>
      </c>
      <c r="J2221" t="n">
        <v>257.41</v>
      </c>
      <c r="K2221" t="n">
        <v>59.19</v>
      </c>
      <c r="L2221" t="n">
        <v>3.5</v>
      </c>
      <c r="M2221" t="n">
        <v>63</v>
      </c>
      <c r="N2221" t="n">
        <v>64.70999999999999</v>
      </c>
      <c r="O2221" t="n">
        <v>31980.84</v>
      </c>
      <c r="P2221" t="n">
        <v>310.75</v>
      </c>
      <c r="Q2221" t="n">
        <v>444.61</v>
      </c>
      <c r="R2221" t="n">
        <v>119.28</v>
      </c>
      <c r="S2221" t="n">
        <v>48.21</v>
      </c>
      <c r="T2221" t="n">
        <v>29321.43</v>
      </c>
      <c r="U2221" t="n">
        <v>0.4</v>
      </c>
      <c r="V2221" t="n">
        <v>0.72</v>
      </c>
      <c r="W2221" t="n">
        <v>0.27</v>
      </c>
      <c r="X2221" t="n">
        <v>1.8</v>
      </c>
      <c r="Y2221" t="n">
        <v>1</v>
      </c>
      <c r="Z2221" t="n">
        <v>10</v>
      </c>
    </row>
    <row r="2222">
      <c r="A2222" t="n">
        <v>11</v>
      </c>
      <c r="B2222" t="n">
        <v>130</v>
      </c>
      <c r="C2222" t="inlineStr">
        <is>
          <t xml:space="preserve">CONCLUIDO	</t>
        </is>
      </c>
      <c r="D2222" t="n">
        <v>4.0556</v>
      </c>
      <c r="E2222" t="n">
        <v>24.66</v>
      </c>
      <c r="F2222" t="n">
        <v>18.92</v>
      </c>
      <c r="G2222" t="n">
        <v>18.92</v>
      </c>
      <c r="H2222" t="n">
        <v>0.26</v>
      </c>
      <c r="I2222" t="n">
        <v>60</v>
      </c>
      <c r="J2222" t="n">
        <v>257.86</v>
      </c>
      <c r="K2222" t="n">
        <v>59.19</v>
      </c>
      <c r="L2222" t="n">
        <v>3.75</v>
      </c>
      <c r="M2222" t="n">
        <v>58</v>
      </c>
      <c r="N2222" t="n">
        <v>64.92</v>
      </c>
      <c r="O2222" t="n">
        <v>32037.48</v>
      </c>
      <c r="P2222" t="n">
        <v>307.89</v>
      </c>
      <c r="Q2222" t="n">
        <v>444.62</v>
      </c>
      <c r="R2222" t="n">
        <v>113.84</v>
      </c>
      <c r="S2222" t="n">
        <v>48.21</v>
      </c>
      <c r="T2222" t="n">
        <v>26627.28</v>
      </c>
      <c r="U2222" t="n">
        <v>0.42</v>
      </c>
      <c r="V2222" t="n">
        <v>0.72</v>
      </c>
      <c r="W2222" t="n">
        <v>0.26</v>
      </c>
      <c r="X2222" t="n">
        <v>1.64</v>
      </c>
      <c r="Y2222" t="n">
        <v>1</v>
      </c>
      <c r="Z2222" t="n">
        <v>10</v>
      </c>
    </row>
    <row r="2223">
      <c r="A2223" t="n">
        <v>12</v>
      </c>
      <c r="B2223" t="n">
        <v>130</v>
      </c>
      <c r="C2223" t="inlineStr">
        <is>
          <t xml:space="preserve">CONCLUIDO	</t>
        </is>
      </c>
      <c r="D2223" t="n">
        <v>4.1194</v>
      </c>
      <c r="E2223" t="n">
        <v>24.28</v>
      </c>
      <c r="F2223" t="n">
        <v>18.73</v>
      </c>
      <c r="G2223" t="n">
        <v>20.07</v>
      </c>
      <c r="H2223" t="n">
        <v>0.28</v>
      </c>
      <c r="I2223" t="n">
        <v>56</v>
      </c>
      <c r="J2223" t="n">
        <v>258.32</v>
      </c>
      <c r="K2223" t="n">
        <v>59.19</v>
      </c>
      <c r="L2223" t="n">
        <v>4</v>
      </c>
      <c r="M2223" t="n">
        <v>54</v>
      </c>
      <c r="N2223" t="n">
        <v>65.13</v>
      </c>
      <c r="O2223" t="n">
        <v>32094.19</v>
      </c>
      <c r="P2223" t="n">
        <v>304.64</v>
      </c>
      <c r="Q2223" t="n">
        <v>444.63</v>
      </c>
      <c r="R2223" t="n">
        <v>107.37</v>
      </c>
      <c r="S2223" t="n">
        <v>48.21</v>
      </c>
      <c r="T2223" t="n">
        <v>23408.99</v>
      </c>
      <c r="U2223" t="n">
        <v>0.45</v>
      </c>
      <c r="V2223" t="n">
        <v>0.73</v>
      </c>
      <c r="W2223" t="n">
        <v>0.26</v>
      </c>
      <c r="X2223" t="n">
        <v>1.45</v>
      </c>
      <c r="Y2223" t="n">
        <v>1</v>
      </c>
      <c r="Z2223" t="n">
        <v>10</v>
      </c>
    </row>
    <row r="2224">
      <c r="A2224" t="n">
        <v>13</v>
      </c>
      <c r="B2224" t="n">
        <v>130</v>
      </c>
      <c r="C2224" t="inlineStr">
        <is>
          <t xml:space="preserve">CONCLUIDO	</t>
        </is>
      </c>
      <c r="D2224" t="n">
        <v>4.1862</v>
      </c>
      <c r="E2224" t="n">
        <v>23.89</v>
      </c>
      <c r="F2224" t="n">
        <v>18.54</v>
      </c>
      <c r="G2224" t="n">
        <v>21.39</v>
      </c>
      <c r="H2224" t="n">
        <v>0.29</v>
      </c>
      <c r="I2224" t="n">
        <v>52</v>
      </c>
      <c r="J2224" t="n">
        <v>258.78</v>
      </c>
      <c r="K2224" t="n">
        <v>59.19</v>
      </c>
      <c r="L2224" t="n">
        <v>4.25</v>
      </c>
      <c r="M2224" t="n">
        <v>50</v>
      </c>
      <c r="N2224" t="n">
        <v>65.34</v>
      </c>
      <c r="O2224" t="n">
        <v>32150.98</v>
      </c>
      <c r="P2224" t="n">
        <v>301.19</v>
      </c>
      <c r="Q2224" t="n">
        <v>444.56</v>
      </c>
      <c r="R2224" t="n">
        <v>101.74</v>
      </c>
      <c r="S2224" t="n">
        <v>48.21</v>
      </c>
      <c r="T2224" t="n">
        <v>20616.89</v>
      </c>
      <c r="U2224" t="n">
        <v>0.47</v>
      </c>
      <c r="V2224" t="n">
        <v>0.74</v>
      </c>
      <c r="W2224" t="n">
        <v>0.23</v>
      </c>
      <c r="X2224" t="n">
        <v>1.26</v>
      </c>
      <c r="Y2224" t="n">
        <v>1</v>
      </c>
      <c r="Z2224" t="n">
        <v>10</v>
      </c>
    </row>
    <row r="2225">
      <c r="A2225" t="n">
        <v>14</v>
      </c>
      <c r="B2225" t="n">
        <v>130</v>
      </c>
      <c r="C2225" t="inlineStr">
        <is>
          <t xml:space="preserve">CONCLUIDO	</t>
        </is>
      </c>
      <c r="D2225" t="n">
        <v>4.1566</v>
      </c>
      <c r="E2225" t="n">
        <v>24.06</v>
      </c>
      <c r="F2225" t="n">
        <v>18.81</v>
      </c>
      <c r="G2225" t="n">
        <v>22.57</v>
      </c>
      <c r="H2225" t="n">
        <v>0.31</v>
      </c>
      <c r="I2225" t="n">
        <v>50</v>
      </c>
      <c r="J2225" t="n">
        <v>259.25</v>
      </c>
      <c r="K2225" t="n">
        <v>59.19</v>
      </c>
      <c r="L2225" t="n">
        <v>4.5</v>
      </c>
      <c r="M2225" t="n">
        <v>48</v>
      </c>
      <c r="N2225" t="n">
        <v>65.55</v>
      </c>
      <c r="O2225" t="n">
        <v>32207.85</v>
      </c>
      <c r="P2225" t="n">
        <v>305.61</v>
      </c>
      <c r="Q2225" t="n">
        <v>444.58</v>
      </c>
      <c r="R2225" t="n">
        <v>111.24</v>
      </c>
      <c r="S2225" t="n">
        <v>48.21</v>
      </c>
      <c r="T2225" t="n">
        <v>25376.23</v>
      </c>
      <c r="U2225" t="n">
        <v>0.43</v>
      </c>
      <c r="V2225" t="n">
        <v>0.73</v>
      </c>
      <c r="W2225" t="n">
        <v>0.24</v>
      </c>
      <c r="X2225" t="n">
        <v>1.53</v>
      </c>
      <c r="Y2225" t="n">
        <v>1</v>
      </c>
      <c r="Z2225" t="n">
        <v>10</v>
      </c>
    </row>
    <row r="2226">
      <c r="A2226" t="n">
        <v>15</v>
      </c>
      <c r="B2226" t="n">
        <v>130</v>
      </c>
      <c r="C2226" t="inlineStr">
        <is>
          <t xml:space="preserve">CONCLUIDO	</t>
        </is>
      </c>
      <c r="D2226" t="n">
        <v>4.2098</v>
      </c>
      <c r="E2226" t="n">
        <v>23.75</v>
      </c>
      <c r="F2226" t="n">
        <v>18.65</v>
      </c>
      <c r="G2226" t="n">
        <v>23.81</v>
      </c>
      <c r="H2226" t="n">
        <v>0.33</v>
      </c>
      <c r="I2226" t="n">
        <v>47</v>
      </c>
      <c r="J2226" t="n">
        <v>259.71</v>
      </c>
      <c r="K2226" t="n">
        <v>59.19</v>
      </c>
      <c r="L2226" t="n">
        <v>4.75</v>
      </c>
      <c r="M2226" t="n">
        <v>45</v>
      </c>
      <c r="N2226" t="n">
        <v>65.76000000000001</v>
      </c>
      <c r="O2226" t="n">
        <v>32264.79</v>
      </c>
      <c r="P2226" t="n">
        <v>302.74</v>
      </c>
      <c r="Q2226" t="n">
        <v>444.59</v>
      </c>
      <c r="R2226" t="n">
        <v>105.61</v>
      </c>
      <c r="S2226" t="n">
        <v>48.21</v>
      </c>
      <c r="T2226" t="n">
        <v>22576.78</v>
      </c>
      <c r="U2226" t="n">
        <v>0.46</v>
      </c>
      <c r="V2226" t="n">
        <v>0.73</v>
      </c>
      <c r="W2226" t="n">
        <v>0.24</v>
      </c>
      <c r="X2226" t="n">
        <v>1.37</v>
      </c>
      <c r="Y2226" t="n">
        <v>1</v>
      </c>
      <c r="Z2226" t="n">
        <v>10</v>
      </c>
    </row>
    <row r="2227">
      <c r="A2227" t="n">
        <v>16</v>
      </c>
      <c r="B2227" t="n">
        <v>130</v>
      </c>
      <c r="C2227" t="inlineStr">
        <is>
          <t xml:space="preserve">CONCLUIDO	</t>
        </is>
      </c>
      <c r="D2227" t="n">
        <v>4.2383</v>
      </c>
      <c r="E2227" t="n">
        <v>23.59</v>
      </c>
      <c r="F2227" t="n">
        <v>18.59</v>
      </c>
      <c r="G2227" t="n">
        <v>24.79</v>
      </c>
      <c r="H2227" t="n">
        <v>0.34</v>
      </c>
      <c r="I2227" t="n">
        <v>45</v>
      </c>
      <c r="J2227" t="n">
        <v>260.17</v>
      </c>
      <c r="K2227" t="n">
        <v>59.19</v>
      </c>
      <c r="L2227" t="n">
        <v>5</v>
      </c>
      <c r="M2227" t="n">
        <v>43</v>
      </c>
      <c r="N2227" t="n">
        <v>65.98</v>
      </c>
      <c r="O2227" t="n">
        <v>32321.82</v>
      </c>
      <c r="P2227" t="n">
        <v>301.66</v>
      </c>
      <c r="Q2227" t="n">
        <v>444.6</v>
      </c>
      <c r="R2227" t="n">
        <v>103.49</v>
      </c>
      <c r="S2227" t="n">
        <v>48.21</v>
      </c>
      <c r="T2227" t="n">
        <v>21526.21</v>
      </c>
      <c r="U2227" t="n">
        <v>0.47</v>
      </c>
      <c r="V2227" t="n">
        <v>0.73</v>
      </c>
      <c r="W2227" t="n">
        <v>0.24</v>
      </c>
      <c r="X2227" t="n">
        <v>1.31</v>
      </c>
      <c r="Y2227" t="n">
        <v>1</v>
      </c>
      <c r="Z2227" t="n">
        <v>10</v>
      </c>
    </row>
    <row r="2228">
      <c r="A2228" t="n">
        <v>17</v>
      </c>
      <c r="B2228" t="n">
        <v>130</v>
      </c>
      <c r="C2228" t="inlineStr">
        <is>
          <t xml:space="preserve">CONCLUIDO	</t>
        </is>
      </c>
      <c r="D2228" t="n">
        <v>4.2865</v>
      </c>
      <c r="E2228" t="n">
        <v>23.33</v>
      </c>
      <c r="F2228" t="n">
        <v>18.47</v>
      </c>
      <c r="G2228" t="n">
        <v>26.39</v>
      </c>
      <c r="H2228" t="n">
        <v>0.36</v>
      </c>
      <c r="I2228" t="n">
        <v>42</v>
      </c>
      <c r="J2228" t="n">
        <v>260.63</v>
      </c>
      <c r="K2228" t="n">
        <v>59.19</v>
      </c>
      <c r="L2228" t="n">
        <v>5.25</v>
      </c>
      <c r="M2228" t="n">
        <v>40</v>
      </c>
      <c r="N2228" t="n">
        <v>66.19</v>
      </c>
      <c r="O2228" t="n">
        <v>32378.93</v>
      </c>
      <c r="P2228" t="n">
        <v>299.63</v>
      </c>
      <c r="Q2228" t="n">
        <v>444.58</v>
      </c>
      <c r="R2228" t="n">
        <v>99.56</v>
      </c>
      <c r="S2228" t="n">
        <v>48.21</v>
      </c>
      <c r="T2228" t="n">
        <v>19573.05</v>
      </c>
      <c r="U2228" t="n">
        <v>0.48</v>
      </c>
      <c r="V2228" t="n">
        <v>0.74</v>
      </c>
      <c r="W2228" t="n">
        <v>0.23</v>
      </c>
      <c r="X2228" t="n">
        <v>1.19</v>
      </c>
      <c r="Y2228" t="n">
        <v>1</v>
      </c>
      <c r="Z2228" t="n">
        <v>10</v>
      </c>
    </row>
    <row r="2229">
      <c r="A2229" t="n">
        <v>18</v>
      </c>
      <c r="B2229" t="n">
        <v>130</v>
      </c>
      <c r="C2229" t="inlineStr">
        <is>
          <t xml:space="preserve">CONCLUIDO	</t>
        </is>
      </c>
      <c r="D2229" t="n">
        <v>4.317</v>
      </c>
      <c r="E2229" t="n">
        <v>23.16</v>
      </c>
      <c r="F2229" t="n">
        <v>18.4</v>
      </c>
      <c r="G2229" t="n">
        <v>27.61</v>
      </c>
      <c r="H2229" t="n">
        <v>0.37</v>
      </c>
      <c r="I2229" t="n">
        <v>40</v>
      </c>
      <c r="J2229" t="n">
        <v>261.1</v>
      </c>
      <c r="K2229" t="n">
        <v>59.19</v>
      </c>
      <c r="L2229" t="n">
        <v>5.5</v>
      </c>
      <c r="M2229" t="n">
        <v>38</v>
      </c>
      <c r="N2229" t="n">
        <v>66.40000000000001</v>
      </c>
      <c r="O2229" t="n">
        <v>32436.11</v>
      </c>
      <c r="P2229" t="n">
        <v>298.32</v>
      </c>
      <c r="Q2229" t="n">
        <v>444.58</v>
      </c>
      <c r="R2229" t="n">
        <v>97.28</v>
      </c>
      <c r="S2229" t="n">
        <v>48.21</v>
      </c>
      <c r="T2229" t="n">
        <v>18443.19</v>
      </c>
      <c r="U2229" t="n">
        <v>0.5</v>
      </c>
      <c r="V2229" t="n">
        <v>0.74</v>
      </c>
      <c r="W2229" t="n">
        <v>0.23</v>
      </c>
      <c r="X2229" t="n">
        <v>1.13</v>
      </c>
      <c r="Y2229" t="n">
        <v>1</v>
      </c>
      <c r="Z2229" t="n">
        <v>10</v>
      </c>
    </row>
    <row r="2230">
      <c r="A2230" t="n">
        <v>19</v>
      </c>
      <c r="B2230" t="n">
        <v>130</v>
      </c>
      <c r="C2230" t="inlineStr">
        <is>
          <t xml:space="preserve">CONCLUIDO	</t>
        </is>
      </c>
      <c r="D2230" t="n">
        <v>4.3318</v>
      </c>
      <c r="E2230" t="n">
        <v>23.08</v>
      </c>
      <c r="F2230" t="n">
        <v>18.37</v>
      </c>
      <c r="G2230" t="n">
        <v>28.27</v>
      </c>
      <c r="H2230" t="n">
        <v>0.39</v>
      </c>
      <c r="I2230" t="n">
        <v>39</v>
      </c>
      <c r="J2230" t="n">
        <v>261.56</v>
      </c>
      <c r="K2230" t="n">
        <v>59.19</v>
      </c>
      <c r="L2230" t="n">
        <v>5.75</v>
      </c>
      <c r="M2230" t="n">
        <v>37</v>
      </c>
      <c r="N2230" t="n">
        <v>66.62</v>
      </c>
      <c r="O2230" t="n">
        <v>32493.38</v>
      </c>
      <c r="P2230" t="n">
        <v>297.7</v>
      </c>
      <c r="Q2230" t="n">
        <v>444.57</v>
      </c>
      <c r="R2230" t="n">
        <v>96.42</v>
      </c>
      <c r="S2230" t="n">
        <v>48.21</v>
      </c>
      <c r="T2230" t="n">
        <v>18021.61</v>
      </c>
      <c r="U2230" t="n">
        <v>0.5</v>
      </c>
      <c r="V2230" t="n">
        <v>0.74</v>
      </c>
      <c r="W2230" t="n">
        <v>0.23</v>
      </c>
      <c r="X2230" t="n">
        <v>1.09</v>
      </c>
      <c r="Y2230" t="n">
        <v>1</v>
      </c>
      <c r="Z2230" t="n">
        <v>10</v>
      </c>
    </row>
    <row r="2231">
      <c r="A2231" t="n">
        <v>20</v>
      </c>
      <c r="B2231" t="n">
        <v>130</v>
      </c>
      <c r="C2231" t="inlineStr">
        <is>
          <t xml:space="preserve">CONCLUIDO	</t>
        </is>
      </c>
      <c r="D2231" t="n">
        <v>4.3607</v>
      </c>
      <c r="E2231" t="n">
        <v>22.93</v>
      </c>
      <c r="F2231" t="n">
        <v>18.32</v>
      </c>
      <c r="G2231" t="n">
        <v>29.71</v>
      </c>
      <c r="H2231" t="n">
        <v>0.41</v>
      </c>
      <c r="I2231" t="n">
        <v>37</v>
      </c>
      <c r="J2231" t="n">
        <v>262.03</v>
      </c>
      <c r="K2231" t="n">
        <v>59.19</v>
      </c>
      <c r="L2231" t="n">
        <v>6</v>
      </c>
      <c r="M2231" t="n">
        <v>35</v>
      </c>
      <c r="N2231" t="n">
        <v>66.83</v>
      </c>
      <c r="O2231" t="n">
        <v>32550.72</v>
      </c>
      <c r="P2231" t="n">
        <v>296.41</v>
      </c>
      <c r="Q2231" t="n">
        <v>444.56</v>
      </c>
      <c r="R2231" t="n">
        <v>94.52</v>
      </c>
      <c r="S2231" t="n">
        <v>48.21</v>
      </c>
      <c r="T2231" t="n">
        <v>17078.12</v>
      </c>
      <c r="U2231" t="n">
        <v>0.51</v>
      </c>
      <c r="V2231" t="n">
        <v>0.74</v>
      </c>
      <c r="W2231" t="n">
        <v>0.22</v>
      </c>
      <c r="X2231" t="n">
        <v>1.04</v>
      </c>
      <c r="Y2231" t="n">
        <v>1</v>
      </c>
      <c r="Z2231" t="n">
        <v>10</v>
      </c>
    </row>
    <row r="2232">
      <c r="A2232" t="n">
        <v>21</v>
      </c>
      <c r="B2232" t="n">
        <v>130</v>
      </c>
      <c r="C2232" t="inlineStr">
        <is>
          <t xml:space="preserve">CONCLUIDO	</t>
        </is>
      </c>
      <c r="D2232" t="n">
        <v>4.3902</v>
      </c>
      <c r="E2232" t="n">
        <v>22.78</v>
      </c>
      <c r="F2232" t="n">
        <v>18.26</v>
      </c>
      <c r="G2232" t="n">
        <v>31.31</v>
      </c>
      <c r="H2232" t="n">
        <v>0.42</v>
      </c>
      <c r="I2232" t="n">
        <v>35</v>
      </c>
      <c r="J2232" t="n">
        <v>262.49</v>
      </c>
      <c r="K2232" t="n">
        <v>59.19</v>
      </c>
      <c r="L2232" t="n">
        <v>6.25</v>
      </c>
      <c r="M2232" t="n">
        <v>33</v>
      </c>
      <c r="N2232" t="n">
        <v>67.05</v>
      </c>
      <c r="O2232" t="n">
        <v>32608.15</v>
      </c>
      <c r="P2232" t="n">
        <v>295.41</v>
      </c>
      <c r="Q2232" t="n">
        <v>444.56</v>
      </c>
      <c r="R2232" t="n">
        <v>92.70999999999999</v>
      </c>
      <c r="S2232" t="n">
        <v>48.21</v>
      </c>
      <c r="T2232" t="n">
        <v>16186.73</v>
      </c>
      <c r="U2232" t="n">
        <v>0.52</v>
      </c>
      <c r="V2232" t="n">
        <v>0.75</v>
      </c>
      <c r="W2232" t="n">
        <v>0.22</v>
      </c>
      <c r="X2232" t="n">
        <v>0.98</v>
      </c>
      <c r="Y2232" t="n">
        <v>1</v>
      </c>
      <c r="Z2232" t="n">
        <v>10</v>
      </c>
    </row>
    <row r="2233">
      <c r="A2233" t="n">
        <v>22</v>
      </c>
      <c r="B2233" t="n">
        <v>130</v>
      </c>
      <c r="C2233" t="inlineStr">
        <is>
          <t xml:space="preserve">CONCLUIDO	</t>
        </is>
      </c>
      <c r="D2233" t="n">
        <v>4.4086</v>
      </c>
      <c r="E2233" t="n">
        <v>22.68</v>
      </c>
      <c r="F2233" t="n">
        <v>18.22</v>
      </c>
      <c r="G2233" t="n">
        <v>32.15</v>
      </c>
      <c r="H2233" t="n">
        <v>0.44</v>
      </c>
      <c r="I2233" t="n">
        <v>34</v>
      </c>
      <c r="J2233" t="n">
        <v>262.96</v>
      </c>
      <c r="K2233" t="n">
        <v>59.19</v>
      </c>
      <c r="L2233" t="n">
        <v>6.5</v>
      </c>
      <c r="M2233" t="n">
        <v>32</v>
      </c>
      <c r="N2233" t="n">
        <v>67.26000000000001</v>
      </c>
      <c r="O2233" t="n">
        <v>32665.66</v>
      </c>
      <c r="P2233" t="n">
        <v>294.62</v>
      </c>
      <c r="Q2233" t="n">
        <v>444.57</v>
      </c>
      <c r="R2233" t="n">
        <v>91.25</v>
      </c>
      <c r="S2233" t="n">
        <v>48.21</v>
      </c>
      <c r="T2233" t="n">
        <v>15460.18</v>
      </c>
      <c r="U2233" t="n">
        <v>0.53</v>
      </c>
      <c r="V2233" t="n">
        <v>0.75</v>
      </c>
      <c r="W2233" t="n">
        <v>0.22</v>
      </c>
      <c r="X2233" t="n">
        <v>0.9399999999999999</v>
      </c>
      <c r="Y2233" t="n">
        <v>1</v>
      </c>
      <c r="Z2233" t="n">
        <v>10</v>
      </c>
    </row>
    <row r="2234">
      <c r="A2234" t="n">
        <v>23</v>
      </c>
      <c r="B2234" t="n">
        <v>130</v>
      </c>
      <c r="C2234" t="inlineStr">
        <is>
          <t xml:space="preserve">CONCLUIDO	</t>
        </is>
      </c>
      <c r="D2234" t="n">
        <v>4.423</v>
      </c>
      <c r="E2234" t="n">
        <v>22.61</v>
      </c>
      <c r="F2234" t="n">
        <v>18.19</v>
      </c>
      <c r="G2234" t="n">
        <v>33.07</v>
      </c>
      <c r="H2234" t="n">
        <v>0.46</v>
      </c>
      <c r="I2234" t="n">
        <v>33</v>
      </c>
      <c r="J2234" t="n">
        <v>263.42</v>
      </c>
      <c r="K2234" t="n">
        <v>59.19</v>
      </c>
      <c r="L2234" t="n">
        <v>6.75</v>
      </c>
      <c r="M2234" t="n">
        <v>31</v>
      </c>
      <c r="N2234" t="n">
        <v>67.48</v>
      </c>
      <c r="O2234" t="n">
        <v>32723.25</v>
      </c>
      <c r="P2234" t="n">
        <v>294.07</v>
      </c>
      <c r="Q2234" t="n">
        <v>444.62</v>
      </c>
      <c r="R2234" t="n">
        <v>90.37</v>
      </c>
      <c r="S2234" t="n">
        <v>48.21</v>
      </c>
      <c r="T2234" t="n">
        <v>15025.4</v>
      </c>
      <c r="U2234" t="n">
        <v>0.53</v>
      </c>
      <c r="V2234" t="n">
        <v>0.75</v>
      </c>
      <c r="W2234" t="n">
        <v>0.22</v>
      </c>
      <c r="X2234" t="n">
        <v>0.91</v>
      </c>
      <c r="Y2234" t="n">
        <v>1</v>
      </c>
      <c r="Z2234" t="n">
        <v>10</v>
      </c>
    </row>
    <row r="2235">
      <c r="A2235" t="n">
        <v>24</v>
      </c>
      <c r="B2235" t="n">
        <v>130</v>
      </c>
      <c r="C2235" t="inlineStr">
        <is>
          <t xml:space="preserve">CONCLUIDO	</t>
        </is>
      </c>
      <c r="D2235" t="n">
        <v>4.4559</v>
      </c>
      <c r="E2235" t="n">
        <v>22.44</v>
      </c>
      <c r="F2235" t="n">
        <v>18.12</v>
      </c>
      <c r="G2235" t="n">
        <v>35.07</v>
      </c>
      <c r="H2235" t="n">
        <v>0.47</v>
      </c>
      <c r="I2235" t="n">
        <v>31</v>
      </c>
      <c r="J2235" t="n">
        <v>263.89</v>
      </c>
      <c r="K2235" t="n">
        <v>59.19</v>
      </c>
      <c r="L2235" t="n">
        <v>7</v>
      </c>
      <c r="M2235" t="n">
        <v>29</v>
      </c>
      <c r="N2235" t="n">
        <v>67.7</v>
      </c>
      <c r="O2235" t="n">
        <v>32780.92</v>
      </c>
      <c r="P2235" t="n">
        <v>292.66</v>
      </c>
      <c r="Q2235" t="n">
        <v>444.55</v>
      </c>
      <c r="R2235" t="n">
        <v>88.09999999999999</v>
      </c>
      <c r="S2235" t="n">
        <v>48.21</v>
      </c>
      <c r="T2235" t="n">
        <v>13900.15</v>
      </c>
      <c r="U2235" t="n">
        <v>0.55</v>
      </c>
      <c r="V2235" t="n">
        <v>0.75</v>
      </c>
      <c r="W2235" t="n">
        <v>0.21</v>
      </c>
      <c r="X2235" t="n">
        <v>0.84</v>
      </c>
      <c r="Y2235" t="n">
        <v>1</v>
      </c>
      <c r="Z2235" t="n">
        <v>10</v>
      </c>
    </row>
    <row r="2236">
      <c r="A2236" t="n">
        <v>25</v>
      </c>
      <c r="B2236" t="n">
        <v>130</v>
      </c>
      <c r="C2236" t="inlineStr">
        <is>
          <t xml:space="preserve">CONCLUIDO	</t>
        </is>
      </c>
      <c r="D2236" t="n">
        <v>4.4709</v>
      </c>
      <c r="E2236" t="n">
        <v>22.37</v>
      </c>
      <c r="F2236" t="n">
        <v>18.1</v>
      </c>
      <c r="G2236" t="n">
        <v>36.19</v>
      </c>
      <c r="H2236" t="n">
        <v>0.49</v>
      </c>
      <c r="I2236" t="n">
        <v>30</v>
      </c>
      <c r="J2236" t="n">
        <v>264.36</v>
      </c>
      <c r="K2236" t="n">
        <v>59.19</v>
      </c>
      <c r="L2236" t="n">
        <v>7.25</v>
      </c>
      <c r="M2236" t="n">
        <v>28</v>
      </c>
      <c r="N2236" t="n">
        <v>67.92</v>
      </c>
      <c r="O2236" t="n">
        <v>32838.68</v>
      </c>
      <c r="P2236" t="n">
        <v>292.15</v>
      </c>
      <c r="Q2236" t="n">
        <v>444.57</v>
      </c>
      <c r="R2236" t="n">
        <v>87.2</v>
      </c>
      <c r="S2236" t="n">
        <v>48.21</v>
      </c>
      <c r="T2236" t="n">
        <v>13455.99</v>
      </c>
      <c r="U2236" t="n">
        <v>0.55</v>
      </c>
      <c r="V2236" t="n">
        <v>0.75</v>
      </c>
      <c r="W2236" t="n">
        <v>0.21</v>
      </c>
      <c r="X2236" t="n">
        <v>0.82</v>
      </c>
      <c r="Y2236" t="n">
        <v>1</v>
      </c>
      <c r="Z2236" t="n">
        <v>10</v>
      </c>
    </row>
    <row r="2237">
      <c r="A2237" t="n">
        <v>26</v>
      </c>
      <c r="B2237" t="n">
        <v>130</v>
      </c>
      <c r="C2237" t="inlineStr">
        <is>
          <t xml:space="preserve">CONCLUIDO	</t>
        </is>
      </c>
      <c r="D2237" t="n">
        <v>4.4879</v>
      </c>
      <c r="E2237" t="n">
        <v>22.28</v>
      </c>
      <c r="F2237" t="n">
        <v>18.06</v>
      </c>
      <c r="G2237" t="n">
        <v>37.36</v>
      </c>
      <c r="H2237" t="n">
        <v>0.5</v>
      </c>
      <c r="I2237" t="n">
        <v>29</v>
      </c>
      <c r="J2237" t="n">
        <v>264.83</v>
      </c>
      <c r="K2237" t="n">
        <v>59.19</v>
      </c>
      <c r="L2237" t="n">
        <v>7.5</v>
      </c>
      <c r="M2237" t="n">
        <v>27</v>
      </c>
      <c r="N2237" t="n">
        <v>68.14</v>
      </c>
      <c r="O2237" t="n">
        <v>32896.51</v>
      </c>
      <c r="P2237" t="n">
        <v>291.36</v>
      </c>
      <c r="Q2237" t="n">
        <v>444.57</v>
      </c>
      <c r="R2237" t="n">
        <v>86</v>
      </c>
      <c r="S2237" t="n">
        <v>48.21</v>
      </c>
      <c r="T2237" t="n">
        <v>12858.18</v>
      </c>
      <c r="U2237" t="n">
        <v>0.5600000000000001</v>
      </c>
      <c r="V2237" t="n">
        <v>0.76</v>
      </c>
      <c r="W2237" t="n">
        <v>0.21</v>
      </c>
      <c r="X2237" t="n">
        <v>0.78</v>
      </c>
      <c r="Y2237" t="n">
        <v>1</v>
      </c>
      <c r="Z2237" t="n">
        <v>10</v>
      </c>
    </row>
    <row r="2238">
      <c r="A2238" t="n">
        <v>27</v>
      </c>
      <c r="B2238" t="n">
        <v>130</v>
      </c>
      <c r="C2238" t="inlineStr">
        <is>
          <t xml:space="preserve">CONCLUIDO	</t>
        </is>
      </c>
      <c r="D2238" t="n">
        <v>4.5064</v>
      </c>
      <c r="E2238" t="n">
        <v>22.19</v>
      </c>
      <c r="F2238" t="n">
        <v>18.02</v>
      </c>
      <c r="G2238" t="n">
        <v>38.61</v>
      </c>
      <c r="H2238" t="n">
        <v>0.52</v>
      </c>
      <c r="I2238" t="n">
        <v>28</v>
      </c>
      <c r="J2238" t="n">
        <v>265.3</v>
      </c>
      <c r="K2238" t="n">
        <v>59.19</v>
      </c>
      <c r="L2238" t="n">
        <v>7.75</v>
      </c>
      <c r="M2238" t="n">
        <v>26</v>
      </c>
      <c r="N2238" t="n">
        <v>68.36</v>
      </c>
      <c r="O2238" t="n">
        <v>32954.43</v>
      </c>
      <c r="P2238" t="n">
        <v>290.32</v>
      </c>
      <c r="Q2238" t="n">
        <v>444.59</v>
      </c>
      <c r="R2238" t="n">
        <v>84.55</v>
      </c>
      <c r="S2238" t="n">
        <v>48.21</v>
      </c>
      <c r="T2238" t="n">
        <v>12141.59</v>
      </c>
      <c r="U2238" t="n">
        <v>0.57</v>
      </c>
      <c r="V2238" t="n">
        <v>0.76</v>
      </c>
      <c r="W2238" t="n">
        <v>0.21</v>
      </c>
      <c r="X2238" t="n">
        <v>0.74</v>
      </c>
      <c r="Y2238" t="n">
        <v>1</v>
      </c>
      <c r="Z2238" t="n">
        <v>10</v>
      </c>
    </row>
    <row r="2239">
      <c r="A2239" t="n">
        <v>28</v>
      </c>
      <c r="B2239" t="n">
        <v>130</v>
      </c>
      <c r="C2239" t="inlineStr">
        <is>
          <t xml:space="preserve">CONCLUIDO	</t>
        </is>
      </c>
      <c r="D2239" t="n">
        <v>4.5409</v>
      </c>
      <c r="E2239" t="n">
        <v>22.02</v>
      </c>
      <c r="F2239" t="n">
        <v>17.9</v>
      </c>
      <c r="G2239" t="n">
        <v>39.77</v>
      </c>
      <c r="H2239" t="n">
        <v>0.54</v>
      </c>
      <c r="I2239" t="n">
        <v>27</v>
      </c>
      <c r="J2239" t="n">
        <v>265.77</v>
      </c>
      <c r="K2239" t="n">
        <v>59.19</v>
      </c>
      <c r="L2239" t="n">
        <v>8</v>
      </c>
      <c r="M2239" t="n">
        <v>25</v>
      </c>
      <c r="N2239" t="n">
        <v>68.58</v>
      </c>
      <c r="O2239" t="n">
        <v>33012.44</v>
      </c>
      <c r="P2239" t="n">
        <v>288.17</v>
      </c>
      <c r="Q2239" t="n">
        <v>444.56</v>
      </c>
      <c r="R2239" t="n">
        <v>80.38</v>
      </c>
      <c r="S2239" t="n">
        <v>48.21</v>
      </c>
      <c r="T2239" t="n">
        <v>10061.01</v>
      </c>
      <c r="U2239" t="n">
        <v>0.6</v>
      </c>
      <c r="V2239" t="n">
        <v>0.76</v>
      </c>
      <c r="W2239" t="n">
        <v>0.21</v>
      </c>
      <c r="X2239" t="n">
        <v>0.62</v>
      </c>
      <c r="Y2239" t="n">
        <v>1</v>
      </c>
      <c r="Z2239" t="n">
        <v>10</v>
      </c>
    </row>
    <row r="2240">
      <c r="A2240" t="n">
        <v>29</v>
      </c>
      <c r="B2240" t="n">
        <v>130</v>
      </c>
      <c r="C2240" t="inlineStr">
        <is>
          <t xml:space="preserve">CONCLUIDO	</t>
        </is>
      </c>
      <c r="D2240" t="n">
        <v>4.5518</v>
      </c>
      <c r="E2240" t="n">
        <v>21.97</v>
      </c>
      <c r="F2240" t="n">
        <v>17.89</v>
      </c>
      <c r="G2240" t="n">
        <v>41.29</v>
      </c>
      <c r="H2240" t="n">
        <v>0.55</v>
      </c>
      <c r="I2240" t="n">
        <v>26</v>
      </c>
      <c r="J2240" t="n">
        <v>266.24</v>
      </c>
      <c r="K2240" t="n">
        <v>59.19</v>
      </c>
      <c r="L2240" t="n">
        <v>8.25</v>
      </c>
      <c r="M2240" t="n">
        <v>24</v>
      </c>
      <c r="N2240" t="n">
        <v>68.8</v>
      </c>
      <c r="O2240" t="n">
        <v>33070.52</v>
      </c>
      <c r="P2240" t="n">
        <v>288</v>
      </c>
      <c r="Q2240" t="n">
        <v>444.56</v>
      </c>
      <c r="R2240" t="n">
        <v>80.93000000000001</v>
      </c>
      <c r="S2240" t="n">
        <v>48.21</v>
      </c>
      <c r="T2240" t="n">
        <v>10342.07</v>
      </c>
      <c r="U2240" t="n">
        <v>0.6</v>
      </c>
      <c r="V2240" t="n">
        <v>0.76</v>
      </c>
      <c r="W2240" t="n">
        <v>0.19</v>
      </c>
      <c r="X2240" t="n">
        <v>0.62</v>
      </c>
      <c r="Y2240" t="n">
        <v>1</v>
      </c>
      <c r="Z2240" t="n">
        <v>10</v>
      </c>
    </row>
    <row r="2241">
      <c r="A2241" t="n">
        <v>30</v>
      </c>
      <c r="B2241" t="n">
        <v>130</v>
      </c>
      <c r="C2241" t="inlineStr">
        <is>
          <t xml:space="preserve">CONCLUIDO	</t>
        </is>
      </c>
      <c r="D2241" t="n">
        <v>4.5251</v>
      </c>
      <c r="E2241" t="n">
        <v>22.1</v>
      </c>
      <c r="F2241" t="n">
        <v>18.02</v>
      </c>
      <c r="G2241" t="n">
        <v>41.59</v>
      </c>
      <c r="H2241" t="n">
        <v>0.57</v>
      </c>
      <c r="I2241" t="n">
        <v>26</v>
      </c>
      <c r="J2241" t="n">
        <v>266.71</v>
      </c>
      <c r="K2241" t="n">
        <v>59.19</v>
      </c>
      <c r="L2241" t="n">
        <v>8.5</v>
      </c>
      <c r="M2241" t="n">
        <v>24</v>
      </c>
      <c r="N2241" t="n">
        <v>69.02</v>
      </c>
      <c r="O2241" t="n">
        <v>33128.7</v>
      </c>
      <c r="P2241" t="n">
        <v>290.05</v>
      </c>
      <c r="Q2241" t="n">
        <v>444.57</v>
      </c>
      <c r="R2241" t="n">
        <v>85.15000000000001</v>
      </c>
      <c r="S2241" t="n">
        <v>48.21</v>
      </c>
      <c r="T2241" t="n">
        <v>12452</v>
      </c>
      <c r="U2241" t="n">
        <v>0.57</v>
      </c>
      <c r="V2241" t="n">
        <v>0.76</v>
      </c>
      <c r="W2241" t="n">
        <v>0.2</v>
      </c>
      <c r="X2241" t="n">
        <v>0.75</v>
      </c>
      <c r="Y2241" t="n">
        <v>1</v>
      </c>
      <c r="Z2241" t="n">
        <v>10</v>
      </c>
    </row>
    <row r="2242">
      <c r="A2242" t="n">
        <v>31</v>
      </c>
      <c r="B2242" t="n">
        <v>130</v>
      </c>
      <c r="C2242" t="inlineStr">
        <is>
          <t xml:space="preserve">CONCLUIDO	</t>
        </is>
      </c>
      <c r="D2242" t="n">
        <v>4.5383</v>
      </c>
      <c r="E2242" t="n">
        <v>22.03</v>
      </c>
      <c r="F2242" t="n">
        <v>18.01</v>
      </c>
      <c r="G2242" t="n">
        <v>43.22</v>
      </c>
      <c r="H2242" t="n">
        <v>0.58</v>
      </c>
      <c r="I2242" t="n">
        <v>25</v>
      </c>
      <c r="J2242" t="n">
        <v>267.18</v>
      </c>
      <c r="K2242" t="n">
        <v>59.19</v>
      </c>
      <c r="L2242" t="n">
        <v>8.75</v>
      </c>
      <c r="M2242" t="n">
        <v>23</v>
      </c>
      <c r="N2242" t="n">
        <v>69.23999999999999</v>
      </c>
      <c r="O2242" t="n">
        <v>33186.95</v>
      </c>
      <c r="P2242" t="n">
        <v>289.84</v>
      </c>
      <c r="Q2242" t="n">
        <v>444.56</v>
      </c>
      <c r="R2242" t="n">
        <v>84.59</v>
      </c>
      <c r="S2242" t="n">
        <v>48.21</v>
      </c>
      <c r="T2242" t="n">
        <v>12176.84</v>
      </c>
      <c r="U2242" t="n">
        <v>0.57</v>
      </c>
      <c r="V2242" t="n">
        <v>0.76</v>
      </c>
      <c r="W2242" t="n">
        <v>0.2</v>
      </c>
      <c r="X2242" t="n">
        <v>0.73</v>
      </c>
      <c r="Y2242" t="n">
        <v>1</v>
      </c>
      <c r="Z2242" t="n">
        <v>10</v>
      </c>
    </row>
    <row r="2243">
      <c r="A2243" t="n">
        <v>32</v>
      </c>
      <c r="B2243" t="n">
        <v>130</v>
      </c>
      <c r="C2243" t="inlineStr">
        <is>
          <t xml:space="preserve">CONCLUIDO	</t>
        </is>
      </c>
      <c r="D2243" t="n">
        <v>4.5623</v>
      </c>
      <c r="E2243" t="n">
        <v>21.92</v>
      </c>
      <c r="F2243" t="n">
        <v>17.94</v>
      </c>
      <c r="G2243" t="n">
        <v>44.85</v>
      </c>
      <c r="H2243" t="n">
        <v>0.6</v>
      </c>
      <c r="I2243" t="n">
        <v>24</v>
      </c>
      <c r="J2243" t="n">
        <v>267.66</v>
      </c>
      <c r="K2243" t="n">
        <v>59.19</v>
      </c>
      <c r="L2243" t="n">
        <v>9</v>
      </c>
      <c r="M2243" t="n">
        <v>22</v>
      </c>
      <c r="N2243" t="n">
        <v>69.45999999999999</v>
      </c>
      <c r="O2243" t="n">
        <v>33245.29</v>
      </c>
      <c r="P2243" t="n">
        <v>288.34</v>
      </c>
      <c r="Q2243" t="n">
        <v>444.56</v>
      </c>
      <c r="R2243" t="n">
        <v>82.26000000000001</v>
      </c>
      <c r="S2243" t="n">
        <v>48.21</v>
      </c>
      <c r="T2243" t="n">
        <v>11013.41</v>
      </c>
      <c r="U2243" t="n">
        <v>0.59</v>
      </c>
      <c r="V2243" t="n">
        <v>0.76</v>
      </c>
      <c r="W2243" t="n">
        <v>0.2</v>
      </c>
      <c r="X2243" t="n">
        <v>0.66</v>
      </c>
      <c r="Y2243" t="n">
        <v>1</v>
      </c>
      <c r="Z2243" t="n">
        <v>10</v>
      </c>
    </row>
    <row r="2244">
      <c r="A2244" t="n">
        <v>33</v>
      </c>
      <c r="B2244" t="n">
        <v>130</v>
      </c>
      <c r="C2244" t="inlineStr">
        <is>
          <t xml:space="preserve">CONCLUIDO	</t>
        </is>
      </c>
      <c r="D2244" t="n">
        <v>4.5616</v>
      </c>
      <c r="E2244" t="n">
        <v>21.92</v>
      </c>
      <c r="F2244" t="n">
        <v>17.94</v>
      </c>
      <c r="G2244" t="n">
        <v>44.86</v>
      </c>
      <c r="H2244" t="n">
        <v>0.61</v>
      </c>
      <c r="I2244" t="n">
        <v>24</v>
      </c>
      <c r="J2244" t="n">
        <v>268.13</v>
      </c>
      <c r="K2244" t="n">
        <v>59.19</v>
      </c>
      <c r="L2244" t="n">
        <v>9.25</v>
      </c>
      <c r="M2244" t="n">
        <v>22</v>
      </c>
      <c r="N2244" t="n">
        <v>69.69</v>
      </c>
      <c r="O2244" t="n">
        <v>33303.72</v>
      </c>
      <c r="P2244" t="n">
        <v>288.57</v>
      </c>
      <c r="Q2244" t="n">
        <v>444.58</v>
      </c>
      <c r="R2244" t="n">
        <v>82.42</v>
      </c>
      <c r="S2244" t="n">
        <v>48.21</v>
      </c>
      <c r="T2244" t="n">
        <v>11093.19</v>
      </c>
      <c r="U2244" t="n">
        <v>0.58</v>
      </c>
      <c r="V2244" t="n">
        <v>0.76</v>
      </c>
      <c r="W2244" t="n">
        <v>0.2</v>
      </c>
      <c r="X2244" t="n">
        <v>0.67</v>
      </c>
      <c r="Y2244" t="n">
        <v>1</v>
      </c>
      <c r="Z2244" t="n">
        <v>10</v>
      </c>
    </row>
    <row r="2245">
      <c r="A2245" t="n">
        <v>34</v>
      </c>
      <c r="B2245" t="n">
        <v>130</v>
      </c>
      <c r="C2245" t="inlineStr">
        <is>
          <t xml:space="preserve">CONCLUIDO	</t>
        </is>
      </c>
      <c r="D2245" t="n">
        <v>4.5793</v>
      </c>
      <c r="E2245" t="n">
        <v>21.84</v>
      </c>
      <c r="F2245" t="n">
        <v>17.91</v>
      </c>
      <c r="G2245" t="n">
        <v>46.72</v>
      </c>
      <c r="H2245" t="n">
        <v>0.63</v>
      </c>
      <c r="I2245" t="n">
        <v>23</v>
      </c>
      <c r="J2245" t="n">
        <v>268.61</v>
      </c>
      <c r="K2245" t="n">
        <v>59.19</v>
      </c>
      <c r="L2245" t="n">
        <v>9.5</v>
      </c>
      <c r="M2245" t="n">
        <v>21</v>
      </c>
      <c r="N2245" t="n">
        <v>69.91</v>
      </c>
      <c r="O2245" t="n">
        <v>33362.23</v>
      </c>
      <c r="P2245" t="n">
        <v>287.47</v>
      </c>
      <c r="Q2245" t="n">
        <v>444.57</v>
      </c>
      <c r="R2245" t="n">
        <v>81.20999999999999</v>
      </c>
      <c r="S2245" t="n">
        <v>48.21</v>
      </c>
      <c r="T2245" t="n">
        <v>10493.39</v>
      </c>
      <c r="U2245" t="n">
        <v>0.59</v>
      </c>
      <c r="V2245" t="n">
        <v>0.76</v>
      </c>
      <c r="W2245" t="n">
        <v>0.2</v>
      </c>
      <c r="X2245" t="n">
        <v>0.63</v>
      </c>
      <c r="Y2245" t="n">
        <v>1</v>
      </c>
      <c r="Z2245" t="n">
        <v>10</v>
      </c>
    </row>
    <row r="2246">
      <c r="A2246" t="n">
        <v>35</v>
      </c>
      <c r="B2246" t="n">
        <v>130</v>
      </c>
      <c r="C2246" t="inlineStr">
        <is>
          <t xml:space="preserve">CONCLUIDO	</t>
        </is>
      </c>
      <c r="D2246" t="n">
        <v>4.5776</v>
      </c>
      <c r="E2246" t="n">
        <v>21.85</v>
      </c>
      <c r="F2246" t="n">
        <v>17.92</v>
      </c>
      <c r="G2246" t="n">
        <v>46.74</v>
      </c>
      <c r="H2246" t="n">
        <v>0.64</v>
      </c>
      <c r="I2246" t="n">
        <v>23</v>
      </c>
      <c r="J2246" t="n">
        <v>269.08</v>
      </c>
      <c r="K2246" t="n">
        <v>59.19</v>
      </c>
      <c r="L2246" t="n">
        <v>9.75</v>
      </c>
      <c r="M2246" t="n">
        <v>21</v>
      </c>
      <c r="N2246" t="n">
        <v>70.14</v>
      </c>
      <c r="O2246" t="n">
        <v>33420.83</v>
      </c>
      <c r="P2246" t="n">
        <v>287.5</v>
      </c>
      <c r="Q2246" t="n">
        <v>444.55</v>
      </c>
      <c r="R2246" t="n">
        <v>81.53</v>
      </c>
      <c r="S2246" t="n">
        <v>48.21</v>
      </c>
      <c r="T2246" t="n">
        <v>10656.19</v>
      </c>
      <c r="U2246" t="n">
        <v>0.59</v>
      </c>
      <c r="V2246" t="n">
        <v>0.76</v>
      </c>
      <c r="W2246" t="n">
        <v>0.2</v>
      </c>
      <c r="X2246" t="n">
        <v>0.64</v>
      </c>
      <c r="Y2246" t="n">
        <v>1</v>
      </c>
      <c r="Z2246" t="n">
        <v>10</v>
      </c>
    </row>
    <row r="2247">
      <c r="A2247" t="n">
        <v>36</v>
      </c>
      <c r="B2247" t="n">
        <v>130</v>
      </c>
      <c r="C2247" t="inlineStr">
        <is>
          <t xml:space="preserve">CONCLUIDO	</t>
        </is>
      </c>
      <c r="D2247" t="n">
        <v>4.5954</v>
      </c>
      <c r="E2247" t="n">
        <v>21.76</v>
      </c>
      <c r="F2247" t="n">
        <v>17.88</v>
      </c>
      <c r="G2247" t="n">
        <v>48.77</v>
      </c>
      <c r="H2247" t="n">
        <v>0.66</v>
      </c>
      <c r="I2247" t="n">
        <v>22</v>
      </c>
      <c r="J2247" t="n">
        <v>269.56</v>
      </c>
      <c r="K2247" t="n">
        <v>59.19</v>
      </c>
      <c r="L2247" t="n">
        <v>10</v>
      </c>
      <c r="M2247" t="n">
        <v>20</v>
      </c>
      <c r="N2247" t="n">
        <v>70.36</v>
      </c>
      <c r="O2247" t="n">
        <v>33479.51</v>
      </c>
      <c r="P2247" t="n">
        <v>286.84</v>
      </c>
      <c r="Q2247" t="n">
        <v>444.57</v>
      </c>
      <c r="R2247" t="n">
        <v>80.28</v>
      </c>
      <c r="S2247" t="n">
        <v>48.21</v>
      </c>
      <c r="T2247" t="n">
        <v>10032.69</v>
      </c>
      <c r="U2247" t="n">
        <v>0.6</v>
      </c>
      <c r="V2247" t="n">
        <v>0.76</v>
      </c>
      <c r="W2247" t="n">
        <v>0.2</v>
      </c>
      <c r="X2247" t="n">
        <v>0.6</v>
      </c>
      <c r="Y2247" t="n">
        <v>1</v>
      </c>
      <c r="Z2247" t="n">
        <v>10</v>
      </c>
    </row>
    <row r="2248">
      <c r="A2248" t="n">
        <v>37</v>
      </c>
      <c r="B2248" t="n">
        <v>130</v>
      </c>
      <c r="C2248" t="inlineStr">
        <is>
          <t xml:space="preserve">CONCLUIDO	</t>
        </is>
      </c>
      <c r="D2248" t="n">
        <v>4.6157</v>
      </c>
      <c r="E2248" t="n">
        <v>21.67</v>
      </c>
      <c r="F2248" t="n">
        <v>17.83</v>
      </c>
      <c r="G2248" t="n">
        <v>50.95</v>
      </c>
      <c r="H2248" t="n">
        <v>0.68</v>
      </c>
      <c r="I2248" t="n">
        <v>21</v>
      </c>
      <c r="J2248" t="n">
        <v>270.03</v>
      </c>
      <c r="K2248" t="n">
        <v>59.19</v>
      </c>
      <c r="L2248" t="n">
        <v>10.25</v>
      </c>
      <c r="M2248" t="n">
        <v>19</v>
      </c>
      <c r="N2248" t="n">
        <v>70.59</v>
      </c>
      <c r="O2248" t="n">
        <v>33538.28</v>
      </c>
      <c r="P2248" t="n">
        <v>285.58</v>
      </c>
      <c r="Q2248" t="n">
        <v>444.55</v>
      </c>
      <c r="R2248" t="n">
        <v>78.66</v>
      </c>
      <c r="S2248" t="n">
        <v>48.21</v>
      </c>
      <c r="T2248" t="n">
        <v>9229.190000000001</v>
      </c>
      <c r="U2248" t="n">
        <v>0.61</v>
      </c>
      <c r="V2248" t="n">
        <v>0.77</v>
      </c>
      <c r="W2248" t="n">
        <v>0.2</v>
      </c>
      <c r="X2248" t="n">
        <v>0.5600000000000001</v>
      </c>
      <c r="Y2248" t="n">
        <v>1</v>
      </c>
      <c r="Z2248" t="n">
        <v>10</v>
      </c>
    </row>
    <row r="2249">
      <c r="A2249" t="n">
        <v>38</v>
      </c>
      <c r="B2249" t="n">
        <v>130</v>
      </c>
      <c r="C2249" t="inlineStr">
        <is>
          <t xml:space="preserve">CONCLUIDO	</t>
        </is>
      </c>
      <c r="D2249" t="n">
        <v>4.6139</v>
      </c>
      <c r="E2249" t="n">
        <v>21.67</v>
      </c>
      <c r="F2249" t="n">
        <v>17.84</v>
      </c>
      <c r="G2249" t="n">
        <v>50.98</v>
      </c>
      <c r="H2249" t="n">
        <v>0.6899999999999999</v>
      </c>
      <c r="I2249" t="n">
        <v>21</v>
      </c>
      <c r="J2249" t="n">
        <v>270.51</v>
      </c>
      <c r="K2249" t="n">
        <v>59.19</v>
      </c>
      <c r="L2249" t="n">
        <v>10.5</v>
      </c>
      <c r="M2249" t="n">
        <v>19</v>
      </c>
      <c r="N2249" t="n">
        <v>70.81999999999999</v>
      </c>
      <c r="O2249" t="n">
        <v>33597.14</v>
      </c>
      <c r="P2249" t="n">
        <v>285.8</v>
      </c>
      <c r="Q2249" t="n">
        <v>444.58</v>
      </c>
      <c r="R2249" t="n">
        <v>79.06</v>
      </c>
      <c r="S2249" t="n">
        <v>48.21</v>
      </c>
      <c r="T2249" t="n">
        <v>9431.280000000001</v>
      </c>
      <c r="U2249" t="n">
        <v>0.61</v>
      </c>
      <c r="V2249" t="n">
        <v>0.76</v>
      </c>
      <c r="W2249" t="n">
        <v>0.2</v>
      </c>
      <c r="X2249" t="n">
        <v>0.5600000000000001</v>
      </c>
      <c r="Y2249" t="n">
        <v>1</v>
      </c>
      <c r="Z2249" t="n">
        <v>10</v>
      </c>
    </row>
    <row r="2250">
      <c r="A2250" t="n">
        <v>39</v>
      </c>
      <c r="B2250" t="n">
        <v>130</v>
      </c>
      <c r="C2250" t="inlineStr">
        <is>
          <t xml:space="preserve">CONCLUIDO	</t>
        </is>
      </c>
      <c r="D2250" t="n">
        <v>4.6309</v>
      </c>
      <c r="E2250" t="n">
        <v>21.59</v>
      </c>
      <c r="F2250" t="n">
        <v>17.81</v>
      </c>
      <c r="G2250" t="n">
        <v>53.43</v>
      </c>
      <c r="H2250" t="n">
        <v>0.71</v>
      </c>
      <c r="I2250" t="n">
        <v>20</v>
      </c>
      <c r="J2250" t="n">
        <v>270.99</v>
      </c>
      <c r="K2250" t="n">
        <v>59.19</v>
      </c>
      <c r="L2250" t="n">
        <v>10.75</v>
      </c>
      <c r="M2250" t="n">
        <v>18</v>
      </c>
      <c r="N2250" t="n">
        <v>71.04000000000001</v>
      </c>
      <c r="O2250" t="n">
        <v>33656.08</v>
      </c>
      <c r="P2250" t="n">
        <v>285.29</v>
      </c>
      <c r="Q2250" t="n">
        <v>444.55</v>
      </c>
      <c r="R2250" t="n">
        <v>77.93000000000001</v>
      </c>
      <c r="S2250" t="n">
        <v>48.21</v>
      </c>
      <c r="T2250" t="n">
        <v>8872.34</v>
      </c>
      <c r="U2250" t="n">
        <v>0.62</v>
      </c>
      <c r="V2250" t="n">
        <v>0.77</v>
      </c>
      <c r="W2250" t="n">
        <v>0.2</v>
      </c>
      <c r="X2250" t="n">
        <v>0.53</v>
      </c>
      <c r="Y2250" t="n">
        <v>1</v>
      </c>
      <c r="Z2250" t="n">
        <v>10</v>
      </c>
    </row>
    <row r="2251">
      <c r="A2251" t="n">
        <v>40</v>
      </c>
      <c r="B2251" t="n">
        <v>130</v>
      </c>
      <c r="C2251" t="inlineStr">
        <is>
          <t xml:space="preserve">CONCLUIDO	</t>
        </is>
      </c>
      <c r="D2251" t="n">
        <v>4.629</v>
      </c>
      <c r="E2251" t="n">
        <v>21.6</v>
      </c>
      <c r="F2251" t="n">
        <v>17.82</v>
      </c>
      <c r="G2251" t="n">
        <v>53.46</v>
      </c>
      <c r="H2251" t="n">
        <v>0.72</v>
      </c>
      <c r="I2251" t="n">
        <v>20</v>
      </c>
      <c r="J2251" t="n">
        <v>271.47</v>
      </c>
      <c r="K2251" t="n">
        <v>59.19</v>
      </c>
      <c r="L2251" t="n">
        <v>11</v>
      </c>
      <c r="M2251" t="n">
        <v>18</v>
      </c>
      <c r="N2251" t="n">
        <v>71.27</v>
      </c>
      <c r="O2251" t="n">
        <v>33715.11</v>
      </c>
      <c r="P2251" t="n">
        <v>285.47</v>
      </c>
      <c r="Q2251" t="n">
        <v>444.56</v>
      </c>
      <c r="R2251" t="n">
        <v>78.20999999999999</v>
      </c>
      <c r="S2251" t="n">
        <v>48.21</v>
      </c>
      <c r="T2251" t="n">
        <v>9008.02</v>
      </c>
      <c r="U2251" t="n">
        <v>0.62</v>
      </c>
      <c r="V2251" t="n">
        <v>0.77</v>
      </c>
      <c r="W2251" t="n">
        <v>0.2</v>
      </c>
      <c r="X2251" t="n">
        <v>0.54</v>
      </c>
      <c r="Y2251" t="n">
        <v>1</v>
      </c>
      <c r="Z2251" t="n">
        <v>10</v>
      </c>
    </row>
    <row r="2252">
      <c r="A2252" t="n">
        <v>41</v>
      </c>
      <c r="B2252" t="n">
        <v>130</v>
      </c>
      <c r="C2252" t="inlineStr">
        <is>
          <t xml:space="preserve">CONCLUIDO	</t>
        </is>
      </c>
      <c r="D2252" t="n">
        <v>4.6296</v>
      </c>
      <c r="E2252" t="n">
        <v>21.6</v>
      </c>
      <c r="F2252" t="n">
        <v>17.82</v>
      </c>
      <c r="G2252" t="n">
        <v>53.45</v>
      </c>
      <c r="H2252" t="n">
        <v>0.74</v>
      </c>
      <c r="I2252" t="n">
        <v>20</v>
      </c>
      <c r="J2252" t="n">
        <v>271.95</v>
      </c>
      <c r="K2252" t="n">
        <v>59.19</v>
      </c>
      <c r="L2252" t="n">
        <v>11.25</v>
      </c>
      <c r="M2252" t="n">
        <v>18</v>
      </c>
      <c r="N2252" t="n">
        <v>71.5</v>
      </c>
      <c r="O2252" t="n">
        <v>33774.23</v>
      </c>
      <c r="P2252" t="n">
        <v>285.12</v>
      </c>
      <c r="Q2252" t="n">
        <v>444.55</v>
      </c>
      <c r="R2252" t="n">
        <v>78.19</v>
      </c>
      <c r="S2252" t="n">
        <v>48.21</v>
      </c>
      <c r="T2252" t="n">
        <v>9002</v>
      </c>
      <c r="U2252" t="n">
        <v>0.62</v>
      </c>
      <c r="V2252" t="n">
        <v>0.77</v>
      </c>
      <c r="W2252" t="n">
        <v>0.2</v>
      </c>
      <c r="X2252" t="n">
        <v>0.54</v>
      </c>
      <c r="Y2252" t="n">
        <v>1</v>
      </c>
      <c r="Z2252" t="n">
        <v>10</v>
      </c>
    </row>
    <row r="2253">
      <c r="A2253" t="n">
        <v>42</v>
      </c>
      <c r="B2253" t="n">
        <v>130</v>
      </c>
      <c r="C2253" t="inlineStr">
        <is>
          <t xml:space="preserve">CONCLUIDO	</t>
        </is>
      </c>
      <c r="D2253" t="n">
        <v>4.6491</v>
      </c>
      <c r="E2253" t="n">
        <v>21.51</v>
      </c>
      <c r="F2253" t="n">
        <v>17.78</v>
      </c>
      <c r="G2253" t="n">
        <v>56.13</v>
      </c>
      <c r="H2253" t="n">
        <v>0.75</v>
      </c>
      <c r="I2253" t="n">
        <v>19</v>
      </c>
      <c r="J2253" t="n">
        <v>272.43</v>
      </c>
      <c r="K2253" t="n">
        <v>59.19</v>
      </c>
      <c r="L2253" t="n">
        <v>11.5</v>
      </c>
      <c r="M2253" t="n">
        <v>17</v>
      </c>
      <c r="N2253" t="n">
        <v>71.73</v>
      </c>
      <c r="O2253" t="n">
        <v>33833.57</v>
      </c>
      <c r="P2253" t="n">
        <v>284.34</v>
      </c>
      <c r="Q2253" t="n">
        <v>444.55</v>
      </c>
      <c r="R2253" t="n">
        <v>76.84</v>
      </c>
      <c r="S2253" t="n">
        <v>48.21</v>
      </c>
      <c r="T2253" t="n">
        <v>8329.43</v>
      </c>
      <c r="U2253" t="n">
        <v>0.63</v>
      </c>
      <c r="V2253" t="n">
        <v>0.77</v>
      </c>
      <c r="W2253" t="n">
        <v>0.19</v>
      </c>
      <c r="X2253" t="n">
        <v>0.5</v>
      </c>
      <c r="Y2253" t="n">
        <v>1</v>
      </c>
      <c r="Z2253" t="n">
        <v>10</v>
      </c>
    </row>
    <row r="2254">
      <c r="A2254" t="n">
        <v>43</v>
      </c>
      <c r="B2254" t="n">
        <v>130</v>
      </c>
      <c r="C2254" t="inlineStr">
        <is>
          <t xml:space="preserve">CONCLUIDO	</t>
        </is>
      </c>
      <c r="D2254" t="n">
        <v>4.6528</v>
      </c>
      <c r="E2254" t="n">
        <v>21.49</v>
      </c>
      <c r="F2254" t="n">
        <v>17.76</v>
      </c>
      <c r="G2254" t="n">
        <v>56.08</v>
      </c>
      <c r="H2254" t="n">
        <v>0.77</v>
      </c>
      <c r="I2254" t="n">
        <v>19</v>
      </c>
      <c r="J2254" t="n">
        <v>272.91</v>
      </c>
      <c r="K2254" t="n">
        <v>59.19</v>
      </c>
      <c r="L2254" t="n">
        <v>11.75</v>
      </c>
      <c r="M2254" t="n">
        <v>17</v>
      </c>
      <c r="N2254" t="n">
        <v>71.95999999999999</v>
      </c>
      <c r="O2254" t="n">
        <v>33892.87</v>
      </c>
      <c r="P2254" t="n">
        <v>283.8</v>
      </c>
      <c r="Q2254" t="n">
        <v>444.55</v>
      </c>
      <c r="R2254" t="n">
        <v>76.14</v>
      </c>
      <c r="S2254" t="n">
        <v>48.21</v>
      </c>
      <c r="T2254" t="n">
        <v>7981.28</v>
      </c>
      <c r="U2254" t="n">
        <v>0.63</v>
      </c>
      <c r="V2254" t="n">
        <v>0.77</v>
      </c>
      <c r="W2254" t="n">
        <v>0.2</v>
      </c>
      <c r="X2254" t="n">
        <v>0.48</v>
      </c>
      <c r="Y2254" t="n">
        <v>1</v>
      </c>
      <c r="Z2254" t="n">
        <v>10</v>
      </c>
    </row>
    <row r="2255">
      <c r="A2255" t="n">
        <v>44</v>
      </c>
      <c r="B2255" t="n">
        <v>130</v>
      </c>
      <c r="C2255" t="inlineStr">
        <is>
          <t xml:space="preserve">CONCLUIDO	</t>
        </is>
      </c>
      <c r="D2255" t="n">
        <v>4.6898</v>
      </c>
      <c r="E2255" t="n">
        <v>21.32</v>
      </c>
      <c r="F2255" t="n">
        <v>17.64</v>
      </c>
      <c r="G2255" t="n">
        <v>58.79</v>
      </c>
      <c r="H2255" t="n">
        <v>0.78</v>
      </c>
      <c r="I2255" t="n">
        <v>18</v>
      </c>
      <c r="J2255" t="n">
        <v>273.39</v>
      </c>
      <c r="K2255" t="n">
        <v>59.19</v>
      </c>
      <c r="L2255" t="n">
        <v>12</v>
      </c>
      <c r="M2255" t="n">
        <v>16</v>
      </c>
      <c r="N2255" t="n">
        <v>72.2</v>
      </c>
      <c r="O2255" t="n">
        <v>33952.26</v>
      </c>
      <c r="P2255" t="n">
        <v>281.51</v>
      </c>
      <c r="Q2255" t="n">
        <v>444.56</v>
      </c>
      <c r="R2255" t="n">
        <v>72.08</v>
      </c>
      <c r="S2255" t="n">
        <v>48.21</v>
      </c>
      <c r="T2255" t="n">
        <v>5955.14</v>
      </c>
      <c r="U2255" t="n">
        <v>0.67</v>
      </c>
      <c r="V2255" t="n">
        <v>0.77</v>
      </c>
      <c r="W2255" t="n">
        <v>0.19</v>
      </c>
      <c r="X2255" t="n">
        <v>0.36</v>
      </c>
      <c r="Y2255" t="n">
        <v>1</v>
      </c>
      <c r="Z2255" t="n">
        <v>10</v>
      </c>
    </row>
    <row r="2256">
      <c r="A2256" t="n">
        <v>45</v>
      </c>
      <c r="B2256" t="n">
        <v>130</v>
      </c>
      <c r="C2256" t="inlineStr">
        <is>
          <t xml:space="preserve">CONCLUIDO	</t>
        </is>
      </c>
      <c r="D2256" t="n">
        <v>4.6568</v>
      </c>
      <c r="E2256" t="n">
        <v>21.47</v>
      </c>
      <c r="F2256" t="n">
        <v>17.79</v>
      </c>
      <c r="G2256" t="n">
        <v>59.3</v>
      </c>
      <c r="H2256" t="n">
        <v>0.8</v>
      </c>
      <c r="I2256" t="n">
        <v>18</v>
      </c>
      <c r="J2256" t="n">
        <v>273.87</v>
      </c>
      <c r="K2256" t="n">
        <v>59.19</v>
      </c>
      <c r="L2256" t="n">
        <v>12.25</v>
      </c>
      <c r="M2256" t="n">
        <v>16</v>
      </c>
      <c r="N2256" t="n">
        <v>72.43000000000001</v>
      </c>
      <c r="O2256" t="n">
        <v>34011.74</v>
      </c>
      <c r="P2256" t="n">
        <v>283.92</v>
      </c>
      <c r="Q2256" t="n">
        <v>444.56</v>
      </c>
      <c r="R2256" t="n">
        <v>77.78</v>
      </c>
      <c r="S2256" t="n">
        <v>48.21</v>
      </c>
      <c r="T2256" t="n">
        <v>8805.6</v>
      </c>
      <c r="U2256" t="n">
        <v>0.62</v>
      </c>
      <c r="V2256" t="n">
        <v>0.77</v>
      </c>
      <c r="W2256" t="n">
        <v>0.18</v>
      </c>
      <c r="X2256" t="n">
        <v>0.51</v>
      </c>
      <c r="Y2256" t="n">
        <v>1</v>
      </c>
      <c r="Z2256" t="n">
        <v>10</v>
      </c>
    </row>
    <row r="2257">
      <c r="A2257" t="n">
        <v>46</v>
      </c>
      <c r="B2257" t="n">
        <v>130</v>
      </c>
      <c r="C2257" t="inlineStr">
        <is>
          <t xml:space="preserve">CONCLUIDO	</t>
        </is>
      </c>
      <c r="D2257" t="n">
        <v>4.6595</v>
      </c>
      <c r="E2257" t="n">
        <v>21.46</v>
      </c>
      <c r="F2257" t="n">
        <v>17.78</v>
      </c>
      <c r="G2257" t="n">
        <v>59.25</v>
      </c>
      <c r="H2257" t="n">
        <v>0.8100000000000001</v>
      </c>
      <c r="I2257" t="n">
        <v>18</v>
      </c>
      <c r="J2257" t="n">
        <v>274.35</v>
      </c>
      <c r="K2257" t="n">
        <v>59.19</v>
      </c>
      <c r="L2257" t="n">
        <v>12.5</v>
      </c>
      <c r="M2257" t="n">
        <v>16</v>
      </c>
      <c r="N2257" t="n">
        <v>72.66</v>
      </c>
      <c r="O2257" t="n">
        <v>34071.31</v>
      </c>
      <c r="P2257" t="n">
        <v>283.56</v>
      </c>
      <c r="Q2257" t="n">
        <v>444.55</v>
      </c>
      <c r="R2257" t="n">
        <v>77.09999999999999</v>
      </c>
      <c r="S2257" t="n">
        <v>48.21</v>
      </c>
      <c r="T2257" t="n">
        <v>8463.02</v>
      </c>
      <c r="U2257" t="n">
        <v>0.63</v>
      </c>
      <c r="V2257" t="n">
        <v>0.77</v>
      </c>
      <c r="W2257" t="n">
        <v>0.19</v>
      </c>
      <c r="X2257" t="n">
        <v>0.5</v>
      </c>
      <c r="Y2257" t="n">
        <v>1</v>
      </c>
      <c r="Z2257" t="n">
        <v>10</v>
      </c>
    </row>
    <row r="2258">
      <c r="A2258" t="n">
        <v>47</v>
      </c>
      <c r="B2258" t="n">
        <v>130</v>
      </c>
      <c r="C2258" t="inlineStr">
        <is>
          <t xml:space="preserve">CONCLUIDO	</t>
        </is>
      </c>
      <c r="D2258" t="n">
        <v>4.679</v>
      </c>
      <c r="E2258" t="n">
        <v>21.37</v>
      </c>
      <c r="F2258" t="n">
        <v>17.74</v>
      </c>
      <c r="G2258" t="n">
        <v>62.6</v>
      </c>
      <c r="H2258" t="n">
        <v>0.83</v>
      </c>
      <c r="I2258" t="n">
        <v>17</v>
      </c>
      <c r="J2258" t="n">
        <v>274.84</v>
      </c>
      <c r="K2258" t="n">
        <v>59.19</v>
      </c>
      <c r="L2258" t="n">
        <v>12.75</v>
      </c>
      <c r="M2258" t="n">
        <v>15</v>
      </c>
      <c r="N2258" t="n">
        <v>72.89</v>
      </c>
      <c r="O2258" t="n">
        <v>34130.98</v>
      </c>
      <c r="P2258" t="n">
        <v>282.62</v>
      </c>
      <c r="Q2258" t="n">
        <v>444.55</v>
      </c>
      <c r="R2258" t="n">
        <v>75.68000000000001</v>
      </c>
      <c r="S2258" t="n">
        <v>48.21</v>
      </c>
      <c r="T2258" t="n">
        <v>7762.01</v>
      </c>
      <c r="U2258" t="n">
        <v>0.64</v>
      </c>
      <c r="V2258" t="n">
        <v>0.77</v>
      </c>
      <c r="W2258" t="n">
        <v>0.19</v>
      </c>
      <c r="X2258" t="n">
        <v>0.46</v>
      </c>
      <c r="Y2258" t="n">
        <v>1</v>
      </c>
      <c r="Z2258" t="n">
        <v>10</v>
      </c>
    </row>
    <row r="2259">
      <c r="A2259" t="n">
        <v>48</v>
      </c>
      <c r="B2259" t="n">
        <v>130</v>
      </c>
      <c r="C2259" t="inlineStr">
        <is>
          <t xml:space="preserve">CONCLUIDO	</t>
        </is>
      </c>
      <c r="D2259" t="n">
        <v>4.6771</v>
      </c>
      <c r="E2259" t="n">
        <v>21.38</v>
      </c>
      <c r="F2259" t="n">
        <v>17.74</v>
      </c>
      <c r="G2259" t="n">
        <v>62.63</v>
      </c>
      <c r="H2259" t="n">
        <v>0.84</v>
      </c>
      <c r="I2259" t="n">
        <v>17</v>
      </c>
      <c r="J2259" t="n">
        <v>275.32</v>
      </c>
      <c r="K2259" t="n">
        <v>59.19</v>
      </c>
      <c r="L2259" t="n">
        <v>13</v>
      </c>
      <c r="M2259" t="n">
        <v>15</v>
      </c>
      <c r="N2259" t="n">
        <v>73.13</v>
      </c>
      <c r="O2259" t="n">
        <v>34190.73</v>
      </c>
      <c r="P2259" t="n">
        <v>283.04</v>
      </c>
      <c r="Q2259" t="n">
        <v>444.56</v>
      </c>
      <c r="R2259" t="n">
        <v>75.95</v>
      </c>
      <c r="S2259" t="n">
        <v>48.21</v>
      </c>
      <c r="T2259" t="n">
        <v>7896.81</v>
      </c>
      <c r="U2259" t="n">
        <v>0.63</v>
      </c>
      <c r="V2259" t="n">
        <v>0.77</v>
      </c>
      <c r="W2259" t="n">
        <v>0.19</v>
      </c>
      <c r="X2259" t="n">
        <v>0.47</v>
      </c>
      <c r="Y2259" t="n">
        <v>1</v>
      </c>
      <c r="Z2259" t="n">
        <v>10</v>
      </c>
    </row>
    <row r="2260">
      <c r="A2260" t="n">
        <v>49</v>
      </c>
      <c r="B2260" t="n">
        <v>130</v>
      </c>
      <c r="C2260" t="inlineStr">
        <is>
          <t xml:space="preserve">CONCLUIDO	</t>
        </is>
      </c>
      <c r="D2260" t="n">
        <v>4.6779</v>
      </c>
      <c r="E2260" t="n">
        <v>21.38</v>
      </c>
      <c r="F2260" t="n">
        <v>17.74</v>
      </c>
      <c r="G2260" t="n">
        <v>62.62</v>
      </c>
      <c r="H2260" t="n">
        <v>0.86</v>
      </c>
      <c r="I2260" t="n">
        <v>17</v>
      </c>
      <c r="J2260" t="n">
        <v>275.81</v>
      </c>
      <c r="K2260" t="n">
        <v>59.19</v>
      </c>
      <c r="L2260" t="n">
        <v>13.25</v>
      </c>
      <c r="M2260" t="n">
        <v>15</v>
      </c>
      <c r="N2260" t="n">
        <v>73.36</v>
      </c>
      <c r="O2260" t="n">
        <v>34250.57</v>
      </c>
      <c r="P2260" t="n">
        <v>282.51</v>
      </c>
      <c r="Q2260" t="n">
        <v>444.55</v>
      </c>
      <c r="R2260" t="n">
        <v>75.75</v>
      </c>
      <c r="S2260" t="n">
        <v>48.21</v>
      </c>
      <c r="T2260" t="n">
        <v>7796.65</v>
      </c>
      <c r="U2260" t="n">
        <v>0.64</v>
      </c>
      <c r="V2260" t="n">
        <v>0.77</v>
      </c>
      <c r="W2260" t="n">
        <v>0.19</v>
      </c>
      <c r="X2260" t="n">
        <v>0.46</v>
      </c>
      <c r="Y2260" t="n">
        <v>1</v>
      </c>
      <c r="Z2260" t="n">
        <v>10</v>
      </c>
    </row>
    <row r="2261">
      <c r="A2261" t="n">
        <v>50</v>
      </c>
      <c r="B2261" t="n">
        <v>130</v>
      </c>
      <c r="C2261" t="inlineStr">
        <is>
          <t xml:space="preserve">CONCLUIDO	</t>
        </is>
      </c>
      <c r="D2261" t="n">
        <v>4.6975</v>
      </c>
      <c r="E2261" t="n">
        <v>21.29</v>
      </c>
      <c r="F2261" t="n">
        <v>17.7</v>
      </c>
      <c r="G2261" t="n">
        <v>66.38</v>
      </c>
      <c r="H2261" t="n">
        <v>0.87</v>
      </c>
      <c r="I2261" t="n">
        <v>16</v>
      </c>
      <c r="J2261" t="n">
        <v>276.29</v>
      </c>
      <c r="K2261" t="n">
        <v>59.19</v>
      </c>
      <c r="L2261" t="n">
        <v>13.5</v>
      </c>
      <c r="M2261" t="n">
        <v>14</v>
      </c>
      <c r="N2261" t="n">
        <v>73.59999999999999</v>
      </c>
      <c r="O2261" t="n">
        <v>34310.51</v>
      </c>
      <c r="P2261" t="n">
        <v>281.63</v>
      </c>
      <c r="Q2261" t="n">
        <v>444.55</v>
      </c>
      <c r="R2261" t="n">
        <v>74.34</v>
      </c>
      <c r="S2261" t="n">
        <v>48.21</v>
      </c>
      <c r="T2261" t="n">
        <v>7095</v>
      </c>
      <c r="U2261" t="n">
        <v>0.65</v>
      </c>
      <c r="V2261" t="n">
        <v>0.77</v>
      </c>
      <c r="W2261" t="n">
        <v>0.19</v>
      </c>
      <c r="X2261" t="n">
        <v>0.42</v>
      </c>
      <c r="Y2261" t="n">
        <v>1</v>
      </c>
      <c r="Z2261" t="n">
        <v>10</v>
      </c>
    </row>
    <row r="2262">
      <c r="A2262" t="n">
        <v>51</v>
      </c>
      <c r="B2262" t="n">
        <v>130</v>
      </c>
      <c r="C2262" t="inlineStr">
        <is>
          <t xml:space="preserve">CONCLUIDO	</t>
        </is>
      </c>
      <c r="D2262" t="n">
        <v>4.6959</v>
      </c>
      <c r="E2262" t="n">
        <v>21.3</v>
      </c>
      <c r="F2262" t="n">
        <v>17.71</v>
      </c>
      <c r="G2262" t="n">
        <v>66.40000000000001</v>
      </c>
      <c r="H2262" t="n">
        <v>0.88</v>
      </c>
      <c r="I2262" t="n">
        <v>16</v>
      </c>
      <c r="J2262" t="n">
        <v>276.78</v>
      </c>
      <c r="K2262" t="n">
        <v>59.19</v>
      </c>
      <c r="L2262" t="n">
        <v>13.75</v>
      </c>
      <c r="M2262" t="n">
        <v>14</v>
      </c>
      <c r="N2262" t="n">
        <v>73.84</v>
      </c>
      <c r="O2262" t="n">
        <v>34370.54</v>
      </c>
      <c r="P2262" t="n">
        <v>281.75</v>
      </c>
      <c r="Q2262" t="n">
        <v>444.56</v>
      </c>
      <c r="R2262" t="n">
        <v>74.62</v>
      </c>
      <c r="S2262" t="n">
        <v>48.21</v>
      </c>
      <c r="T2262" t="n">
        <v>7235.9</v>
      </c>
      <c r="U2262" t="n">
        <v>0.65</v>
      </c>
      <c r="V2262" t="n">
        <v>0.77</v>
      </c>
      <c r="W2262" t="n">
        <v>0.19</v>
      </c>
      <c r="X2262" t="n">
        <v>0.43</v>
      </c>
      <c r="Y2262" t="n">
        <v>1</v>
      </c>
      <c r="Z2262" t="n">
        <v>10</v>
      </c>
    </row>
    <row r="2263">
      <c r="A2263" t="n">
        <v>52</v>
      </c>
      <c r="B2263" t="n">
        <v>130</v>
      </c>
      <c r="C2263" t="inlineStr">
        <is>
          <t xml:space="preserve">CONCLUIDO	</t>
        </is>
      </c>
      <c r="D2263" t="n">
        <v>4.6936</v>
      </c>
      <c r="E2263" t="n">
        <v>21.31</v>
      </c>
      <c r="F2263" t="n">
        <v>17.72</v>
      </c>
      <c r="G2263" t="n">
        <v>66.44</v>
      </c>
      <c r="H2263" t="n">
        <v>0.9</v>
      </c>
      <c r="I2263" t="n">
        <v>16</v>
      </c>
      <c r="J2263" t="n">
        <v>277.27</v>
      </c>
      <c r="K2263" t="n">
        <v>59.19</v>
      </c>
      <c r="L2263" t="n">
        <v>14</v>
      </c>
      <c r="M2263" t="n">
        <v>14</v>
      </c>
      <c r="N2263" t="n">
        <v>74.06999999999999</v>
      </c>
      <c r="O2263" t="n">
        <v>34430.66</v>
      </c>
      <c r="P2263" t="n">
        <v>282.05</v>
      </c>
      <c r="Q2263" t="n">
        <v>444.56</v>
      </c>
      <c r="R2263" t="n">
        <v>75.06</v>
      </c>
      <c r="S2263" t="n">
        <v>48.21</v>
      </c>
      <c r="T2263" t="n">
        <v>7457.16</v>
      </c>
      <c r="U2263" t="n">
        <v>0.64</v>
      </c>
      <c r="V2263" t="n">
        <v>0.77</v>
      </c>
      <c r="W2263" t="n">
        <v>0.19</v>
      </c>
      <c r="X2263" t="n">
        <v>0.44</v>
      </c>
      <c r="Y2263" t="n">
        <v>1</v>
      </c>
      <c r="Z2263" t="n">
        <v>10</v>
      </c>
    </row>
    <row r="2264">
      <c r="A2264" t="n">
        <v>53</v>
      </c>
      <c r="B2264" t="n">
        <v>130</v>
      </c>
      <c r="C2264" t="inlineStr">
        <is>
          <t xml:space="preserve">CONCLUIDO	</t>
        </is>
      </c>
      <c r="D2264" t="n">
        <v>4.6943</v>
      </c>
      <c r="E2264" t="n">
        <v>21.3</v>
      </c>
      <c r="F2264" t="n">
        <v>17.71</v>
      </c>
      <c r="G2264" t="n">
        <v>66.43000000000001</v>
      </c>
      <c r="H2264" t="n">
        <v>0.91</v>
      </c>
      <c r="I2264" t="n">
        <v>16</v>
      </c>
      <c r="J2264" t="n">
        <v>277.76</v>
      </c>
      <c r="K2264" t="n">
        <v>59.19</v>
      </c>
      <c r="L2264" t="n">
        <v>14.25</v>
      </c>
      <c r="M2264" t="n">
        <v>14</v>
      </c>
      <c r="N2264" t="n">
        <v>74.31</v>
      </c>
      <c r="O2264" t="n">
        <v>34490.87</v>
      </c>
      <c r="P2264" t="n">
        <v>281.42</v>
      </c>
      <c r="Q2264" t="n">
        <v>444.56</v>
      </c>
      <c r="R2264" t="n">
        <v>74.91</v>
      </c>
      <c r="S2264" t="n">
        <v>48.21</v>
      </c>
      <c r="T2264" t="n">
        <v>7377.95</v>
      </c>
      <c r="U2264" t="n">
        <v>0.64</v>
      </c>
      <c r="V2264" t="n">
        <v>0.77</v>
      </c>
      <c r="W2264" t="n">
        <v>0.19</v>
      </c>
      <c r="X2264" t="n">
        <v>0.44</v>
      </c>
      <c r="Y2264" t="n">
        <v>1</v>
      </c>
      <c r="Z2264" t="n">
        <v>10</v>
      </c>
    </row>
    <row r="2265">
      <c r="A2265" t="n">
        <v>54</v>
      </c>
      <c r="B2265" t="n">
        <v>130</v>
      </c>
      <c r="C2265" t="inlineStr">
        <is>
          <t xml:space="preserve">CONCLUIDO	</t>
        </is>
      </c>
      <c r="D2265" t="n">
        <v>4.7162</v>
      </c>
      <c r="E2265" t="n">
        <v>21.2</v>
      </c>
      <c r="F2265" t="n">
        <v>17.66</v>
      </c>
      <c r="G2265" t="n">
        <v>70.66</v>
      </c>
      <c r="H2265" t="n">
        <v>0.93</v>
      </c>
      <c r="I2265" t="n">
        <v>15</v>
      </c>
      <c r="J2265" t="n">
        <v>278.25</v>
      </c>
      <c r="K2265" t="n">
        <v>59.19</v>
      </c>
      <c r="L2265" t="n">
        <v>14.5</v>
      </c>
      <c r="M2265" t="n">
        <v>13</v>
      </c>
      <c r="N2265" t="n">
        <v>74.55</v>
      </c>
      <c r="O2265" t="n">
        <v>34551.18</v>
      </c>
      <c r="P2265" t="n">
        <v>280.67</v>
      </c>
      <c r="Q2265" t="n">
        <v>444.55</v>
      </c>
      <c r="R2265" t="n">
        <v>73.29000000000001</v>
      </c>
      <c r="S2265" t="n">
        <v>48.21</v>
      </c>
      <c r="T2265" t="n">
        <v>6574.06</v>
      </c>
      <c r="U2265" t="n">
        <v>0.66</v>
      </c>
      <c r="V2265" t="n">
        <v>0.77</v>
      </c>
      <c r="W2265" t="n">
        <v>0.19</v>
      </c>
      <c r="X2265" t="n">
        <v>0.39</v>
      </c>
      <c r="Y2265" t="n">
        <v>1</v>
      </c>
      <c r="Z2265" t="n">
        <v>10</v>
      </c>
    </row>
    <row r="2266">
      <c r="A2266" t="n">
        <v>55</v>
      </c>
      <c r="B2266" t="n">
        <v>130</v>
      </c>
      <c r="C2266" t="inlineStr">
        <is>
          <t xml:space="preserve">CONCLUIDO	</t>
        </is>
      </c>
      <c r="D2266" t="n">
        <v>4.7142</v>
      </c>
      <c r="E2266" t="n">
        <v>21.21</v>
      </c>
      <c r="F2266" t="n">
        <v>17.67</v>
      </c>
      <c r="G2266" t="n">
        <v>70.7</v>
      </c>
      <c r="H2266" t="n">
        <v>0.9399999999999999</v>
      </c>
      <c r="I2266" t="n">
        <v>15</v>
      </c>
      <c r="J2266" t="n">
        <v>278.74</v>
      </c>
      <c r="K2266" t="n">
        <v>59.19</v>
      </c>
      <c r="L2266" t="n">
        <v>14.75</v>
      </c>
      <c r="M2266" t="n">
        <v>13</v>
      </c>
      <c r="N2266" t="n">
        <v>74.79000000000001</v>
      </c>
      <c r="O2266" t="n">
        <v>34611.59</v>
      </c>
      <c r="P2266" t="n">
        <v>280.73</v>
      </c>
      <c r="Q2266" t="n">
        <v>444.55</v>
      </c>
      <c r="R2266" t="n">
        <v>73.47</v>
      </c>
      <c r="S2266" t="n">
        <v>48.21</v>
      </c>
      <c r="T2266" t="n">
        <v>6665.24</v>
      </c>
      <c r="U2266" t="n">
        <v>0.66</v>
      </c>
      <c r="V2266" t="n">
        <v>0.77</v>
      </c>
      <c r="W2266" t="n">
        <v>0.19</v>
      </c>
      <c r="X2266" t="n">
        <v>0.4</v>
      </c>
      <c r="Y2266" t="n">
        <v>1</v>
      </c>
      <c r="Z2266" t="n">
        <v>10</v>
      </c>
    </row>
    <row r="2267">
      <c r="A2267" t="n">
        <v>56</v>
      </c>
      <c r="B2267" t="n">
        <v>130</v>
      </c>
      <c r="C2267" t="inlineStr">
        <is>
          <t xml:space="preserve">CONCLUIDO	</t>
        </is>
      </c>
      <c r="D2267" t="n">
        <v>4.7151</v>
      </c>
      <c r="E2267" t="n">
        <v>21.21</v>
      </c>
      <c r="F2267" t="n">
        <v>17.67</v>
      </c>
      <c r="G2267" t="n">
        <v>70.68000000000001</v>
      </c>
      <c r="H2267" t="n">
        <v>0.96</v>
      </c>
      <c r="I2267" t="n">
        <v>15</v>
      </c>
      <c r="J2267" t="n">
        <v>279.23</v>
      </c>
      <c r="K2267" t="n">
        <v>59.19</v>
      </c>
      <c r="L2267" t="n">
        <v>15</v>
      </c>
      <c r="M2267" t="n">
        <v>13</v>
      </c>
      <c r="N2267" t="n">
        <v>75.03</v>
      </c>
      <c r="O2267" t="n">
        <v>34672.08</v>
      </c>
      <c r="P2267" t="n">
        <v>280.6</v>
      </c>
      <c r="Q2267" t="n">
        <v>444.55</v>
      </c>
      <c r="R2267" t="n">
        <v>73.40000000000001</v>
      </c>
      <c r="S2267" t="n">
        <v>48.21</v>
      </c>
      <c r="T2267" t="n">
        <v>6630.27</v>
      </c>
      <c r="U2267" t="n">
        <v>0.66</v>
      </c>
      <c r="V2267" t="n">
        <v>0.77</v>
      </c>
      <c r="W2267" t="n">
        <v>0.19</v>
      </c>
      <c r="X2267" t="n">
        <v>0.39</v>
      </c>
      <c r="Y2267" t="n">
        <v>1</v>
      </c>
      <c r="Z2267" t="n">
        <v>10</v>
      </c>
    </row>
    <row r="2268">
      <c r="A2268" t="n">
        <v>57</v>
      </c>
      <c r="B2268" t="n">
        <v>130</v>
      </c>
      <c r="C2268" t="inlineStr">
        <is>
          <t xml:space="preserve">CONCLUIDO	</t>
        </is>
      </c>
      <c r="D2268" t="n">
        <v>4.7133</v>
      </c>
      <c r="E2268" t="n">
        <v>21.22</v>
      </c>
      <c r="F2268" t="n">
        <v>17.68</v>
      </c>
      <c r="G2268" t="n">
        <v>70.70999999999999</v>
      </c>
      <c r="H2268" t="n">
        <v>0.97</v>
      </c>
      <c r="I2268" t="n">
        <v>15</v>
      </c>
      <c r="J2268" t="n">
        <v>279.72</v>
      </c>
      <c r="K2268" t="n">
        <v>59.19</v>
      </c>
      <c r="L2268" t="n">
        <v>15.25</v>
      </c>
      <c r="M2268" t="n">
        <v>13</v>
      </c>
      <c r="N2268" t="n">
        <v>75.27</v>
      </c>
      <c r="O2268" t="n">
        <v>34732.68</v>
      </c>
      <c r="P2268" t="n">
        <v>280.54</v>
      </c>
      <c r="Q2268" t="n">
        <v>444.57</v>
      </c>
      <c r="R2268" t="n">
        <v>73.59999999999999</v>
      </c>
      <c r="S2268" t="n">
        <v>48.21</v>
      </c>
      <c r="T2268" t="n">
        <v>6732.3</v>
      </c>
      <c r="U2268" t="n">
        <v>0.65</v>
      </c>
      <c r="V2268" t="n">
        <v>0.77</v>
      </c>
      <c r="W2268" t="n">
        <v>0.19</v>
      </c>
      <c r="X2268" t="n">
        <v>0.4</v>
      </c>
      <c r="Y2268" t="n">
        <v>1</v>
      </c>
      <c r="Z2268" t="n">
        <v>10</v>
      </c>
    </row>
    <row r="2269">
      <c r="A2269" t="n">
        <v>58</v>
      </c>
      <c r="B2269" t="n">
        <v>130</v>
      </c>
      <c r="C2269" t="inlineStr">
        <is>
          <t xml:space="preserve">CONCLUIDO	</t>
        </is>
      </c>
      <c r="D2269" t="n">
        <v>4.7387</v>
      </c>
      <c r="E2269" t="n">
        <v>21.1</v>
      </c>
      <c r="F2269" t="n">
        <v>17.61</v>
      </c>
      <c r="G2269" t="n">
        <v>75.48999999999999</v>
      </c>
      <c r="H2269" t="n">
        <v>0.98</v>
      </c>
      <c r="I2269" t="n">
        <v>14</v>
      </c>
      <c r="J2269" t="n">
        <v>280.21</v>
      </c>
      <c r="K2269" t="n">
        <v>59.19</v>
      </c>
      <c r="L2269" t="n">
        <v>15.5</v>
      </c>
      <c r="M2269" t="n">
        <v>12</v>
      </c>
      <c r="N2269" t="n">
        <v>75.52</v>
      </c>
      <c r="O2269" t="n">
        <v>34793.36</v>
      </c>
      <c r="P2269" t="n">
        <v>279.21</v>
      </c>
      <c r="Q2269" t="n">
        <v>444.56</v>
      </c>
      <c r="R2269" t="n">
        <v>71.37</v>
      </c>
      <c r="S2269" t="n">
        <v>48.21</v>
      </c>
      <c r="T2269" t="n">
        <v>5620.44</v>
      </c>
      <c r="U2269" t="n">
        <v>0.68</v>
      </c>
      <c r="V2269" t="n">
        <v>0.77</v>
      </c>
      <c r="W2269" t="n">
        <v>0.19</v>
      </c>
      <c r="X2269" t="n">
        <v>0.34</v>
      </c>
      <c r="Y2269" t="n">
        <v>1</v>
      </c>
      <c r="Z2269" t="n">
        <v>10</v>
      </c>
    </row>
    <row r="2270">
      <c r="A2270" t="n">
        <v>59</v>
      </c>
      <c r="B2270" t="n">
        <v>130</v>
      </c>
      <c r="C2270" t="inlineStr">
        <is>
          <t xml:space="preserve">CONCLUIDO	</t>
        </is>
      </c>
      <c r="D2270" t="n">
        <v>4.7488</v>
      </c>
      <c r="E2270" t="n">
        <v>21.06</v>
      </c>
      <c r="F2270" t="n">
        <v>17.57</v>
      </c>
      <c r="G2270" t="n">
        <v>75.29000000000001</v>
      </c>
      <c r="H2270" t="n">
        <v>1</v>
      </c>
      <c r="I2270" t="n">
        <v>14</v>
      </c>
      <c r="J2270" t="n">
        <v>280.7</v>
      </c>
      <c r="K2270" t="n">
        <v>59.19</v>
      </c>
      <c r="L2270" t="n">
        <v>15.75</v>
      </c>
      <c r="M2270" t="n">
        <v>12</v>
      </c>
      <c r="N2270" t="n">
        <v>75.76000000000001</v>
      </c>
      <c r="O2270" t="n">
        <v>34854.15</v>
      </c>
      <c r="P2270" t="n">
        <v>278.78</v>
      </c>
      <c r="Q2270" t="n">
        <v>444.55</v>
      </c>
      <c r="R2270" t="n">
        <v>69.84</v>
      </c>
      <c r="S2270" t="n">
        <v>48.21</v>
      </c>
      <c r="T2270" t="n">
        <v>4856.65</v>
      </c>
      <c r="U2270" t="n">
        <v>0.6899999999999999</v>
      </c>
      <c r="V2270" t="n">
        <v>0.78</v>
      </c>
      <c r="W2270" t="n">
        <v>0.19</v>
      </c>
      <c r="X2270" t="n">
        <v>0.29</v>
      </c>
      <c r="Y2270" t="n">
        <v>1</v>
      </c>
      <c r="Z2270" t="n">
        <v>10</v>
      </c>
    </row>
    <row r="2271">
      <c r="A2271" t="n">
        <v>60</v>
      </c>
      <c r="B2271" t="n">
        <v>130</v>
      </c>
      <c r="C2271" t="inlineStr">
        <is>
          <t xml:space="preserve">CONCLUIDO	</t>
        </is>
      </c>
      <c r="D2271" t="n">
        <v>4.74</v>
      </c>
      <c r="E2271" t="n">
        <v>21.1</v>
      </c>
      <c r="F2271" t="n">
        <v>17.61</v>
      </c>
      <c r="G2271" t="n">
        <v>75.45999999999999</v>
      </c>
      <c r="H2271" t="n">
        <v>1.01</v>
      </c>
      <c r="I2271" t="n">
        <v>14</v>
      </c>
      <c r="J2271" t="n">
        <v>281.2</v>
      </c>
      <c r="K2271" t="n">
        <v>59.19</v>
      </c>
      <c r="L2271" t="n">
        <v>16</v>
      </c>
      <c r="M2271" t="n">
        <v>12</v>
      </c>
      <c r="N2271" t="n">
        <v>76</v>
      </c>
      <c r="O2271" t="n">
        <v>34915.03</v>
      </c>
      <c r="P2271" t="n">
        <v>279.34</v>
      </c>
      <c r="Q2271" t="n">
        <v>444.56</v>
      </c>
      <c r="R2271" t="n">
        <v>71.55</v>
      </c>
      <c r="S2271" t="n">
        <v>48.21</v>
      </c>
      <c r="T2271" t="n">
        <v>5709.47</v>
      </c>
      <c r="U2271" t="n">
        <v>0.67</v>
      </c>
      <c r="V2271" t="n">
        <v>0.77</v>
      </c>
      <c r="W2271" t="n">
        <v>0.18</v>
      </c>
      <c r="X2271" t="n">
        <v>0.33</v>
      </c>
      <c r="Y2271" t="n">
        <v>1</v>
      </c>
      <c r="Z2271" t="n">
        <v>10</v>
      </c>
    </row>
    <row r="2272">
      <c r="A2272" t="n">
        <v>61</v>
      </c>
      <c r="B2272" t="n">
        <v>130</v>
      </c>
      <c r="C2272" t="inlineStr">
        <is>
          <t xml:space="preserve">CONCLUIDO	</t>
        </is>
      </c>
      <c r="D2272" t="n">
        <v>4.7163</v>
      </c>
      <c r="E2272" t="n">
        <v>21.2</v>
      </c>
      <c r="F2272" t="n">
        <v>17.71</v>
      </c>
      <c r="G2272" t="n">
        <v>75.92</v>
      </c>
      <c r="H2272" t="n">
        <v>1.03</v>
      </c>
      <c r="I2272" t="n">
        <v>14</v>
      </c>
      <c r="J2272" t="n">
        <v>281.69</v>
      </c>
      <c r="K2272" t="n">
        <v>59.19</v>
      </c>
      <c r="L2272" t="n">
        <v>16.25</v>
      </c>
      <c r="M2272" t="n">
        <v>12</v>
      </c>
      <c r="N2272" t="n">
        <v>76.25</v>
      </c>
      <c r="O2272" t="n">
        <v>34976</v>
      </c>
      <c r="P2272" t="n">
        <v>280.83</v>
      </c>
      <c r="Q2272" t="n">
        <v>444.56</v>
      </c>
      <c r="R2272" t="n">
        <v>75.06</v>
      </c>
      <c r="S2272" t="n">
        <v>48.21</v>
      </c>
      <c r="T2272" t="n">
        <v>7463.7</v>
      </c>
      <c r="U2272" t="n">
        <v>0.64</v>
      </c>
      <c r="V2272" t="n">
        <v>0.77</v>
      </c>
      <c r="W2272" t="n">
        <v>0.19</v>
      </c>
      <c r="X2272" t="n">
        <v>0.44</v>
      </c>
      <c r="Y2272" t="n">
        <v>1</v>
      </c>
      <c r="Z2272" t="n">
        <v>10</v>
      </c>
    </row>
    <row r="2273">
      <c r="A2273" t="n">
        <v>62</v>
      </c>
      <c r="B2273" t="n">
        <v>130</v>
      </c>
      <c r="C2273" t="inlineStr">
        <is>
          <t xml:space="preserve">CONCLUIDO	</t>
        </is>
      </c>
      <c r="D2273" t="n">
        <v>4.7258</v>
      </c>
      <c r="E2273" t="n">
        <v>21.16</v>
      </c>
      <c r="F2273" t="n">
        <v>17.67</v>
      </c>
      <c r="G2273" t="n">
        <v>75.73</v>
      </c>
      <c r="H2273" t="n">
        <v>1.04</v>
      </c>
      <c r="I2273" t="n">
        <v>14</v>
      </c>
      <c r="J2273" t="n">
        <v>282.19</v>
      </c>
      <c r="K2273" t="n">
        <v>59.19</v>
      </c>
      <c r="L2273" t="n">
        <v>16.5</v>
      </c>
      <c r="M2273" t="n">
        <v>12</v>
      </c>
      <c r="N2273" t="n">
        <v>76.48999999999999</v>
      </c>
      <c r="O2273" t="n">
        <v>35037.08</v>
      </c>
      <c r="P2273" t="n">
        <v>279.13</v>
      </c>
      <c r="Q2273" t="n">
        <v>444.57</v>
      </c>
      <c r="R2273" t="n">
        <v>73.54000000000001</v>
      </c>
      <c r="S2273" t="n">
        <v>48.21</v>
      </c>
      <c r="T2273" t="n">
        <v>6705.81</v>
      </c>
      <c r="U2273" t="n">
        <v>0.66</v>
      </c>
      <c r="V2273" t="n">
        <v>0.77</v>
      </c>
      <c r="W2273" t="n">
        <v>0.19</v>
      </c>
      <c r="X2273" t="n">
        <v>0.39</v>
      </c>
      <c r="Y2273" t="n">
        <v>1</v>
      </c>
      <c r="Z2273" t="n">
        <v>10</v>
      </c>
    </row>
    <row r="2274">
      <c r="A2274" t="n">
        <v>63</v>
      </c>
      <c r="B2274" t="n">
        <v>130</v>
      </c>
      <c r="C2274" t="inlineStr">
        <is>
          <t xml:space="preserve">CONCLUIDO	</t>
        </is>
      </c>
      <c r="D2274" t="n">
        <v>4.7483</v>
      </c>
      <c r="E2274" t="n">
        <v>21.06</v>
      </c>
      <c r="F2274" t="n">
        <v>17.62</v>
      </c>
      <c r="G2274" t="n">
        <v>81.31999999999999</v>
      </c>
      <c r="H2274" t="n">
        <v>1.06</v>
      </c>
      <c r="I2274" t="n">
        <v>13</v>
      </c>
      <c r="J2274" t="n">
        <v>282.68</v>
      </c>
      <c r="K2274" t="n">
        <v>59.19</v>
      </c>
      <c r="L2274" t="n">
        <v>16.75</v>
      </c>
      <c r="M2274" t="n">
        <v>11</v>
      </c>
      <c r="N2274" t="n">
        <v>76.73999999999999</v>
      </c>
      <c r="O2274" t="n">
        <v>35098.25</v>
      </c>
      <c r="P2274" t="n">
        <v>278.46</v>
      </c>
      <c r="Q2274" t="n">
        <v>444.55</v>
      </c>
      <c r="R2274" t="n">
        <v>71.79000000000001</v>
      </c>
      <c r="S2274" t="n">
        <v>48.21</v>
      </c>
      <c r="T2274" t="n">
        <v>5836.08</v>
      </c>
      <c r="U2274" t="n">
        <v>0.67</v>
      </c>
      <c r="V2274" t="n">
        <v>0.77</v>
      </c>
      <c r="W2274" t="n">
        <v>0.18</v>
      </c>
      <c r="X2274" t="n">
        <v>0.34</v>
      </c>
      <c r="Y2274" t="n">
        <v>1</v>
      </c>
      <c r="Z2274" t="n">
        <v>10</v>
      </c>
    </row>
    <row r="2275">
      <c r="A2275" t="n">
        <v>64</v>
      </c>
      <c r="B2275" t="n">
        <v>130</v>
      </c>
      <c r="C2275" t="inlineStr">
        <is>
          <t xml:space="preserve">CONCLUIDO	</t>
        </is>
      </c>
      <c r="D2275" t="n">
        <v>4.7476</v>
      </c>
      <c r="E2275" t="n">
        <v>21.06</v>
      </c>
      <c r="F2275" t="n">
        <v>17.62</v>
      </c>
      <c r="G2275" t="n">
        <v>81.34</v>
      </c>
      <c r="H2275" t="n">
        <v>1.07</v>
      </c>
      <c r="I2275" t="n">
        <v>13</v>
      </c>
      <c r="J2275" t="n">
        <v>283.18</v>
      </c>
      <c r="K2275" t="n">
        <v>59.19</v>
      </c>
      <c r="L2275" t="n">
        <v>17</v>
      </c>
      <c r="M2275" t="n">
        <v>11</v>
      </c>
      <c r="N2275" t="n">
        <v>76.98</v>
      </c>
      <c r="O2275" t="n">
        <v>35159.52</v>
      </c>
      <c r="P2275" t="n">
        <v>278.52</v>
      </c>
      <c r="Q2275" t="n">
        <v>444.56</v>
      </c>
      <c r="R2275" t="n">
        <v>71.88</v>
      </c>
      <c r="S2275" t="n">
        <v>48.21</v>
      </c>
      <c r="T2275" t="n">
        <v>5878.47</v>
      </c>
      <c r="U2275" t="n">
        <v>0.67</v>
      </c>
      <c r="V2275" t="n">
        <v>0.77</v>
      </c>
      <c r="W2275" t="n">
        <v>0.19</v>
      </c>
      <c r="X2275" t="n">
        <v>0.35</v>
      </c>
      <c r="Y2275" t="n">
        <v>1</v>
      </c>
      <c r="Z2275" t="n">
        <v>10</v>
      </c>
    </row>
    <row r="2276">
      <c r="A2276" t="n">
        <v>65</v>
      </c>
      <c r="B2276" t="n">
        <v>130</v>
      </c>
      <c r="C2276" t="inlineStr">
        <is>
          <t xml:space="preserve">CONCLUIDO	</t>
        </is>
      </c>
      <c r="D2276" t="n">
        <v>4.7464</v>
      </c>
      <c r="E2276" t="n">
        <v>21.07</v>
      </c>
      <c r="F2276" t="n">
        <v>17.63</v>
      </c>
      <c r="G2276" t="n">
        <v>81.36</v>
      </c>
      <c r="H2276" t="n">
        <v>1.08</v>
      </c>
      <c r="I2276" t="n">
        <v>13</v>
      </c>
      <c r="J2276" t="n">
        <v>283.68</v>
      </c>
      <c r="K2276" t="n">
        <v>59.19</v>
      </c>
      <c r="L2276" t="n">
        <v>17.25</v>
      </c>
      <c r="M2276" t="n">
        <v>11</v>
      </c>
      <c r="N2276" t="n">
        <v>77.23</v>
      </c>
      <c r="O2276" t="n">
        <v>35220.89</v>
      </c>
      <c r="P2276" t="n">
        <v>278.66</v>
      </c>
      <c r="Q2276" t="n">
        <v>444.55</v>
      </c>
      <c r="R2276" t="n">
        <v>72.05</v>
      </c>
      <c r="S2276" t="n">
        <v>48.21</v>
      </c>
      <c r="T2276" t="n">
        <v>5964.8</v>
      </c>
      <c r="U2276" t="n">
        <v>0.67</v>
      </c>
      <c r="V2276" t="n">
        <v>0.77</v>
      </c>
      <c r="W2276" t="n">
        <v>0.19</v>
      </c>
      <c r="X2276" t="n">
        <v>0.35</v>
      </c>
      <c r="Y2276" t="n">
        <v>1</v>
      </c>
      <c r="Z2276" t="n">
        <v>10</v>
      </c>
    </row>
    <row r="2277">
      <c r="A2277" t="n">
        <v>66</v>
      </c>
      <c r="B2277" t="n">
        <v>130</v>
      </c>
      <c r="C2277" t="inlineStr">
        <is>
          <t xml:space="preserve">CONCLUIDO	</t>
        </is>
      </c>
      <c r="D2277" t="n">
        <v>4.7452</v>
      </c>
      <c r="E2277" t="n">
        <v>21.07</v>
      </c>
      <c r="F2277" t="n">
        <v>17.63</v>
      </c>
      <c r="G2277" t="n">
        <v>81.38</v>
      </c>
      <c r="H2277" t="n">
        <v>1.1</v>
      </c>
      <c r="I2277" t="n">
        <v>13</v>
      </c>
      <c r="J2277" t="n">
        <v>284.17</v>
      </c>
      <c r="K2277" t="n">
        <v>59.19</v>
      </c>
      <c r="L2277" t="n">
        <v>17.5</v>
      </c>
      <c r="M2277" t="n">
        <v>11</v>
      </c>
      <c r="N2277" t="n">
        <v>77.48</v>
      </c>
      <c r="O2277" t="n">
        <v>35282.36</v>
      </c>
      <c r="P2277" t="n">
        <v>278.76</v>
      </c>
      <c r="Q2277" t="n">
        <v>444.58</v>
      </c>
      <c r="R2277" t="n">
        <v>72.26000000000001</v>
      </c>
      <c r="S2277" t="n">
        <v>48.21</v>
      </c>
      <c r="T2277" t="n">
        <v>6072.47</v>
      </c>
      <c r="U2277" t="n">
        <v>0.67</v>
      </c>
      <c r="V2277" t="n">
        <v>0.77</v>
      </c>
      <c r="W2277" t="n">
        <v>0.19</v>
      </c>
      <c r="X2277" t="n">
        <v>0.36</v>
      </c>
      <c r="Y2277" t="n">
        <v>1</v>
      </c>
      <c r="Z2277" t="n">
        <v>10</v>
      </c>
    </row>
    <row r="2278">
      <c r="A2278" t="n">
        <v>67</v>
      </c>
      <c r="B2278" t="n">
        <v>130</v>
      </c>
      <c r="C2278" t="inlineStr">
        <is>
          <t xml:space="preserve">CONCLUIDO	</t>
        </is>
      </c>
      <c r="D2278" t="n">
        <v>4.7458</v>
      </c>
      <c r="E2278" t="n">
        <v>21.07</v>
      </c>
      <c r="F2278" t="n">
        <v>17.63</v>
      </c>
      <c r="G2278" t="n">
        <v>81.37</v>
      </c>
      <c r="H2278" t="n">
        <v>1.11</v>
      </c>
      <c r="I2278" t="n">
        <v>13</v>
      </c>
      <c r="J2278" t="n">
        <v>284.67</v>
      </c>
      <c r="K2278" t="n">
        <v>59.19</v>
      </c>
      <c r="L2278" t="n">
        <v>17.75</v>
      </c>
      <c r="M2278" t="n">
        <v>11</v>
      </c>
      <c r="N2278" t="n">
        <v>77.73</v>
      </c>
      <c r="O2278" t="n">
        <v>35343.92</v>
      </c>
      <c r="P2278" t="n">
        <v>278.59</v>
      </c>
      <c r="Q2278" t="n">
        <v>444.56</v>
      </c>
      <c r="R2278" t="n">
        <v>72.12</v>
      </c>
      <c r="S2278" t="n">
        <v>48.21</v>
      </c>
      <c r="T2278" t="n">
        <v>5998.05</v>
      </c>
      <c r="U2278" t="n">
        <v>0.67</v>
      </c>
      <c r="V2278" t="n">
        <v>0.77</v>
      </c>
      <c r="W2278" t="n">
        <v>0.19</v>
      </c>
      <c r="X2278" t="n">
        <v>0.35</v>
      </c>
      <c r="Y2278" t="n">
        <v>1</v>
      </c>
      <c r="Z2278" t="n">
        <v>10</v>
      </c>
    </row>
    <row r="2279">
      <c r="A2279" t="n">
        <v>68</v>
      </c>
      <c r="B2279" t="n">
        <v>130</v>
      </c>
      <c r="C2279" t="inlineStr">
        <is>
          <t xml:space="preserve">CONCLUIDO	</t>
        </is>
      </c>
      <c r="D2279" t="n">
        <v>4.767</v>
      </c>
      <c r="E2279" t="n">
        <v>20.98</v>
      </c>
      <c r="F2279" t="n">
        <v>17.59</v>
      </c>
      <c r="G2279" t="n">
        <v>87.93000000000001</v>
      </c>
      <c r="H2279" t="n">
        <v>1.12</v>
      </c>
      <c r="I2279" t="n">
        <v>12</v>
      </c>
      <c r="J2279" t="n">
        <v>285.17</v>
      </c>
      <c r="K2279" t="n">
        <v>59.19</v>
      </c>
      <c r="L2279" t="n">
        <v>18</v>
      </c>
      <c r="M2279" t="n">
        <v>10</v>
      </c>
      <c r="N2279" t="n">
        <v>77.98</v>
      </c>
      <c r="O2279" t="n">
        <v>35405.59</v>
      </c>
      <c r="P2279" t="n">
        <v>276.63</v>
      </c>
      <c r="Q2279" t="n">
        <v>444.55</v>
      </c>
      <c r="R2279" t="n">
        <v>70.64</v>
      </c>
      <c r="S2279" t="n">
        <v>48.21</v>
      </c>
      <c r="T2279" t="n">
        <v>5267.25</v>
      </c>
      <c r="U2279" t="n">
        <v>0.68</v>
      </c>
      <c r="V2279" t="n">
        <v>0.78</v>
      </c>
      <c r="W2279" t="n">
        <v>0.18</v>
      </c>
      <c r="X2279" t="n">
        <v>0.31</v>
      </c>
      <c r="Y2279" t="n">
        <v>1</v>
      </c>
      <c r="Z2279" t="n">
        <v>10</v>
      </c>
    </row>
    <row r="2280">
      <c r="A2280" t="n">
        <v>69</v>
      </c>
      <c r="B2280" t="n">
        <v>130</v>
      </c>
      <c r="C2280" t="inlineStr">
        <is>
          <t xml:space="preserve">CONCLUIDO	</t>
        </is>
      </c>
      <c r="D2280" t="n">
        <v>4.767</v>
      </c>
      <c r="E2280" t="n">
        <v>20.98</v>
      </c>
      <c r="F2280" t="n">
        <v>17.59</v>
      </c>
      <c r="G2280" t="n">
        <v>87.93000000000001</v>
      </c>
      <c r="H2280" t="n">
        <v>1.14</v>
      </c>
      <c r="I2280" t="n">
        <v>12</v>
      </c>
      <c r="J2280" t="n">
        <v>285.67</v>
      </c>
      <c r="K2280" t="n">
        <v>59.19</v>
      </c>
      <c r="L2280" t="n">
        <v>18.25</v>
      </c>
      <c r="M2280" t="n">
        <v>10</v>
      </c>
      <c r="N2280" t="n">
        <v>78.23</v>
      </c>
      <c r="O2280" t="n">
        <v>35467.36</v>
      </c>
      <c r="P2280" t="n">
        <v>276.95</v>
      </c>
      <c r="Q2280" t="n">
        <v>444.56</v>
      </c>
      <c r="R2280" t="n">
        <v>70.62</v>
      </c>
      <c r="S2280" t="n">
        <v>48.21</v>
      </c>
      <c r="T2280" t="n">
        <v>5254.94</v>
      </c>
      <c r="U2280" t="n">
        <v>0.68</v>
      </c>
      <c r="V2280" t="n">
        <v>0.78</v>
      </c>
      <c r="W2280" t="n">
        <v>0.19</v>
      </c>
      <c r="X2280" t="n">
        <v>0.31</v>
      </c>
      <c r="Y2280" t="n">
        <v>1</v>
      </c>
      <c r="Z2280" t="n">
        <v>10</v>
      </c>
    </row>
    <row r="2281">
      <c r="A2281" t="n">
        <v>70</v>
      </c>
      <c r="B2281" t="n">
        <v>130</v>
      </c>
      <c r="C2281" t="inlineStr">
        <is>
          <t xml:space="preserve">CONCLUIDO	</t>
        </is>
      </c>
      <c r="D2281" t="n">
        <v>4.7671</v>
      </c>
      <c r="E2281" t="n">
        <v>20.98</v>
      </c>
      <c r="F2281" t="n">
        <v>17.59</v>
      </c>
      <c r="G2281" t="n">
        <v>87.93000000000001</v>
      </c>
      <c r="H2281" t="n">
        <v>1.15</v>
      </c>
      <c r="I2281" t="n">
        <v>12</v>
      </c>
      <c r="J2281" t="n">
        <v>286.18</v>
      </c>
      <c r="K2281" t="n">
        <v>59.19</v>
      </c>
      <c r="L2281" t="n">
        <v>18.5</v>
      </c>
      <c r="M2281" t="n">
        <v>10</v>
      </c>
      <c r="N2281" t="n">
        <v>78.48</v>
      </c>
      <c r="O2281" t="n">
        <v>35529.23</v>
      </c>
      <c r="P2281" t="n">
        <v>277.33</v>
      </c>
      <c r="Q2281" t="n">
        <v>444.55</v>
      </c>
      <c r="R2281" t="n">
        <v>70.7</v>
      </c>
      <c r="S2281" t="n">
        <v>48.21</v>
      </c>
      <c r="T2281" t="n">
        <v>5296.05</v>
      </c>
      <c r="U2281" t="n">
        <v>0.68</v>
      </c>
      <c r="V2281" t="n">
        <v>0.78</v>
      </c>
      <c r="W2281" t="n">
        <v>0.18</v>
      </c>
      <c r="X2281" t="n">
        <v>0.31</v>
      </c>
      <c r="Y2281" t="n">
        <v>1</v>
      </c>
      <c r="Z2281" t="n">
        <v>10</v>
      </c>
    </row>
    <row r="2282">
      <c r="A2282" t="n">
        <v>71</v>
      </c>
      <c r="B2282" t="n">
        <v>130</v>
      </c>
      <c r="C2282" t="inlineStr">
        <is>
          <t xml:space="preserve">CONCLUIDO	</t>
        </is>
      </c>
      <c r="D2282" t="n">
        <v>4.7659</v>
      </c>
      <c r="E2282" t="n">
        <v>20.98</v>
      </c>
      <c r="F2282" t="n">
        <v>17.59</v>
      </c>
      <c r="G2282" t="n">
        <v>87.95</v>
      </c>
      <c r="H2282" t="n">
        <v>1.16</v>
      </c>
      <c r="I2282" t="n">
        <v>12</v>
      </c>
      <c r="J2282" t="n">
        <v>286.68</v>
      </c>
      <c r="K2282" t="n">
        <v>59.19</v>
      </c>
      <c r="L2282" t="n">
        <v>18.75</v>
      </c>
      <c r="M2282" t="n">
        <v>10</v>
      </c>
      <c r="N2282" t="n">
        <v>78.73999999999999</v>
      </c>
      <c r="O2282" t="n">
        <v>35591.33</v>
      </c>
      <c r="P2282" t="n">
        <v>277.41</v>
      </c>
      <c r="Q2282" t="n">
        <v>444.55</v>
      </c>
      <c r="R2282" t="n">
        <v>70.83</v>
      </c>
      <c r="S2282" t="n">
        <v>48.21</v>
      </c>
      <c r="T2282" t="n">
        <v>5358.51</v>
      </c>
      <c r="U2282" t="n">
        <v>0.68</v>
      </c>
      <c r="V2282" t="n">
        <v>0.78</v>
      </c>
      <c r="W2282" t="n">
        <v>0.18</v>
      </c>
      <c r="X2282" t="n">
        <v>0.31</v>
      </c>
      <c r="Y2282" t="n">
        <v>1</v>
      </c>
      <c r="Z2282" t="n">
        <v>10</v>
      </c>
    </row>
    <row r="2283">
      <c r="A2283" t="n">
        <v>72</v>
      </c>
      <c r="B2283" t="n">
        <v>130</v>
      </c>
      <c r="C2283" t="inlineStr">
        <is>
          <t xml:space="preserve">CONCLUIDO	</t>
        </is>
      </c>
      <c r="D2283" t="n">
        <v>4.7675</v>
      </c>
      <c r="E2283" t="n">
        <v>20.98</v>
      </c>
      <c r="F2283" t="n">
        <v>17.58</v>
      </c>
      <c r="G2283" t="n">
        <v>87.92</v>
      </c>
      <c r="H2283" t="n">
        <v>1.18</v>
      </c>
      <c r="I2283" t="n">
        <v>12</v>
      </c>
      <c r="J2283" t="n">
        <v>287.18</v>
      </c>
      <c r="K2283" t="n">
        <v>59.19</v>
      </c>
      <c r="L2283" t="n">
        <v>19</v>
      </c>
      <c r="M2283" t="n">
        <v>10</v>
      </c>
      <c r="N2283" t="n">
        <v>78.98999999999999</v>
      </c>
      <c r="O2283" t="n">
        <v>35653.4</v>
      </c>
      <c r="P2283" t="n">
        <v>277.56</v>
      </c>
      <c r="Q2283" t="n">
        <v>444.55</v>
      </c>
      <c r="R2283" t="n">
        <v>70.66</v>
      </c>
      <c r="S2283" t="n">
        <v>48.21</v>
      </c>
      <c r="T2283" t="n">
        <v>5275.14</v>
      </c>
      <c r="U2283" t="n">
        <v>0.68</v>
      </c>
      <c r="V2283" t="n">
        <v>0.78</v>
      </c>
      <c r="W2283" t="n">
        <v>0.18</v>
      </c>
      <c r="X2283" t="n">
        <v>0.31</v>
      </c>
      <c r="Y2283" t="n">
        <v>1</v>
      </c>
      <c r="Z2283" t="n">
        <v>10</v>
      </c>
    </row>
    <row r="2284">
      <c r="A2284" t="n">
        <v>73</v>
      </c>
      <c r="B2284" t="n">
        <v>130</v>
      </c>
      <c r="C2284" t="inlineStr">
        <is>
          <t xml:space="preserve">CONCLUIDO	</t>
        </is>
      </c>
      <c r="D2284" t="n">
        <v>4.773</v>
      </c>
      <c r="E2284" t="n">
        <v>20.95</v>
      </c>
      <c r="F2284" t="n">
        <v>17.56</v>
      </c>
      <c r="G2284" t="n">
        <v>87.8</v>
      </c>
      <c r="H2284" t="n">
        <v>1.19</v>
      </c>
      <c r="I2284" t="n">
        <v>12</v>
      </c>
      <c r="J2284" t="n">
        <v>287.69</v>
      </c>
      <c r="K2284" t="n">
        <v>59.19</v>
      </c>
      <c r="L2284" t="n">
        <v>19.25</v>
      </c>
      <c r="M2284" t="n">
        <v>10</v>
      </c>
      <c r="N2284" t="n">
        <v>79.23999999999999</v>
      </c>
      <c r="O2284" t="n">
        <v>35715.58</v>
      </c>
      <c r="P2284" t="n">
        <v>276.85</v>
      </c>
      <c r="Q2284" t="n">
        <v>444.55</v>
      </c>
      <c r="R2284" t="n">
        <v>69.59999999999999</v>
      </c>
      <c r="S2284" t="n">
        <v>48.21</v>
      </c>
      <c r="T2284" t="n">
        <v>4745.99</v>
      </c>
      <c r="U2284" t="n">
        <v>0.6899999999999999</v>
      </c>
      <c r="V2284" t="n">
        <v>0.78</v>
      </c>
      <c r="W2284" t="n">
        <v>0.19</v>
      </c>
      <c r="X2284" t="n">
        <v>0.28</v>
      </c>
      <c r="Y2284" t="n">
        <v>1</v>
      </c>
      <c r="Z2284" t="n">
        <v>10</v>
      </c>
    </row>
    <row r="2285">
      <c r="A2285" t="n">
        <v>74</v>
      </c>
      <c r="B2285" t="n">
        <v>130</v>
      </c>
      <c r="C2285" t="inlineStr">
        <is>
          <t xml:space="preserve">CONCLUIDO	</t>
        </is>
      </c>
      <c r="D2285" t="n">
        <v>4.7811</v>
      </c>
      <c r="E2285" t="n">
        <v>20.92</v>
      </c>
      <c r="F2285" t="n">
        <v>17.52</v>
      </c>
      <c r="G2285" t="n">
        <v>87.62</v>
      </c>
      <c r="H2285" t="n">
        <v>1.2</v>
      </c>
      <c r="I2285" t="n">
        <v>12</v>
      </c>
      <c r="J2285" t="n">
        <v>288.19</v>
      </c>
      <c r="K2285" t="n">
        <v>59.19</v>
      </c>
      <c r="L2285" t="n">
        <v>19.5</v>
      </c>
      <c r="M2285" t="n">
        <v>10</v>
      </c>
      <c r="N2285" t="n">
        <v>79.5</v>
      </c>
      <c r="O2285" t="n">
        <v>35777.86</v>
      </c>
      <c r="P2285" t="n">
        <v>275.46</v>
      </c>
      <c r="Q2285" t="n">
        <v>444.55</v>
      </c>
      <c r="R2285" t="n">
        <v>68.5</v>
      </c>
      <c r="S2285" t="n">
        <v>48.21</v>
      </c>
      <c r="T2285" t="n">
        <v>4195.84</v>
      </c>
      <c r="U2285" t="n">
        <v>0.7</v>
      </c>
      <c r="V2285" t="n">
        <v>0.78</v>
      </c>
      <c r="W2285" t="n">
        <v>0.18</v>
      </c>
      <c r="X2285" t="n">
        <v>0.25</v>
      </c>
      <c r="Y2285" t="n">
        <v>1</v>
      </c>
      <c r="Z2285" t="n">
        <v>10</v>
      </c>
    </row>
    <row r="2286">
      <c r="A2286" t="n">
        <v>75</v>
      </c>
      <c r="B2286" t="n">
        <v>130</v>
      </c>
      <c r="C2286" t="inlineStr">
        <is>
          <t xml:space="preserve">CONCLUIDO	</t>
        </is>
      </c>
      <c r="D2286" t="n">
        <v>4.7918</v>
      </c>
      <c r="E2286" t="n">
        <v>20.87</v>
      </c>
      <c r="F2286" t="n">
        <v>17.53</v>
      </c>
      <c r="G2286" t="n">
        <v>95.59999999999999</v>
      </c>
      <c r="H2286" t="n">
        <v>1.22</v>
      </c>
      <c r="I2286" t="n">
        <v>11</v>
      </c>
      <c r="J2286" t="n">
        <v>288.7</v>
      </c>
      <c r="K2286" t="n">
        <v>59.19</v>
      </c>
      <c r="L2286" t="n">
        <v>19.75</v>
      </c>
      <c r="M2286" t="n">
        <v>9</v>
      </c>
      <c r="N2286" t="n">
        <v>79.75</v>
      </c>
      <c r="O2286" t="n">
        <v>35840.25</v>
      </c>
      <c r="P2286" t="n">
        <v>275.06</v>
      </c>
      <c r="Q2286" t="n">
        <v>444.55</v>
      </c>
      <c r="R2286" t="n">
        <v>68.81999999999999</v>
      </c>
      <c r="S2286" t="n">
        <v>48.21</v>
      </c>
      <c r="T2286" t="n">
        <v>4359.39</v>
      </c>
      <c r="U2286" t="n">
        <v>0.7</v>
      </c>
      <c r="V2286" t="n">
        <v>0.78</v>
      </c>
      <c r="W2286" t="n">
        <v>0.18</v>
      </c>
      <c r="X2286" t="n">
        <v>0.25</v>
      </c>
      <c r="Y2286" t="n">
        <v>1</v>
      </c>
      <c r="Z2286" t="n">
        <v>10</v>
      </c>
    </row>
    <row r="2287">
      <c r="A2287" t="n">
        <v>76</v>
      </c>
      <c r="B2287" t="n">
        <v>130</v>
      </c>
      <c r="C2287" t="inlineStr">
        <is>
          <t xml:space="preserve">CONCLUIDO	</t>
        </is>
      </c>
      <c r="D2287" t="n">
        <v>4.7743</v>
      </c>
      <c r="E2287" t="n">
        <v>20.95</v>
      </c>
      <c r="F2287" t="n">
        <v>17.6</v>
      </c>
      <c r="G2287" t="n">
        <v>96.02</v>
      </c>
      <c r="H2287" t="n">
        <v>1.23</v>
      </c>
      <c r="I2287" t="n">
        <v>11</v>
      </c>
      <c r="J2287" t="n">
        <v>289.2</v>
      </c>
      <c r="K2287" t="n">
        <v>59.19</v>
      </c>
      <c r="L2287" t="n">
        <v>20</v>
      </c>
      <c r="M2287" t="n">
        <v>9</v>
      </c>
      <c r="N2287" t="n">
        <v>80.01000000000001</v>
      </c>
      <c r="O2287" t="n">
        <v>35902.74</v>
      </c>
      <c r="P2287" t="n">
        <v>276.37</v>
      </c>
      <c r="Q2287" t="n">
        <v>444.55</v>
      </c>
      <c r="R2287" t="n">
        <v>71.45</v>
      </c>
      <c r="S2287" t="n">
        <v>48.21</v>
      </c>
      <c r="T2287" t="n">
        <v>5673.5</v>
      </c>
      <c r="U2287" t="n">
        <v>0.67</v>
      </c>
      <c r="V2287" t="n">
        <v>0.78</v>
      </c>
      <c r="W2287" t="n">
        <v>0.18</v>
      </c>
      <c r="X2287" t="n">
        <v>0.33</v>
      </c>
      <c r="Y2287" t="n">
        <v>1</v>
      </c>
      <c r="Z2287" t="n">
        <v>10</v>
      </c>
    </row>
    <row r="2288">
      <c r="A2288" t="n">
        <v>77</v>
      </c>
      <c r="B2288" t="n">
        <v>130</v>
      </c>
      <c r="C2288" t="inlineStr">
        <is>
          <t xml:space="preserve">CONCLUIDO	</t>
        </is>
      </c>
      <c r="D2288" t="n">
        <v>4.7838</v>
      </c>
      <c r="E2288" t="n">
        <v>20.9</v>
      </c>
      <c r="F2288" t="n">
        <v>17.56</v>
      </c>
      <c r="G2288" t="n">
        <v>95.79000000000001</v>
      </c>
      <c r="H2288" t="n">
        <v>1.24</v>
      </c>
      <c r="I2288" t="n">
        <v>11</v>
      </c>
      <c r="J2288" t="n">
        <v>289.71</v>
      </c>
      <c r="K2288" t="n">
        <v>59.19</v>
      </c>
      <c r="L2288" t="n">
        <v>20.25</v>
      </c>
      <c r="M2288" t="n">
        <v>9</v>
      </c>
      <c r="N2288" t="n">
        <v>80.27</v>
      </c>
      <c r="O2288" t="n">
        <v>35965.33</v>
      </c>
      <c r="P2288" t="n">
        <v>275.67</v>
      </c>
      <c r="Q2288" t="n">
        <v>444.55</v>
      </c>
      <c r="R2288" t="n">
        <v>69.91</v>
      </c>
      <c r="S2288" t="n">
        <v>48.21</v>
      </c>
      <c r="T2288" t="n">
        <v>4907.39</v>
      </c>
      <c r="U2288" t="n">
        <v>0.6899999999999999</v>
      </c>
      <c r="V2288" t="n">
        <v>0.78</v>
      </c>
      <c r="W2288" t="n">
        <v>0.18</v>
      </c>
      <c r="X2288" t="n">
        <v>0.28</v>
      </c>
      <c r="Y2288" t="n">
        <v>1</v>
      </c>
      <c r="Z2288" t="n">
        <v>10</v>
      </c>
    </row>
    <row r="2289">
      <c r="A2289" t="n">
        <v>78</v>
      </c>
      <c r="B2289" t="n">
        <v>130</v>
      </c>
      <c r="C2289" t="inlineStr">
        <is>
          <t xml:space="preserve">CONCLUIDO	</t>
        </is>
      </c>
      <c r="D2289" t="n">
        <v>4.782</v>
      </c>
      <c r="E2289" t="n">
        <v>20.91</v>
      </c>
      <c r="F2289" t="n">
        <v>17.57</v>
      </c>
      <c r="G2289" t="n">
        <v>95.83</v>
      </c>
      <c r="H2289" t="n">
        <v>1.26</v>
      </c>
      <c r="I2289" t="n">
        <v>11</v>
      </c>
      <c r="J2289" t="n">
        <v>290.22</v>
      </c>
      <c r="K2289" t="n">
        <v>59.19</v>
      </c>
      <c r="L2289" t="n">
        <v>20.5</v>
      </c>
      <c r="M2289" t="n">
        <v>9</v>
      </c>
      <c r="N2289" t="n">
        <v>80.53</v>
      </c>
      <c r="O2289" t="n">
        <v>36028.03</v>
      </c>
      <c r="P2289" t="n">
        <v>276.03</v>
      </c>
      <c r="Q2289" t="n">
        <v>444.56</v>
      </c>
      <c r="R2289" t="n">
        <v>70.19</v>
      </c>
      <c r="S2289" t="n">
        <v>48.21</v>
      </c>
      <c r="T2289" t="n">
        <v>5046.86</v>
      </c>
      <c r="U2289" t="n">
        <v>0.6899999999999999</v>
      </c>
      <c r="V2289" t="n">
        <v>0.78</v>
      </c>
      <c r="W2289" t="n">
        <v>0.18</v>
      </c>
      <c r="X2289" t="n">
        <v>0.29</v>
      </c>
      <c r="Y2289" t="n">
        <v>1</v>
      </c>
      <c r="Z2289" t="n">
        <v>10</v>
      </c>
    </row>
    <row r="2290">
      <c r="A2290" t="n">
        <v>79</v>
      </c>
      <c r="B2290" t="n">
        <v>130</v>
      </c>
      <c r="C2290" t="inlineStr">
        <is>
          <t xml:space="preserve">CONCLUIDO	</t>
        </is>
      </c>
      <c r="D2290" t="n">
        <v>4.7814</v>
      </c>
      <c r="E2290" t="n">
        <v>20.91</v>
      </c>
      <c r="F2290" t="n">
        <v>17.57</v>
      </c>
      <c r="G2290" t="n">
        <v>95.84</v>
      </c>
      <c r="H2290" t="n">
        <v>1.27</v>
      </c>
      <c r="I2290" t="n">
        <v>11</v>
      </c>
      <c r="J2290" t="n">
        <v>290.73</v>
      </c>
      <c r="K2290" t="n">
        <v>59.19</v>
      </c>
      <c r="L2290" t="n">
        <v>20.75</v>
      </c>
      <c r="M2290" t="n">
        <v>9</v>
      </c>
      <c r="N2290" t="n">
        <v>80.79000000000001</v>
      </c>
      <c r="O2290" t="n">
        <v>36090.84</v>
      </c>
      <c r="P2290" t="n">
        <v>276.18</v>
      </c>
      <c r="Q2290" t="n">
        <v>444.56</v>
      </c>
      <c r="R2290" t="n">
        <v>70.2</v>
      </c>
      <c r="S2290" t="n">
        <v>48.21</v>
      </c>
      <c r="T2290" t="n">
        <v>5049.79</v>
      </c>
      <c r="U2290" t="n">
        <v>0.6899999999999999</v>
      </c>
      <c r="V2290" t="n">
        <v>0.78</v>
      </c>
      <c r="W2290" t="n">
        <v>0.18</v>
      </c>
      <c r="X2290" t="n">
        <v>0.29</v>
      </c>
      <c r="Y2290" t="n">
        <v>1</v>
      </c>
      <c r="Z2290" t="n">
        <v>10</v>
      </c>
    </row>
    <row r="2291">
      <c r="A2291" t="n">
        <v>80</v>
      </c>
      <c r="B2291" t="n">
        <v>130</v>
      </c>
      <c r="C2291" t="inlineStr">
        <is>
          <t xml:space="preserve">CONCLUIDO	</t>
        </is>
      </c>
      <c r="D2291" t="n">
        <v>4.7833</v>
      </c>
      <c r="E2291" t="n">
        <v>20.91</v>
      </c>
      <c r="F2291" t="n">
        <v>17.56</v>
      </c>
      <c r="G2291" t="n">
        <v>95.8</v>
      </c>
      <c r="H2291" t="n">
        <v>1.28</v>
      </c>
      <c r="I2291" t="n">
        <v>11</v>
      </c>
      <c r="J2291" t="n">
        <v>291.24</v>
      </c>
      <c r="K2291" t="n">
        <v>59.19</v>
      </c>
      <c r="L2291" t="n">
        <v>21</v>
      </c>
      <c r="M2291" t="n">
        <v>9</v>
      </c>
      <c r="N2291" t="n">
        <v>81.05</v>
      </c>
      <c r="O2291" t="n">
        <v>36153.75</v>
      </c>
      <c r="P2291" t="n">
        <v>275.84</v>
      </c>
      <c r="Q2291" t="n">
        <v>444.55</v>
      </c>
      <c r="R2291" t="n">
        <v>70.06999999999999</v>
      </c>
      <c r="S2291" t="n">
        <v>48.21</v>
      </c>
      <c r="T2291" t="n">
        <v>4985.95</v>
      </c>
      <c r="U2291" t="n">
        <v>0.6899999999999999</v>
      </c>
      <c r="V2291" t="n">
        <v>0.78</v>
      </c>
      <c r="W2291" t="n">
        <v>0.18</v>
      </c>
      <c r="X2291" t="n">
        <v>0.29</v>
      </c>
      <c r="Y2291" t="n">
        <v>1</v>
      </c>
      <c r="Z2291" t="n">
        <v>10</v>
      </c>
    </row>
    <row r="2292">
      <c r="A2292" t="n">
        <v>81</v>
      </c>
      <c r="B2292" t="n">
        <v>130</v>
      </c>
      <c r="C2292" t="inlineStr">
        <is>
          <t xml:space="preserve">CONCLUIDO	</t>
        </is>
      </c>
      <c r="D2292" t="n">
        <v>4.7818</v>
      </c>
      <c r="E2292" t="n">
        <v>20.91</v>
      </c>
      <c r="F2292" t="n">
        <v>17.57</v>
      </c>
      <c r="G2292" t="n">
        <v>95.83</v>
      </c>
      <c r="H2292" t="n">
        <v>1.3</v>
      </c>
      <c r="I2292" t="n">
        <v>11</v>
      </c>
      <c r="J2292" t="n">
        <v>291.75</v>
      </c>
      <c r="K2292" t="n">
        <v>59.19</v>
      </c>
      <c r="L2292" t="n">
        <v>21.25</v>
      </c>
      <c r="M2292" t="n">
        <v>9</v>
      </c>
      <c r="N2292" t="n">
        <v>81.31</v>
      </c>
      <c r="O2292" t="n">
        <v>36216.77</v>
      </c>
      <c r="P2292" t="n">
        <v>275.86</v>
      </c>
      <c r="Q2292" t="n">
        <v>444.56</v>
      </c>
      <c r="R2292" t="n">
        <v>70.18000000000001</v>
      </c>
      <c r="S2292" t="n">
        <v>48.21</v>
      </c>
      <c r="T2292" t="n">
        <v>5041.39</v>
      </c>
      <c r="U2292" t="n">
        <v>0.6899999999999999</v>
      </c>
      <c r="V2292" t="n">
        <v>0.78</v>
      </c>
      <c r="W2292" t="n">
        <v>0.18</v>
      </c>
      <c r="X2292" t="n">
        <v>0.29</v>
      </c>
      <c r="Y2292" t="n">
        <v>1</v>
      </c>
      <c r="Z2292" t="n">
        <v>10</v>
      </c>
    </row>
    <row r="2293">
      <c r="A2293" t="n">
        <v>82</v>
      </c>
      <c r="B2293" t="n">
        <v>130</v>
      </c>
      <c r="C2293" t="inlineStr">
        <is>
          <t xml:space="preserve">CONCLUIDO	</t>
        </is>
      </c>
      <c r="D2293" t="n">
        <v>4.7823</v>
      </c>
      <c r="E2293" t="n">
        <v>20.91</v>
      </c>
      <c r="F2293" t="n">
        <v>17.57</v>
      </c>
      <c r="G2293" t="n">
        <v>95.81999999999999</v>
      </c>
      <c r="H2293" t="n">
        <v>1.31</v>
      </c>
      <c r="I2293" t="n">
        <v>11</v>
      </c>
      <c r="J2293" t="n">
        <v>292.26</v>
      </c>
      <c r="K2293" t="n">
        <v>59.19</v>
      </c>
      <c r="L2293" t="n">
        <v>21.5</v>
      </c>
      <c r="M2293" t="n">
        <v>9</v>
      </c>
      <c r="N2293" t="n">
        <v>81.56999999999999</v>
      </c>
      <c r="O2293" t="n">
        <v>36279.9</v>
      </c>
      <c r="P2293" t="n">
        <v>275.49</v>
      </c>
      <c r="Q2293" t="n">
        <v>444.55</v>
      </c>
      <c r="R2293" t="n">
        <v>70.2</v>
      </c>
      <c r="S2293" t="n">
        <v>48.21</v>
      </c>
      <c r="T2293" t="n">
        <v>5050.68</v>
      </c>
      <c r="U2293" t="n">
        <v>0.6899999999999999</v>
      </c>
      <c r="V2293" t="n">
        <v>0.78</v>
      </c>
      <c r="W2293" t="n">
        <v>0.18</v>
      </c>
      <c r="X2293" t="n">
        <v>0.29</v>
      </c>
      <c r="Y2293" t="n">
        <v>1</v>
      </c>
      <c r="Z2293" t="n">
        <v>10</v>
      </c>
    </row>
    <row r="2294">
      <c r="A2294" t="n">
        <v>83</v>
      </c>
      <c r="B2294" t="n">
        <v>130</v>
      </c>
      <c r="C2294" t="inlineStr">
        <is>
          <t xml:space="preserve">CONCLUIDO	</t>
        </is>
      </c>
      <c r="D2294" t="n">
        <v>4.7824</v>
      </c>
      <c r="E2294" t="n">
        <v>20.91</v>
      </c>
      <c r="F2294" t="n">
        <v>17.57</v>
      </c>
      <c r="G2294" t="n">
        <v>95.81999999999999</v>
      </c>
      <c r="H2294" t="n">
        <v>1.32</v>
      </c>
      <c r="I2294" t="n">
        <v>11</v>
      </c>
      <c r="J2294" t="n">
        <v>292.77</v>
      </c>
      <c r="K2294" t="n">
        <v>59.19</v>
      </c>
      <c r="L2294" t="n">
        <v>21.75</v>
      </c>
      <c r="M2294" t="n">
        <v>9</v>
      </c>
      <c r="N2294" t="n">
        <v>81.83</v>
      </c>
      <c r="O2294" t="n">
        <v>36343.13</v>
      </c>
      <c r="P2294" t="n">
        <v>275.17</v>
      </c>
      <c r="Q2294" t="n">
        <v>444.55</v>
      </c>
      <c r="R2294" t="n">
        <v>70.09</v>
      </c>
      <c r="S2294" t="n">
        <v>48.21</v>
      </c>
      <c r="T2294" t="n">
        <v>4994.03</v>
      </c>
      <c r="U2294" t="n">
        <v>0.6899999999999999</v>
      </c>
      <c r="V2294" t="n">
        <v>0.78</v>
      </c>
      <c r="W2294" t="n">
        <v>0.18</v>
      </c>
      <c r="X2294" t="n">
        <v>0.29</v>
      </c>
      <c r="Y2294" t="n">
        <v>1</v>
      </c>
      <c r="Z2294" t="n">
        <v>10</v>
      </c>
    </row>
    <row r="2295">
      <c r="A2295" t="n">
        <v>84</v>
      </c>
      <c r="B2295" t="n">
        <v>130</v>
      </c>
      <c r="C2295" t="inlineStr">
        <is>
          <t xml:space="preserve">CONCLUIDO	</t>
        </is>
      </c>
      <c r="D2295" t="n">
        <v>4.8054</v>
      </c>
      <c r="E2295" t="n">
        <v>20.81</v>
      </c>
      <c r="F2295" t="n">
        <v>17.52</v>
      </c>
      <c r="G2295" t="n">
        <v>105.09</v>
      </c>
      <c r="H2295" t="n">
        <v>1.34</v>
      </c>
      <c r="I2295" t="n">
        <v>10</v>
      </c>
      <c r="J2295" t="n">
        <v>293.29</v>
      </c>
      <c r="K2295" t="n">
        <v>59.19</v>
      </c>
      <c r="L2295" t="n">
        <v>22</v>
      </c>
      <c r="M2295" t="n">
        <v>8</v>
      </c>
      <c r="N2295" t="n">
        <v>82.09</v>
      </c>
      <c r="O2295" t="n">
        <v>36406.47</v>
      </c>
      <c r="P2295" t="n">
        <v>274.45</v>
      </c>
      <c r="Q2295" t="n">
        <v>444.55</v>
      </c>
      <c r="R2295" t="n">
        <v>68.34</v>
      </c>
      <c r="S2295" t="n">
        <v>48.21</v>
      </c>
      <c r="T2295" t="n">
        <v>4123.88</v>
      </c>
      <c r="U2295" t="n">
        <v>0.71</v>
      </c>
      <c r="V2295" t="n">
        <v>0.78</v>
      </c>
      <c r="W2295" t="n">
        <v>0.18</v>
      </c>
      <c r="X2295" t="n">
        <v>0.24</v>
      </c>
      <c r="Y2295" t="n">
        <v>1</v>
      </c>
      <c r="Z2295" t="n">
        <v>10</v>
      </c>
    </row>
    <row r="2296">
      <c r="A2296" t="n">
        <v>85</v>
      </c>
      <c r="B2296" t="n">
        <v>130</v>
      </c>
      <c r="C2296" t="inlineStr">
        <is>
          <t xml:space="preserve">CONCLUIDO	</t>
        </is>
      </c>
      <c r="D2296" t="n">
        <v>4.8013</v>
      </c>
      <c r="E2296" t="n">
        <v>20.83</v>
      </c>
      <c r="F2296" t="n">
        <v>17.53</v>
      </c>
      <c r="G2296" t="n">
        <v>105.2</v>
      </c>
      <c r="H2296" t="n">
        <v>1.35</v>
      </c>
      <c r="I2296" t="n">
        <v>10</v>
      </c>
      <c r="J2296" t="n">
        <v>293.8</v>
      </c>
      <c r="K2296" t="n">
        <v>59.19</v>
      </c>
      <c r="L2296" t="n">
        <v>22.25</v>
      </c>
      <c r="M2296" t="n">
        <v>8</v>
      </c>
      <c r="N2296" t="n">
        <v>82.36</v>
      </c>
      <c r="O2296" t="n">
        <v>36469.92</v>
      </c>
      <c r="P2296" t="n">
        <v>274.82</v>
      </c>
      <c r="Q2296" t="n">
        <v>444.55</v>
      </c>
      <c r="R2296" t="n">
        <v>69.02</v>
      </c>
      <c r="S2296" t="n">
        <v>48.21</v>
      </c>
      <c r="T2296" t="n">
        <v>4465.28</v>
      </c>
      <c r="U2296" t="n">
        <v>0.7</v>
      </c>
      <c r="V2296" t="n">
        <v>0.78</v>
      </c>
      <c r="W2296" t="n">
        <v>0.18</v>
      </c>
      <c r="X2296" t="n">
        <v>0.26</v>
      </c>
      <c r="Y2296" t="n">
        <v>1</v>
      </c>
      <c r="Z2296" t="n">
        <v>10</v>
      </c>
    </row>
    <row r="2297">
      <c r="A2297" t="n">
        <v>86</v>
      </c>
      <c r="B2297" t="n">
        <v>130</v>
      </c>
      <c r="C2297" t="inlineStr">
        <is>
          <t xml:space="preserve">CONCLUIDO	</t>
        </is>
      </c>
      <c r="D2297" t="n">
        <v>4.8032</v>
      </c>
      <c r="E2297" t="n">
        <v>20.82</v>
      </c>
      <c r="F2297" t="n">
        <v>17.53</v>
      </c>
      <c r="G2297" t="n">
        <v>105.15</v>
      </c>
      <c r="H2297" t="n">
        <v>1.36</v>
      </c>
      <c r="I2297" t="n">
        <v>10</v>
      </c>
      <c r="J2297" t="n">
        <v>294.32</v>
      </c>
      <c r="K2297" t="n">
        <v>59.19</v>
      </c>
      <c r="L2297" t="n">
        <v>22.5</v>
      </c>
      <c r="M2297" t="n">
        <v>8</v>
      </c>
      <c r="N2297" t="n">
        <v>82.62</v>
      </c>
      <c r="O2297" t="n">
        <v>36533.49</v>
      </c>
      <c r="P2297" t="n">
        <v>275.23</v>
      </c>
      <c r="Q2297" t="n">
        <v>444.55</v>
      </c>
      <c r="R2297" t="n">
        <v>68.66</v>
      </c>
      <c r="S2297" t="n">
        <v>48.21</v>
      </c>
      <c r="T2297" t="n">
        <v>4283.5</v>
      </c>
      <c r="U2297" t="n">
        <v>0.7</v>
      </c>
      <c r="V2297" t="n">
        <v>0.78</v>
      </c>
      <c r="W2297" t="n">
        <v>0.18</v>
      </c>
      <c r="X2297" t="n">
        <v>0.25</v>
      </c>
      <c r="Y2297" t="n">
        <v>1</v>
      </c>
      <c r="Z2297" t="n">
        <v>10</v>
      </c>
    </row>
    <row r="2298">
      <c r="A2298" t="n">
        <v>87</v>
      </c>
      <c r="B2298" t="n">
        <v>130</v>
      </c>
      <c r="C2298" t="inlineStr">
        <is>
          <t xml:space="preserve">CONCLUIDO	</t>
        </is>
      </c>
      <c r="D2298" t="n">
        <v>4.8015</v>
      </c>
      <c r="E2298" t="n">
        <v>20.83</v>
      </c>
      <c r="F2298" t="n">
        <v>17.53</v>
      </c>
      <c r="G2298" t="n">
        <v>105.2</v>
      </c>
      <c r="H2298" t="n">
        <v>1.37</v>
      </c>
      <c r="I2298" t="n">
        <v>10</v>
      </c>
      <c r="J2298" t="n">
        <v>294.83</v>
      </c>
      <c r="K2298" t="n">
        <v>59.19</v>
      </c>
      <c r="L2298" t="n">
        <v>22.75</v>
      </c>
      <c r="M2298" t="n">
        <v>8</v>
      </c>
      <c r="N2298" t="n">
        <v>82.89</v>
      </c>
      <c r="O2298" t="n">
        <v>36597.16</v>
      </c>
      <c r="P2298" t="n">
        <v>275.21</v>
      </c>
      <c r="Q2298" t="n">
        <v>444.55</v>
      </c>
      <c r="R2298" t="n">
        <v>68.91</v>
      </c>
      <c r="S2298" t="n">
        <v>48.21</v>
      </c>
      <c r="T2298" t="n">
        <v>4409.47</v>
      </c>
      <c r="U2298" t="n">
        <v>0.7</v>
      </c>
      <c r="V2298" t="n">
        <v>0.78</v>
      </c>
      <c r="W2298" t="n">
        <v>0.18</v>
      </c>
      <c r="X2298" t="n">
        <v>0.26</v>
      </c>
      <c r="Y2298" t="n">
        <v>1</v>
      </c>
      <c r="Z2298" t="n">
        <v>10</v>
      </c>
    </row>
    <row r="2299">
      <c r="A2299" t="n">
        <v>88</v>
      </c>
      <c r="B2299" t="n">
        <v>130</v>
      </c>
      <c r="C2299" t="inlineStr">
        <is>
          <t xml:space="preserve">CONCLUIDO	</t>
        </is>
      </c>
      <c r="D2299" t="n">
        <v>4.8076</v>
      </c>
      <c r="E2299" t="n">
        <v>20.8</v>
      </c>
      <c r="F2299" t="n">
        <v>17.51</v>
      </c>
      <c r="G2299" t="n">
        <v>105.04</v>
      </c>
      <c r="H2299" t="n">
        <v>1.39</v>
      </c>
      <c r="I2299" t="n">
        <v>10</v>
      </c>
      <c r="J2299" t="n">
        <v>295.35</v>
      </c>
      <c r="K2299" t="n">
        <v>59.19</v>
      </c>
      <c r="L2299" t="n">
        <v>23</v>
      </c>
      <c r="M2299" t="n">
        <v>8</v>
      </c>
      <c r="N2299" t="n">
        <v>83.16</v>
      </c>
      <c r="O2299" t="n">
        <v>36660.94</v>
      </c>
      <c r="P2299" t="n">
        <v>274.23</v>
      </c>
      <c r="Q2299" t="n">
        <v>444.6</v>
      </c>
      <c r="R2299" t="n">
        <v>67.92</v>
      </c>
      <c r="S2299" t="n">
        <v>48.21</v>
      </c>
      <c r="T2299" t="n">
        <v>3914.94</v>
      </c>
      <c r="U2299" t="n">
        <v>0.71</v>
      </c>
      <c r="V2299" t="n">
        <v>0.78</v>
      </c>
      <c r="W2299" t="n">
        <v>0.18</v>
      </c>
      <c r="X2299" t="n">
        <v>0.23</v>
      </c>
      <c r="Y2299" t="n">
        <v>1</v>
      </c>
      <c r="Z2299" t="n">
        <v>10</v>
      </c>
    </row>
    <row r="2300">
      <c r="A2300" t="n">
        <v>89</v>
      </c>
      <c r="B2300" t="n">
        <v>130</v>
      </c>
      <c r="C2300" t="inlineStr">
        <is>
          <t xml:space="preserve">CONCLUIDO	</t>
        </is>
      </c>
      <c r="D2300" t="n">
        <v>4.8159</v>
      </c>
      <c r="E2300" t="n">
        <v>20.76</v>
      </c>
      <c r="F2300" t="n">
        <v>17.47</v>
      </c>
      <c r="G2300" t="n">
        <v>104.82</v>
      </c>
      <c r="H2300" t="n">
        <v>1.4</v>
      </c>
      <c r="I2300" t="n">
        <v>10</v>
      </c>
      <c r="J2300" t="n">
        <v>295.87</v>
      </c>
      <c r="K2300" t="n">
        <v>59.19</v>
      </c>
      <c r="L2300" t="n">
        <v>23.25</v>
      </c>
      <c r="M2300" t="n">
        <v>8</v>
      </c>
      <c r="N2300" t="n">
        <v>83.43000000000001</v>
      </c>
      <c r="O2300" t="n">
        <v>36724.83</v>
      </c>
      <c r="P2300" t="n">
        <v>273.55</v>
      </c>
      <c r="Q2300" t="n">
        <v>444.56</v>
      </c>
      <c r="R2300" t="n">
        <v>66.75</v>
      </c>
      <c r="S2300" t="n">
        <v>48.21</v>
      </c>
      <c r="T2300" t="n">
        <v>3331.27</v>
      </c>
      <c r="U2300" t="n">
        <v>0.72</v>
      </c>
      <c r="V2300" t="n">
        <v>0.78</v>
      </c>
      <c r="W2300" t="n">
        <v>0.18</v>
      </c>
      <c r="X2300" t="n">
        <v>0.19</v>
      </c>
      <c r="Y2300" t="n">
        <v>1</v>
      </c>
      <c r="Z2300" t="n">
        <v>10</v>
      </c>
    </row>
    <row r="2301">
      <c r="A2301" t="n">
        <v>90</v>
      </c>
      <c r="B2301" t="n">
        <v>130</v>
      </c>
      <c r="C2301" t="inlineStr">
        <is>
          <t xml:space="preserve">CONCLUIDO	</t>
        </is>
      </c>
      <c r="D2301" t="n">
        <v>4.8069</v>
      </c>
      <c r="E2301" t="n">
        <v>20.8</v>
      </c>
      <c r="F2301" t="n">
        <v>17.51</v>
      </c>
      <c r="G2301" t="n">
        <v>105.06</v>
      </c>
      <c r="H2301" t="n">
        <v>1.41</v>
      </c>
      <c r="I2301" t="n">
        <v>10</v>
      </c>
      <c r="J2301" t="n">
        <v>296.39</v>
      </c>
      <c r="K2301" t="n">
        <v>59.19</v>
      </c>
      <c r="L2301" t="n">
        <v>23.5</v>
      </c>
      <c r="M2301" t="n">
        <v>8</v>
      </c>
      <c r="N2301" t="n">
        <v>83.69</v>
      </c>
      <c r="O2301" t="n">
        <v>36788.84</v>
      </c>
      <c r="P2301" t="n">
        <v>273.88</v>
      </c>
      <c r="Q2301" t="n">
        <v>444.57</v>
      </c>
      <c r="R2301" t="n">
        <v>68.33</v>
      </c>
      <c r="S2301" t="n">
        <v>48.21</v>
      </c>
      <c r="T2301" t="n">
        <v>4120.84</v>
      </c>
      <c r="U2301" t="n">
        <v>0.71</v>
      </c>
      <c r="V2301" t="n">
        <v>0.78</v>
      </c>
      <c r="W2301" t="n">
        <v>0.18</v>
      </c>
      <c r="X2301" t="n">
        <v>0.23</v>
      </c>
      <c r="Y2301" t="n">
        <v>1</v>
      </c>
      <c r="Z2301" t="n">
        <v>10</v>
      </c>
    </row>
    <row r="2302">
      <c r="A2302" t="n">
        <v>91</v>
      </c>
      <c r="B2302" t="n">
        <v>130</v>
      </c>
      <c r="C2302" t="inlineStr">
        <is>
          <t xml:space="preserve">CONCLUIDO	</t>
        </is>
      </c>
      <c r="D2302" t="n">
        <v>4.7916</v>
      </c>
      <c r="E2302" t="n">
        <v>20.87</v>
      </c>
      <c r="F2302" t="n">
        <v>17.58</v>
      </c>
      <c r="G2302" t="n">
        <v>105.45</v>
      </c>
      <c r="H2302" t="n">
        <v>1.42</v>
      </c>
      <c r="I2302" t="n">
        <v>10</v>
      </c>
      <c r="J2302" t="n">
        <v>296.91</v>
      </c>
      <c r="K2302" t="n">
        <v>59.19</v>
      </c>
      <c r="L2302" t="n">
        <v>23.75</v>
      </c>
      <c r="M2302" t="n">
        <v>8</v>
      </c>
      <c r="N2302" t="n">
        <v>83.95999999999999</v>
      </c>
      <c r="O2302" t="n">
        <v>36852.96</v>
      </c>
      <c r="P2302" t="n">
        <v>274.41</v>
      </c>
      <c r="Q2302" t="n">
        <v>444.55</v>
      </c>
      <c r="R2302" t="n">
        <v>70.55</v>
      </c>
      <c r="S2302" t="n">
        <v>48.21</v>
      </c>
      <c r="T2302" t="n">
        <v>5231.82</v>
      </c>
      <c r="U2302" t="n">
        <v>0.68</v>
      </c>
      <c r="V2302" t="n">
        <v>0.78</v>
      </c>
      <c r="W2302" t="n">
        <v>0.18</v>
      </c>
      <c r="X2302" t="n">
        <v>0.3</v>
      </c>
      <c r="Y2302" t="n">
        <v>1</v>
      </c>
      <c r="Z2302" t="n">
        <v>10</v>
      </c>
    </row>
    <row r="2303">
      <c r="A2303" t="n">
        <v>92</v>
      </c>
      <c r="B2303" t="n">
        <v>130</v>
      </c>
      <c r="C2303" t="inlineStr">
        <is>
          <t xml:space="preserve">CONCLUIDO	</t>
        </is>
      </c>
      <c r="D2303" t="n">
        <v>4.7998</v>
      </c>
      <c r="E2303" t="n">
        <v>20.83</v>
      </c>
      <c r="F2303" t="n">
        <v>17.54</v>
      </c>
      <c r="G2303" t="n">
        <v>105.24</v>
      </c>
      <c r="H2303" t="n">
        <v>1.44</v>
      </c>
      <c r="I2303" t="n">
        <v>10</v>
      </c>
      <c r="J2303" t="n">
        <v>297.43</v>
      </c>
      <c r="K2303" t="n">
        <v>59.19</v>
      </c>
      <c r="L2303" t="n">
        <v>24</v>
      </c>
      <c r="M2303" t="n">
        <v>8</v>
      </c>
      <c r="N2303" t="n">
        <v>84.23999999999999</v>
      </c>
      <c r="O2303" t="n">
        <v>36917.19</v>
      </c>
      <c r="P2303" t="n">
        <v>273.36</v>
      </c>
      <c r="Q2303" t="n">
        <v>444.55</v>
      </c>
      <c r="R2303" t="n">
        <v>69.3</v>
      </c>
      <c r="S2303" t="n">
        <v>48.21</v>
      </c>
      <c r="T2303" t="n">
        <v>4607.45</v>
      </c>
      <c r="U2303" t="n">
        <v>0.7</v>
      </c>
      <c r="V2303" t="n">
        <v>0.78</v>
      </c>
      <c r="W2303" t="n">
        <v>0.18</v>
      </c>
      <c r="X2303" t="n">
        <v>0.26</v>
      </c>
      <c r="Y2303" t="n">
        <v>1</v>
      </c>
      <c r="Z2303" t="n">
        <v>10</v>
      </c>
    </row>
    <row r="2304">
      <c r="A2304" t="n">
        <v>93</v>
      </c>
      <c r="B2304" t="n">
        <v>130</v>
      </c>
      <c r="C2304" t="inlineStr">
        <is>
          <t xml:space="preserve">CONCLUIDO	</t>
        </is>
      </c>
      <c r="D2304" t="n">
        <v>4.7991</v>
      </c>
      <c r="E2304" t="n">
        <v>20.84</v>
      </c>
      <c r="F2304" t="n">
        <v>17.54</v>
      </c>
      <c r="G2304" t="n">
        <v>105.26</v>
      </c>
      <c r="H2304" t="n">
        <v>1.45</v>
      </c>
      <c r="I2304" t="n">
        <v>10</v>
      </c>
      <c r="J2304" t="n">
        <v>297.95</v>
      </c>
      <c r="K2304" t="n">
        <v>59.19</v>
      </c>
      <c r="L2304" t="n">
        <v>24.25</v>
      </c>
      <c r="M2304" t="n">
        <v>8</v>
      </c>
      <c r="N2304" t="n">
        <v>84.51000000000001</v>
      </c>
      <c r="O2304" t="n">
        <v>36981.53</v>
      </c>
      <c r="P2304" t="n">
        <v>272.83</v>
      </c>
      <c r="Q2304" t="n">
        <v>444.57</v>
      </c>
      <c r="R2304" t="n">
        <v>69.34999999999999</v>
      </c>
      <c r="S2304" t="n">
        <v>48.21</v>
      </c>
      <c r="T2304" t="n">
        <v>4627.82</v>
      </c>
      <c r="U2304" t="n">
        <v>0.7</v>
      </c>
      <c r="V2304" t="n">
        <v>0.78</v>
      </c>
      <c r="W2304" t="n">
        <v>0.18</v>
      </c>
      <c r="X2304" t="n">
        <v>0.27</v>
      </c>
      <c r="Y2304" t="n">
        <v>1</v>
      </c>
      <c r="Z2304" t="n">
        <v>10</v>
      </c>
    </row>
    <row r="2305">
      <c r="A2305" t="n">
        <v>94</v>
      </c>
      <c r="B2305" t="n">
        <v>130</v>
      </c>
      <c r="C2305" t="inlineStr">
        <is>
          <t xml:space="preserve">CONCLUIDO	</t>
        </is>
      </c>
      <c r="D2305" t="n">
        <v>4.8213</v>
      </c>
      <c r="E2305" t="n">
        <v>20.74</v>
      </c>
      <c r="F2305" t="n">
        <v>17.5</v>
      </c>
      <c r="G2305" t="n">
        <v>116.64</v>
      </c>
      <c r="H2305" t="n">
        <v>1.46</v>
      </c>
      <c r="I2305" t="n">
        <v>9</v>
      </c>
      <c r="J2305" t="n">
        <v>298.47</v>
      </c>
      <c r="K2305" t="n">
        <v>59.19</v>
      </c>
      <c r="L2305" t="n">
        <v>24.5</v>
      </c>
      <c r="M2305" t="n">
        <v>7</v>
      </c>
      <c r="N2305" t="n">
        <v>84.78</v>
      </c>
      <c r="O2305" t="n">
        <v>37045.99</v>
      </c>
      <c r="P2305" t="n">
        <v>272.02</v>
      </c>
      <c r="Q2305" t="n">
        <v>444.55</v>
      </c>
      <c r="R2305" t="n">
        <v>67.75</v>
      </c>
      <c r="S2305" t="n">
        <v>48.21</v>
      </c>
      <c r="T2305" t="n">
        <v>3834.6</v>
      </c>
      <c r="U2305" t="n">
        <v>0.71</v>
      </c>
      <c r="V2305" t="n">
        <v>0.78</v>
      </c>
      <c r="W2305" t="n">
        <v>0.18</v>
      </c>
      <c r="X2305" t="n">
        <v>0.22</v>
      </c>
      <c r="Y2305" t="n">
        <v>1</v>
      </c>
      <c r="Z2305" t="n">
        <v>10</v>
      </c>
    </row>
    <row r="2306">
      <c r="A2306" t="n">
        <v>95</v>
      </c>
      <c r="B2306" t="n">
        <v>130</v>
      </c>
      <c r="C2306" t="inlineStr">
        <is>
          <t xml:space="preserve">CONCLUIDO	</t>
        </is>
      </c>
      <c r="D2306" t="n">
        <v>4.8199</v>
      </c>
      <c r="E2306" t="n">
        <v>20.75</v>
      </c>
      <c r="F2306" t="n">
        <v>17.5</v>
      </c>
      <c r="G2306" t="n">
        <v>116.68</v>
      </c>
      <c r="H2306" t="n">
        <v>1.47</v>
      </c>
      <c r="I2306" t="n">
        <v>9</v>
      </c>
      <c r="J2306" t="n">
        <v>299</v>
      </c>
      <c r="K2306" t="n">
        <v>59.19</v>
      </c>
      <c r="L2306" t="n">
        <v>24.75</v>
      </c>
      <c r="M2306" t="n">
        <v>7</v>
      </c>
      <c r="N2306" t="n">
        <v>85.05</v>
      </c>
      <c r="O2306" t="n">
        <v>37110.57</v>
      </c>
      <c r="P2306" t="n">
        <v>272.33</v>
      </c>
      <c r="Q2306" t="n">
        <v>444.55</v>
      </c>
      <c r="R2306" t="n">
        <v>67.95999999999999</v>
      </c>
      <c r="S2306" t="n">
        <v>48.21</v>
      </c>
      <c r="T2306" t="n">
        <v>3940.18</v>
      </c>
      <c r="U2306" t="n">
        <v>0.71</v>
      </c>
      <c r="V2306" t="n">
        <v>0.78</v>
      </c>
      <c r="W2306" t="n">
        <v>0.18</v>
      </c>
      <c r="X2306" t="n">
        <v>0.23</v>
      </c>
      <c r="Y2306" t="n">
        <v>1</v>
      </c>
      <c r="Z2306" t="n">
        <v>10</v>
      </c>
    </row>
    <row r="2307">
      <c r="A2307" t="n">
        <v>96</v>
      </c>
      <c r="B2307" t="n">
        <v>130</v>
      </c>
      <c r="C2307" t="inlineStr">
        <is>
          <t xml:space="preserve">CONCLUIDO	</t>
        </is>
      </c>
      <c r="D2307" t="n">
        <v>4.8195</v>
      </c>
      <c r="E2307" t="n">
        <v>20.75</v>
      </c>
      <c r="F2307" t="n">
        <v>17.5</v>
      </c>
      <c r="G2307" t="n">
        <v>116.69</v>
      </c>
      <c r="H2307" t="n">
        <v>1.49</v>
      </c>
      <c r="I2307" t="n">
        <v>9</v>
      </c>
      <c r="J2307" t="n">
        <v>299.52</v>
      </c>
      <c r="K2307" t="n">
        <v>59.19</v>
      </c>
      <c r="L2307" t="n">
        <v>25</v>
      </c>
      <c r="M2307" t="n">
        <v>7</v>
      </c>
      <c r="N2307" t="n">
        <v>85.33</v>
      </c>
      <c r="O2307" t="n">
        <v>37175.38</v>
      </c>
      <c r="P2307" t="n">
        <v>272.33</v>
      </c>
      <c r="Q2307" t="n">
        <v>444.55</v>
      </c>
      <c r="R2307" t="n">
        <v>68.06</v>
      </c>
      <c r="S2307" t="n">
        <v>48.21</v>
      </c>
      <c r="T2307" t="n">
        <v>3990.73</v>
      </c>
      <c r="U2307" t="n">
        <v>0.71</v>
      </c>
      <c r="V2307" t="n">
        <v>0.78</v>
      </c>
      <c r="W2307" t="n">
        <v>0.18</v>
      </c>
      <c r="X2307" t="n">
        <v>0.23</v>
      </c>
      <c r="Y2307" t="n">
        <v>1</v>
      </c>
      <c r="Z2307" t="n">
        <v>10</v>
      </c>
    </row>
    <row r="2308">
      <c r="A2308" t="n">
        <v>97</v>
      </c>
      <c r="B2308" t="n">
        <v>130</v>
      </c>
      <c r="C2308" t="inlineStr">
        <is>
          <t xml:space="preserve">CONCLUIDO	</t>
        </is>
      </c>
      <c r="D2308" t="n">
        <v>4.8185</v>
      </c>
      <c r="E2308" t="n">
        <v>20.75</v>
      </c>
      <c r="F2308" t="n">
        <v>17.51</v>
      </c>
      <c r="G2308" t="n">
        <v>116.72</v>
      </c>
      <c r="H2308" t="n">
        <v>1.5</v>
      </c>
      <c r="I2308" t="n">
        <v>9</v>
      </c>
      <c r="J2308" t="n">
        <v>300.05</v>
      </c>
      <c r="K2308" t="n">
        <v>59.19</v>
      </c>
      <c r="L2308" t="n">
        <v>25.25</v>
      </c>
      <c r="M2308" t="n">
        <v>7</v>
      </c>
      <c r="N2308" t="n">
        <v>85.59999999999999</v>
      </c>
      <c r="O2308" t="n">
        <v>37240.19</v>
      </c>
      <c r="P2308" t="n">
        <v>272.77</v>
      </c>
      <c r="Q2308" t="n">
        <v>444.55</v>
      </c>
      <c r="R2308" t="n">
        <v>68.18000000000001</v>
      </c>
      <c r="S2308" t="n">
        <v>48.21</v>
      </c>
      <c r="T2308" t="n">
        <v>4048.11</v>
      </c>
      <c r="U2308" t="n">
        <v>0.71</v>
      </c>
      <c r="V2308" t="n">
        <v>0.78</v>
      </c>
      <c r="W2308" t="n">
        <v>0.18</v>
      </c>
      <c r="X2308" t="n">
        <v>0.23</v>
      </c>
      <c r="Y2308" t="n">
        <v>1</v>
      </c>
      <c r="Z2308" t="n">
        <v>10</v>
      </c>
    </row>
    <row r="2309">
      <c r="A2309" t="n">
        <v>98</v>
      </c>
      <c r="B2309" t="n">
        <v>130</v>
      </c>
      <c r="C2309" t="inlineStr">
        <is>
          <t xml:space="preserve">CONCLUIDO	</t>
        </is>
      </c>
      <c r="D2309" t="n">
        <v>4.8211</v>
      </c>
      <c r="E2309" t="n">
        <v>20.74</v>
      </c>
      <c r="F2309" t="n">
        <v>17.5</v>
      </c>
      <c r="G2309" t="n">
        <v>116.65</v>
      </c>
      <c r="H2309" t="n">
        <v>1.51</v>
      </c>
      <c r="I2309" t="n">
        <v>9</v>
      </c>
      <c r="J2309" t="n">
        <v>300.57</v>
      </c>
      <c r="K2309" t="n">
        <v>59.19</v>
      </c>
      <c r="L2309" t="n">
        <v>25.5</v>
      </c>
      <c r="M2309" t="n">
        <v>7</v>
      </c>
      <c r="N2309" t="n">
        <v>85.88</v>
      </c>
      <c r="O2309" t="n">
        <v>37305.12</v>
      </c>
      <c r="P2309" t="n">
        <v>272.74</v>
      </c>
      <c r="Q2309" t="n">
        <v>444.55</v>
      </c>
      <c r="R2309" t="n">
        <v>67.79000000000001</v>
      </c>
      <c r="S2309" t="n">
        <v>48.21</v>
      </c>
      <c r="T2309" t="n">
        <v>3855.26</v>
      </c>
      <c r="U2309" t="n">
        <v>0.71</v>
      </c>
      <c r="V2309" t="n">
        <v>0.78</v>
      </c>
      <c r="W2309" t="n">
        <v>0.18</v>
      </c>
      <c r="X2309" t="n">
        <v>0.22</v>
      </c>
      <c r="Y2309" t="n">
        <v>1</v>
      </c>
      <c r="Z2309" t="n">
        <v>10</v>
      </c>
    </row>
    <row r="2310">
      <c r="A2310" t="n">
        <v>99</v>
      </c>
      <c r="B2310" t="n">
        <v>130</v>
      </c>
      <c r="C2310" t="inlineStr">
        <is>
          <t xml:space="preserve">CONCLUIDO	</t>
        </is>
      </c>
      <c r="D2310" t="n">
        <v>4.8173</v>
      </c>
      <c r="E2310" t="n">
        <v>20.76</v>
      </c>
      <c r="F2310" t="n">
        <v>17.51</v>
      </c>
      <c r="G2310" t="n">
        <v>116.76</v>
      </c>
      <c r="H2310" t="n">
        <v>1.52</v>
      </c>
      <c r="I2310" t="n">
        <v>9</v>
      </c>
      <c r="J2310" t="n">
        <v>301.1</v>
      </c>
      <c r="K2310" t="n">
        <v>59.19</v>
      </c>
      <c r="L2310" t="n">
        <v>25.75</v>
      </c>
      <c r="M2310" t="n">
        <v>7</v>
      </c>
      <c r="N2310" t="n">
        <v>86.16</v>
      </c>
      <c r="O2310" t="n">
        <v>37370.16</v>
      </c>
      <c r="P2310" t="n">
        <v>273.02</v>
      </c>
      <c r="Q2310" t="n">
        <v>444.55</v>
      </c>
      <c r="R2310" t="n">
        <v>68.34999999999999</v>
      </c>
      <c r="S2310" t="n">
        <v>48.21</v>
      </c>
      <c r="T2310" t="n">
        <v>4136.19</v>
      </c>
      <c r="U2310" t="n">
        <v>0.71</v>
      </c>
      <c r="V2310" t="n">
        <v>0.78</v>
      </c>
      <c r="W2310" t="n">
        <v>0.18</v>
      </c>
      <c r="X2310" t="n">
        <v>0.24</v>
      </c>
      <c r="Y2310" t="n">
        <v>1</v>
      </c>
      <c r="Z2310" t="n">
        <v>10</v>
      </c>
    </row>
    <row r="2311">
      <c r="A2311" t="n">
        <v>100</v>
      </c>
      <c r="B2311" t="n">
        <v>130</v>
      </c>
      <c r="C2311" t="inlineStr">
        <is>
          <t xml:space="preserve">CONCLUIDO	</t>
        </is>
      </c>
      <c r="D2311" t="n">
        <v>4.8188</v>
      </c>
      <c r="E2311" t="n">
        <v>20.75</v>
      </c>
      <c r="F2311" t="n">
        <v>17.51</v>
      </c>
      <c r="G2311" t="n">
        <v>116.71</v>
      </c>
      <c r="H2311" t="n">
        <v>1.54</v>
      </c>
      <c r="I2311" t="n">
        <v>9</v>
      </c>
      <c r="J2311" t="n">
        <v>301.63</v>
      </c>
      <c r="K2311" t="n">
        <v>59.19</v>
      </c>
      <c r="L2311" t="n">
        <v>26</v>
      </c>
      <c r="M2311" t="n">
        <v>7</v>
      </c>
      <c r="N2311" t="n">
        <v>86.44</v>
      </c>
      <c r="O2311" t="n">
        <v>37435.32</v>
      </c>
      <c r="P2311" t="n">
        <v>273.42</v>
      </c>
      <c r="Q2311" t="n">
        <v>444.55</v>
      </c>
      <c r="R2311" t="n">
        <v>68.05</v>
      </c>
      <c r="S2311" t="n">
        <v>48.21</v>
      </c>
      <c r="T2311" t="n">
        <v>3987.02</v>
      </c>
      <c r="U2311" t="n">
        <v>0.71</v>
      </c>
      <c r="V2311" t="n">
        <v>0.78</v>
      </c>
      <c r="W2311" t="n">
        <v>0.18</v>
      </c>
      <c r="X2311" t="n">
        <v>0.23</v>
      </c>
      <c r="Y2311" t="n">
        <v>1</v>
      </c>
      <c r="Z2311" t="n">
        <v>10</v>
      </c>
    </row>
    <row r="2312">
      <c r="A2312" t="n">
        <v>101</v>
      </c>
      <c r="B2312" t="n">
        <v>130</v>
      </c>
      <c r="C2312" t="inlineStr">
        <is>
          <t xml:space="preserve">CONCLUIDO	</t>
        </is>
      </c>
      <c r="D2312" t="n">
        <v>4.8198</v>
      </c>
      <c r="E2312" t="n">
        <v>20.75</v>
      </c>
      <c r="F2312" t="n">
        <v>17.5</v>
      </c>
      <c r="G2312" t="n">
        <v>116.69</v>
      </c>
      <c r="H2312" t="n">
        <v>1.55</v>
      </c>
      <c r="I2312" t="n">
        <v>9</v>
      </c>
      <c r="J2312" t="n">
        <v>302.16</v>
      </c>
      <c r="K2312" t="n">
        <v>59.19</v>
      </c>
      <c r="L2312" t="n">
        <v>26.25</v>
      </c>
      <c r="M2312" t="n">
        <v>7</v>
      </c>
      <c r="N2312" t="n">
        <v>86.72</v>
      </c>
      <c r="O2312" t="n">
        <v>37500.6</v>
      </c>
      <c r="P2312" t="n">
        <v>273.01</v>
      </c>
      <c r="Q2312" t="n">
        <v>444.56</v>
      </c>
      <c r="R2312" t="n">
        <v>67.98999999999999</v>
      </c>
      <c r="S2312" t="n">
        <v>48.21</v>
      </c>
      <c r="T2312" t="n">
        <v>3954.74</v>
      </c>
      <c r="U2312" t="n">
        <v>0.71</v>
      </c>
      <c r="V2312" t="n">
        <v>0.78</v>
      </c>
      <c r="W2312" t="n">
        <v>0.18</v>
      </c>
      <c r="X2312" t="n">
        <v>0.23</v>
      </c>
      <c r="Y2312" t="n">
        <v>1</v>
      </c>
      <c r="Z2312" t="n">
        <v>10</v>
      </c>
    </row>
    <row r="2313">
      <c r="A2313" t="n">
        <v>102</v>
      </c>
      <c r="B2313" t="n">
        <v>130</v>
      </c>
      <c r="C2313" t="inlineStr">
        <is>
          <t xml:space="preserve">CONCLUIDO	</t>
        </is>
      </c>
      <c r="D2313" t="n">
        <v>4.8233</v>
      </c>
      <c r="E2313" t="n">
        <v>20.73</v>
      </c>
      <c r="F2313" t="n">
        <v>17.49</v>
      </c>
      <c r="G2313" t="n">
        <v>116.58</v>
      </c>
      <c r="H2313" t="n">
        <v>1.56</v>
      </c>
      <c r="I2313" t="n">
        <v>9</v>
      </c>
      <c r="J2313" t="n">
        <v>302.69</v>
      </c>
      <c r="K2313" t="n">
        <v>59.19</v>
      </c>
      <c r="L2313" t="n">
        <v>26.5</v>
      </c>
      <c r="M2313" t="n">
        <v>7</v>
      </c>
      <c r="N2313" t="n">
        <v>87</v>
      </c>
      <c r="O2313" t="n">
        <v>37566</v>
      </c>
      <c r="P2313" t="n">
        <v>272.31</v>
      </c>
      <c r="Q2313" t="n">
        <v>444.55</v>
      </c>
      <c r="R2313" t="n">
        <v>67.34999999999999</v>
      </c>
      <c r="S2313" t="n">
        <v>48.21</v>
      </c>
      <c r="T2313" t="n">
        <v>3636.78</v>
      </c>
      <c r="U2313" t="n">
        <v>0.72</v>
      </c>
      <c r="V2313" t="n">
        <v>0.78</v>
      </c>
      <c r="W2313" t="n">
        <v>0.18</v>
      </c>
      <c r="X2313" t="n">
        <v>0.21</v>
      </c>
      <c r="Y2313" t="n">
        <v>1</v>
      </c>
      <c r="Z2313" t="n">
        <v>10</v>
      </c>
    </row>
    <row r="2314">
      <c r="A2314" t="n">
        <v>103</v>
      </c>
      <c r="B2314" t="n">
        <v>130</v>
      </c>
      <c r="C2314" t="inlineStr">
        <is>
          <t xml:space="preserve">CONCLUIDO	</t>
        </is>
      </c>
      <c r="D2314" t="n">
        <v>4.825</v>
      </c>
      <c r="E2314" t="n">
        <v>20.73</v>
      </c>
      <c r="F2314" t="n">
        <v>17.48</v>
      </c>
      <c r="G2314" t="n">
        <v>116.54</v>
      </c>
      <c r="H2314" t="n">
        <v>1.57</v>
      </c>
      <c r="I2314" t="n">
        <v>9</v>
      </c>
      <c r="J2314" t="n">
        <v>303.22</v>
      </c>
      <c r="K2314" t="n">
        <v>59.19</v>
      </c>
      <c r="L2314" t="n">
        <v>26.75</v>
      </c>
      <c r="M2314" t="n">
        <v>7</v>
      </c>
      <c r="N2314" t="n">
        <v>87.28</v>
      </c>
      <c r="O2314" t="n">
        <v>37631.52</v>
      </c>
      <c r="P2314" t="n">
        <v>272.02</v>
      </c>
      <c r="Q2314" t="n">
        <v>444.55</v>
      </c>
      <c r="R2314" t="n">
        <v>67.14</v>
      </c>
      <c r="S2314" t="n">
        <v>48.21</v>
      </c>
      <c r="T2314" t="n">
        <v>3530.67</v>
      </c>
      <c r="U2314" t="n">
        <v>0.72</v>
      </c>
      <c r="V2314" t="n">
        <v>0.78</v>
      </c>
      <c r="W2314" t="n">
        <v>0.18</v>
      </c>
      <c r="X2314" t="n">
        <v>0.2</v>
      </c>
      <c r="Y2314" t="n">
        <v>1</v>
      </c>
      <c r="Z2314" t="n">
        <v>10</v>
      </c>
    </row>
    <row r="2315">
      <c r="A2315" t="n">
        <v>104</v>
      </c>
      <c r="B2315" t="n">
        <v>130</v>
      </c>
      <c r="C2315" t="inlineStr">
        <is>
          <t xml:space="preserve">CONCLUIDO	</t>
        </is>
      </c>
      <c r="D2315" t="n">
        <v>4.8307</v>
      </c>
      <c r="E2315" t="n">
        <v>20.7</v>
      </c>
      <c r="F2315" t="n">
        <v>17.46</v>
      </c>
      <c r="G2315" t="n">
        <v>116.37</v>
      </c>
      <c r="H2315" t="n">
        <v>1.58</v>
      </c>
      <c r="I2315" t="n">
        <v>9</v>
      </c>
      <c r="J2315" t="n">
        <v>303.75</v>
      </c>
      <c r="K2315" t="n">
        <v>59.19</v>
      </c>
      <c r="L2315" t="n">
        <v>27</v>
      </c>
      <c r="M2315" t="n">
        <v>7</v>
      </c>
      <c r="N2315" t="n">
        <v>87.56</v>
      </c>
      <c r="O2315" t="n">
        <v>37697.16</v>
      </c>
      <c r="P2315" t="n">
        <v>271.53</v>
      </c>
      <c r="Q2315" t="n">
        <v>444.55</v>
      </c>
      <c r="R2315" t="n">
        <v>66.36</v>
      </c>
      <c r="S2315" t="n">
        <v>48.21</v>
      </c>
      <c r="T2315" t="n">
        <v>3138.52</v>
      </c>
      <c r="U2315" t="n">
        <v>0.73</v>
      </c>
      <c r="V2315" t="n">
        <v>0.78</v>
      </c>
      <c r="W2315" t="n">
        <v>0.18</v>
      </c>
      <c r="X2315" t="n">
        <v>0.18</v>
      </c>
      <c r="Y2315" t="n">
        <v>1</v>
      </c>
      <c r="Z2315" t="n">
        <v>10</v>
      </c>
    </row>
    <row r="2316">
      <c r="A2316" t="n">
        <v>105</v>
      </c>
      <c r="B2316" t="n">
        <v>130</v>
      </c>
      <c r="C2316" t="inlineStr">
        <is>
          <t xml:space="preserve">CONCLUIDO	</t>
        </is>
      </c>
      <c r="D2316" t="n">
        <v>4.8215</v>
      </c>
      <c r="E2316" t="n">
        <v>20.74</v>
      </c>
      <c r="F2316" t="n">
        <v>17.5</v>
      </c>
      <c r="G2316" t="n">
        <v>116.64</v>
      </c>
      <c r="H2316" t="n">
        <v>1.6</v>
      </c>
      <c r="I2316" t="n">
        <v>9</v>
      </c>
      <c r="J2316" t="n">
        <v>304.29</v>
      </c>
      <c r="K2316" t="n">
        <v>59.19</v>
      </c>
      <c r="L2316" t="n">
        <v>27.25</v>
      </c>
      <c r="M2316" t="n">
        <v>7</v>
      </c>
      <c r="N2316" t="n">
        <v>87.84</v>
      </c>
      <c r="O2316" t="n">
        <v>37762.92</v>
      </c>
      <c r="P2316" t="n">
        <v>271.78</v>
      </c>
      <c r="Q2316" t="n">
        <v>444.55</v>
      </c>
      <c r="R2316" t="n">
        <v>67.90000000000001</v>
      </c>
      <c r="S2316" t="n">
        <v>48.21</v>
      </c>
      <c r="T2316" t="n">
        <v>3909.26</v>
      </c>
      <c r="U2316" t="n">
        <v>0.71</v>
      </c>
      <c r="V2316" t="n">
        <v>0.78</v>
      </c>
      <c r="W2316" t="n">
        <v>0.17</v>
      </c>
      <c r="X2316" t="n">
        <v>0.22</v>
      </c>
      <c r="Y2316" t="n">
        <v>1</v>
      </c>
      <c r="Z2316" t="n">
        <v>10</v>
      </c>
    </row>
    <row r="2317">
      <c r="A2317" t="n">
        <v>106</v>
      </c>
      <c r="B2317" t="n">
        <v>130</v>
      </c>
      <c r="C2317" t="inlineStr">
        <is>
          <t xml:space="preserve">CONCLUIDO	</t>
        </is>
      </c>
      <c r="D2317" t="n">
        <v>4.8076</v>
      </c>
      <c r="E2317" t="n">
        <v>20.8</v>
      </c>
      <c r="F2317" t="n">
        <v>17.56</v>
      </c>
      <c r="G2317" t="n">
        <v>117.04</v>
      </c>
      <c r="H2317" t="n">
        <v>1.61</v>
      </c>
      <c r="I2317" t="n">
        <v>9</v>
      </c>
      <c r="J2317" t="n">
        <v>304.82</v>
      </c>
      <c r="K2317" t="n">
        <v>59.19</v>
      </c>
      <c r="L2317" t="n">
        <v>27.5</v>
      </c>
      <c r="M2317" t="n">
        <v>7</v>
      </c>
      <c r="N2317" t="n">
        <v>88.13</v>
      </c>
      <c r="O2317" t="n">
        <v>37828.81</v>
      </c>
      <c r="P2317" t="n">
        <v>272.55</v>
      </c>
      <c r="Q2317" t="n">
        <v>444.57</v>
      </c>
      <c r="R2317" t="n">
        <v>69.93000000000001</v>
      </c>
      <c r="S2317" t="n">
        <v>48.21</v>
      </c>
      <c r="T2317" t="n">
        <v>4922.58</v>
      </c>
      <c r="U2317" t="n">
        <v>0.6899999999999999</v>
      </c>
      <c r="V2317" t="n">
        <v>0.78</v>
      </c>
      <c r="W2317" t="n">
        <v>0.18</v>
      </c>
      <c r="X2317" t="n">
        <v>0.28</v>
      </c>
      <c r="Y2317" t="n">
        <v>1</v>
      </c>
      <c r="Z2317" t="n">
        <v>10</v>
      </c>
    </row>
    <row r="2318">
      <c r="A2318" t="n">
        <v>107</v>
      </c>
      <c r="B2318" t="n">
        <v>130</v>
      </c>
      <c r="C2318" t="inlineStr">
        <is>
          <t xml:space="preserve">CONCLUIDO	</t>
        </is>
      </c>
      <c r="D2318" t="n">
        <v>4.8376</v>
      </c>
      <c r="E2318" t="n">
        <v>20.67</v>
      </c>
      <c r="F2318" t="n">
        <v>17.48</v>
      </c>
      <c r="G2318" t="n">
        <v>131.06</v>
      </c>
      <c r="H2318" t="n">
        <v>1.62</v>
      </c>
      <c r="I2318" t="n">
        <v>8</v>
      </c>
      <c r="J2318" t="n">
        <v>305.36</v>
      </c>
      <c r="K2318" t="n">
        <v>59.19</v>
      </c>
      <c r="L2318" t="n">
        <v>27.75</v>
      </c>
      <c r="M2318" t="n">
        <v>6</v>
      </c>
      <c r="N2318" t="n">
        <v>88.41</v>
      </c>
      <c r="O2318" t="n">
        <v>37894.82</v>
      </c>
      <c r="P2318" t="n">
        <v>271.07</v>
      </c>
      <c r="Q2318" t="n">
        <v>444.56</v>
      </c>
      <c r="R2318" t="n">
        <v>67.06</v>
      </c>
      <c r="S2318" t="n">
        <v>48.21</v>
      </c>
      <c r="T2318" t="n">
        <v>3496.97</v>
      </c>
      <c r="U2318" t="n">
        <v>0.72</v>
      </c>
      <c r="V2318" t="n">
        <v>0.78</v>
      </c>
      <c r="W2318" t="n">
        <v>0.18</v>
      </c>
      <c r="X2318" t="n">
        <v>0.2</v>
      </c>
      <c r="Y2318" t="n">
        <v>1</v>
      </c>
      <c r="Z2318" t="n">
        <v>10</v>
      </c>
    </row>
    <row r="2319">
      <c r="A2319" t="n">
        <v>108</v>
      </c>
      <c r="B2319" t="n">
        <v>130</v>
      </c>
      <c r="C2319" t="inlineStr">
        <is>
          <t xml:space="preserve">CONCLUIDO	</t>
        </is>
      </c>
      <c r="D2319" t="n">
        <v>4.8389</v>
      </c>
      <c r="E2319" t="n">
        <v>20.67</v>
      </c>
      <c r="F2319" t="n">
        <v>17.47</v>
      </c>
      <c r="G2319" t="n">
        <v>131.02</v>
      </c>
      <c r="H2319" t="n">
        <v>1.63</v>
      </c>
      <c r="I2319" t="n">
        <v>8</v>
      </c>
      <c r="J2319" t="n">
        <v>305.89</v>
      </c>
      <c r="K2319" t="n">
        <v>59.19</v>
      </c>
      <c r="L2319" t="n">
        <v>28</v>
      </c>
      <c r="M2319" t="n">
        <v>6</v>
      </c>
      <c r="N2319" t="n">
        <v>88.7</v>
      </c>
      <c r="O2319" t="n">
        <v>37960.95</v>
      </c>
      <c r="P2319" t="n">
        <v>271.2</v>
      </c>
      <c r="Q2319" t="n">
        <v>444.55</v>
      </c>
      <c r="R2319" t="n">
        <v>66.95999999999999</v>
      </c>
      <c r="S2319" t="n">
        <v>48.21</v>
      </c>
      <c r="T2319" t="n">
        <v>3446.64</v>
      </c>
      <c r="U2319" t="n">
        <v>0.72</v>
      </c>
      <c r="V2319" t="n">
        <v>0.78</v>
      </c>
      <c r="W2319" t="n">
        <v>0.17</v>
      </c>
      <c r="X2319" t="n">
        <v>0.19</v>
      </c>
      <c r="Y2319" t="n">
        <v>1</v>
      </c>
      <c r="Z2319" t="n">
        <v>10</v>
      </c>
    </row>
    <row r="2320">
      <c r="A2320" t="n">
        <v>109</v>
      </c>
      <c r="B2320" t="n">
        <v>130</v>
      </c>
      <c r="C2320" t="inlineStr">
        <is>
          <t xml:space="preserve">CONCLUIDO	</t>
        </is>
      </c>
      <c r="D2320" t="n">
        <v>4.8383</v>
      </c>
      <c r="E2320" t="n">
        <v>20.67</v>
      </c>
      <c r="F2320" t="n">
        <v>17.47</v>
      </c>
      <c r="G2320" t="n">
        <v>131.04</v>
      </c>
      <c r="H2320" t="n">
        <v>1.64</v>
      </c>
      <c r="I2320" t="n">
        <v>8</v>
      </c>
      <c r="J2320" t="n">
        <v>306.43</v>
      </c>
      <c r="K2320" t="n">
        <v>59.19</v>
      </c>
      <c r="L2320" t="n">
        <v>28.25</v>
      </c>
      <c r="M2320" t="n">
        <v>6</v>
      </c>
      <c r="N2320" t="n">
        <v>88.98999999999999</v>
      </c>
      <c r="O2320" t="n">
        <v>38027.2</v>
      </c>
      <c r="P2320" t="n">
        <v>271.14</v>
      </c>
      <c r="Q2320" t="n">
        <v>444.57</v>
      </c>
      <c r="R2320" t="n">
        <v>67</v>
      </c>
      <c r="S2320" t="n">
        <v>48.21</v>
      </c>
      <c r="T2320" t="n">
        <v>3464.69</v>
      </c>
      <c r="U2320" t="n">
        <v>0.72</v>
      </c>
      <c r="V2320" t="n">
        <v>0.78</v>
      </c>
      <c r="W2320" t="n">
        <v>0.18</v>
      </c>
      <c r="X2320" t="n">
        <v>0.2</v>
      </c>
      <c r="Y2320" t="n">
        <v>1</v>
      </c>
      <c r="Z2320" t="n">
        <v>10</v>
      </c>
    </row>
    <row r="2321">
      <c r="A2321" t="n">
        <v>110</v>
      </c>
      <c r="B2321" t="n">
        <v>130</v>
      </c>
      <c r="C2321" t="inlineStr">
        <is>
          <t xml:space="preserve">CONCLUIDO	</t>
        </is>
      </c>
      <c r="D2321" t="n">
        <v>4.837</v>
      </c>
      <c r="E2321" t="n">
        <v>20.67</v>
      </c>
      <c r="F2321" t="n">
        <v>17.48</v>
      </c>
      <c r="G2321" t="n">
        <v>131.08</v>
      </c>
      <c r="H2321" t="n">
        <v>1.65</v>
      </c>
      <c r="I2321" t="n">
        <v>8</v>
      </c>
      <c r="J2321" t="n">
        <v>306.97</v>
      </c>
      <c r="K2321" t="n">
        <v>59.19</v>
      </c>
      <c r="L2321" t="n">
        <v>28.5</v>
      </c>
      <c r="M2321" t="n">
        <v>6</v>
      </c>
      <c r="N2321" t="n">
        <v>89.27</v>
      </c>
      <c r="O2321" t="n">
        <v>38093.58</v>
      </c>
      <c r="P2321" t="n">
        <v>271.44</v>
      </c>
      <c r="Q2321" t="n">
        <v>444.55</v>
      </c>
      <c r="R2321" t="n">
        <v>67.2</v>
      </c>
      <c r="S2321" t="n">
        <v>48.21</v>
      </c>
      <c r="T2321" t="n">
        <v>3562.71</v>
      </c>
      <c r="U2321" t="n">
        <v>0.72</v>
      </c>
      <c r="V2321" t="n">
        <v>0.78</v>
      </c>
      <c r="W2321" t="n">
        <v>0.18</v>
      </c>
      <c r="X2321" t="n">
        <v>0.2</v>
      </c>
      <c r="Y2321" t="n">
        <v>1</v>
      </c>
      <c r="Z2321" t="n">
        <v>10</v>
      </c>
    </row>
    <row r="2322">
      <c r="A2322" t="n">
        <v>111</v>
      </c>
      <c r="B2322" t="n">
        <v>130</v>
      </c>
      <c r="C2322" t="inlineStr">
        <is>
          <t xml:space="preserve">CONCLUIDO	</t>
        </is>
      </c>
      <c r="D2322" t="n">
        <v>4.8369</v>
      </c>
      <c r="E2322" t="n">
        <v>20.67</v>
      </c>
      <c r="F2322" t="n">
        <v>17.48</v>
      </c>
      <c r="G2322" t="n">
        <v>131.09</v>
      </c>
      <c r="H2322" t="n">
        <v>1.67</v>
      </c>
      <c r="I2322" t="n">
        <v>8</v>
      </c>
      <c r="J2322" t="n">
        <v>307.51</v>
      </c>
      <c r="K2322" t="n">
        <v>59.19</v>
      </c>
      <c r="L2322" t="n">
        <v>28.75</v>
      </c>
      <c r="M2322" t="n">
        <v>6</v>
      </c>
      <c r="N2322" t="n">
        <v>89.56</v>
      </c>
      <c r="O2322" t="n">
        <v>38160.09</v>
      </c>
      <c r="P2322" t="n">
        <v>271.24</v>
      </c>
      <c r="Q2322" t="n">
        <v>444.55</v>
      </c>
      <c r="R2322" t="n">
        <v>67.20999999999999</v>
      </c>
      <c r="S2322" t="n">
        <v>48.21</v>
      </c>
      <c r="T2322" t="n">
        <v>3570.24</v>
      </c>
      <c r="U2322" t="n">
        <v>0.72</v>
      </c>
      <c r="V2322" t="n">
        <v>0.78</v>
      </c>
      <c r="W2322" t="n">
        <v>0.18</v>
      </c>
      <c r="X2322" t="n">
        <v>0.2</v>
      </c>
      <c r="Y2322" t="n">
        <v>1</v>
      </c>
      <c r="Z2322" t="n">
        <v>10</v>
      </c>
    </row>
    <row r="2323">
      <c r="A2323" t="n">
        <v>112</v>
      </c>
      <c r="B2323" t="n">
        <v>130</v>
      </c>
      <c r="C2323" t="inlineStr">
        <is>
          <t xml:space="preserve">CONCLUIDO	</t>
        </is>
      </c>
      <c r="D2323" t="n">
        <v>4.8381</v>
      </c>
      <c r="E2323" t="n">
        <v>20.67</v>
      </c>
      <c r="F2323" t="n">
        <v>17.47</v>
      </c>
      <c r="G2323" t="n">
        <v>131.05</v>
      </c>
      <c r="H2323" t="n">
        <v>1.68</v>
      </c>
      <c r="I2323" t="n">
        <v>8</v>
      </c>
      <c r="J2323" t="n">
        <v>308.05</v>
      </c>
      <c r="K2323" t="n">
        <v>59.19</v>
      </c>
      <c r="L2323" t="n">
        <v>29</v>
      </c>
      <c r="M2323" t="n">
        <v>6</v>
      </c>
      <c r="N2323" t="n">
        <v>89.84999999999999</v>
      </c>
      <c r="O2323" t="n">
        <v>38226.72</v>
      </c>
      <c r="P2323" t="n">
        <v>271.05</v>
      </c>
      <c r="Q2323" t="n">
        <v>444.55</v>
      </c>
      <c r="R2323" t="n">
        <v>67.03</v>
      </c>
      <c r="S2323" t="n">
        <v>48.21</v>
      </c>
      <c r="T2323" t="n">
        <v>3477.64</v>
      </c>
      <c r="U2323" t="n">
        <v>0.72</v>
      </c>
      <c r="V2323" t="n">
        <v>0.78</v>
      </c>
      <c r="W2323" t="n">
        <v>0.18</v>
      </c>
      <c r="X2323" t="n">
        <v>0.2</v>
      </c>
      <c r="Y2323" t="n">
        <v>1</v>
      </c>
      <c r="Z2323" t="n">
        <v>10</v>
      </c>
    </row>
    <row r="2324">
      <c r="A2324" t="n">
        <v>113</v>
      </c>
      <c r="B2324" t="n">
        <v>130</v>
      </c>
      <c r="C2324" t="inlineStr">
        <is>
          <t xml:space="preserve">CONCLUIDO	</t>
        </is>
      </c>
      <c r="D2324" t="n">
        <v>4.8378</v>
      </c>
      <c r="E2324" t="n">
        <v>20.67</v>
      </c>
      <c r="F2324" t="n">
        <v>17.47</v>
      </c>
      <c r="G2324" t="n">
        <v>131.06</v>
      </c>
      <c r="H2324" t="n">
        <v>1.69</v>
      </c>
      <c r="I2324" t="n">
        <v>8</v>
      </c>
      <c r="J2324" t="n">
        <v>308.59</v>
      </c>
      <c r="K2324" t="n">
        <v>59.19</v>
      </c>
      <c r="L2324" t="n">
        <v>29.25</v>
      </c>
      <c r="M2324" t="n">
        <v>6</v>
      </c>
      <c r="N2324" t="n">
        <v>90.14</v>
      </c>
      <c r="O2324" t="n">
        <v>38293.47</v>
      </c>
      <c r="P2324" t="n">
        <v>270.8</v>
      </c>
      <c r="Q2324" t="n">
        <v>444.55</v>
      </c>
      <c r="R2324" t="n">
        <v>67.08</v>
      </c>
      <c r="S2324" t="n">
        <v>48.21</v>
      </c>
      <c r="T2324" t="n">
        <v>3506.06</v>
      </c>
      <c r="U2324" t="n">
        <v>0.72</v>
      </c>
      <c r="V2324" t="n">
        <v>0.78</v>
      </c>
      <c r="W2324" t="n">
        <v>0.18</v>
      </c>
      <c r="X2324" t="n">
        <v>0.2</v>
      </c>
      <c r="Y2324" t="n">
        <v>1</v>
      </c>
      <c r="Z2324" t="n">
        <v>10</v>
      </c>
    </row>
    <row r="2325">
      <c r="A2325" t="n">
        <v>114</v>
      </c>
      <c r="B2325" t="n">
        <v>130</v>
      </c>
      <c r="C2325" t="inlineStr">
        <is>
          <t xml:space="preserve">CONCLUIDO	</t>
        </is>
      </c>
      <c r="D2325" t="n">
        <v>4.8375</v>
      </c>
      <c r="E2325" t="n">
        <v>20.67</v>
      </c>
      <c r="F2325" t="n">
        <v>17.48</v>
      </c>
      <c r="G2325" t="n">
        <v>131.07</v>
      </c>
      <c r="H2325" t="n">
        <v>1.7</v>
      </c>
      <c r="I2325" t="n">
        <v>8</v>
      </c>
      <c r="J2325" t="n">
        <v>309.13</v>
      </c>
      <c r="K2325" t="n">
        <v>59.19</v>
      </c>
      <c r="L2325" t="n">
        <v>29.5</v>
      </c>
      <c r="M2325" t="n">
        <v>6</v>
      </c>
      <c r="N2325" t="n">
        <v>90.44</v>
      </c>
      <c r="O2325" t="n">
        <v>38360.36</v>
      </c>
      <c r="P2325" t="n">
        <v>270.98</v>
      </c>
      <c r="Q2325" t="n">
        <v>444.55</v>
      </c>
      <c r="R2325" t="n">
        <v>67.15000000000001</v>
      </c>
      <c r="S2325" t="n">
        <v>48.21</v>
      </c>
      <c r="T2325" t="n">
        <v>3542.48</v>
      </c>
      <c r="U2325" t="n">
        <v>0.72</v>
      </c>
      <c r="V2325" t="n">
        <v>0.78</v>
      </c>
      <c r="W2325" t="n">
        <v>0.18</v>
      </c>
      <c r="X2325" t="n">
        <v>0.2</v>
      </c>
      <c r="Y2325" t="n">
        <v>1</v>
      </c>
      <c r="Z2325" t="n">
        <v>10</v>
      </c>
    </row>
    <row r="2326">
      <c r="A2326" t="n">
        <v>115</v>
      </c>
      <c r="B2326" t="n">
        <v>130</v>
      </c>
      <c r="C2326" t="inlineStr">
        <is>
          <t xml:space="preserve">CONCLUIDO	</t>
        </is>
      </c>
      <c r="D2326" t="n">
        <v>4.836</v>
      </c>
      <c r="E2326" t="n">
        <v>20.68</v>
      </c>
      <c r="F2326" t="n">
        <v>17.48</v>
      </c>
      <c r="G2326" t="n">
        <v>131.11</v>
      </c>
      <c r="H2326" t="n">
        <v>1.71</v>
      </c>
      <c r="I2326" t="n">
        <v>8</v>
      </c>
      <c r="J2326" t="n">
        <v>309.67</v>
      </c>
      <c r="K2326" t="n">
        <v>59.19</v>
      </c>
      <c r="L2326" t="n">
        <v>29.75</v>
      </c>
      <c r="M2326" t="n">
        <v>6</v>
      </c>
      <c r="N2326" t="n">
        <v>90.73</v>
      </c>
      <c r="O2326" t="n">
        <v>38427.37</v>
      </c>
      <c r="P2326" t="n">
        <v>270.86</v>
      </c>
      <c r="Q2326" t="n">
        <v>444.55</v>
      </c>
      <c r="R2326" t="n">
        <v>67.29000000000001</v>
      </c>
      <c r="S2326" t="n">
        <v>48.21</v>
      </c>
      <c r="T2326" t="n">
        <v>3610.44</v>
      </c>
      <c r="U2326" t="n">
        <v>0.72</v>
      </c>
      <c r="V2326" t="n">
        <v>0.78</v>
      </c>
      <c r="W2326" t="n">
        <v>0.18</v>
      </c>
      <c r="X2326" t="n">
        <v>0.21</v>
      </c>
      <c r="Y2326" t="n">
        <v>1</v>
      </c>
      <c r="Z2326" t="n">
        <v>10</v>
      </c>
    </row>
    <row r="2327">
      <c r="A2327" t="n">
        <v>116</v>
      </c>
      <c r="B2327" t="n">
        <v>130</v>
      </c>
      <c r="C2327" t="inlineStr">
        <is>
          <t xml:space="preserve">CONCLUIDO	</t>
        </is>
      </c>
      <c r="D2327" t="n">
        <v>4.8423</v>
      </c>
      <c r="E2327" t="n">
        <v>20.65</v>
      </c>
      <c r="F2327" t="n">
        <v>17.46</v>
      </c>
      <c r="G2327" t="n">
        <v>130.91</v>
      </c>
      <c r="H2327" t="n">
        <v>1.72</v>
      </c>
      <c r="I2327" t="n">
        <v>8</v>
      </c>
      <c r="J2327" t="n">
        <v>310.22</v>
      </c>
      <c r="K2327" t="n">
        <v>59.19</v>
      </c>
      <c r="L2327" t="n">
        <v>30</v>
      </c>
      <c r="M2327" t="n">
        <v>6</v>
      </c>
      <c r="N2327" t="n">
        <v>91.02</v>
      </c>
      <c r="O2327" t="n">
        <v>38494.52</v>
      </c>
      <c r="P2327" t="n">
        <v>270.31</v>
      </c>
      <c r="Q2327" t="n">
        <v>444.55</v>
      </c>
      <c r="R2327" t="n">
        <v>66.39</v>
      </c>
      <c r="S2327" t="n">
        <v>48.21</v>
      </c>
      <c r="T2327" t="n">
        <v>3158.19</v>
      </c>
      <c r="U2327" t="n">
        <v>0.73</v>
      </c>
      <c r="V2327" t="n">
        <v>0.78</v>
      </c>
      <c r="W2327" t="n">
        <v>0.18</v>
      </c>
      <c r="X2327" t="n">
        <v>0.18</v>
      </c>
      <c r="Y2327" t="n">
        <v>1</v>
      </c>
      <c r="Z2327" t="n">
        <v>10</v>
      </c>
    </row>
    <row r="2328">
      <c r="A2328" t="n">
        <v>117</v>
      </c>
      <c r="B2328" t="n">
        <v>130</v>
      </c>
      <c r="C2328" t="inlineStr">
        <is>
          <t xml:space="preserve">CONCLUIDO	</t>
        </is>
      </c>
      <c r="D2328" t="n">
        <v>4.8416</v>
      </c>
      <c r="E2328" t="n">
        <v>20.65</v>
      </c>
      <c r="F2328" t="n">
        <v>17.46</v>
      </c>
      <c r="G2328" t="n">
        <v>130.94</v>
      </c>
      <c r="H2328" t="n">
        <v>1.73</v>
      </c>
      <c r="I2328" t="n">
        <v>8</v>
      </c>
      <c r="J2328" t="n">
        <v>310.76</v>
      </c>
      <c r="K2328" t="n">
        <v>59.19</v>
      </c>
      <c r="L2328" t="n">
        <v>30.25</v>
      </c>
      <c r="M2328" t="n">
        <v>6</v>
      </c>
      <c r="N2328" t="n">
        <v>91.31999999999999</v>
      </c>
      <c r="O2328" t="n">
        <v>38561.79</v>
      </c>
      <c r="P2328" t="n">
        <v>270.47</v>
      </c>
      <c r="Q2328" t="n">
        <v>444.57</v>
      </c>
      <c r="R2328" t="n">
        <v>66.40000000000001</v>
      </c>
      <c r="S2328" t="n">
        <v>48.21</v>
      </c>
      <c r="T2328" t="n">
        <v>3167.34</v>
      </c>
      <c r="U2328" t="n">
        <v>0.73</v>
      </c>
      <c r="V2328" t="n">
        <v>0.78</v>
      </c>
      <c r="W2328" t="n">
        <v>0.18</v>
      </c>
      <c r="X2328" t="n">
        <v>0.18</v>
      </c>
      <c r="Y2328" t="n">
        <v>1</v>
      </c>
      <c r="Z2328" t="n">
        <v>10</v>
      </c>
    </row>
    <row r="2329">
      <c r="A2329" t="n">
        <v>118</v>
      </c>
      <c r="B2329" t="n">
        <v>130</v>
      </c>
      <c r="C2329" t="inlineStr">
        <is>
          <t xml:space="preserve">CONCLUIDO	</t>
        </is>
      </c>
      <c r="D2329" t="n">
        <v>4.8489</v>
      </c>
      <c r="E2329" t="n">
        <v>20.62</v>
      </c>
      <c r="F2329" t="n">
        <v>17.43</v>
      </c>
      <c r="G2329" t="n">
        <v>130.7</v>
      </c>
      <c r="H2329" t="n">
        <v>1.75</v>
      </c>
      <c r="I2329" t="n">
        <v>8</v>
      </c>
      <c r="J2329" t="n">
        <v>311.31</v>
      </c>
      <c r="K2329" t="n">
        <v>59.19</v>
      </c>
      <c r="L2329" t="n">
        <v>30.5</v>
      </c>
      <c r="M2329" t="n">
        <v>6</v>
      </c>
      <c r="N2329" t="n">
        <v>91.62</v>
      </c>
      <c r="O2329" t="n">
        <v>38629.19</v>
      </c>
      <c r="P2329" t="n">
        <v>269.15</v>
      </c>
      <c r="Q2329" t="n">
        <v>444.55</v>
      </c>
      <c r="R2329" t="n">
        <v>65.41</v>
      </c>
      <c r="S2329" t="n">
        <v>48.21</v>
      </c>
      <c r="T2329" t="n">
        <v>2671.28</v>
      </c>
      <c r="U2329" t="n">
        <v>0.74</v>
      </c>
      <c r="V2329" t="n">
        <v>0.78</v>
      </c>
      <c r="W2329" t="n">
        <v>0.18</v>
      </c>
      <c r="X2329" t="n">
        <v>0.15</v>
      </c>
      <c r="Y2329" t="n">
        <v>1</v>
      </c>
      <c r="Z2329" t="n">
        <v>10</v>
      </c>
    </row>
    <row r="2330">
      <c r="A2330" t="n">
        <v>119</v>
      </c>
      <c r="B2330" t="n">
        <v>130</v>
      </c>
      <c r="C2330" t="inlineStr">
        <is>
          <t xml:space="preserve">CONCLUIDO	</t>
        </is>
      </c>
      <c r="D2330" t="n">
        <v>4.8442</v>
      </c>
      <c r="E2330" t="n">
        <v>20.64</v>
      </c>
      <c r="F2330" t="n">
        <v>17.45</v>
      </c>
      <c r="G2330" t="n">
        <v>130.85</v>
      </c>
      <c r="H2330" t="n">
        <v>1.76</v>
      </c>
      <c r="I2330" t="n">
        <v>8</v>
      </c>
      <c r="J2330" t="n">
        <v>311.86</v>
      </c>
      <c r="K2330" t="n">
        <v>59.19</v>
      </c>
      <c r="L2330" t="n">
        <v>30.75</v>
      </c>
      <c r="M2330" t="n">
        <v>6</v>
      </c>
      <c r="N2330" t="n">
        <v>91.91</v>
      </c>
      <c r="O2330" t="n">
        <v>38696.85</v>
      </c>
      <c r="P2330" t="n">
        <v>269.7</v>
      </c>
      <c r="Q2330" t="n">
        <v>444.55</v>
      </c>
      <c r="R2330" t="n">
        <v>66.20999999999999</v>
      </c>
      <c r="S2330" t="n">
        <v>48.21</v>
      </c>
      <c r="T2330" t="n">
        <v>3067.96</v>
      </c>
      <c r="U2330" t="n">
        <v>0.73</v>
      </c>
      <c r="V2330" t="n">
        <v>0.78</v>
      </c>
      <c r="W2330" t="n">
        <v>0.17</v>
      </c>
      <c r="X2330" t="n">
        <v>0.17</v>
      </c>
      <c r="Y2330" t="n">
        <v>1</v>
      </c>
      <c r="Z2330" t="n">
        <v>10</v>
      </c>
    </row>
    <row r="2331">
      <c r="A2331" t="n">
        <v>120</v>
      </c>
      <c r="B2331" t="n">
        <v>130</v>
      </c>
      <c r="C2331" t="inlineStr">
        <is>
          <t xml:space="preserve">CONCLUIDO	</t>
        </is>
      </c>
      <c r="D2331" t="n">
        <v>4.8341</v>
      </c>
      <c r="E2331" t="n">
        <v>20.69</v>
      </c>
      <c r="F2331" t="n">
        <v>17.49</v>
      </c>
      <c r="G2331" t="n">
        <v>131.18</v>
      </c>
      <c r="H2331" t="n">
        <v>1.77</v>
      </c>
      <c r="I2331" t="n">
        <v>8</v>
      </c>
      <c r="J2331" t="n">
        <v>312.41</v>
      </c>
      <c r="K2331" t="n">
        <v>59.19</v>
      </c>
      <c r="L2331" t="n">
        <v>31</v>
      </c>
      <c r="M2331" t="n">
        <v>6</v>
      </c>
      <c r="N2331" t="n">
        <v>92.20999999999999</v>
      </c>
      <c r="O2331" t="n">
        <v>38764.53</v>
      </c>
      <c r="P2331" t="n">
        <v>270.34</v>
      </c>
      <c r="Q2331" t="n">
        <v>444.55</v>
      </c>
      <c r="R2331" t="n">
        <v>67.77</v>
      </c>
      <c r="S2331" t="n">
        <v>48.21</v>
      </c>
      <c r="T2331" t="n">
        <v>3850.72</v>
      </c>
      <c r="U2331" t="n">
        <v>0.71</v>
      </c>
      <c r="V2331" t="n">
        <v>0.78</v>
      </c>
      <c r="W2331" t="n">
        <v>0.17</v>
      </c>
      <c r="X2331" t="n">
        <v>0.21</v>
      </c>
      <c r="Y2331" t="n">
        <v>1</v>
      </c>
      <c r="Z2331" t="n">
        <v>10</v>
      </c>
    </row>
    <row r="2332">
      <c r="A2332" t="n">
        <v>121</v>
      </c>
      <c r="B2332" t="n">
        <v>130</v>
      </c>
      <c r="C2332" t="inlineStr">
        <is>
          <t xml:space="preserve">CONCLUIDO	</t>
        </is>
      </c>
      <c r="D2332" t="n">
        <v>4.8341</v>
      </c>
      <c r="E2332" t="n">
        <v>20.69</v>
      </c>
      <c r="F2332" t="n">
        <v>17.49</v>
      </c>
      <c r="G2332" t="n">
        <v>131.18</v>
      </c>
      <c r="H2332" t="n">
        <v>1.78</v>
      </c>
      <c r="I2332" t="n">
        <v>8</v>
      </c>
      <c r="J2332" t="n">
        <v>312.96</v>
      </c>
      <c r="K2332" t="n">
        <v>59.19</v>
      </c>
      <c r="L2332" t="n">
        <v>31.25</v>
      </c>
      <c r="M2332" t="n">
        <v>6</v>
      </c>
      <c r="N2332" t="n">
        <v>92.51000000000001</v>
      </c>
      <c r="O2332" t="n">
        <v>38832.33</v>
      </c>
      <c r="P2332" t="n">
        <v>269.58</v>
      </c>
      <c r="Q2332" t="n">
        <v>444.55</v>
      </c>
      <c r="R2332" t="n">
        <v>67.59999999999999</v>
      </c>
      <c r="S2332" t="n">
        <v>48.21</v>
      </c>
      <c r="T2332" t="n">
        <v>3763.78</v>
      </c>
      <c r="U2332" t="n">
        <v>0.71</v>
      </c>
      <c r="V2332" t="n">
        <v>0.78</v>
      </c>
      <c r="W2332" t="n">
        <v>0.18</v>
      </c>
      <c r="X2332" t="n">
        <v>0.21</v>
      </c>
      <c r="Y2332" t="n">
        <v>1</v>
      </c>
      <c r="Z2332" t="n">
        <v>10</v>
      </c>
    </row>
    <row r="2333">
      <c r="A2333" t="n">
        <v>122</v>
      </c>
      <c r="B2333" t="n">
        <v>130</v>
      </c>
      <c r="C2333" t="inlineStr">
        <is>
          <t xml:space="preserve">CONCLUIDO	</t>
        </is>
      </c>
      <c r="D2333" t="n">
        <v>4.835</v>
      </c>
      <c r="E2333" t="n">
        <v>20.68</v>
      </c>
      <c r="F2333" t="n">
        <v>17.49</v>
      </c>
      <c r="G2333" t="n">
        <v>131.15</v>
      </c>
      <c r="H2333" t="n">
        <v>1.79</v>
      </c>
      <c r="I2333" t="n">
        <v>8</v>
      </c>
      <c r="J2333" t="n">
        <v>313.51</v>
      </c>
      <c r="K2333" t="n">
        <v>59.19</v>
      </c>
      <c r="L2333" t="n">
        <v>31.5</v>
      </c>
      <c r="M2333" t="n">
        <v>6</v>
      </c>
      <c r="N2333" t="n">
        <v>92.81</v>
      </c>
      <c r="O2333" t="n">
        <v>38900.27</v>
      </c>
      <c r="P2333" t="n">
        <v>268.62</v>
      </c>
      <c r="Q2333" t="n">
        <v>444.55</v>
      </c>
      <c r="R2333" t="n">
        <v>67.45</v>
      </c>
      <c r="S2333" t="n">
        <v>48.21</v>
      </c>
      <c r="T2333" t="n">
        <v>3690.47</v>
      </c>
      <c r="U2333" t="n">
        <v>0.71</v>
      </c>
      <c r="V2333" t="n">
        <v>0.78</v>
      </c>
      <c r="W2333" t="n">
        <v>0.18</v>
      </c>
      <c r="X2333" t="n">
        <v>0.21</v>
      </c>
      <c r="Y2333" t="n">
        <v>1</v>
      </c>
      <c r="Z2333" t="n">
        <v>10</v>
      </c>
    </row>
    <row r="2334">
      <c r="A2334" t="n">
        <v>123</v>
      </c>
      <c r="B2334" t="n">
        <v>130</v>
      </c>
      <c r="C2334" t="inlineStr">
        <is>
          <t xml:space="preserve">CONCLUIDO	</t>
        </is>
      </c>
      <c r="D2334" t="n">
        <v>4.8346</v>
      </c>
      <c r="E2334" t="n">
        <v>20.68</v>
      </c>
      <c r="F2334" t="n">
        <v>17.49</v>
      </c>
      <c r="G2334" t="n">
        <v>131.16</v>
      </c>
      <c r="H2334" t="n">
        <v>1.8</v>
      </c>
      <c r="I2334" t="n">
        <v>8</v>
      </c>
      <c r="J2334" t="n">
        <v>314.06</v>
      </c>
      <c r="K2334" t="n">
        <v>59.19</v>
      </c>
      <c r="L2334" t="n">
        <v>31.75</v>
      </c>
      <c r="M2334" t="n">
        <v>6</v>
      </c>
      <c r="N2334" t="n">
        <v>93.12</v>
      </c>
      <c r="O2334" t="n">
        <v>38968.34</v>
      </c>
      <c r="P2334" t="n">
        <v>268.22</v>
      </c>
      <c r="Q2334" t="n">
        <v>444.55</v>
      </c>
      <c r="R2334" t="n">
        <v>67.58</v>
      </c>
      <c r="S2334" t="n">
        <v>48.21</v>
      </c>
      <c r="T2334" t="n">
        <v>3754.31</v>
      </c>
      <c r="U2334" t="n">
        <v>0.71</v>
      </c>
      <c r="V2334" t="n">
        <v>0.78</v>
      </c>
      <c r="W2334" t="n">
        <v>0.18</v>
      </c>
      <c r="X2334" t="n">
        <v>0.21</v>
      </c>
      <c r="Y2334" t="n">
        <v>1</v>
      </c>
      <c r="Z2334" t="n">
        <v>10</v>
      </c>
    </row>
    <row r="2335">
      <c r="A2335" t="n">
        <v>124</v>
      </c>
      <c r="B2335" t="n">
        <v>130</v>
      </c>
      <c r="C2335" t="inlineStr">
        <is>
          <t xml:space="preserve">CONCLUIDO	</t>
        </is>
      </c>
      <c r="D2335" t="n">
        <v>4.8567</v>
      </c>
      <c r="E2335" t="n">
        <v>20.59</v>
      </c>
      <c r="F2335" t="n">
        <v>17.44</v>
      </c>
      <c r="G2335" t="n">
        <v>149.51</v>
      </c>
      <c r="H2335" t="n">
        <v>1.81</v>
      </c>
      <c r="I2335" t="n">
        <v>7</v>
      </c>
      <c r="J2335" t="n">
        <v>314.61</v>
      </c>
      <c r="K2335" t="n">
        <v>59.19</v>
      </c>
      <c r="L2335" t="n">
        <v>32</v>
      </c>
      <c r="M2335" t="n">
        <v>5</v>
      </c>
      <c r="N2335" t="n">
        <v>93.42</v>
      </c>
      <c r="O2335" t="n">
        <v>39036.55</v>
      </c>
      <c r="P2335" t="n">
        <v>267.7</v>
      </c>
      <c r="Q2335" t="n">
        <v>444.56</v>
      </c>
      <c r="R2335" t="n">
        <v>66</v>
      </c>
      <c r="S2335" t="n">
        <v>48.21</v>
      </c>
      <c r="T2335" t="n">
        <v>2968.12</v>
      </c>
      <c r="U2335" t="n">
        <v>0.73</v>
      </c>
      <c r="V2335" t="n">
        <v>0.78</v>
      </c>
      <c r="W2335" t="n">
        <v>0.18</v>
      </c>
      <c r="X2335" t="n">
        <v>0.17</v>
      </c>
      <c r="Y2335" t="n">
        <v>1</v>
      </c>
      <c r="Z2335" t="n">
        <v>10</v>
      </c>
    </row>
    <row r="2336">
      <c r="A2336" t="n">
        <v>125</v>
      </c>
      <c r="B2336" t="n">
        <v>130</v>
      </c>
      <c r="C2336" t="inlineStr">
        <is>
          <t xml:space="preserve">CONCLUIDO	</t>
        </is>
      </c>
      <c r="D2336" t="n">
        <v>4.8572</v>
      </c>
      <c r="E2336" t="n">
        <v>20.59</v>
      </c>
      <c r="F2336" t="n">
        <v>17.44</v>
      </c>
      <c r="G2336" t="n">
        <v>149.49</v>
      </c>
      <c r="H2336" t="n">
        <v>1.82</v>
      </c>
      <c r="I2336" t="n">
        <v>7</v>
      </c>
      <c r="J2336" t="n">
        <v>315.17</v>
      </c>
      <c r="K2336" t="n">
        <v>59.19</v>
      </c>
      <c r="L2336" t="n">
        <v>32.25</v>
      </c>
      <c r="M2336" t="n">
        <v>5</v>
      </c>
      <c r="N2336" t="n">
        <v>93.72</v>
      </c>
      <c r="O2336" t="n">
        <v>39104.89</v>
      </c>
      <c r="P2336" t="n">
        <v>268.11</v>
      </c>
      <c r="Q2336" t="n">
        <v>444.55</v>
      </c>
      <c r="R2336" t="n">
        <v>65.98</v>
      </c>
      <c r="S2336" t="n">
        <v>48.21</v>
      </c>
      <c r="T2336" t="n">
        <v>2961.66</v>
      </c>
      <c r="U2336" t="n">
        <v>0.73</v>
      </c>
      <c r="V2336" t="n">
        <v>0.78</v>
      </c>
      <c r="W2336" t="n">
        <v>0.17</v>
      </c>
      <c r="X2336" t="n">
        <v>0.16</v>
      </c>
      <c r="Y2336" t="n">
        <v>1</v>
      </c>
      <c r="Z2336" t="n">
        <v>10</v>
      </c>
    </row>
    <row r="2337">
      <c r="A2337" t="n">
        <v>126</v>
      </c>
      <c r="B2337" t="n">
        <v>130</v>
      </c>
      <c r="C2337" t="inlineStr">
        <is>
          <t xml:space="preserve">CONCLUIDO	</t>
        </is>
      </c>
      <c r="D2337" t="n">
        <v>4.8545</v>
      </c>
      <c r="E2337" t="n">
        <v>20.6</v>
      </c>
      <c r="F2337" t="n">
        <v>17.45</v>
      </c>
      <c r="G2337" t="n">
        <v>149.59</v>
      </c>
      <c r="H2337" t="n">
        <v>1.83</v>
      </c>
      <c r="I2337" t="n">
        <v>7</v>
      </c>
      <c r="J2337" t="n">
        <v>315.72</v>
      </c>
      <c r="K2337" t="n">
        <v>59.19</v>
      </c>
      <c r="L2337" t="n">
        <v>32.5</v>
      </c>
      <c r="M2337" t="n">
        <v>5</v>
      </c>
      <c r="N2337" t="n">
        <v>94.03</v>
      </c>
      <c r="O2337" t="n">
        <v>39173.37</v>
      </c>
      <c r="P2337" t="n">
        <v>268.45</v>
      </c>
      <c r="Q2337" t="n">
        <v>444.55</v>
      </c>
      <c r="R2337" t="n">
        <v>66.34999999999999</v>
      </c>
      <c r="S2337" t="n">
        <v>48.21</v>
      </c>
      <c r="T2337" t="n">
        <v>3143.62</v>
      </c>
      <c r="U2337" t="n">
        <v>0.73</v>
      </c>
      <c r="V2337" t="n">
        <v>0.78</v>
      </c>
      <c r="W2337" t="n">
        <v>0.18</v>
      </c>
      <c r="X2337" t="n">
        <v>0.18</v>
      </c>
      <c r="Y2337" t="n">
        <v>1</v>
      </c>
      <c r="Z2337" t="n">
        <v>10</v>
      </c>
    </row>
    <row r="2338">
      <c r="A2338" t="n">
        <v>127</v>
      </c>
      <c r="B2338" t="n">
        <v>130</v>
      </c>
      <c r="C2338" t="inlineStr">
        <is>
          <t xml:space="preserve">CONCLUIDO	</t>
        </is>
      </c>
      <c r="D2338" t="n">
        <v>4.8564</v>
      </c>
      <c r="E2338" t="n">
        <v>20.59</v>
      </c>
      <c r="F2338" t="n">
        <v>17.44</v>
      </c>
      <c r="G2338" t="n">
        <v>149.52</v>
      </c>
      <c r="H2338" t="n">
        <v>1.84</v>
      </c>
      <c r="I2338" t="n">
        <v>7</v>
      </c>
      <c r="J2338" t="n">
        <v>316.28</v>
      </c>
      <c r="K2338" t="n">
        <v>59.19</v>
      </c>
      <c r="L2338" t="n">
        <v>32.75</v>
      </c>
      <c r="M2338" t="n">
        <v>5</v>
      </c>
      <c r="N2338" t="n">
        <v>94.33</v>
      </c>
      <c r="O2338" t="n">
        <v>39241.99</v>
      </c>
      <c r="P2338" t="n">
        <v>268.74</v>
      </c>
      <c r="Q2338" t="n">
        <v>444.55</v>
      </c>
      <c r="R2338" t="n">
        <v>66.02</v>
      </c>
      <c r="S2338" t="n">
        <v>48.21</v>
      </c>
      <c r="T2338" t="n">
        <v>2979.32</v>
      </c>
      <c r="U2338" t="n">
        <v>0.73</v>
      </c>
      <c r="V2338" t="n">
        <v>0.78</v>
      </c>
      <c r="W2338" t="n">
        <v>0.18</v>
      </c>
      <c r="X2338" t="n">
        <v>0.17</v>
      </c>
      <c r="Y2338" t="n">
        <v>1</v>
      </c>
      <c r="Z2338" t="n">
        <v>10</v>
      </c>
    </row>
    <row r="2339">
      <c r="A2339" t="n">
        <v>128</v>
      </c>
      <c r="B2339" t="n">
        <v>130</v>
      </c>
      <c r="C2339" t="inlineStr">
        <is>
          <t xml:space="preserve">CONCLUIDO	</t>
        </is>
      </c>
      <c r="D2339" t="n">
        <v>4.8581</v>
      </c>
      <c r="E2339" t="n">
        <v>20.58</v>
      </c>
      <c r="F2339" t="n">
        <v>17.44</v>
      </c>
      <c r="G2339" t="n">
        <v>149.46</v>
      </c>
      <c r="H2339" t="n">
        <v>1.86</v>
      </c>
      <c r="I2339" t="n">
        <v>7</v>
      </c>
      <c r="J2339" t="n">
        <v>316.84</v>
      </c>
      <c r="K2339" t="n">
        <v>59.19</v>
      </c>
      <c r="L2339" t="n">
        <v>33</v>
      </c>
      <c r="M2339" t="n">
        <v>5</v>
      </c>
      <c r="N2339" t="n">
        <v>94.64</v>
      </c>
      <c r="O2339" t="n">
        <v>39310.75</v>
      </c>
      <c r="P2339" t="n">
        <v>268.98</v>
      </c>
      <c r="Q2339" t="n">
        <v>444.55</v>
      </c>
      <c r="R2339" t="n">
        <v>65.83</v>
      </c>
      <c r="S2339" t="n">
        <v>48.21</v>
      </c>
      <c r="T2339" t="n">
        <v>2885.5</v>
      </c>
      <c r="U2339" t="n">
        <v>0.73</v>
      </c>
      <c r="V2339" t="n">
        <v>0.78</v>
      </c>
      <c r="W2339" t="n">
        <v>0.17</v>
      </c>
      <c r="X2339" t="n">
        <v>0.16</v>
      </c>
      <c r="Y2339" t="n">
        <v>1</v>
      </c>
      <c r="Z2339" t="n">
        <v>10</v>
      </c>
    </row>
    <row r="2340">
      <c r="A2340" t="n">
        <v>129</v>
      </c>
      <c r="B2340" t="n">
        <v>130</v>
      </c>
      <c r="C2340" t="inlineStr">
        <is>
          <t xml:space="preserve">CONCLUIDO	</t>
        </is>
      </c>
      <c r="D2340" t="n">
        <v>4.8567</v>
      </c>
      <c r="E2340" t="n">
        <v>20.59</v>
      </c>
      <c r="F2340" t="n">
        <v>17.44</v>
      </c>
      <c r="G2340" t="n">
        <v>149.51</v>
      </c>
      <c r="H2340" t="n">
        <v>1.87</v>
      </c>
      <c r="I2340" t="n">
        <v>7</v>
      </c>
      <c r="J2340" t="n">
        <v>317.39</v>
      </c>
      <c r="K2340" t="n">
        <v>59.19</v>
      </c>
      <c r="L2340" t="n">
        <v>33.25</v>
      </c>
      <c r="M2340" t="n">
        <v>5</v>
      </c>
      <c r="N2340" t="n">
        <v>94.95</v>
      </c>
      <c r="O2340" t="n">
        <v>39379.65</v>
      </c>
      <c r="P2340" t="n">
        <v>269.12</v>
      </c>
      <c r="Q2340" t="n">
        <v>444.55</v>
      </c>
      <c r="R2340" t="n">
        <v>66.11</v>
      </c>
      <c r="S2340" t="n">
        <v>48.21</v>
      </c>
      <c r="T2340" t="n">
        <v>3024.88</v>
      </c>
      <c r="U2340" t="n">
        <v>0.73</v>
      </c>
      <c r="V2340" t="n">
        <v>0.78</v>
      </c>
      <c r="W2340" t="n">
        <v>0.17</v>
      </c>
      <c r="X2340" t="n">
        <v>0.17</v>
      </c>
      <c r="Y2340" t="n">
        <v>1</v>
      </c>
      <c r="Z2340" t="n">
        <v>10</v>
      </c>
    </row>
    <row r="2341">
      <c r="A2341" t="n">
        <v>130</v>
      </c>
      <c r="B2341" t="n">
        <v>130</v>
      </c>
      <c r="C2341" t="inlineStr">
        <is>
          <t xml:space="preserve">CONCLUIDO	</t>
        </is>
      </c>
      <c r="D2341" t="n">
        <v>4.8571</v>
      </c>
      <c r="E2341" t="n">
        <v>20.59</v>
      </c>
      <c r="F2341" t="n">
        <v>17.44</v>
      </c>
      <c r="G2341" t="n">
        <v>149.5</v>
      </c>
      <c r="H2341" t="n">
        <v>1.88</v>
      </c>
      <c r="I2341" t="n">
        <v>7</v>
      </c>
      <c r="J2341" t="n">
        <v>317.95</v>
      </c>
      <c r="K2341" t="n">
        <v>59.19</v>
      </c>
      <c r="L2341" t="n">
        <v>33.5</v>
      </c>
      <c r="M2341" t="n">
        <v>5</v>
      </c>
      <c r="N2341" t="n">
        <v>95.26000000000001</v>
      </c>
      <c r="O2341" t="n">
        <v>39448.69</v>
      </c>
      <c r="P2341" t="n">
        <v>268.99</v>
      </c>
      <c r="Q2341" t="n">
        <v>444.55</v>
      </c>
      <c r="R2341" t="n">
        <v>65.95999999999999</v>
      </c>
      <c r="S2341" t="n">
        <v>48.21</v>
      </c>
      <c r="T2341" t="n">
        <v>2947.54</v>
      </c>
      <c r="U2341" t="n">
        <v>0.73</v>
      </c>
      <c r="V2341" t="n">
        <v>0.78</v>
      </c>
      <c r="W2341" t="n">
        <v>0.18</v>
      </c>
      <c r="X2341" t="n">
        <v>0.16</v>
      </c>
      <c r="Y2341" t="n">
        <v>1</v>
      </c>
      <c r="Z2341" t="n">
        <v>10</v>
      </c>
    </row>
    <row r="2342">
      <c r="A2342" t="n">
        <v>131</v>
      </c>
      <c r="B2342" t="n">
        <v>130</v>
      </c>
      <c r="C2342" t="inlineStr">
        <is>
          <t xml:space="preserve">CONCLUIDO	</t>
        </is>
      </c>
      <c r="D2342" t="n">
        <v>4.8593</v>
      </c>
      <c r="E2342" t="n">
        <v>20.58</v>
      </c>
      <c r="F2342" t="n">
        <v>17.43</v>
      </c>
      <c r="G2342" t="n">
        <v>149.42</v>
      </c>
      <c r="H2342" t="n">
        <v>1.89</v>
      </c>
      <c r="I2342" t="n">
        <v>7</v>
      </c>
      <c r="J2342" t="n">
        <v>318.52</v>
      </c>
      <c r="K2342" t="n">
        <v>59.19</v>
      </c>
      <c r="L2342" t="n">
        <v>33.75</v>
      </c>
      <c r="M2342" t="n">
        <v>5</v>
      </c>
      <c r="N2342" t="n">
        <v>95.56999999999999</v>
      </c>
      <c r="O2342" t="n">
        <v>39517.87</v>
      </c>
      <c r="P2342" t="n">
        <v>269.2</v>
      </c>
      <c r="Q2342" t="n">
        <v>444.55</v>
      </c>
      <c r="R2342" t="n">
        <v>65.55</v>
      </c>
      <c r="S2342" t="n">
        <v>48.21</v>
      </c>
      <c r="T2342" t="n">
        <v>2745.26</v>
      </c>
      <c r="U2342" t="n">
        <v>0.74</v>
      </c>
      <c r="V2342" t="n">
        <v>0.78</v>
      </c>
      <c r="W2342" t="n">
        <v>0.18</v>
      </c>
      <c r="X2342" t="n">
        <v>0.15</v>
      </c>
      <c r="Y2342" t="n">
        <v>1</v>
      </c>
      <c r="Z2342" t="n">
        <v>10</v>
      </c>
    </row>
    <row r="2343">
      <c r="A2343" t="n">
        <v>132</v>
      </c>
      <c r="B2343" t="n">
        <v>130</v>
      </c>
      <c r="C2343" t="inlineStr">
        <is>
          <t xml:space="preserve">CONCLUIDO	</t>
        </is>
      </c>
      <c r="D2343" t="n">
        <v>4.866</v>
      </c>
      <c r="E2343" t="n">
        <v>20.55</v>
      </c>
      <c r="F2343" t="n">
        <v>17.4</v>
      </c>
      <c r="G2343" t="n">
        <v>149.17</v>
      </c>
      <c r="H2343" t="n">
        <v>1.9</v>
      </c>
      <c r="I2343" t="n">
        <v>7</v>
      </c>
      <c r="J2343" t="n">
        <v>319.08</v>
      </c>
      <c r="K2343" t="n">
        <v>59.19</v>
      </c>
      <c r="L2343" t="n">
        <v>34</v>
      </c>
      <c r="M2343" t="n">
        <v>5</v>
      </c>
      <c r="N2343" t="n">
        <v>95.88</v>
      </c>
      <c r="O2343" t="n">
        <v>39587.19</v>
      </c>
      <c r="P2343" t="n">
        <v>268.34</v>
      </c>
      <c r="Q2343" t="n">
        <v>444.55</v>
      </c>
      <c r="R2343" t="n">
        <v>64.53</v>
      </c>
      <c r="S2343" t="n">
        <v>48.21</v>
      </c>
      <c r="T2343" t="n">
        <v>2237.32</v>
      </c>
      <c r="U2343" t="n">
        <v>0.75</v>
      </c>
      <c r="V2343" t="n">
        <v>0.78</v>
      </c>
      <c r="W2343" t="n">
        <v>0.18</v>
      </c>
      <c r="X2343" t="n">
        <v>0.13</v>
      </c>
      <c r="Y2343" t="n">
        <v>1</v>
      </c>
      <c r="Z2343" t="n">
        <v>10</v>
      </c>
    </row>
    <row r="2344">
      <c r="A2344" t="n">
        <v>133</v>
      </c>
      <c r="B2344" t="n">
        <v>130</v>
      </c>
      <c r="C2344" t="inlineStr">
        <is>
          <t xml:space="preserve">CONCLUIDO	</t>
        </is>
      </c>
      <c r="D2344" t="n">
        <v>4.864</v>
      </c>
      <c r="E2344" t="n">
        <v>20.56</v>
      </c>
      <c r="F2344" t="n">
        <v>17.41</v>
      </c>
      <c r="G2344" t="n">
        <v>149.25</v>
      </c>
      <c r="H2344" t="n">
        <v>1.91</v>
      </c>
      <c r="I2344" t="n">
        <v>7</v>
      </c>
      <c r="J2344" t="n">
        <v>319.64</v>
      </c>
      <c r="K2344" t="n">
        <v>59.19</v>
      </c>
      <c r="L2344" t="n">
        <v>34.25</v>
      </c>
      <c r="M2344" t="n">
        <v>5</v>
      </c>
      <c r="N2344" t="n">
        <v>96.2</v>
      </c>
      <c r="O2344" t="n">
        <v>39656.65</v>
      </c>
      <c r="P2344" t="n">
        <v>268.38</v>
      </c>
      <c r="Q2344" t="n">
        <v>444.55</v>
      </c>
      <c r="R2344" t="n">
        <v>64.98999999999999</v>
      </c>
      <c r="S2344" t="n">
        <v>48.21</v>
      </c>
      <c r="T2344" t="n">
        <v>2466.33</v>
      </c>
      <c r="U2344" t="n">
        <v>0.74</v>
      </c>
      <c r="V2344" t="n">
        <v>0.78</v>
      </c>
      <c r="W2344" t="n">
        <v>0.17</v>
      </c>
      <c r="X2344" t="n">
        <v>0.13</v>
      </c>
      <c r="Y2344" t="n">
        <v>1</v>
      </c>
      <c r="Z2344" t="n">
        <v>10</v>
      </c>
    </row>
    <row r="2345">
      <c r="A2345" t="n">
        <v>134</v>
      </c>
      <c r="B2345" t="n">
        <v>130</v>
      </c>
      <c r="C2345" t="inlineStr">
        <is>
          <t xml:space="preserve">CONCLUIDO	</t>
        </is>
      </c>
      <c r="D2345" t="n">
        <v>4.8549</v>
      </c>
      <c r="E2345" t="n">
        <v>20.6</v>
      </c>
      <c r="F2345" t="n">
        <v>17.45</v>
      </c>
      <c r="G2345" t="n">
        <v>149.58</v>
      </c>
      <c r="H2345" t="n">
        <v>1.92</v>
      </c>
      <c r="I2345" t="n">
        <v>7</v>
      </c>
      <c r="J2345" t="n">
        <v>320.21</v>
      </c>
      <c r="K2345" t="n">
        <v>59.19</v>
      </c>
      <c r="L2345" t="n">
        <v>34.5</v>
      </c>
      <c r="M2345" t="n">
        <v>5</v>
      </c>
      <c r="N2345" t="n">
        <v>96.51000000000001</v>
      </c>
      <c r="O2345" t="n">
        <v>39726.26</v>
      </c>
      <c r="P2345" t="n">
        <v>268.7</v>
      </c>
      <c r="Q2345" t="n">
        <v>444.56</v>
      </c>
      <c r="R2345" t="n">
        <v>66.39</v>
      </c>
      <c r="S2345" t="n">
        <v>48.21</v>
      </c>
      <c r="T2345" t="n">
        <v>3167.29</v>
      </c>
      <c r="U2345" t="n">
        <v>0.73</v>
      </c>
      <c r="V2345" t="n">
        <v>0.78</v>
      </c>
      <c r="W2345" t="n">
        <v>0.17</v>
      </c>
      <c r="X2345" t="n">
        <v>0.17</v>
      </c>
      <c r="Y2345" t="n">
        <v>1</v>
      </c>
      <c r="Z2345" t="n">
        <v>10</v>
      </c>
    </row>
    <row r="2346">
      <c r="A2346" t="n">
        <v>135</v>
      </c>
      <c r="B2346" t="n">
        <v>130</v>
      </c>
      <c r="C2346" t="inlineStr">
        <is>
          <t xml:space="preserve">CONCLUIDO	</t>
        </is>
      </c>
      <c r="D2346" t="n">
        <v>4.8527</v>
      </c>
      <c r="E2346" t="n">
        <v>20.61</v>
      </c>
      <c r="F2346" t="n">
        <v>17.46</v>
      </c>
      <c r="G2346" t="n">
        <v>149.65</v>
      </c>
      <c r="H2346" t="n">
        <v>1.93</v>
      </c>
      <c r="I2346" t="n">
        <v>7</v>
      </c>
      <c r="J2346" t="n">
        <v>320.77</v>
      </c>
      <c r="K2346" t="n">
        <v>59.19</v>
      </c>
      <c r="L2346" t="n">
        <v>34.75</v>
      </c>
      <c r="M2346" t="n">
        <v>5</v>
      </c>
      <c r="N2346" t="n">
        <v>96.83</v>
      </c>
      <c r="O2346" t="n">
        <v>39796.01</v>
      </c>
      <c r="P2346" t="n">
        <v>268.52</v>
      </c>
      <c r="Q2346" t="n">
        <v>444.55</v>
      </c>
      <c r="R2346" t="n">
        <v>66.66</v>
      </c>
      <c r="S2346" t="n">
        <v>48.21</v>
      </c>
      <c r="T2346" t="n">
        <v>3298.74</v>
      </c>
      <c r="U2346" t="n">
        <v>0.72</v>
      </c>
      <c r="V2346" t="n">
        <v>0.78</v>
      </c>
      <c r="W2346" t="n">
        <v>0.17</v>
      </c>
      <c r="X2346" t="n">
        <v>0.18</v>
      </c>
      <c r="Y2346" t="n">
        <v>1</v>
      </c>
      <c r="Z2346" t="n">
        <v>10</v>
      </c>
    </row>
    <row r="2347">
      <c r="A2347" t="n">
        <v>136</v>
      </c>
      <c r="B2347" t="n">
        <v>130</v>
      </c>
      <c r="C2347" t="inlineStr">
        <is>
          <t xml:space="preserve">CONCLUIDO	</t>
        </is>
      </c>
      <c r="D2347" t="n">
        <v>4.8548</v>
      </c>
      <c r="E2347" t="n">
        <v>20.6</v>
      </c>
      <c r="F2347" t="n">
        <v>17.45</v>
      </c>
      <c r="G2347" t="n">
        <v>149.58</v>
      </c>
      <c r="H2347" t="n">
        <v>1.94</v>
      </c>
      <c r="I2347" t="n">
        <v>7</v>
      </c>
      <c r="J2347" t="n">
        <v>321.34</v>
      </c>
      <c r="K2347" t="n">
        <v>59.19</v>
      </c>
      <c r="L2347" t="n">
        <v>35</v>
      </c>
      <c r="M2347" t="n">
        <v>5</v>
      </c>
      <c r="N2347" t="n">
        <v>97.14</v>
      </c>
      <c r="O2347" t="n">
        <v>39865.91</v>
      </c>
      <c r="P2347" t="n">
        <v>268.53</v>
      </c>
      <c r="Q2347" t="n">
        <v>444.55</v>
      </c>
      <c r="R2347" t="n">
        <v>66.3</v>
      </c>
      <c r="S2347" t="n">
        <v>48.21</v>
      </c>
      <c r="T2347" t="n">
        <v>3121.27</v>
      </c>
      <c r="U2347" t="n">
        <v>0.73</v>
      </c>
      <c r="V2347" t="n">
        <v>0.78</v>
      </c>
      <c r="W2347" t="n">
        <v>0.18</v>
      </c>
      <c r="X2347" t="n">
        <v>0.17</v>
      </c>
      <c r="Y2347" t="n">
        <v>1</v>
      </c>
      <c r="Z2347" t="n">
        <v>10</v>
      </c>
    </row>
    <row r="2348">
      <c r="A2348" t="n">
        <v>137</v>
      </c>
      <c r="B2348" t="n">
        <v>130</v>
      </c>
      <c r="C2348" t="inlineStr">
        <is>
          <t xml:space="preserve">CONCLUIDO	</t>
        </is>
      </c>
      <c r="D2348" t="n">
        <v>4.8557</v>
      </c>
      <c r="E2348" t="n">
        <v>20.59</v>
      </c>
      <c r="F2348" t="n">
        <v>17.45</v>
      </c>
      <c r="G2348" t="n">
        <v>149.55</v>
      </c>
      <c r="H2348" t="n">
        <v>1.95</v>
      </c>
      <c r="I2348" t="n">
        <v>7</v>
      </c>
      <c r="J2348" t="n">
        <v>321.91</v>
      </c>
      <c r="K2348" t="n">
        <v>59.19</v>
      </c>
      <c r="L2348" t="n">
        <v>35.25</v>
      </c>
      <c r="M2348" t="n">
        <v>5</v>
      </c>
      <c r="N2348" t="n">
        <v>97.45999999999999</v>
      </c>
      <c r="O2348" t="n">
        <v>39935.96</v>
      </c>
      <c r="P2348" t="n">
        <v>268.06</v>
      </c>
      <c r="Q2348" t="n">
        <v>444.55</v>
      </c>
      <c r="R2348" t="n">
        <v>66.15000000000001</v>
      </c>
      <c r="S2348" t="n">
        <v>48.21</v>
      </c>
      <c r="T2348" t="n">
        <v>3046.36</v>
      </c>
      <c r="U2348" t="n">
        <v>0.73</v>
      </c>
      <c r="V2348" t="n">
        <v>0.78</v>
      </c>
      <c r="W2348" t="n">
        <v>0.18</v>
      </c>
      <c r="X2348" t="n">
        <v>0.17</v>
      </c>
      <c r="Y2348" t="n">
        <v>1</v>
      </c>
      <c r="Z2348" t="n">
        <v>10</v>
      </c>
    </row>
    <row r="2349">
      <c r="A2349" t="n">
        <v>138</v>
      </c>
      <c r="B2349" t="n">
        <v>130</v>
      </c>
      <c r="C2349" t="inlineStr">
        <is>
          <t xml:space="preserve">CONCLUIDO	</t>
        </is>
      </c>
      <c r="D2349" t="n">
        <v>4.856</v>
      </c>
      <c r="E2349" t="n">
        <v>20.59</v>
      </c>
      <c r="F2349" t="n">
        <v>17.45</v>
      </c>
      <c r="G2349" t="n">
        <v>149.54</v>
      </c>
      <c r="H2349" t="n">
        <v>1.96</v>
      </c>
      <c r="I2349" t="n">
        <v>7</v>
      </c>
      <c r="J2349" t="n">
        <v>322.47</v>
      </c>
      <c r="K2349" t="n">
        <v>59.19</v>
      </c>
      <c r="L2349" t="n">
        <v>35.5</v>
      </c>
      <c r="M2349" t="n">
        <v>5</v>
      </c>
      <c r="N2349" t="n">
        <v>97.78</v>
      </c>
      <c r="O2349" t="n">
        <v>40006.15</v>
      </c>
      <c r="P2349" t="n">
        <v>267.94</v>
      </c>
      <c r="Q2349" t="n">
        <v>444.55</v>
      </c>
      <c r="R2349" t="n">
        <v>66.14</v>
      </c>
      <c r="S2349" t="n">
        <v>48.21</v>
      </c>
      <c r="T2349" t="n">
        <v>3038.38</v>
      </c>
      <c r="U2349" t="n">
        <v>0.73</v>
      </c>
      <c r="V2349" t="n">
        <v>0.78</v>
      </c>
      <c r="W2349" t="n">
        <v>0.17</v>
      </c>
      <c r="X2349" t="n">
        <v>0.17</v>
      </c>
      <c r="Y2349" t="n">
        <v>1</v>
      </c>
      <c r="Z2349" t="n">
        <v>10</v>
      </c>
    </row>
    <row r="2350">
      <c r="A2350" t="n">
        <v>139</v>
      </c>
      <c r="B2350" t="n">
        <v>130</v>
      </c>
      <c r="C2350" t="inlineStr">
        <is>
          <t xml:space="preserve">CONCLUIDO	</t>
        </is>
      </c>
      <c r="D2350" t="n">
        <v>4.855</v>
      </c>
      <c r="E2350" t="n">
        <v>20.6</v>
      </c>
      <c r="F2350" t="n">
        <v>17.45</v>
      </c>
      <c r="G2350" t="n">
        <v>149.57</v>
      </c>
      <c r="H2350" t="n">
        <v>1.97</v>
      </c>
      <c r="I2350" t="n">
        <v>7</v>
      </c>
      <c r="J2350" t="n">
        <v>323.04</v>
      </c>
      <c r="K2350" t="n">
        <v>59.19</v>
      </c>
      <c r="L2350" t="n">
        <v>35.75</v>
      </c>
      <c r="M2350" t="n">
        <v>5</v>
      </c>
      <c r="N2350" t="n">
        <v>98.09999999999999</v>
      </c>
      <c r="O2350" t="n">
        <v>40076.49</v>
      </c>
      <c r="P2350" t="n">
        <v>267.68</v>
      </c>
      <c r="Q2350" t="n">
        <v>444.56</v>
      </c>
      <c r="R2350" t="n">
        <v>66.29000000000001</v>
      </c>
      <c r="S2350" t="n">
        <v>48.21</v>
      </c>
      <c r="T2350" t="n">
        <v>3114.63</v>
      </c>
      <c r="U2350" t="n">
        <v>0.73</v>
      </c>
      <c r="V2350" t="n">
        <v>0.78</v>
      </c>
      <c r="W2350" t="n">
        <v>0.18</v>
      </c>
      <c r="X2350" t="n">
        <v>0.17</v>
      </c>
      <c r="Y2350" t="n">
        <v>1</v>
      </c>
      <c r="Z2350" t="n">
        <v>10</v>
      </c>
    </row>
    <row r="2351">
      <c r="A2351" t="n">
        <v>140</v>
      </c>
      <c r="B2351" t="n">
        <v>130</v>
      </c>
      <c r="C2351" t="inlineStr">
        <is>
          <t xml:space="preserve">CONCLUIDO	</t>
        </is>
      </c>
      <c r="D2351" t="n">
        <v>4.8516</v>
      </c>
      <c r="E2351" t="n">
        <v>20.61</v>
      </c>
      <c r="F2351" t="n">
        <v>17.46</v>
      </c>
      <c r="G2351" t="n">
        <v>149.7</v>
      </c>
      <c r="H2351" t="n">
        <v>1.98</v>
      </c>
      <c r="I2351" t="n">
        <v>7</v>
      </c>
      <c r="J2351" t="n">
        <v>323.62</v>
      </c>
      <c r="K2351" t="n">
        <v>59.19</v>
      </c>
      <c r="L2351" t="n">
        <v>36</v>
      </c>
      <c r="M2351" t="n">
        <v>5</v>
      </c>
      <c r="N2351" t="n">
        <v>98.42</v>
      </c>
      <c r="O2351" t="n">
        <v>40147.11</v>
      </c>
      <c r="P2351" t="n">
        <v>268.2</v>
      </c>
      <c r="Q2351" t="n">
        <v>444.55</v>
      </c>
      <c r="R2351" t="n">
        <v>66.83</v>
      </c>
      <c r="S2351" t="n">
        <v>48.21</v>
      </c>
      <c r="T2351" t="n">
        <v>3384.31</v>
      </c>
      <c r="U2351" t="n">
        <v>0.72</v>
      </c>
      <c r="V2351" t="n">
        <v>0.78</v>
      </c>
      <c r="W2351" t="n">
        <v>0.17</v>
      </c>
      <c r="X2351" t="n">
        <v>0.19</v>
      </c>
      <c r="Y2351" t="n">
        <v>1</v>
      </c>
      <c r="Z2351" t="n">
        <v>10</v>
      </c>
    </row>
    <row r="2352">
      <c r="A2352" t="n">
        <v>141</v>
      </c>
      <c r="B2352" t="n">
        <v>130</v>
      </c>
      <c r="C2352" t="inlineStr">
        <is>
          <t xml:space="preserve">CONCLUIDO	</t>
        </is>
      </c>
      <c r="D2352" t="n">
        <v>4.8552</v>
      </c>
      <c r="E2352" t="n">
        <v>20.6</v>
      </c>
      <c r="F2352" t="n">
        <v>17.45</v>
      </c>
      <c r="G2352" t="n">
        <v>149.57</v>
      </c>
      <c r="H2352" t="n">
        <v>1.99</v>
      </c>
      <c r="I2352" t="n">
        <v>7</v>
      </c>
      <c r="J2352" t="n">
        <v>324.19</v>
      </c>
      <c r="K2352" t="n">
        <v>59.19</v>
      </c>
      <c r="L2352" t="n">
        <v>36.25</v>
      </c>
      <c r="M2352" t="n">
        <v>5</v>
      </c>
      <c r="N2352" t="n">
        <v>98.75</v>
      </c>
      <c r="O2352" t="n">
        <v>40217.75</v>
      </c>
      <c r="P2352" t="n">
        <v>268.18</v>
      </c>
      <c r="Q2352" t="n">
        <v>444.55</v>
      </c>
      <c r="R2352" t="n">
        <v>66.23</v>
      </c>
      <c r="S2352" t="n">
        <v>48.21</v>
      </c>
      <c r="T2352" t="n">
        <v>3084.62</v>
      </c>
      <c r="U2352" t="n">
        <v>0.73</v>
      </c>
      <c r="V2352" t="n">
        <v>0.78</v>
      </c>
      <c r="W2352" t="n">
        <v>0.18</v>
      </c>
      <c r="X2352" t="n">
        <v>0.17</v>
      </c>
      <c r="Y2352" t="n">
        <v>1</v>
      </c>
      <c r="Z2352" t="n">
        <v>10</v>
      </c>
    </row>
    <row r="2353">
      <c r="A2353" t="n">
        <v>142</v>
      </c>
      <c r="B2353" t="n">
        <v>130</v>
      </c>
      <c r="C2353" t="inlineStr">
        <is>
          <t xml:space="preserve">CONCLUIDO	</t>
        </is>
      </c>
      <c r="D2353" t="n">
        <v>4.8555</v>
      </c>
      <c r="E2353" t="n">
        <v>20.6</v>
      </c>
      <c r="F2353" t="n">
        <v>17.45</v>
      </c>
      <c r="G2353" t="n">
        <v>149.55</v>
      </c>
      <c r="H2353" t="n">
        <v>2</v>
      </c>
      <c r="I2353" t="n">
        <v>7</v>
      </c>
      <c r="J2353" t="n">
        <v>324.76</v>
      </c>
      <c r="K2353" t="n">
        <v>59.19</v>
      </c>
      <c r="L2353" t="n">
        <v>36.5</v>
      </c>
      <c r="M2353" t="n">
        <v>5</v>
      </c>
      <c r="N2353" t="n">
        <v>99.06999999999999</v>
      </c>
      <c r="O2353" t="n">
        <v>40288.55</v>
      </c>
      <c r="P2353" t="n">
        <v>268.23</v>
      </c>
      <c r="Q2353" t="n">
        <v>444.55</v>
      </c>
      <c r="R2353" t="n">
        <v>66.20999999999999</v>
      </c>
      <c r="S2353" t="n">
        <v>48.21</v>
      </c>
      <c r="T2353" t="n">
        <v>3074.11</v>
      </c>
      <c r="U2353" t="n">
        <v>0.73</v>
      </c>
      <c r="V2353" t="n">
        <v>0.78</v>
      </c>
      <c r="W2353" t="n">
        <v>0.17</v>
      </c>
      <c r="X2353" t="n">
        <v>0.17</v>
      </c>
      <c r="Y2353" t="n">
        <v>1</v>
      </c>
      <c r="Z2353" t="n">
        <v>10</v>
      </c>
    </row>
    <row r="2354">
      <c r="A2354" t="n">
        <v>143</v>
      </c>
      <c r="B2354" t="n">
        <v>130</v>
      </c>
      <c r="C2354" t="inlineStr">
        <is>
          <t xml:space="preserve">CONCLUIDO	</t>
        </is>
      </c>
      <c r="D2354" t="n">
        <v>4.8525</v>
      </c>
      <c r="E2354" t="n">
        <v>20.61</v>
      </c>
      <c r="F2354" t="n">
        <v>17.46</v>
      </c>
      <c r="G2354" t="n">
        <v>149.66</v>
      </c>
      <c r="H2354" t="n">
        <v>2.01</v>
      </c>
      <c r="I2354" t="n">
        <v>7</v>
      </c>
      <c r="J2354" t="n">
        <v>325.34</v>
      </c>
      <c r="K2354" t="n">
        <v>59.19</v>
      </c>
      <c r="L2354" t="n">
        <v>36.75</v>
      </c>
      <c r="M2354" t="n">
        <v>5</v>
      </c>
      <c r="N2354" t="n">
        <v>99.40000000000001</v>
      </c>
      <c r="O2354" t="n">
        <v>40359.5</v>
      </c>
      <c r="P2354" t="n">
        <v>268.08</v>
      </c>
      <c r="Q2354" t="n">
        <v>444.55</v>
      </c>
      <c r="R2354" t="n">
        <v>66.65000000000001</v>
      </c>
      <c r="S2354" t="n">
        <v>48.21</v>
      </c>
      <c r="T2354" t="n">
        <v>3295.94</v>
      </c>
      <c r="U2354" t="n">
        <v>0.72</v>
      </c>
      <c r="V2354" t="n">
        <v>0.78</v>
      </c>
      <c r="W2354" t="n">
        <v>0.17</v>
      </c>
      <c r="X2354" t="n">
        <v>0.18</v>
      </c>
      <c r="Y2354" t="n">
        <v>1</v>
      </c>
      <c r="Z2354" t="n">
        <v>10</v>
      </c>
    </row>
    <row r="2355">
      <c r="A2355" t="n">
        <v>144</v>
      </c>
      <c r="B2355" t="n">
        <v>130</v>
      </c>
      <c r="C2355" t="inlineStr">
        <is>
          <t xml:space="preserve">CONCLUIDO	</t>
        </is>
      </c>
      <c r="D2355" t="n">
        <v>4.8576</v>
      </c>
      <c r="E2355" t="n">
        <v>20.59</v>
      </c>
      <c r="F2355" t="n">
        <v>17.44</v>
      </c>
      <c r="G2355" t="n">
        <v>149.48</v>
      </c>
      <c r="H2355" t="n">
        <v>2.02</v>
      </c>
      <c r="I2355" t="n">
        <v>7</v>
      </c>
      <c r="J2355" t="n">
        <v>325.92</v>
      </c>
      <c r="K2355" t="n">
        <v>59.19</v>
      </c>
      <c r="L2355" t="n">
        <v>37</v>
      </c>
      <c r="M2355" t="n">
        <v>5</v>
      </c>
      <c r="N2355" t="n">
        <v>99.72</v>
      </c>
      <c r="O2355" t="n">
        <v>40430.6</v>
      </c>
      <c r="P2355" t="n">
        <v>267.45</v>
      </c>
      <c r="Q2355" t="n">
        <v>444.55</v>
      </c>
      <c r="R2355" t="n">
        <v>65.81999999999999</v>
      </c>
      <c r="S2355" t="n">
        <v>48.21</v>
      </c>
      <c r="T2355" t="n">
        <v>2877.9</v>
      </c>
      <c r="U2355" t="n">
        <v>0.73</v>
      </c>
      <c r="V2355" t="n">
        <v>0.78</v>
      </c>
      <c r="W2355" t="n">
        <v>0.18</v>
      </c>
      <c r="X2355" t="n">
        <v>0.16</v>
      </c>
      <c r="Y2355" t="n">
        <v>1</v>
      </c>
      <c r="Z2355" t="n">
        <v>10</v>
      </c>
    </row>
    <row r="2356">
      <c r="A2356" t="n">
        <v>145</v>
      </c>
      <c r="B2356" t="n">
        <v>130</v>
      </c>
      <c r="C2356" t="inlineStr">
        <is>
          <t xml:space="preserve">CONCLUIDO	</t>
        </is>
      </c>
      <c r="D2356" t="n">
        <v>4.8585</v>
      </c>
      <c r="E2356" t="n">
        <v>20.58</v>
      </c>
      <c r="F2356" t="n">
        <v>17.44</v>
      </c>
      <c r="G2356" t="n">
        <v>149.45</v>
      </c>
      <c r="H2356" t="n">
        <v>2.03</v>
      </c>
      <c r="I2356" t="n">
        <v>7</v>
      </c>
      <c r="J2356" t="n">
        <v>326.49</v>
      </c>
      <c r="K2356" t="n">
        <v>59.19</v>
      </c>
      <c r="L2356" t="n">
        <v>37.25</v>
      </c>
      <c r="M2356" t="n">
        <v>5</v>
      </c>
      <c r="N2356" t="n">
        <v>100.05</v>
      </c>
      <c r="O2356" t="n">
        <v>40501.85</v>
      </c>
      <c r="P2356" t="n">
        <v>266.89</v>
      </c>
      <c r="Q2356" t="n">
        <v>444.55</v>
      </c>
      <c r="R2356" t="n">
        <v>65.73999999999999</v>
      </c>
      <c r="S2356" t="n">
        <v>48.21</v>
      </c>
      <c r="T2356" t="n">
        <v>2841.36</v>
      </c>
      <c r="U2356" t="n">
        <v>0.73</v>
      </c>
      <c r="V2356" t="n">
        <v>0.78</v>
      </c>
      <c r="W2356" t="n">
        <v>0.18</v>
      </c>
      <c r="X2356" t="n">
        <v>0.16</v>
      </c>
      <c r="Y2356" t="n">
        <v>1</v>
      </c>
      <c r="Z2356" t="n">
        <v>10</v>
      </c>
    </row>
    <row r="2357">
      <c r="A2357" t="n">
        <v>146</v>
      </c>
      <c r="B2357" t="n">
        <v>130</v>
      </c>
      <c r="C2357" t="inlineStr">
        <is>
          <t xml:space="preserve">CONCLUIDO	</t>
        </is>
      </c>
      <c r="D2357" t="n">
        <v>4.8563</v>
      </c>
      <c r="E2357" t="n">
        <v>20.59</v>
      </c>
      <c r="F2357" t="n">
        <v>17.44</v>
      </c>
      <c r="G2357" t="n">
        <v>149.53</v>
      </c>
      <c r="H2357" t="n">
        <v>2.04</v>
      </c>
      <c r="I2357" t="n">
        <v>7</v>
      </c>
      <c r="J2357" t="n">
        <v>327.07</v>
      </c>
      <c r="K2357" t="n">
        <v>59.19</v>
      </c>
      <c r="L2357" t="n">
        <v>37.5</v>
      </c>
      <c r="M2357" t="n">
        <v>5</v>
      </c>
      <c r="N2357" t="n">
        <v>100.38</v>
      </c>
      <c r="O2357" t="n">
        <v>40573.27</v>
      </c>
      <c r="P2357" t="n">
        <v>266.29</v>
      </c>
      <c r="Q2357" t="n">
        <v>444.55</v>
      </c>
      <c r="R2357" t="n">
        <v>66.05</v>
      </c>
      <c r="S2357" t="n">
        <v>48.21</v>
      </c>
      <c r="T2357" t="n">
        <v>2996.01</v>
      </c>
      <c r="U2357" t="n">
        <v>0.73</v>
      </c>
      <c r="V2357" t="n">
        <v>0.78</v>
      </c>
      <c r="W2357" t="n">
        <v>0.18</v>
      </c>
      <c r="X2357" t="n">
        <v>0.17</v>
      </c>
      <c r="Y2357" t="n">
        <v>1</v>
      </c>
      <c r="Z2357" t="n">
        <v>10</v>
      </c>
    </row>
    <row r="2358">
      <c r="A2358" t="n">
        <v>147</v>
      </c>
      <c r="B2358" t="n">
        <v>130</v>
      </c>
      <c r="C2358" t="inlineStr">
        <is>
          <t xml:space="preserve">CONCLUIDO	</t>
        </is>
      </c>
      <c r="D2358" t="n">
        <v>4.8627</v>
      </c>
      <c r="E2358" t="n">
        <v>20.56</v>
      </c>
      <c r="F2358" t="n">
        <v>17.42</v>
      </c>
      <c r="G2358" t="n">
        <v>149.29</v>
      </c>
      <c r="H2358" t="n">
        <v>2.05</v>
      </c>
      <c r="I2358" t="n">
        <v>7</v>
      </c>
      <c r="J2358" t="n">
        <v>327.65</v>
      </c>
      <c r="K2358" t="n">
        <v>59.19</v>
      </c>
      <c r="L2358" t="n">
        <v>37.75</v>
      </c>
      <c r="M2358" t="n">
        <v>5</v>
      </c>
      <c r="N2358" t="n">
        <v>100.71</v>
      </c>
      <c r="O2358" t="n">
        <v>40644.83</v>
      </c>
      <c r="P2358" t="n">
        <v>265.05</v>
      </c>
      <c r="Q2358" t="n">
        <v>444.55</v>
      </c>
      <c r="R2358" t="n">
        <v>65.06999999999999</v>
      </c>
      <c r="S2358" t="n">
        <v>48.21</v>
      </c>
      <c r="T2358" t="n">
        <v>2503</v>
      </c>
      <c r="U2358" t="n">
        <v>0.74</v>
      </c>
      <c r="V2358" t="n">
        <v>0.78</v>
      </c>
      <c r="W2358" t="n">
        <v>0.18</v>
      </c>
      <c r="X2358" t="n">
        <v>0.14</v>
      </c>
      <c r="Y2358" t="n">
        <v>1</v>
      </c>
      <c r="Z2358" t="n">
        <v>10</v>
      </c>
    </row>
    <row r="2359">
      <c r="A2359" t="n">
        <v>148</v>
      </c>
      <c r="B2359" t="n">
        <v>130</v>
      </c>
      <c r="C2359" t="inlineStr">
        <is>
          <t xml:space="preserve">CONCLUIDO	</t>
        </is>
      </c>
      <c r="D2359" t="n">
        <v>4.8814</v>
      </c>
      <c r="E2359" t="n">
        <v>20.49</v>
      </c>
      <c r="F2359" t="n">
        <v>17.39</v>
      </c>
      <c r="G2359" t="n">
        <v>173.88</v>
      </c>
      <c r="H2359" t="n">
        <v>2.06</v>
      </c>
      <c r="I2359" t="n">
        <v>6</v>
      </c>
      <c r="J2359" t="n">
        <v>328.23</v>
      </c>
      <c r="K2359" t="n">
        <v>59.19</v>
      </c>
      <c r="L2359" t="n">
        <v>38</v>
      </c>
      <c r="M2359" t="n">
        <v>4</v>
      </c>
      <c r="N2359" t="n">
        <v>101.04</v>
      </c>
      <c r="O2359" t="n">
        <v>40716.56</v>
      </c>
      <c r="P2359" t="n">
        <v>264.94</v>
      </c>
      <c r="Q2359" t="n">
        <v>444.55</v>
      </c>
      <c r="R2359" t="n">
        <v>64.23999999999999</v>
      </c>
      <c r="S2359" t="n">
        <v>48.21</v>
      </c>
      <c r="T2359" t="n">
        <v>2093.44</v>
      </c>
      <c r="U2359" t="n">
        <v>0.75</v>
      </c>
      <c r="V2359" t="n">
        <v>0.78</v>
      </c>
      <c r="W2359" t="n">
        <v>0.17</v>
      </c>
      <c r="X2359" t="n">
        <v>0.11</v>
      </c>
      <c r="Y2359" t="n">
        <v>1</v>
      </c>
      <c r="Z2359" t="n">
        <v>10</v>
      </c>
    </row>
    <row r="2360">
      <c r="A2360" t="n">
        <v>149</v>
      </c>
      <c r="B2360" t="n">
        <v>130</v>
      </c>
      <c r="C2360" t="inlineStr">
        <is>
          <t xml:space="preserve">CONCLUIDO	</t>
        </is>
      </c>
      <c r="D2360" t="n">
        <v>4.876</v>
      </c>
      <c r="E2360" t="n">
        <v>20.51</v>
      </c>
      <c r="F2360" t="n">
        <v>17.41</v>
      </c>
      <c r="G2360" t="n">
        <v>174.1</v>
      </c>
      <c r="H2360" t="n">
        <v>2.07</v>
      </c>
      <c r="I2360" t="n">
        <v>6</v>
      </c>
      <c r="J2360" t="n">
        <v>328.82</v>
      </c>
      <c r="K2360" t="n">
        <v>59.19</v>
      </c>
      <c r="L2360" t="n">
        <v>38.25</v>
      </c>
      <c r="M2360" t="n">
        <v>4</v>
      </c>
      <c r="N2360" t="n">
        <v>101.37</v>
      </c>
      <c r="O2360" t="n">
        <v>40788.44</v>
      </c>
      <c r="P2360" t="n">
        <v>265.59</v>
      </c>
      <c r="Q2360" t="n">
        <v>444.55</v>
      </c>
      <c r="R2360" t="n">
        <v>65.06999999999999</v>
      </c>
      <c r="S2360" t="n">
        <v>48.21</v>
      </c>
      <c r="T2360" t="n">
        <v>2510.4</v>
      </c>
      <c r="U2360" t="n">
        <v>0.74</v>
      </c>
      <c r="V2360" t="n">
        <v>0.78</v>
      </c>
      <c r="W2360" t="n">
        <v>0.17</v>
      </c>
      <c r="X2360" t="n">
        <v>0.13</v>
      </c>
      <c r="Y2360" t="n">
        <v>1</v>
      </c>
      <c r="Z2360" t="n">
        <v>10</v>
      </c>
    </row>
    <row r="2361">
      <c r="A2361" t="n">
        <v>150</v>
      </c>
      <c r="B2361" t="n">
        <v>130</v>
      </c>
      <c r="C2361" t="inlineStr">
        <is>
          <t xml:space="preserve">CONCLUIDO	</t>
        </is>
      </c>
      <c r="D2361" t="n">
        <v>4.8697</v>
      </c>
      <c r="E2361" t="n">
        <v>20.54</v>
      </c>
      <c r="F2361" t="n">
        <v>17.44</v>
      </c>
      <c r="G2361" t="n">
        <v>174.37</v>
      </c>
      <c r="H2361" t="n">
        <v>2.08</v>
      </c>
      <c r="I2361" t="n">
        <v>6</v>
      </c>
      <c r="J2361" t="n">
        <v>329.4</v>
      </c>
      <c r="K2361" t="n">
        <v>59.19</v>
      </c>
      <c r="L2361" t="n">
        <v>38.5</v>
      </c>
      <c r="M2361" t="n">
        <v>4</v>
      </c>
      <c r="N2361" t="n">
        <v>101.71</v>
      </c>
      <c r="O2361" t="n">
        <v>40860.49</v>
      </c>
      <c r="P2361" t="n">
        <v>266.32</v>
      </c>
      <c r="Q2361" t="n">
        <v>444.57</v>
      </c>
      <c r="R2361" t="n">
        <v>65.95</v>
      </c>
      <c r="S2361" t="n">
        <v>48.21</v>
      </c>
      <c r="T2361" t="n">
        <v>2948.96</v>
      </c>
      <c r="U2361" t="n">
        <v>0.73</v>
      </c>
      <c r="V2361" t="n">
        <v>0.78</v>
      </c>
      <c r="W2361" t="n">
        <v>0.17</v>
      </c>
      <c r="X2361" t="n">
        <v>0.16</v>
      </c>
      <c r="Y2361" t="n">
        <v>1</v>
      </c>
      <c r="Z2361" t="n">
        <v>10</v>
      </c>
    </row>
    <row r="2362">
      <c r="A2362" t="n">
        <v>151</v>
      </c>
      <c r="B2362" t="n">
        <v>130</v>
      </c>
      <c r="C2362" t="inlineStr">
        <is>
          <t xml:space="preserve">CONCLUIDO	</t>
        </is>
      </c>
      <c r="D2362" t="n">
        <v>4.8741</v>
      </c>
      <c r="E2362" t="n">
        <v>20.52</v>
      </c>
      <c r="F2362" t="n">
        <v>17.42</v>
      </c>
      <c r="G2362" t="n">
        <v>174.18</v>
      </c>
      <c r="H2362" t="n">
        <v>2.09</v>
      </c>
      <c r="I2362" t="n">
        <v>6</v>
      </c>
      <c r="J2362" t="n">
        <v>329.99</v>
      </c>
      <c r="K2362" t="n">
        <v>59.19</v>
      </c>
      <c r="L2362" t="n">
        <v>38.75</v>
      </c>
      <c r="M2362" t="n">
        <v>4</v>
      </c>
      <c r="N2362" t="n">
        <v>102.04</v>
      </c>
      <c r="O2362" t="n">
        <v>40932.69</v>
      </c>
      <c r="P2362" t="n">
        <v>266.3</v>
      </c>
      <c r="Q2362" t="n">
        <v>444.55</v>
      </c>
      <c r="R2362" t="n">
        <v>65.2</v>
      </c>
      <c r="S2362" t="n">
        <v>48.21</v>
      </c>
      <c r="T2362" t="n">
        <v>2576.66</v>
      </c>
      <c r="U2362" t="n">
        <v>0.74</v>
      </c>
      <c r="V2362" t="n">
        <v>0.78</v>
      </c>
      <c r="W2362" t="n">
        <v>0.17</v>
      </c>
      <c r="X2362" t="n">
        <v>0.14</v>
      </c>
      <c r="Y2362" t="n">
        <v>1</v>
      </c>
      <c r="Z2362" t="n">
        <v>10</v>
      </c>
    </row>
    <row r="2363">
      <c r="A2363" t="n">
        <v>152</v>
      </c>
      <c r="B2363" t="n">
        <v>130</v>
      </c>
      <c r="C2363" t="inlineStr">
        <is>
          <t xml:space="preserve">CONCLUIDO	</t>
        </is>
      </c>
      <c r="D2363" t="n">
        <v>4.8773</v>
      </c>
      <c r="E2363" t="n">
        <v>20.5</v>
      </c>
      <c r="F2363" t="n">
        <v>17.4</v>
      </c>
      <c r="G2363" t="n">
        <v>174.05</v>
      </c>
      <c r="H2363" t="n">
        <v>2.1</v>
      </c>
      <c r="I2363" t="n">
        <v>6</v>
      </c>
      <c r="J2363" t="n">
        <v>330.57</v>
      </c>
      <c r="K2363" t="n">
        <v>59.19</v>
      </c>
      <c r="L2363" t="n">
        <v>39</v>
      </c>
      <c r="M2363" t="n">
        <v>4</v>
      </c>
      <c r="N2363" t="n">
        <v>102.38</v>
      </c>
      <c r="O2363" t="n">
        <v>41005.06</v>
      </c>
      <c r="P2363" t="n">
        <v>266.37</v>
      </c>
      <c r="Q2363" t="n">
        <v>444.55</v>
      </c>
      <c r="R2363" t="n">
        <v>64.77</v>
      </c>
      <c r="S2363" t="n">
        <v>48.21</v>
      </c>
      <c r="T2363" t="n">
        <v>2358.09</v>
      </c>
      <c r="U2363" t="n">
        <v>0.74</v>
      </c>
      <c r="V2363" t="n">
        <v>0.78</v>
      </c>
      <c r="W2363" t="n">
        <v>0.17</v>
      </c>
      <c r="X2363" t="n">
        <v>0.13</v>
      </c>
      <c r="Y2363" t="n">
        <v>1</v>
      </c>
      <c r="Z2363" t="n">
        <v>10</v>
      </c>
    </row>
    <row r="2364">
      <c r="A2364" t="n">
        <v>153</v>
      </c>
      <c r="B2364" t="n">
        <v>130</v>
      </c>
      <c r="C2364" t="inlineStr">
        <is>
          <t xml:space="preserve">CONCLUIDO	</t>
        </is>
      </c>
      <c r="D2364" t="n">
        <v>4.8749</v>
      </c>
      <c r="E2364" t="n">
        <v>20.51</v>
      </c>
      <c r="F2364" t="n">
        <v>17.41</v>
      </c>
      <c r="G2364" t="n">
        <v>174.15</v>
      </c>
      <c r="H2364" t="n">
        <v>2.11</v>
      </c>
      <c r="I2364" t="n">
        <v>6</v>
      </c>
      <c r="J2364" t="n">
        <v>331.16</v>
      </c>
      <c r="K2364" t="n">
        <v>59.19</v>
      </c>
      <c r="L2364" t="n">
        <v>39.25</v>
      </c>
      <c r="M2364" t="n">
        <v>4</v>
      </c>
      <c r="N2364" t="n">
        <v>102.72</v>
      </c>
      <c r="O2364" t="n">
        <v>41077.58</v>
      </c>
      <c r="P2364" t="n">
        <v>267.04</v>
      </c>
      <c r="Q2364" t="n">
        <v>444.55</v>
      </c>
      <c r="R2364" t="n">
        <v>65.12</v>
      </c>
      <c r="S2364" t="n">
        <v>48.21</v>
      </c>
      <c r="T2364" t="n">
        <v>2534.91</v>
      </c>
      <c r="U2364" t="n">
        <v>0.74</v>
      </c>
      <c r="V2364" t="n">
        <v>0.78</v>
      </c>
      <c r="W2364" t="n">
        <v>0.17</v>
      </c>
      <c r="X2364" t="n">
        <v>0.14</v>
      </c>
      <c r="Y2364" t="n">
        <v>1</v>
      </c>
      <c r="Z2364" t="n">
        <v>10</v>
      </c>
    </row>
    <row r="2365">
      <c r="A2365" t="n">
        <v>154</v>
      </c>
      <c r="B2365" t="n">
        <v>130</v>
      </c>
      <c r="C2365" t="inlineStr">
        <is>
          <t xml:space="preserve">CONCLUIDO	</t>
        </is>
      </c>
      <c r="D2365" t="n">
        <v>4.873</v>
      </c>
      <c r="E2365" t="n">
        <v>20.52</v>
      </c>
      <c r="F2365" t="n">
        <v>17.42</v>
      </c>
      <c r="G2365" t="n">
        <v>174.23</v>
      </c>
      <c r="H2365" t="n">
        <v>2.12</v>
      </c>
      <c r="I2365" t="n">
        <v>6</v>
      </c>
      <c r="J2365" t="n">
        <v>331.75</v>
      </c>
      <c r="K2365" t="n">
        <v>59.19</v>
      </c>
      <c r="L2365" t="n">
        <v>39.5</v>
      </c>
      <c r="M2365" t="n">
        <v>4</v>
      </c>
      <c r="N2365" t="n">
        <v>103.06</v>
      </c>
      <c r="O2365" t="n">
        <v>41150.28</v>
      </c>
      <c r="P2365" t="n">
        <v>267.77</v>
      </c>
      <c r="Q2365" t="n">
        <v>444.57</v>
      </c>
      <c r="R2365" t="n">
        <v>65.39</v>
      </c>
      <c r="S2365" t="n">
        <v>48.21</v>
      </c>
      <c r="T2365" t="n">
        <v>2668.52</v>
      </c>
      <c r="U2365" t="n">
        <v>0.74</v>
      </c>
      <c r="V2365" t="n">
        <v>0.78</v>
      </c>
      <c r="W2365" t="n">
        <v>0.17</v>
      </c>
      <c r="X2365" t="n">
        <v>0.15</v>
      </c>
      <c r="Y2365" t="n">
        <v>1</v>
      </c>
      <c r="Z2365" t="n">
        <v>10</v>
      </c>
    </row>
    <row r="2366">
      <c r="A2366" t="n">
        <v>155</v>
      </c>
      <c r="B2366" t="n">
        <v>130</v>
      </c>
      <c r="C2366" t="inlineStr">
        <is>
          <t xml:space="preserve">CONCLUIDO	</t>
        </is>
      </c>
      <c r="D2366" t="n">
        <v>4.8745</v>
      </c>
      <c r="E2366" t="n">
        <v>20.51</v>
      </c>
      <c r="F2366" t="n">
        <v>17.42</v>
      </c>
      <c r="G2366" t="n">
        <v>174.16</v>
      </c>
      <c r="H2366" t="n">
        <v>2.13</v>
      </c>
      <c r="I2366" t="n">
        <v>6</v>
      </c>
      <c r="J2366" t="n">
        <v>332.34</v>
      </c>
      <c r="K2366" t="n">
        <v>59.19</v>
      </c>
      <c r="L2366" t="n">
        <v>39.75</v>
      </c>
      <c r="M2366" t="n">
        <v>4</v>
      </c>
      <c r="N2366" t="n">
        <v>103.4</v>
      </c>
      <c r="O2366" t="n">
        <v>41223.13</v>
      </c>
      <c r="P2366" t="n">
        <v>268.54</v>
      </c>
      <c r="Q2366" t="n">
        <v>444.55</v>
      </c>
      <c r="R2366" t="n">
        <v>65.18000000000001</v>
      </c>
      <c r="S2366" t="n">
        <v>48.21</v>
      </c>
      <c r="T2366" t="n">
        <v>2566.31</v>
      </c>
      <c r="U2366" t="n">
        <v>0.74</v>
      </c>
      <c r="V2366" t="n">
        <v>0.78</v>
      </c>
      <c r="W2366" t="n">
        <v>0.17</v>
      </c>
      <c r="X2366" t="n">
        <v>0.14</v>
      </c>
      <c r="Y2366" t="n">
        <v>1</v>
      </c>
      <c r="Z2366" t="n">
        <v>10</v>
      </c>
    </row>
    <row r="2367">
      <c r="A2367" t="n">
        <v>156</v>
      </c>
      <c r="B2367" t="n">
        <v>130</v>
      </c>
      <c r="C2367" t="inlineStr">
        <is>
          <t xml:space="preserve">CONCLUIDO	</t>
        </is>
      </c>
      <c r="D2367" t="n">
        <v>4.8754</v>
      </c>
      <c r="E2367" t="n">
        <v>20.51</v>
      </c>
      <c r="F2367" t="n">
        <v>17.41</v>
      </c>
      <c r="G2367" t="n">
        <v>174.13</v>
      </c>
      <c r="H2367" t="n">
        <v>2.14</v>
      </c>
      <c r="I2367" t="n">
        <v>6</v>
      </c>
      <c r="J2367" t="n">
        <v>332.93</v>
      </c>
      <c r="K2367" t="n">
        <v>59.19</v>
      </c>
      <c r="L2367" t="n">
        <v>40</v>
      </c>
      <c r="M2367" t="n">
        <v>4</v>
      </c>
      <c r="N2367" t="n">
        <v>103.74</v>
      </c>
      <c r="O2367" t="n">
        <v>41296.16</v>
      </c>
      <c r="P2367" t="n">
        <v>268.66</v>
      </c>
      <c r="Q2367" t="n">
        <v>444.55</v>
      </c>
      <c r="R2367" t="n">
        <v>65.04000000000001</v>
      </c>
      <c r="S2367" t="n">
        <v>48.21</v>
      </c>
      <c r="T2367" t="n">
        <v>2495.08</v>
      </c>
      <c r="U2367" t="n">
        <v>0.74</v>
      </c>
      <c r="V2367" t="n">
        <v>0.78</v>
      </c>
      <c r="W2367" t="n">
        <v>0.17</v>
      </c>
      <c r="X2367" t="n">
        <v>0.14</v>
      </c>
      <c r="Y2367" t="n">
        <v>1</v>
      </c>
      <c r="Z2367" t="n">
        <v>10</v>
      </c>
    </row>
    <row r="2368">
      <c r="A2368" t="n">
        <v>0</v>
      </c>
      <c r="B2368" t="n">
        <v>75</v>
      </c>
      <c r="C2368" t="inlineStr">
        <is>
          <t xml:space="preserve">CONCLUIDO	</t>
        </is>
      </c>
      <c r="D2368" t="n">
        <v>3.1887</v>
      </c>
      <c r="E2368" t="n">
        <v>31.36</v>
      </c>
      <c r="F2368" t="n">
        <v>23.07</v>
      </c>
      <c r="G2368" t="n">
        <v>7.02</v>
      </c>
      <c r="H2368" t="n">
        <v>0.12</v>
      </c>
      <c r="I2368" t="n">
        <v>197</v>
      </c>
      <c r="J2368" t="n">
        <v>150.44</v>
      </c>
      <c r="K2368" t="n">
        <v>49.1</v>
      </c>
      <c r="L2368" t="n">
        <v>1</v>
      </c>
      <c r="M2368" t="n">
        <v>195</v>
      </c>
      <c r="N2368" t="n">
        <v>25.34</v>
      </c>
      <c r="O2368" t="n">
        <v>18787.76</v>
      </c>
      <c r="P2368" t="n">
        <v>270.74</v>
      </c>
      <c r="Q2368" t="n">
        <v>444.68</v>
      </c>
      <c r="R2368" t="n">
        <v>249.85</v>
      </c>
      <c r="S2368" t="n">
        <v>48.21</v>
      </c>
      <c r="T2368" t="n">
        <v>93942.89</v>
      </c>
      <c r="U2368" t="n">
        <v>0.19</v>
      </c>
      <c r="V2368" t="n">
        <v>0.59</v>
      </c>
      <c r="W2368" t="n">
        <v>0.47</v>
      </c>
      <c r="X2368" t="n">
        <v>5.78</v>
      </c>
      <c r="Y2368" t="n">
        <v>1</v>
      </c>
      <c r="Z2368" t="n">
        <v>10</v>
      </c>
    </row>
    <row r="2369">
      <c r="A2369" t="n">
        <v>1</v>
      </c>
      <c r="B2369" t="n">
        <v>75</v>
      </c>
      <c r="C2369" t="inlineStr">
        <is>
          <t xml:space="preserve">CONCLUIDO	</t>
        </is>
      </c>
      <c r="D2369" t="n">
        <v>3.5412</v>
      </c>
      <c r="E2369" t="n">
        <v>28.24</v>
      </c>
      <c r="F2369" t="n">
        <v>21.5</v>
      </c>
      <c r="G2369" t="n">
        <v>8.84</v>
      </c>
      <c r="H2369" t="n">
        <v>0.15</v>
      </c>
      <c r="I2369" t="n">
        <v>146</v>
      </c>
      <c r="J2369" t="n">
        <v>150.78</v>
      </c>
      <c r="K2369" t="n">
        <v>49.1</v>
      </c>
      <c r="L2369" t="n">
        <v>1.25</v>
      </c>
      <c r="M2369" t="n">
        <v>144</v>
      </c>
      <c r="N2369" t="n">
        <v>25.44</v>
      </c>
      <c r="O2369" t="n">
        <v>18830.65</v>
      </c>
      <c r="P2369" t="n">
        <v>251.67</v>
      </c>
      <c r="Q2369" t="n">
        <v>444.59</v>
      </c>
      <c r="R2369" t="n">
        <v>198.25</v>
      </c>
      <c r="S2369" t="n">
        <v>48.21</v>
      </c>
      <c r="T2369" t="n">
        <v>68402.23</v>
      </c>
      <c r="U2369" t="n">
        <v>0.24</v>
      </c>
      <c r="V2369" t="n">
        <v>0.63</v>
      </c>
      <c r="W2369" t="n">
        <v>0.4</v>
      </c>
      <c r="X2369" t="n">
        <v>4.22</v>
      </c>
      <c r="Y2369" t="n">
        <v>1</v>
      </c>
      <c r="Z2369" t="n">
        <v>10</v>
      </c>
    </row>
    <row r="2370">
      <c r="A2370" t="n">
        <v>2</v>
      </c>
      <c r="B2370" t="n">
        <v>75</v>
      </c>
      <c r="C2370" t="inlineStr">
        <is>
          <t xml:space="preserve">CONCLUIDO	</t>
        </is>
      </c>
      <c r="D2370" t="n">
        <v>3.7752</v>
      </c>
      <c r="E2370" t="n">
        <v>26.49</v>
      </c>
      <c r="F2370" t="n">
        <v>20.64</v>
      </c>
      <c r="G2370" t="n">
        <v>10.58</v>
      </c>
      <c r="H2370" t="n">
        <v>0.18</v>
      </c>
      <c r="I2370" t="n">
        <v>117</v>
      </c>
      <c r="J2370" t="n">
        <v>151.13</v>
      </c>
      <c r="K2370" t="n">
        <v>49.1</v>
      </c>
      <c r="L2370" t="n">
        <v>1.5</v>
      </c>
      <c r="M2370" t="n">
        <v>115</v>
      </c>
      <c r="N2370" t="n">
        <v>25.54</v>
      </c>
      <c r="O2370" t="n">
        <v>18873.58</v>
      </c>
      <c r="P2370" t="n">
        <v>240.95</v>
      </c>
      <c r="Q2370" t="n">
        <v>444.61</v>
      </c>
      <c r="R2370" t="n">
        <v>170.17</v>
      </c>
      <c r="S2370" t="n">
        <v>48.21</v>
      </c>
      <c r="T2370" t="n">
        <v>54506.41</v>
      </c>
      <c r="U2370" t="n">
        <v>0.28</v>
      </c>
      <c r="V2370" t="n">
        <v>0.66</v>
      </c>
      <c r="W2370" t="n">
        <v>0.35</v>
      </c>
      <c r="X2370" t="n">
        <v>3.36</v>
      </c>
      <c r="Y2370" t="n">
        <v>1</v>
      </c>
      <c r="Z2370" t="n">
        <v>10</v>
      </c>
    </row>
    <row r="2371">
      <c r="A2371" t="n">
        <v>3</v>
      </c>
      <c r="B2371" t="n">
        <v>75</v>
      </c>
      <c r="C2371" t="inlineStr">
        <is>
          <t xml:space="preserve">CONCLUIDO	</t>
        </is>
      </c>
      <c r="D2371" t="n">
        <v>3.961</v>
      </c>
      <c r="E2371" t="n">
        <v>25.25</v>
      </c>
      <c r="F2371" t="n">
        <v>20.01</v>
      </c>
      <c r="G2371" t="n">
        <v>12.37</v>
      </c>
      <c r="H2371" t="n">
        <v>0.2</v>
      </c>
      <c r="I2371" t="n">
        <v>97</v>
      </c>
      <c r="J2371" t="n">
        <v>151.48</v>
      </c>
      <c r="K2371" t="n">
        <v>49.1</v>
      </c>
      <c r="L2371" t="n">
        <v>1.75</v>
      </c>
      <c r="M2371" t="n">
        <v>95</v>
      </c>
      <c r="N2371" t="n">
        <v>25.64</v>
      </c>
      <c r="O2371" t="n">
        <v>18916.54</v>
      </c>
      <c r="P2371" t="n">
        <v>233.03</v>
      </c>
      <c r="Q2371" t="n">
        <v>444.6</v>
      </c>
      <c r="R2371" t="n">
        <v>149.6</v>
      </c>
      <c r="S2371" t="n">
        <v>48.21</v>
      </c>
      <c r="T2371" t="n">
        <v>44318.84</v>
      </c>
      <c r="U2371" t="n">
        <v>0.32</v>
      </c>
      <c r="V2371" t="n">
        <v>0.68</v>
      </c>
      <c r="W2371" t="n">
        <v>0.32</v>
      </c>
      <c r="X2371" t="n">
        <v>2.73</v>
      </c>
      <c r="Y2371" t="n">
        <v>1</v>
      </c>
      <c r="Z2371" t="n">
        <v>10</v>
      </c>
    </row>
    <row r="2372">
      <c r="A2372" t="n">
        <v>4</v>
      </c>
      <c r="B2372" t="n">
        <v>75</v>
      </c>
      <c r="C2372" t="inlineStr">
        <is>
          <t xml:space="preserve">CONCLUIDO	</t>
        </is>
      </c>
      <c r="D2372" t="n">
        <v>4.0918</v>
      </c>
      <c r="E2372" t="n">
        <v>24.44</v>
      </c>
      <c r="F2372" t="n">
        <v>19.63</v>
      </c>
      <c r="G2372" t="n">
        <v>14.19</v>
      </c>
      <c r="H2372" t="n">
        <v>0.23</v>
      </c>
      <c r="I2372" t="n">
        <v>83</v>
      </c>
      <c r="J2372" t="n">
        <v>151.83</v>
      </c>
      <c r="K2372" t="n">
        <v>49.1</v>
      </c>
      <c r="L2372" t="n">
        <v>2</v>
      </c>
      <c r="M2372" t="n">
        <v>81</v>
      </c>
      <c r="N2372" t="n">
        <v>25.73</v>
      </c>
      <c r="O2372" t="n">
        <v>18959.54</v>
      </c>
      <c r="P2372" t="n">
        <v>227.95</v>
      </c>
      <c r="Q2372" t="n">
        <v>444.58</v>
      </c>
      <c r="R2372" t="n">
        <v>137.08</v>
      </c>
      <c r="S2372" t="n">
        <v>48.21</v>
      </c>
      <c r="T2372" t="n">
        <v>38129.49</v>
      </c>
      <c r="U2372" t="n">
        <v>0.35</v>
      </c>
      <c r="V2372" t="n">
        <v>0.7</v>
      </c>
      <c r="W2372" t="n">
        <v>0.3</v>
      </c>
      <c r="X2372" t="n">
        <v>2.35</v>
      </c>
      <c r="Y2372" t="n">
        <v>1</v>
      </c>
      <c r="Z2372" t="n">
        <v>10</v>
      </c>
    </row>
    <row r="2373">
      <c r="A2373" t="n">
        <v>5</v>
      </c>
      <c r="B2373" t="n">
        <v>75</v>
      </c>
      <c r="C2373" t="inlineStr">
        <is>
          <t xml:space="preserve">CONCLUIDO	</t>
        </is>
      </c>
      <c r="D2373" t="n">
        <v>4.197</v>
      </c>
      <c r="E2373" t="n">
        <v>23.83</v>
      </c>
      <c r="F2373" t="n">
        <v>19.32</v>
      </c>
      <c r="G2373" t="n">
        <v>15.88</v>
      </c>
      <c r="H2373" t="n">
        <v>0.26</v>
      </c>
      <c r="I2373" t="n">
        <v>73</v>
      </c>
      <c r="J2373" t="n">
        <v>152.18</v>
      </c>
      <c r="K2373" t="n">
        <v>49.1</v>
      </c>
      <c r="L2373" t="n">
        <v>2.25</v>
      </c>
      <c r="M2373" t="n">
        <v>71</v>
      </c>
      <c r="N2373" t="n">
        <v>25.83</v>
      </c>
      <c r="O2373" t="n">
        <v>19002.56</v>
      </c>
      <c r="P2373" t="n">
        <v>223.92</v>
      </c>
      <c r="Q2373" t="n">
        <v>444.63</v>
      </c>
      <c r="R2373" t="n">
        <v>127.23</v>
      </c>
      <c r="S2373" t="n">
        <v>48.21</v>
      </c>
      <c r="T2373" t="n">
        <v>33256.24</v>
      </c>
      <c r="U2373" t="n">
        <v>0.38</v>
      </c>
      <c r="V2373" t="n">
        <v>0.71</v>
      </c>
      <c r="W2373" t="n">
        <v>0.28</v>
      </c>
      <c r="X2373" t="n">
        <v>2.04</v>
      </c>
      <c r="Y2373" t="n">
        <v>1</v>
      </c>
      <c r="Z2373" t="n">
        <v>10</v>
      </c>
    </row>
    <row r="2374">
      <c r="A2374" t="n">
        <v>6</v>
      </c>
      <c r="B2374" t="n">
        <v>75</v>
      </c>
      <c r="C2374" t="inlineStr">
        <is>
          <t xml:space="preserve">CONCLUIDO	</t>
        </is>
      </c>
      <c r="D2374" t="n">
        <v>4.2839</v>
      </c>
      <c r="E2374" t="n">
        <v>23.34</v>
      </c>
      <c r="F2374" t="n">
        <v>19.08</v>
      </c>
      <c r="G2374" t="n">
        <v>17.61</v>
      </c>
      <c r="H2374" t="n">
        <v>0.29</v>
      </c>
      <c r="I2374" t="n">
        <v>65</v>
      </c>
      <c r="J2374" t="n">
        <v>152.53</v>
      </c>
      <c r="K2374" t="n">
        <v>49.1</v>
      </c>
      <c r="L2374" t="n">
        <v>2.5</v>
      </c>
      <c r="M2374" t="n">
        <v>63</v>
      </c>
      <c r="N2374" t="n">
        <v>25.93</v>
      </c>
      <c r="O2374" t="n">
        <v>19045.63</v>
      </c>
      <c r="P2374" t="n">
        <v>220.67</v>
      </c>
      <c r="Q2374" t="n">
        <v>444.63</v>
      </c>
      <c r="R2374" t="n">
        <v>119.03</v>
      </c>
      <c r="S2374" t="n">
        <v>48.21</v>
      </c>
      <c r="T2374" t="n">
        <v>29194.38</v>
      </c>
      <c r="U2374" t="n">
        <v>0.41</v>
      </c>
      <c r="V2374" t="n">
        <v>0.72</v>
      </c>
      <c r="W2374" t="n">
        <v>0.27</v>
      </c>
      <c r="X2374" t="n">
        <v>1.8</v>
      </c>
      <c r="Y2374" t="n">
        <v>1</v>
      </c>
      <c r="Z2374" t="n">
        <v>10</v>
      </c>
    </row>
    <row r="2375">
      <c r="A2375" t="n">
        <v>7</v>
      </c>
      <c r="B2375" t="n">
        <v>75</v>
      </c>
      <c r="C2375" t="inlineStr">
        <is>
          <t xml:space="preserve">CONCLUIDO	</t>
        </is>
      </c>
      <c r="D2375" t="n">
        <v>4.3697</v>
      </c>
      <c r="E2375" t="n">
        <v>22.88</v>
      </c>
      <c r="F2375" t="n">
        <v>18.84</v>
      </c>
      <c r="G2375" t="n">
        <v>19.49</v>
      </c>
      <c r="H2375" t="n">
        <v>0.32</v>
      </c>
      <c r="I2375" t="n">
        <v>58</v>
      </c>
      <c r="J2375" t="n">
        <v>152.88</v>
      </c>
      <c r="K2375" t="n">
        <v>49.1</v>
      </c>
      <c r="L2375" t="n">
        <v>2.75</v>
      </c>
      <c r="M2375" t="n">
        <v>56</v>
      </c>
      <c r="N2375" t="n">
        <v>26.03</v>
      </c>
      <c r="O2375" t="n">
        <v>19088.72</v>
      </c>
      <c r="P2375" t="n">
        <v>217.28</v>
      </c>
      <c r="Q2375" t="n">
        <v>444.56</v>
      </c>
      <c r="R2375" t="n">
        <v>111.14</v>
      </c>
      <c r="S2375" t="n">
        <v>48.21</v>
      </c>
      <c r="T2375" t="n">
        <v>25283.29</v>
      </c>
      <c r="U2375" t="n">
        <v>0.43</v>
      </c>
      <c r="V2375" t="n">
        <v>0.72</v>
      </c>
      <c r="W2375" t="n">
        <v>0.26</v>
      </c>
      <c r="X2375" t="n">
        <v>1.56</v>
      </c>
      <c r="Y2375" t="n">
        <v>1</v>
      </c>
      <c r="Z2375" t="n">
        <v>10</v>
      </c>
    </row>
    <row r="2376">
      <c r="A2376" t="n">
        <v>8</v>
      </c>
      <c r="B2376" t="n">
        <v>75</v>
      </c>
      <c r="C2376" t="inlineStr">
        <is>
          <t xml:space="preserve">CONCLUIDO	</t>
        </is>
      </c>
      <c r="D2376" t="n">
        <v>4.4657</v>
      </c>
      <c r="E2376" t="n">
        <v>22.39</v>
      </c>
      <c r="F2376" t="n">
        <v>18.53</v>
      </c>
      <c r="G2376" t="n">
        <v>21.38</v>
      </c>
      <c r="H2376" t="n">
        <v>0.35</v>
      </c>
      <c r="I2376" t="n">
        <v>52</v>
      </c>
      <c r="J2376" t="n">
        <v>153.23</v>
      </c>
      <c r="K2376" t="n">
        <v>49.1</v>
      </c>
      <c r="L2376" t="n">
        <v>3</v>
      </c>
      <c r="M2376" t="n">
        <v>50</v>
      </c>
      <c r="N2376" t="n">
        <v>26.13</v>
      </c>
      <c r="O2376" t="n">
        <v>19131.85</v>
      </c>
      <c r="P2376" t="n">
        <v>212.98</v>
      </c>
      <c r="Q2376" t="n">
        <v>444.56</v>
      </c>
      <c r="R2376" t="n">
        <v>101.37</v>
      </c>
      <c r="S2376" t="n">
        <v>48.21</v>
      </c>
      <c r="T2376" t="n">
        <v>20427.8</v>
      </c>
      <c r="U2376" t="n">
        <v>0.48</v>
      </c>
      <c r="V2376" t="n">
        <v>0.74</v>
      </c>
      <c r="W2376" t="n">
        <v>0.23</v>
      </c>
      <c r="X2376" t="n">
        <v>1.25</v>
      </c>
      <c r="Y2376" t="n">
        <v>1</v>
      </c>
      <c r="Z2376" t="n">
        <v>10</v>
      </c>
    </row>
    <row r="2377">
      <c r="A2377" t="n">
        <v>9</v>
      </c>
      <c r="B2377" t="n">
        <v>75</v>
      </c>
      <c r="C2377" t="inlineStr">
        <is>
          <t xml:space="preserve">CONCLUIDO	</t>
        </is>
      </c>
      <c r="D2377" t="n">
        <v>4.434</v>
      </c>
      <c r="E2377" t="n">
        <v>22.55</v>
      </c>
      <c r="F2377" t="n">
        <v>18.78</v>
      </c>
      <c r="G2377" t="n">
        <v>22.99</v>
      </c>
      <c r="H2377" t="n">
        <v>0.37</v>
      </c>
      <c r="I2377" t="n">
        <v>49</v>
      </c>
      <c r="J2377" t="n">
        <v>153.58</v>
      </c>
      <c r="K2377" t="n">
        <v>49.1</v>
      </c>
      <c r="L2377" t="n">
        <v>3.25</v>
      </c>
      <c r="M2377" t="n">
        <v>47</v>
      </c>
      <c r="N2377" t="n">
        <v>26.23</v>
      </c>
      <c r="O2377" t="n">
        <v>19175.02</v>
      </c>
      <c r="P2377" t="n">
        <v>215.71</v>
      </c>
      <c r="Q2377" t="n">
        <v>444.56</v>
      </c>
      <c r="R2377" t="n">
        <v>110.11</v>
      </c>
      <c r="S2377" t="n">
        <v>48.21</v>
      </c>
      <c r="T2377" t="n">
        <v>24816.54</v>
      </c>
      <c r="U2377" t="n">
        <v>0.44</v>
      </c>
      <c r="V2377" t="n">
        <v>0.73</v>
      </c>
      <c r="W2377" t="n">
        <v>0.24</v>
      </c>
      <c r="X2377" t="n">
        <v>1.5</v>
      </c>
      <c r="Y2377" t="n">
        <v>1</v>
      </c>
      <c r="Z2377" t="n">
        <v>10</v>
      </c>
    </row>
    <row r="2378">
      <c r="A2378" t="n">
        <v>10</v>
      </c>
      <c r="B2378" t="n">
        <v>75</v>
      </c>
      <c r="C2378" t="inlineStr">
        <is>
          <t xml:space="preserve">CONCLUIDO	</t>
        </is>
      </c>
      <c r="D2378" t="n">
        <v>4.4999</v>
      </c>
      <c r="E2378" t="n">
        <v>22.22</v>
      </c>
      <c r="F2378" t="n">
        <v>18.57</v>
      </c>
      <c r="G2378" t="n">
        <v>24.76</v>
      </c>
      <c r="H2378" t="n">
        <v>0.4</v>
      </c>
      <c r="I2378" t="n">
        <v>45</v>
      </c>
      <c r="J2378" t="n">
        <v>153.93</v>
      </c>
      <c r="K2378" t="n">
        <v>49.1</v>
      </c>
      <c r="L2378" t="n">
        <v>3.5</v>
      </c>
      <c r="M2378" t="n">
        <v>43</v>
      </c>
      <c r="N2378" t="n">
        <v>26.33</v>
      </c>
      <c r="O2378" t="n">
        <v>19218.22</v>
      </c>
      <c r="P2378" t="n">
        <v>212.91</v>
      </c>
      <c r="Q2378" t="n">
        <v>444.6</v>
      </c>
      <c r="R2378" t="n">
        <v>103</v>
      </c>
      <c r="S2378" t="n">
        <v>48.21</v>
      </c>
      <c r="T2378" t="n">
        <v>21281.7</v>
      </c>
      <c r="U2378" t="n">
        <v>0.47</v>
      </c>
      <c r="V2378" t="n">
        <v>0.73</v>
      </c>
      <c r="W2378" t="n">
        <v>0.23</v>
      </c>
      <c r="X2378" t="n">
        <v>1.29</v>
      </c>
      <c r="Y2378" t="n">
        <v>1</v>
      </c>
      <c r="Z2378" t="n">
        <v>10</v>
      </c>
    </row>
    <row r="2379">
      <c r="A2379" t="n">
        <v>11</v>
      </c>
      <c r="B2379" t="n">
        <v>75</v>
      </c>
      <c r="C2379" t="inlineStr">
        <is>
          <t xml:space="preserve">CONCLUIDO	</t>
        </is>
      </c>
      <c r="D2379" t="n">
        <v>4.537</v>
      </c>
      <c r="E2379" t="n">
        <v>22.04</v>
      </c>
      <c r="F2379" t="n">
        <v>18.48</v>
      </c>
      <c r="G2379" t="n">
        <v>26.4</v>
      </c>
      <c r="H2379" t="n">
        <v>0.43</v>
      </c>
      <c r="I2379" t="n">
        <v>42</v>
      </c>
      <c r="J2379" t="n">
        <v>154.28</v>
      </c>
      <c r="K2379" t="n">
        <v>49.1</v>
      </c>
      <c r="L2379" t="n">
        <v>3.75</v>
      </c>
      <c r="M2379" t="n">
        <v>40</v>
      </c>
      <c r="N2379" t="n">
        <v>26.43</v>
      </c>
      <c r="O2379" t="n">
        <v>19261.45</v>
      </c>
      <c r="P2379" t="n">
        <v>211.26</v>
      </c>
      <c r="Q2379" t="n">
        <v>444.57</v>
      </c>
      <c r="R2379" t="n">
        <v>99.92</v>
      </c>
      <c r="S2379" t="n">
        <v>48.21</v>
      </c>
      <c r="T2379" t="n">
        <v>19754.1</v>
      </c>
      <c r="U2379" t="n">
        <v>0.48</v>
      </c>
      <c r="V2379" t="n">
        <v>0.74</v>
      </c>
      <c r="W2379" t="n">
        <v>0.23</v>
      </c>
      <c r="X2379" t="n">
        <v>1.2</v>
      </c>
      <c r="Y2379" t="n">
        <v>1</v>
      </c>
      <c r="Z2379" t="n">
        <v>10</v>
      </c>
    </row>
    <row r="2380">
      <c r="A2380" t="n">
        <v>12</v>
      </c>
      <c r="B2380" t="n">
        <v>75</v>
      </c>
      <c r="C2380" t="inlineStr">
        <is>
          <t xml:space="preserve">CONCLUIDO	</t>
        </is>
      </c>
      <c r="D2380" t="n">
        <v>4.5783</v>
      </c>
      <c r="E2380" t="n">
        <v>21.84</v>
      </c>
      <c r="F2380" t="n">
        <v>18.37</v>
      </c>
      <c r="G2380" t="n">
        <v>28.27</v>
      </c>
      <c r="H2380" t="n">
        <v>0.46</v>
      </c>
      <c r="I2380" t="n">
        <v>39</v>
      </c>
      <c r="J2380" t="n">
        <v>154.63</v>
      </c>
      <c r="K2380" t="n">
        <v>49.1</v>
      </c>
      <c r="L2380" t="n">
        <v>4</v>
      </c>
      <c r="M2380" t="n">
        <v>37</v>
      </c>
      <c r="N2380" t="n">
        <v>26.53</v>
      </c>
      <c r="O2380" t="n">
        <v>19304.72</v>
      </c>
      <c r="P2380" t="n">
        <v>209.61</v>
      </c>
      <c r="Q2380" t="n">
        <v>444.61</v>
      </c>
      <c r="R2380" t="n">
        <v>96.44</v>
      </c>
      <c r="S2380" t="n">
        <v>48.21</v>
      </c>
      <c r="T2380" t="n">
        <v>18027.68</v>
      </c>
      <c r="U2380" t="n">
        <v>0.5</v>
      </c>
      <c r="V2380" t="n">
        <v>0.74</v>
      </c>
      <c r="W2380" t="n">
        <v>0.23</v>
      </c>
      <c r="X2380" t="n">
        <v>1.1</v>
      </c>
      <c r="Y2380" t="n">
        <v>1</v>
      </c>
      <c r="Z2380" t="n">
        <v>10</v>
      </c>
    </row>
    <row r="2381">
      <c r="A2381" t="n">
        <v>13</v>
      </c>
      <c r="B2381" t="n">
        <v>75</v>
      </c>
      <c r="C2381" t="inlineStr">
        <is>
          <t xml:space="preserve">CONCLUIDO	</t>
        </is>
      </c>
      <c r="D2381" t="n">
        <v>4.6042</v>
      </c>
      <c r="E2381" t="n">
        <v>21.72</v>
      </c>
      <c r="F2381" t="n">
        <v>18.31</v>
      </c>
      <c r="G2381" t="n">
        <v>29.7</v>
      </c>
      <c r="H2381" t="n">
        <v>0.49</v>
      </c>
      <c r="I2381" t="n">
        <v>37</v>
      </c>
      <c r="J2381" t="n">
        <v>154.98</v>
      </c>
      <c r="K2381" t="n">
        <v>49.1</v>
      </c>
      <c r="L2381" t="n">
        <v>4.25</v>
      </c>
      <c r="M2381" t="n">
        <v>35</v>
      </c>
      <c r="N2381" t="n">
        <v>26.63</v>
      </c>
      <c r="O2381" t="n">
        <v>19348.03</v>
      </c>
      <c r="P2381" t="n">
        <v>208.22</v>
      </c>
      <c r="Q2381" t="n">
        <v>444.55</v>
      </c>
      <c r="R2381" t="n">
        <v>94.31999999999999</v>
      </c>
      <c r="S2381" t="n">
        <v>48.21</v>
      </c>
      <c r="T2381" t="n">
        <v>16978.26</v>
      </c>
      <c r="U2381" t="n">
        <v>0.51</v>
      </c>
      <c r="V2381" t="n">
        <v>0.75</v>
      </c>
      <c r="W2381" t="n">
        <v>0.23</v>
      </c>
      <c r="X2381" t="n">
        <v>1.04</v>
      </c>
      <c r="Y2381" t="n">
        <v>1</v>
      </c>
      <c r="Z2381" t="n">
        <v>10</v>
      </c>
    </row>
    <row r="2382">
      <c r="A2382" t="n">
        <v>14</v>
      </c>
      <c r="B2382" t="n">
        <v>75</v>
      </c>
      <c r="C2382" t="inlineStr">
        <is>
          <t xml:space="preserve">CONCLUIDO	</t>
        </is>
      </c>
      <c r="D2382" t="n">
        <v>4.6474</v>
      </c>
      <c r="E2382" t="n">
        <v>21.52</v>
      </c>
      <c r="F2382" t="n">
        <v>18.2</v>
      </c>
      <c r="G2382" t="n">
        <v>32.12</v>
      </c>
      <c r="H2382" t="n">
        <v>0.51</v>
      </c>
      <c r="I2382" t="n">
        <v>34</v>
      </c>
      <c r="J2382" t="n">
        <v>155.33</v>
      </c>
      <c r="K2382" t="n">
        <v>49.1</v>
      </c>
      <c r="L2382" t="n">
        <v>4.5</v>
      </c>
      <c r="M2382" t="n">
        <v>32</v>
      </c>
      <c r="N2382" t="n">
        <v>26.74</v>
      </c>
      <c r="O2382" t="n">
        <v>19391.36</v>
      </c>
      <c r="P2382" t="n">
        <v>206.47</v>
      </c>
      <c r="Q2382" t="n">
        <v>444.55</v>
      </c>
      <c r="R2382" t="n">
        <v>90.76000000000001</v>
      </c>
      <c r="S2382" t="n">
        <v>48.21</v>
      </c>
      <c r="T2382" t="n">
        <v>15215.92</v>
      </c>
      <c r="U2382" t="n">
        <v>0.53</v>
      </c>
      <c r="V2382" t="n">
        <v>0.75</v>
      </c>
      <c r="W2382" t="n">
        <v>0.22</v>
      </c>
      <c r="X2382" t="n">
        <v>0.93</v>
      </c>
      <c r="Y2382" t="n">
        <v>1</v>
      </c>
      <c r="Z2382" t="n">
        <v>10</v>
      </c>
    </row>
    <row r="2383">
      <c r="A2383" t="n">
        <v>15</v>
      </c>
      <c r="B2383" t="n">
        <v>75</v>
      </c>
      <c r="C2383" t="inlineStr">
        <is>
          <t xml:space="preserve">CONCLUIDO	</t>
        </is>
      </c>
      <c r="D2383" t="n">
        <v>4.6694</v>
      </c>
      <c r="E2383" t="n">
        <v>21.42</v>
      </c>
      <c r="F2383" t="n">
        <v>18.16</v>
      </c>
      <c r="G2383" t="n">
        <v>34.05</v>
      </c>
      <c r="H2383" t="n">
        <v>0.54</v>
      </c>
      <c r="I2383" t="n">
        <v>32</v>
      </c>
      <c r="J2383" t="n">
        <v>155.68</v>
      </c>
      <c r="K2383" t="n">
        <v>49.1</v>
      </c>
      <c r="L2383" t="n">
        <v>4.75</v>
      </c>
      <c r="M2383" t="n">
        <v>30</v>
      </c>
      <c r="N2383" t="n">
        <v>26.84</v>
      </c>
      <c r="O2383" t="n">
        <v>19434.74</v>
      </c>
      <c r="P2383" t="n">
        <v>205.59</v>
      </c>
      <c r="Q2383" t="n">
        <v>444.57</v>
      </c>
      <c r="R2383" t="n">
        <v>89.25</v>
      </c>
      <c r="S2383" t="n">
        <v>48.21</v>
      </c>
      <c r="T2383" t="n">
        <v>14470.82</v>
      </c>
      <c r="U2383" t="n">
        <v>0.54</v>
      </c>
      <c r="V2383" t="n">
        <v>0.75</v>
      </c>
      <c r="W2383" t="n">
        <v>0.22</v>
      </c>
      <c r="X2383" t="n">
        <v>0.88</v>
      </c>
      <c r="Y2383" t="n">
        <v>1</v>
      </c>
      <c r="Z2383" t="n">
        <v>10</v>
      </c>
    </row>
    <row r="2384">
      <c r="A2384" t="n">
        <v>16</v>
      </c>
      <c r="B2384" t="n">
        <v>75</v>
      </c>
      <c r="C2384" t="inlineStr">
        <is>
          <t xml:space="preserve">CONCLUIDO	</t>
        </is>
      </c>
      <c r="D2384" t="n">
        <v>4.6823</v>
      </c>
      <c r="E2384" t="n">
        <v>21.36</v>
      </c>
      <c r="F2384" t="n">
        <v>18.13</v>
      </c>
      <c r="G2384" t="n">
        <v>35.1</v>
      </c>
      <c r="H2384" t="n">
        <v>0.57</v>
      </c>
      <c r="I2384" t="n">
        <v>31</v>
      </c>
      <c r="J2384" t="n">
        <v>156.03</v>
      </c>
      <c r="K2384" t="n">
        <v>49.1</v>
      </c>
      <c r="L2384" t="n">
        <v>5</v>
      </c>
      <c r="M2384" t="n">
        <v>29</v>
      </c>
      <c r="N2384" t="n">
        <v>26.94</v>
      </c>
      <c r="O2384" t="n">
        <v>19478.15</v>
      </c>
      <c r="P2384" t="n">
        <v>204.69</v>
      </c>
      <c r="Q2384" t="n">
        <v>444.55</v>
      </c>
      <c r="R2384" t="n">
        <v>88.51000000000001</v>
      </c>
      <c r="S2384" t="n">
        <v>48.21</v>
      </c>
      <c r="T2384" t="n">
        <v>14102.93</v>
      </c>
      <c r="U2384" t="n">
        <v>0.54</v>
      </c>
      <c r="V2384" t="n">
        <v>0.75</v>
      </c>
      <c r="W2384" t="n">
        <v>0.21</v>
      </c>
      <c r="X2384" t="n">
        <v>0.86</v>
      </c>
      <c r="Y2384" t="n">
        <v>1</v>
      </c>
      <c r="Z2384" t="n">
        <v>10</v>
      </c>
    </row>
    <row r="2385">
      <c r="A2385" t="n">
        <v>17</v>
      </c>
      <c r="B2385" t="n">
        <v>75</v>
      </c>
      <c r="C2385" t="inlineStr">
        <is>
          <t xml:space="preserve">CONCLUIDO	</t>
        </is>
      </c>
      <c r="D2385" t="n">
        <v>4.712</v>
      </c>
      <c r="E2385" t="n">
        <v>21.22</v>
      </c>
      <c r="F2385" t="n">
        <v>18.06</v>
      </c>
      <c r="G2385" t="n">
        <v>37.37</v>
      </c>
      <c r="H2385" t="n">
        <v>0.59</v>
      </c>
      <c r="I2385" t="n">
        <v>29</v>
      </c>
      <c r="J2385" t="n">
        <v>156.39</v>
      </c>
      <c r="K2385" t="n">
        <v>49.1</v>
      </c>
      <c r="L2385" t="n">
        <v>5.25</v>
      </c>
      <c r="M2385" t="n">
        <v>27</v>
      </c>
      <c r="N2385" t="n">
        <v>27.04</v>
      </c>
      <c r="O2385" t="n">
        <v>19521.59</v>
      </c>
      <c r="P2385" t="n">
        <v>203.46</v>
      </c>
      <c r="Q2385" t="n">
        <v>444.59</v>
      </c>
      <c r="R2385" t="n">
        <v>85.92</v>
      </c>
      <c r="S2385" t="n">
        <v>48.21</v>
      </c>
      <c r="T2385" t="n">
        <v>12820.22</v>
      </c>
      <c r="U2385" t="n">
        <v>0.5600000000000001</v>
      </c>
      <c r="V2385" t="n">
        <v>0.76</v>
      </c>
      <c r="W2385" t="n">
        <v>0.21</v>
      </c>
      <c r="X2385" t="n">
        <v>0.78</v>
      </c>
      <c r="Y2385" t="n">
        <v>1</v>
      </c>
      <c r="Z2385" t="n">
        <v>10</v>
      </c>
    </row>
    <row r="2386">
      <c r="A2386" t="n">
        <v>18</v>
      </c>
      <c r="B2386" t="n">
        <v>75</v>
      </c>
      <c r="C2386" t="inlineStr">
        <is>
          <t xml:space="preserve">CONCLUIDO	</t>
        </is>
      </c>
      <c r="D2386" t="n">
        <v>4.7325</v>
      </c>
      <c r="E2386" t="n">
        <v>21.13</v>
      </c>
      <c r="F2386" t="n">
        <v>18</v>
      </c>
      <c r="G2386" t="n">
        <v>38.57</v>
      </c>
      <c r="H2386" t="n">
        <v>0.62</v>
      </c>
      <c r="I2386" t="n">
        <v>28</v>
      </c>
      <c r="J2386" t="n">
        <v>156.74</v>
      </c>
      <c r="K2386" t="n">
        <v>49.1</v>
      </c>
      <c r="L2386" t="n">
        <v>5.5</v>
      </c>
      <c r="M2386" t="n">
        <v>26</v>
      </c>
      <c r="N2386" t="n">
        <v>27.14</v>
      </c>
      <c r="O2386" t="n">
        <v>19565.07</v>
      </c>
      <c r="P2386" t="n">
        <v>202.33</v>
      </c>
      <c r="Q2386" t="n">
        <v>444.58</v>
      </c>
      <c r="R2386" t="n">
        <v>83.79000000000001</v>
      </c>
      <c r="S2386" t="n">
        <v>48.21</v>
      </c>
      <c r="T2386" t="n">
        <v>11758.78</v>
      </c>
      <c r="U2386" t="n">
        <v>0.58</v>
      </c>
      <c r="V2386" t="n">
        <v>0.76</v>
      </c>
      <c r="W2386" t="n">
        <v>0.21</v>
      </c>
      <c r="X2386" t="n">
        <v>0.72</v>
      </c>
      <c r="Y2386" t="n">
        <v>1</v>
      </c>
      <c r="Z2386" t="n">
        <v>10</v>
      </c>
    </row>
    <row r="2387">
      <c r="A2387" t="n">
        <v>19</v>
      </c>
      <c r="B2387" t="n">
        <v>75</v>
      </c>
      <c r="C2387" t="inlineStr">
        <is>
          <t xml:space="preserve">CONCLUIDO	</t>
        </is>
      </c>
      <c r="D2387" t="n">
        <v>4.7658</v>
      </c>
      <c r="E2387" t="n">
        <v>20.98</v>
      </c>
      <c r="F2387" t="n">
        <v>17.91</v>
      </c>
      <c r="G2387" t="n">
        <v>41.34</v>
      </c>
      <c r="H2387" t="n">
        <v>0.65</v>
      </c>
      <c r="I2387" t="n">
        <v>26</v>
      </c>
      <c r="J2387" t="n">
        <v>157.09</v>
      </c>
      <c r="K2387" t="n">
        <v>49.1</v>
      </c>
      <c r="L2387" t="n">
        <v>5.75</v>
      </c>
      <c r="M2387" t="n">
        <v>24</v>
      </c>
      <c r="N2387" t="n">
        <v>27.25</v>
      </c>
      <c r="O2387" t="n">
        <v>19608.58</v>
      </c>
      <c r="P2387" t="n">
        <v>200.6</v>
      </c>
      <c r="Q2387" t="n">
        <v>444.55</v>
      </c>
      <c r="R2387" t="n">
        <v>81.72</v>
      </c>
      <c r="S2387" t="n">
        <v>48.21</v>
      </c>
      <c r="T2387" t="n">
        <v>10735.36</v>
      </c>
      <c r="U2387" t="n">
        <v>0.59</v>
      </c>
      <c r="V2387" t="n">
        <v>0.76</v>
      </c>
      <c r="W2387" t="n">
        <v>0.19</v>
      </c>
      <c r="X2387" t="n">
        <v>0.64</v>
      </c>
      <c r="Y2387" t="n">
        <v>1</v>
      </c>
      <c r="Z2387" t="n">
        <v>10</v>
      </c>
    </row>
    <row r="2388">
      <c r="A2388" t="n">
        <v>20</v>
      </c>
      <c r="B2388" t="n">
        <v>75</v>
      </c>
      <c r="C2388" t="inlineStr">
        <is>
          <t xml:space="preserve">CONCLUIDO	</t>
        </is>
      </c>
      <c r="D2388" t="n">
        <v>4.7336</v>
      </c>
      <c r="E2388" t="n">
        <v>21.13</v>
      </c>
      <c r="F2388" t="n">
        <v>18.05</v>
      </c>
      <c r="G2388" t="n">
        <v>41.66</v>
      </c>
      <c r="H2388" t="n">
        <v>0.67</v>
      </c>
      <c r="I2388" t="n">
        <v>26</v>
      </c>
      <c r="J2388" t="n">
        <v>157.44</v>
      </c>
      <c r="K2388" t="n">
        <v>49.1</v>
      </c>
      <c r="L2388" t="n">
        <v>6</v>
      </c>
      <c r="M2388" t="n">
        <v>24</v>
      </c>
      <c r="N2388" t="n">
        <v>27.35</v>
      </c>
      <c r="O2388" t="n">
        <v>19652.13</v>
      </c>
      <c r="P2388" t="n">
        <v>201.65</v>
      </c>
      <c r="Q2388" t="n">
        <v>444.58</v>
      </c>
      <c r="R2388" t="n">
        <v>86.02</v>
      </c>
      <c r="S2388" t="n">
        <v>48.21</v>
      </c>
      <c r="T2388" t="n">
        <v>12884.12</v>
      </c>
      <c r="U2388" t="n">
        <v>0.5600000000000001</v>
      </c>
      <c r="V2388" t="n">
        <v>0.76</v>
      </c>
      <c r="W2388" t="n">
        <v>0.21</v>
      </c>
      <c r="X2388" t="n">
        <v>0.78</v>
      </c>
      <c r="Y2388" t="n">
        <v>1</v>
      </c>
      <c r="Z2388" t="n">
        <v>10</v>
      </c>
    </row>
    <row r="2389">
      <c r="A2389" t="n">
        <v>21</v>
      </c>
      <c r="B2389" t="n">
        <v>75</v>
      </c>
      <c r="C2389" t="inlineStr">
        <is>
          <t xml:space="preserve">CONCLUIDO	</t>
        </is>
      </c>
      <c r="D2389" t="n">
        <v>4.7747</v>
      </c>
      <c r="E2389" t="n">
        <v>20.94</v>
      </c>
      <c r="F2389" t="n">
        <v>17.93</v>
      </c>
      <c r="G2389" t="n">
        <v>44.83</v>
      </c>
      <c r="H2389" t="n">
        <v>0.7</v>
      </c>
      <c r="I2389" t="n">
        <v>24</v>
      </c>
      <c r="J2389" t="n">
        <v>157.8</v>
      </c>
      <c r="K2389" t="n">
        <v>49.1</v>
      </c>
      <c r="L2389" t="n">
        <v>6.25</v>
      </c>
      <c r="M2389" t="n">
        <v>22</v>
      </c>
      <c r="N2389" t="n">
        <v>27.45</v>
      </c>
      <c r="O2389" t="n">
        <v>19695.71</v>
      </c>
      <c r="P2389" t="n">
        <v>199.91</v>
      </c>
      <c r="Q2389" t="n">
        <v>444.55</v>
      </c>
      <c r="R2389" t="n">
        <v>82.08</v>
      </c>
      <c r="S2389" t="n">
        <v>48.21</v>
      </c>
      <c r="T2389" t="n">
        <v>10925.5</v>
      </c>
      <c r="U2389" t="n">
        <v>0.59</v>
      </c>
      <c r="V2389" t="n">
        <v>0.76</v>
      </c>
      <c r="W2389" t="n">
        <v>0.2</v>
      </c>
      <c r="X2389" t="n">
        <v>0.66</v>
      </c>
      <c r="Y2389" t="n">
        <v>1</v>
      </c>
      <c r="Z2389" t="n">
        <v>10</v>
      </c>
    </row>
    <row r="2390">
      <c r="A2390" t="n">
        <v>22</v>
      </c>
      <c r="B2390" t="n">
        <v>75</v>
      </c>
      <c r="C2390" t="inlineStr">
        <is>
          <t xml:space="preserve">CONCLUIDO	</t>
        </is>
      </c>
      <c r="D2390" t="n">
        <v>4.787</v>
      </c>
      <c r="E2390" t="n">
        <v>20.89</v>
      </c>
      <c r="F2390" t="n">
        <v>17.91</v>
      </c>
      <c r="G2390" t="n">
        <v>46.72</v>
      </c>
      <c r="H2390" t="n">
        <v>0.73</v>
      </c>
      <c r="I2390" t="n">
        <v>23</v>
      </c>
      <c r="J2390" t="n">
        <v>158.15</v>
      </c>
      <c r="K2390" t="n">
        <v>49.1</v>
      </c>
      <c r="L2390" t="n">
        <v>6.5</v>
      </c>
      <c r="M2390" t="n">
        <v>21</v>
      </c>
      <c r="N2390" t="n">
        <v>27.56</v>
      </c>
      <c r="O2390" t="n">
        <v>19739.33</v>
      </c>
      <c r="P2390" t="n">
        <v>198.91</v>
      </c>
      <c r="Q2390" t="n">
        <v>444.59</v>
      </c>
      <c r="R2390" t="n">
        <v>81.11</v>
      </c>
      <c r="S2390" t="n">
        <v>48.21</v>
      </c>
      <c r="T2390" t="n">
        <v>10443.59</v>
      </c>
      <c r="U2390" t="n">
        <v>0.59</v>
      </c>
      <c r="V2390" t="n">
        <v>0.76</v>
      </c>
      <c r="W2390" t="n">
        <v>0.2</v>
      </c>
      <c r="X2390" t="n">
        <v>0.63</v>
      </c>
      <c r="Y2390" t="n">
        <v>1</v>
      </c>
      <c r="Z2390" t="n">
        <v>10</v>
      </c>
    </row>
    <row r="2391">
      <c r="A2391" t="n">
        <v>23</v>
      </c>
      <c r="B2391" t="n">
        <v>75</v>
      </c>
      <c r="C2391" t="inlineStr">
        <is>
          <t xml:space="preserve">CONCLUIDO	</t>
        </is>
      </c>
      <c r="D2391" t="n">
        <v>4.7859</v>
      </c>
      <c r="E2391" t="n">
        <v>20.89</v>
      </c>
      <c r="F2391" t="n">
        <v>17.92</v>
      </c>
      <c r="G2391" t="n">
        <v>46.74</v>
      </c>
      <c r="H2391" t="n">
        <v>0.75</v>
      </c>
      <c r="I2391" t="n">
        <v>23</v>
      </c>
      <c r="J2391" t="n">
        <v>158.51</v>
      </c>
      <c r="K2391" t="n">
        <v>49.1</v>
      </c>
      <c r="L2391" t="n">
        <v>6.75</v>
      </c>
      <c r="M2391" t="n">
        <v>21</v>
      </c>
      <c r="N2391" t="n">
        <v>27.66</v>
      </c>
      <c r="O2391" t="n">
        <v>19782.99</v>
      </c>
      <c r="P2391" t="n">
        <v>198.79</v>
      </c>
      <c r="Q2391" t="n">
        <v>444.57</v>
      </c>
      <c r="R2391" t="n">
        <v>81.48</v>
      </c>
      <c r="S2391" t="n">
        <v>48.21</v>
      </c>
      <c r="T2391" t="n">
        <v>10629.67</v>
      </c>
      <c r="U2391" t="n">
        <v>0.59</v>
      </c>
      <c r="V2391" t="n">
        <v>0.76</v>
      </c>
      <c r="W2391" t="n">
        <v>0.2</v>
      </c>
      <c r="X2391" t="n">
        <v>0.64</v>
      </c>
      <c r="Y2391" t="n">
        <v>1</v>
      </c>
      <c r="Z2391" t="n">
        <v>10</v>
      </c>
    </row>
    <row r="2392">
      <c r="A2392" t="n">
        <v>24</v>
      </c>
      <c r="B2392" t="n">
        <v>75</v>
      </c>
      <c r="C2392" t="inlineStr">
        <is>
          <t xml:space="preserve">CONCLUIDO	</t>
        </is>
      </c>
      <c r="D2392" t="n">
        <v>4.798</v>
      </c>
      <c r="E2392" t="n">
        <v>20.84</v>
      </c>
      <c r="F2392" t="n">
        <v>17.89</v>
      </c>
      <c r="G2392" t="n">
        <v>48.8</v>
      </c>
      <c r="H2392" t="n">
        <v>0.78</v>
      </c>
      <c r="I2392" t="n">
        <v>22</v>
      </c>
      <c r="J2392" t="n">
        <v>158.86</v>
      </c>
      <c r="K2392" t="n">
        <v>49.1</v>
      </c>
      <c r="L2392" t="n">
        <v>7</v>
      </c>
      <c r="M2392" t="n">
        <v>20</v>
      </c>
      <c r="N2392" t="n">
        <v>27.77</v>
      </c>
      <c r="O2392" t="n">
        <v>19826.68</v>
      </c>
      <c r="P2392" t="n">
        <v>197.93</v>
      </c>
      <c r="Q2392" t="n">
        <v>444.57</v>
      </c>
      <c r="R2392" t="n">
        <v>80.73999999999999</v>
      </c>
      <c r="S2392" t="n">
        <v>48.21</v>
      </c>
      <c r="T2392" t="n">
        <v>10265.3</v>
      </c>
      <c r="U2392" t="n">
        <v>0.6</v>
      </c>
      <c r="V2392" t="n">
        <v>0.76</v>
      </c>
      <c r="W2392" t="n">
        <v>0.2</v>
      </c>
      <c r="X2392" t="n">
        <v>0.62</v>
      </c>
      <c r="Y2392" t="n">
        <v>1</v>
      </c>
      <c r="Z2392" t="n">
        <v>10</v>
      </c>
    </row>
    <row r="2393">
      <c r="A2393" t="n">
        <v>25</v>
      </c>
      <c r="B2393" t="n">
        <v>75</v>
      </c>
      <c r="C2393" t="inlineStr">
        <is>
          <t xml:space="preserve">CONCLUIDO	</t>
        </is>
      </c>
      <c r="D2393" t="n">
        <v>4.817</v>
      </c>
      <c r="E2393" t="n">
        <v>20.76</v>
      </c>
      <c r="F2393" t="n">
        <v>17.84</v>
      </c>
      <c r="G2393" t="n">
        <v>50.98</v>
      </c>
      <c r="H2393" t="n">
        <v>0.8100000000000001</v>
      </c>
      <c r="I2393" t="n">
        <v>21</v>
      </c>
      <c r="J2393" t="n">
        <v>159.22</v>
      </c>
      <c r="K2393" t="n">
        <v>49.1</v>
      </c>
      <c r="L2393" t="n">
        <v>7.25</v>
      </c>
      <c r="M2393" t="n">
        <v>19</v>
      </c>
      <c r="N2393" t="n">
        <v>27.87</v>
      </c>
      <c r="O2393" t="n">
        <v>19870.53</v>
      </c>
      <c r="P2393" t="n">
        <v>196.95</v>
      </c>
      <c r="Q2393" t="n">
        <v>444.55</v>
      </c>
      <c r="R2393" t="n">
        <v>79.17</v>
      </c>
      <c r="S2393" t="n">
        <v>48.21</v>
      </c>
      <c r="T2393" t="n">
        <v>9484.59</v>
      </c>
      <c r="U2393" t="n">
        <v>0.61</v>
      </c>
      <c r="V2393" t="n">
        <v>0.76</v>
      </c>
      <c r="W2393" t="n">
        <v>0.2</v>
      </c>
      <c r="X2393" t="n">
        <v>0.57</v>
      </c>
      <c r="Y2393" t="n">
        <v>1</v>
      </c>
      <c r="Z2393" t="n">
        <v>10</v>
      </c>
    </row>
    <row r="2394">
      <c r="A2394" t="n">
        <v>26</v>
      </c>
      <c r="B2394" t="n">
        <v>75</v>
      </c>
      <c r="C2394" t="inlineStr">
        <is>
          <t xml:space="preserve">CONCLUIDO	</t>
        </is>
      </c>
      <c r="D2394" t="n">
        <v>4.8296</v>
      </c>
      <c r="E2394" t="n">
        <v>20.71</v>
      </c>
      <c r="F2394" t="n">
        <v>17.82</v>
      </c>
      <c r="G2394" t="n">
        <v>53.46</v>
      </c>
      <c r="H2394" t="n">
        <v>0.83</v>
      </c>
      <c r="I2394" t="n">
        <v>20</v>
      </c>
      <c r="J2394" t="n">
        <v>159.57</v>
      </c>
      <c r="K2394" t="n">
        <v>49.1</v>
      </c>
      <c r="L2394" t="n">
        <v>7.5</v>
      </c>
      <c r="M2394" t="n">
        <v>18</v>
      </c>
      <c r="N2394" t="n">
        <v>27.98</v>
      </c>
      <c r="O2394" t="n">
        <v>19914.3</v>
      </c>
      <c r="P2394" t="n">
        <v>196.41</v>
      </c>
      <c r="Q2394" t="n">
        <v>444.55</v>
      </c>
      <c r="R2394" t="n">
        <v>78.27</v>
      </c>
      <c r="S2394" t="n">
        <v>48.21</v>
      </c>
      <c r="T2394" t="n">
        <v>9041.690000000001</v>
      </c>
      <c r="U2394" t="n">
        <v>0.62</v>
      </c>
      <c r="V2394" t="n">
        <v>0.77</v>
      </c>
      <c r="W2394" t="n">
        <v>0.2</v>
      </c>
      <c r="X2394" t="n">
        <v>0.54</v>
      </c>
      <c r="Y2394" t="n">
        <v>1</v>
      </c>
      <c r="Z2394" t="n">
        <v>10</v>
      </c>
    </row>
    <row r="2395">
      <c r="A2395" t="n">
        <v>27</v>
      </c>
      <c r="B2395" t="n">
        <v>75</v>
      </c>
      <c r="C2395" t="inlineStr">
        <is>
          <t xml:space="preserve">CONCLUIDO	</t>
        </is>
      </c>
      <c r="D2395" t="n">
        <v>4.8311</v>
      </c>
      <c r="E2395" t="n">
        <v>20.7</v>
      </c>
      <c r="F2395" t="n">
        <v>17.81</v>
      </c>
      <c r="G2395" t="n">
        <v>53.43</v>
      </c>
      <c r="H2395" t="n">
        <v>0.86</v>
      </c>
      <c r="I2395" t="n">
        <v>20</v>
      </c>
      <c r="J2395" t="n">
        <v>159.92</v>
      </c>
      <c r="K2395" t="n">
        <v>49.1</v>
      </c>
      <c r="L2395" t="n">
        <v>7.75</v>
      </c>
      <c r="M2395" t="n">
        <v>18</v>
      </c>
      <c r="N2395" t="n">
        <v>28.08</v>
      </c>
      <c r="O2395" t="n">
        <v>19958.1</v>
      </c>
      <c r="P2395" t="n">
        <v>195.75</v>
      </c>
      <c r="Q2395" t="n">
        <v>444.55</v>
      </c>
      <c r="R2395" t="n">
        <v>77.98999999999999</v>
      </c>
      <c r="S2395" t="n">
        <v>48.21</v>
      </c>
      <c r="T2395" t="n">
        <v>8900.209999999999</v>
      </c>
      <c r="U2395" t="n">
        <v>0.62</v>
      </c>
      <c r="V2395" t="n">
        <v>0.77</v>
      </c>
      <c r="W2395" t="n">
        <v>0.2</v>
      </c>
      <c r="X2395" t="n">
        <v>0.54</v>
      </c>
      <c r="Y2395" t="n">
        <v>1</v>
      </c>
      <c r="Z2395" t="n">
        <v>10</v>
      </c>
    </row>
    <row r="2396">
      <c r="A2396" t="n">
        <v>28</v>
      </c>
      <c r="B2396" t="n">
        <v>75</v>
      </c>
      <c r="C2396" t="inlineStr">
        <is>
          <t xml:space="preserve">CONCLUIDO	</t>
        </is>
      </c>
      <c r="D2396" t="n">
        <v>4.8502</v>
      </c>
      <c r="E2396" t="n">
        <v>20.62</v>
      </c>
      <c r="F2396" t="n">
        <v>17.76</v>
      </c>
      <c r="G2396" t="n">
        <v>56.09</v>
      </c>
      <c r="H2396" t="n">
        <v>0.88</v>
      </c>
      <c r="I2396" t="n">
        <v>19</v>
      </c>
      <c r="J2396" t="n">
        <v>160.28</v>
      </c>
      <c r="K2396" t="n">
        <v>49.1</v>
      </c>
      <c r="L2396" t="n">
        <v>8</v>
      </c>
      <c r="M2396" t="n">
        <v>17</v>
      </c>
      <c r="N2396" t="n">
        <v>28.19</v>
      </c>
      <c r="O2396" t="n">
        <v>20001.93</v>
      </c>
      <c r="P2396" t="n">
        <v>194.93</v>
      </c>
      <c r="Q2396" t="n">
        <v>444.58</v>
      </c>
      <c r="R2396" t="n">
        <v>76.23999999999999</v>
      </c>
      <c r="S2396" t="n">
        <v>48.21</v>
      </c>
      <c r="T2396" t="n">
        <v>8028.21</v>
      </c>
      <c r="U2396" t="n">
        <v>0.63</v>
      </c>
      <c r="V2396" t="n">
        <v>0.77</v>
      </c>
      <c r="W2396" t="n">
        <v>0.19</v>
      </c>
      <c r="X2396" t="n">
        <v>0.48</v>
      </c>
      <c r="Y2396" t="n">
        <v>1</v>
      </c>
      <c r="Z2396" t="n">
        <v>10</v>
      </c>
    </row>
    <row r="2397">
      <c r="A2397" t="n">
        <v>29</v>
      </c>
      <c r="B2397" t="n">
        <v>75</v>
      </c>
      <c r="C2397" t="inlineStr">
        <is>
          <t xml:space="preserve">CONCLUIDO	</t>
        </is>
      </c>
      <c r="D2397" t="n">
        <v>4.8814</v>
      </c>
      <c r="E2397" t="n">
        <v>20.49</v>
      </c>
      <c r="F2397" t="n">
        <v>17.66</v>
      </c>
      <c r="G2397" t="n">
        <v>58.87</v>
      </c>
      <c r="H2397" t="n">
        <v>0.91</v>
      </c>
      <c r="I2397" t="n">
        <v>18</v>
      </c>
      <c r="J2397" t="n">
        <v>160.64</v>
      </c>
      <c r="K2397" t="n">
        <v>49.1</v>
      </c>
      <c r="L2397" t="n">
        <v>8.25</v>
      </c>
      <c r="M2397" t="n">
        <v>16</v>
      </c>
      <c r="N2397" t="n">
        <v>28.29</v>
      </c>
      <c r="O2397" t="n">
        <v>20045.81</v>
      </c>
      <c r="P2397" t="n">
        <v>192.71</v>
      </c>
      <c r="Q2397" t="n">
        <v>444.57</v>
      </c>
      <c r="R2397" t="n">
        <v>73.09999999999999</v>
      </c>
      <c r="S2397" t="n">
        <v>48.21</v>
      </c>
      <c r="T2397" t="n">
        <v>6466.78</v>
      </c>
      <c r="U2397" t="n">
        <v>0.66</v>
      </c>
      <c r="V2397" t="n">
        <v>0.77</v>
      </c>
      <c r="W2397" t="n">
        <v>0.18</v>
      </c>
      <c r="X2397" t="n">
        <v>0.38</v>
      </c>
      <c r="Y2397" t="n">
        <v>1</v>
      </c>
      <c r="Z2397" t="n">
        <v>10</v>
      </c>
    </row>
    <row r="2398">
      <c r="A2398" t="n">
        <v>30</v>
      </c>
      <c r="B2398" t="n">
        <v>75</v>
      </c>
      <c r="C2398" t="inlineStr">
        <is>
          <t xml:space="preserve">CONCLUIDO	</t>
        </is>
      </c>
      <c r="D2398" t="n">
        <v>4.8558</v>
      </c>
      <c r="E2398" t="n">
        <v>20.59</v>
      </c>
      <c r="F2398" t="n">
        <v>17.77</v>
      </c>
      <c r="G2398" t="n">
        <v>59.23</v>
      </c>
      <c r="H2398" t="n">
        <v>0.9399999999999999</v>
      </c>
      <c r="I2398" t="n">
        <v>18</v>
      </c>
      <c r="J2398" t="n">
        <v>160.99</v>
      </c>
      <c r="K2398" t="n">
        <v>49.1</v>
      </c>
      <c r="L2398" t="n">
        <v>8.5</v>
      </c>
      <c r="M2398" t="n">
        <v>16</v>
      </c>
      <c r="N2398" t="n">
        <v>28.4</v>
      </c>
      <c r="O2398" t="n">
        <v>20089.72</v>
      </c>
      <c r="P2398" t="n">
        <v>193.57</v>
      </c>
      <c r="Q2398" t="n">
        <v>444.56</v>
      </c>
      <c r="R2398" t="n">
        <v>76.7</v>
      </c>
      <c r="S2398" t="n">
        <v>48.21</v>
      </c>
      <c r="T2398" t="n">
        <v>8265.129999999999</v>
      </c>
      <c r="U2398" t="n">
        <v>0.63</v>
      </c>
      <c r="V2398" t="n">
        <v>0.77</v>
      </c>
      <c r="W2398" t="n">
        <v>0.19</v>
      </c>
      <c r="X2398" t="n">
        <v>0.49</v>
      </c>
      <c r="Y2398" t="n">
        <v>1</v>
      </c>
      <c r="Z2398" t="n">
        <v>10</v>
      </c>
    </row>
    <row r="2399">
      <c r="A2399" t="n">
        <v>31</v>
      </c>
      <c r="B2399" t="n">
        <v>75</v>
      </c>
      <c r="C2399" t="inlineStr">
        <is>
          <t xml:space="preserve">CONCLUIDO	</t>
        </is>
      </c>
      <c r="D2399" t="n">
        <v>4.8669</v>
      </c>
      <c r="E2399" t="n">
        <v>20.55</v>
      </c>
      <c r="F2399" t="n">
        <v>17.75</v>
      </c>
      <c r="G2399" t="n">
        <v>62.65</v>
      </c>
      <c r="H2399" t="n">
        <v>0.96</v>
      </c>
      <c r="I2399" t="n">
        <v>17</v>
      </c>
      <c r="J2399" t="n">
        <v>161.35</v>
      </c>
      <c r="K2399" t="n">
        <v>49.1</v>
      </c>
      <c r="L2399" t="n">
        <v>8.75</v>
      </c>
      <c r="M2399" t="n">
        <v>15</v>
      </c>
      <c r="N2399" t="n">
        <v>28.5</v>
      </c>
      <c r="O2399" t="n">
        <v>20133.66</v>
      </c>
      <c r="P2399" t="n">
        <v>192.93</v>
      </c>
      <c r="Q2399" t="n">
        <v>444.57</v>
      </c>
      <c r="R2399" t="n">
        <v>76.15000000000001</v>
      </c>
      <c r="S2399" t="n">
        <v>48.21</v>
      </c>
      <c r="T2399" t="n">
        <v>7994</v>
      </c>
      <c r="U2399" t="n">
        <v>0.63</v>
      </c>
      <c r="V2399" t="n">
        <v>0.77</v>
      </c>
      <c r="W2399" t="n">
        <v>0.19</v>
      </c>
      <c r="X2399" t="n">
        <v>0.47</v>
      </c>
      <c r="Y2399" t="n">
        <v>1</v>
      </c>
      <c r="Z2399" t="n">
        <v>10</v>
      </c>
    </row>
    <row r="2400">
      <c r="A2400" t="n">
        <v>32</v>
      </c>
      <c r="B2400" t="n">
        <v>75</v>
      </c>
      <c r="C2400" t="inlineStr">
        <is>
          <t xml:space="preserve">CONCLUIDO	</t>
        </is>
      </c>
      <c r="D2400" t="n">
        <v>4.8703</v>
      </c>
      <c r="E2400" t="n">
        <v>20.53</v>
      </c>
      <c r="F2400" t="n">
        <v>17.74</v>
      </c>
      <c r="G2400" t="n">
        <v>62.6</v>
      </c>
      <c r="H2400" t="n">
        <v>0.99</v>
      </c>
      <c r="I2400" t="n">
        <v>17</v>
      </c>
      <c r="J2400" t="n">
        <v>161.71</v>
      </c>
      <c r="K2400" t="n">
        <v>49.1</v>
      </c>
      <c r="L2400" t="n">
        <v>9</v>
      </c>
      <c r="M2400" t="n">
        <v>15</v>
      </c>
      <c r="N2400" t="n">
        <v>28.61</v>
      </c>
      <c r="O2400" t="n">
        <v>20177.64</v>
      </c>
      <c r="P2400" t="n">
        <v>192.17</v>
      </c>
      <c r="Q2400" t="n">
        <v>444.55</v>
      </c>
      <c r="R2400" t="n">
        <v>75.62</v>
      </c>
      <c r="S2400" t="n">
        <v>48.21</v>
      </c>
      <c r="T2400" t="n">
        <v>7729.05</v>
      </c>
      <c r="U2400" t="n">
        <v>0.64</v>
      </c>
      <c r="V2400" t="n">
        <v>0.77</v>
      </c>
      <c r="W2400" t="n">
        <v>0.19</v>
      </c>
      <c r="X2400" t="n">
        <v>0.46</v>
      </c>
      <c r="Y2400" t="n">
        <v>1</v>
      </c>
      <c r="Z2400" t="n">
        <v>10</v>
      </c>
    </row>
    <row r="2401">
      <c r="A2401" t="n">
        <v>33</v>
      </c>
      <c r="B2401" t="n">
        <v>75</v>
      </c>
      <c r="C2401" t="inlineStr">
        <is>
          <t xml:space="preserve">CONCLUIDO	</t>
        </is>
      </c>
      <c r="D2401" t="n">
        <v>4.8856</v>
      </c>
      <c r="E2401" t="n">
        <v>20.47</v>
      </c>
      <c r="F2401" t="n">
        <v>17.7</v>
      </c>
      <c r="G2401" t="n">
        <v>66.39</v>
      </c>
      <c r="H2401" t="n">
        <v>1.01</v>
      </c>
      <c r="I2401" t="n">
        <v>16</v>
      </c>
      <c r="J2401" t="n">
        <v>162.06</v>
      </c>
      <c r="K2401" t="n">
        <v>49.1</v>
      </c>
      <c r="L2401" t="n">
        <v>9.25</v>
      </c>
      <c r="M2401" t="n">
        <v>14</v>
      </c>
      <c r="N2401" t="n">
        <v>28.72</v>
      </c>
      <c r="O2401" t="n">
        <v>20221.66</v>
      </c>
      <c r="P2401" t="n">
        <v>191.1</v>
      </c>
      <c r="Q2401" t="n">
        <v>444.57</v>
      </c>
      <c r="R2401" t="n">
        <v>74.59</v>
      </c>
      <c r="S2401" t="n">
        <v>48.21</v>
      </c>
      <c r="T2401" t="n">
        <v>7219.23</v>
      </c>
      <c r="U2401" t="n">
        <v>0.65</v>
      </c>
      <c r="V2401" t="n">
        <v>0.77</v>
      </c>
      <c r="W2401" t="n">
        <v>0.19</v>
      </c>
      <c r="X2401" t="n">
        <v>0.43</v>
      </c>
      <c r="Y2401" t="n">
        <v>1</v>
      </c>
      <c r="Z2401" t="n">
        <v>10</v>
      </c>
    </row>
    <row r="2402">
      <c r="A2402" t="n">
        <v>34</v>
      </c>
      <c r="B2402" t="n">
        <v>75</v>
      </c>
      <c r="C2402" t="inlineStr">
        <is>
          <t xml:space="preserve">CONCLUIDO	</t>
        </is>
      </c>
      <c r="D2402" t="n">
        <v>4.8827</v>
      </c>
      <c r="E2402" t="n">
        <v>20.48</v>
      </c>
      <c r="F2402" t="n">
        <v>17.72</v>
      </c>
      <c r="G2402" t="n">
        <v>66.43000000000001</v>
      </c>
      <c r="H2402" t="n">
        <v>1.04</v>
      </c>
      <c r="I2402" t="n">
        <v>16</v>
      </c>
      <c r="J2402" t="n">
        <v>162.42</v>
      </c>
      <c r="K2402" t="n">
        <v>49.1</v>
      </c>
      <c r="L2402" t="n">
        <v>9.5</v>
      </c>
      <c r="M2402" t="n">
        <v>14</v>
      </c>
      <c r="N2402" t="n">
        <v>28.82</v>
      </c>
      <c r="O2402" t="n">
        <v>20265.72</v>
      </c>
      <c r="P2402" t="n">
        <v>191.23</v>
      </c>
      <c r="Q2402" t="n">
        <v>444.55</v>
      </c>
      <c r="R2402" t="n">
        <v>74.90000000000001</v>
      </c>
      <c r="S2402" t="n">
        <v>48.21</v>
      </c>
      <c r="T2402" t="n">
        <v>7373.2</v>
      </c>
      <c r="U2402" t="n">
        <v>0.64</v>
      </c>
      <c r="V2402" t="n">
        <v>0.77</v>
      </c>
      <c r="W2402" t="n">
        <v>0.19</v>
      </c>
      <c r="X2402" t="n">
        <v>0.44</v>
      </c>
      <c r="Y2402" t="n">
        <v>1</v>
      </c>
      <c r="Z2402" t="n">
        <v>10</v>
      </c>
    </row>
    <row r="2403">
      <c r="A2403" t="n">
        <v>35</v>
      </c>
      <c r="B2403" t="n">
        <v>75</v>
      </c>
      <c r="C2403" t="inlineStr">
        <is>
          <t xml:space="preserve">CONCLUIDO	</t>
        </is>
      </c>
      <c r="D2403" t="n">
        <v>4.9002</v>
      </c>
      <c r="E2403" t="n">
        <v>20.41</v>
      </c>
      <c r="F2403" t="n">
        <v>17.67</v>
      </c>
      <c r="G2403" t="n">
        <v>70.69</v>
      </c>
      <c r="H2403" t="n">
        <v>1.06</v>
      </c>
      <c r="I2403" t="n">
        <v>15</v>
      </c>
      <c r="J2403" t="n">
        <v>162.78</v>
      </c>
      <c r="K2403" t="n">
        <v>49.1</v>
      </c>
      <c r="L2403" t="n">
        <v>9.75</v>
      </c>
      <c r="M2403" t="n">
        <v>13</v>
      </c>
      <c r="N2403" t="n">
        <v>28.93</v>
      </c>
      <c r="O2403" t="n">
        <v>20309.81</v>
      </c>
      <c r="P2403" t="n">
        <v>190.15</v>
      </c>
      <c r="Q2403" t="n">
        <v>444.55</v>
      </c>
      <c r="R2403" t="n">
        <v>73.47</v>
      </c>
      <c r="S2403" t="n">
        <v>48.21</v>
      </c>
      <c r="T2403" t="n">
        <v>6663.87</v>
      </c>
      <c r="U2403" t="n">
        <v>0.66</v>
      </c>
      <c r="V2403" t="n">
        <v>0.77</v>
      </c>
      <c r="W2403" t="n">
        <v>0.19</v>
      </c>
      <c r="X2403" t="n">
        <v>0.4</v>
      </c>
      <c r="Y2403" t="n">
        <v>1</v>
      </c>
      <c r="Z2403" t="n">
        <v>10</v>
      </c>
    </row>
    <row r="2404">
      <c r="A2404" t="n">
        <v>36</v>
      </c>
      <c r="B2404" t="n">
        <v>75</v>
      </c>
      <c r="C2404" t="inlineStr">
        <is>
          <t xml:space="preserve">CONCLUIDO	</t>
        </is>
      </c>
      <c r="D2404" t="n">
        <v>4.8997</v>
      </c>
      <c r="E2404" t="n">
        <v>20.41</v>
      </c>
      <c r="F2404" t="n">
        <v>17.67</v>
      </c>
      <c r="G2404" t="n">
        <v>70.7</v>
      </c>
      <c r="H2404" t="n">
        <v>1.09</v>
      </c>
      <c r="I2404" t="n">
        <v>15</v>
      </c>
      <c r="J2404" t="n">
        <v>163.13</v>
      </c>
      <c r="K2404" t="n">
        <v>49.1</v>
      </c>
      <c r="L2404" t="n">
        <v>10</v>
      </c>
      <c r="M2404" t="n">
        <v>13</v>
      </c>
      <c r="N2404" t="n">
        <v>29.04</v>
      </c>
      <c r="O2404" t="n">
        <v>20353.94</v>
      </c>
      <c r="P2404" t="n">
        <v>189.61</v>
      </c>
      <c r="Q2404" t="n">
        <v>444.55</v>
      </c>
      <c r="R2404" t="n">
        <v>73.59</v>
      </c>
      <c r="S2404" t="n">
        <v>48.21</v>
      </c>
      <c r="T2404" t="n">
        <v>6723.01</v>
      </c>
      <c r="U2404" t="n">
        <v>0.66</v>
      </c>
      <c r="V2404" t="n">
        <v>0.77</v>
      </c>
      <c r="W2404" t="n">
        <v>0.19</v>
      </c>
      <c r="X2404" t="n">
        <v>0.4</v>
      </c>
      <c r="Y2404" t="n">
        <v>1</v>
      </c>
      <c r="Z2404" t="n">
        <v>10</v>
      </c>
    </row>
    <row r="2405">
      <c r="A2405" t="n">
        <v>37</v>
      </c>
      <c r="B2405" t="n">
        <v>75</v>
      </c>
      <c r="C2405" t="inlineStr">
        <is>
          <t xml:space="preserve">CONCLUIDO	</t>
        </is>
      </c>
      <c r="D2405" t="n">
        <v>4.8984</v>
      </c>
      <c r="E2405" t="n">
        <v>20.42</v>
      </c>
      <c r="F2405" t="n">
        <v>17.68</v>
      </c>
      <c r="G2405" t="n">
        <v>70.72</v>
      </c>
      <c r="H2405" t="n">
        <v>1.11</v>
      </c>
      <c r="I2405" t="n">
        <v>15</v>
      </c>
      <c r="J2405" t="n">
        <v>163.49</v>
      </c>
      <c r="K2405" t="n">
        <v>49.1</v>
      </c>
      <c r="L2405" t="n">
        <v>10.25</v>
      </c>
      <c r="M2405" t="n">
        <v>13</v>
      </c>
      <c r="N2405" t="n">
        <v>29.15</v>
      </c>
      <c r="O2405" t="n">
        <v>20398.1</v>
      </c>
      <c r="P2405" t="n">
        <v>189.22</v>
      </c>
      <c r="Q2405" t="n">
        <v>444.58</v>
      </c>
      <c r="R2405" t="n">
        <v>73.75</v>
      </c>
      <c r="S2405" t="n">
        <v>48.21</v>
      </c>
      <c r="T2405" t="n">
        <v>6802.79</v>
      </c>
      <c r="U2405" t="n">
        <v>0.65</v>
      </c>
      <c r="V2405" t="n">
        <v>0.77</v>
      </c>
      <c r="W2405" t="n">
        <v>0.19</v>
      </c>
      <c r="X2405" t="n">
        <v>0.4</v>
      </c>
      <c r="Y2405" t="n">
        <v>1</v>
      </c>
      <c r="Z2405" t="n">
        <v>10</v>
      </c>
    </row>
    <row r="2406">
      <c r="A2406" t="n">
        <v>38</v>
      </c>
      <c r="B2406" t="n">
        <v>75</v>
      </c>
      <c r="C2406" t="inlineStr">
        <is>
          <t xml:space="preserve">CONCLUIDO	</t>
        </is>
      </c>
      <c r="D2406" t="n">
        <v>4.9256</v>
      </c>
      <c r="E2406" t="n">
        <v>20.3</v>
      </c>
      <c r="F2406" t="n">
        <v>17.6</v>
      </c>
      <c r="G2406" t="n">
        <v>75.42</v>
      </c>
      <c r="H2406" t="n">
        <v>1.14</v>
      </c>
      <c r="I2406" t="n">
        <v>14</v>
      </c>
      <c r="J2406" t="n">
        <v>163.85</v>
      </c>
      <c r="K2406" t="n">
        <v>49.1</v>
      </c>
      <c r="L2406" t="n">
        <v>10.5</v>
      </c>
      <c r="M2406" t="n">
        <v>12</v>
      </c>
      <c r="N2406" t="n">
        <v>29.26</v>
      </c>
      <c r="O2406" t="n">
        <v>20442.3</v>
      </c>
      <c r="P2406" t="n">
        <v>188.06</v>
      </c>
      <c r="Q2406" t="n">
        <v>444.57</v>
      </c>
      <c r="R2406" t="n">
        <v>70.8</v>
      </c>
      <c r="S2406" t="n">
        <v>48.21</v>
      </c>
      <c r="T2406" t="n">
        <v>5332.58</v>
      </c>
      <c r="U2406" t="n">
        <v>0.68</v>
      </c>
      <c r="V2406" t="n">
        <v>0.78</v>
      </c>
      <c r="W2406" t="n">
        <v>0.19</v>
      </c>
      <c r="X2406" t="n">
        <v>0.32</v>
      </c>
      <c r="Y2406" t="n">
        <v>1</v>
      </c>
      <c r="Z2406" t="n">
        <v>10</v>
      </c>
    </row>
    <row r="2407">
      <c r="A2407" t="n">
        <v>39</v>
      </c>
      <c r="B2407" t="n">
        <v>75</v>
      </c>
      <c r="C2407" t="inlineStr">
        <is>
          <t xml:space="preserve">CONCLUIDO	</t>
        </is>
      </c>
      <c r="D2407" t="n">
        <v>4.9193</v>
      </c>
      <c r="E2407" t="n">
        <v>20.33</v>
      </c>
      <c r="F2407" t="n">
        <v>17.62</v>
      </c>
      <c r="G2407" t="n">
        <v>75.53</v>
      </c>
      <c r="H2407" t="n">
        <v>1.16</v>
      </c>
      <c r="I2407" t="n">
        <v>14</v>
      </c>
      <c r="J2407" t="n">
        <v>164.21</v>
      </c>
      <c r="K2407" t="n">
        <v>49.1</v>
      </c>
      <c r="L2407" t="n">
        <v>10.75</v>
      </c>
      <c r="M2407" t="n">
        <v>12</v>
      </c>
      <c r="N2407" t="n">
        <v>29.36</v>
      </c>
      <c r="O2407" t="n">
        <v>20486.54</v>
      </c>
      <c r="P2407" t="n">
        <v>187.86</v>
      </c>
      <c r="Q2407" t="n">
        <v>444.56</v>
      </c>
      <c r="R2407" t="n">
        <v>72.15000000000001</v>
      </c>
      <c r="S2407" t="n">
        <v>48.21</v>
      </c>
      <c r="T2407" t="n">
        <v>6010.67</v>
      </c>
      <c r="U2407" t="n">
        <v>0.67</v>
      </c>
      <c r="V2407" t="n">
        <v>0.77</v>
      </c>
      <c r="W2407" t="n">
        <v>0.18</v>
      </c>
      <c r="X2407" t="n">
        <v>0.35</v>
      </c>
      <c r="Y2407" t="n">
        <v>1</v>
      </c>
      <c r="Z2407" t="n">
        <v>10</v>
      </c>
    </row>
    <row r="2408">
      <c r="A2408" t="n">
        <v>40</v>
      </c>
      <c r="B2408" t="n">
        <v>75</v>
      </c>
      <c r="C2408" t="inlineStr">
        <is>
          <t xml:space="preserve">CONCLUIDO	</t>
        </is>
      </c>
      <c r="D2408" t="n">
        <v>4.9086</v>
      </c>
      <c r="E2408" t="n">
        <v>20.37</v>
      </c>
      <c r="F2408" t="n">
        <v>17.67</v>
      </c>
      <c r="G2408" t="n">
        <v>75.72</v>
      </c>
      <c r="H2408" t="n">
        <v>1.18</v>
      </c>
      <c r="I2408" t="n">
        <v>14</v>
      </c>
      <c r="J2408" t="n">
        <v>164.57</v>
      </c>
      <c r="K2408" t="n">
        <v>49.1</v>
      </c>
      <c r="L2408" t="n">
        <v>11</v>
      </c>
      <c r="M2408" t="n">
        <v>12</v>
      </c>
      <c r="N2408" t="n">
        <v>29.47</v>
      </c>
      <c r="O2408" t="n">
        <v>20530.82</v>
      </c>
      <c r="P2408" t="n">
        <v>186.82</v>
      </c>
      <c r="Q2408" t="n">
        <v>444.55</v>
      </c>
      <c r="R2408" t="n">
        <v>73.5</v>
      </c>
      <c r="S2408" t="n">
        <v>48.21</v>
      </c>
      <c r="T2408" t="n">
        <v>6684.37</v>
      </c>
      <c r="U2408" t="n">
        <v>0.66</v>
      </c>
      <c r="V2408" t="n">
        <v>0.77</v>
      </c>
      <c r="W2408" t="n">
        <v>0.19</v>
      </c>
      <c r="X2408" t="n">
        <v>0.39</v>
      </c>
      <c r="Y2408" t="n">
        <v>1</v>
      </c>
      <c r="Z2408" t="n">
        <v>10</v>
      </c>
    </row>
    <row r="2409">
      <c r="A2409" t="n">
        <v>41</v>
      </c>
      <c r="B2409" t="n">
        <v>75</v>
      </c>
      <c r="C2409" t="inlineStr">
        <is>
          <t xml:space="preserve">CONCLUIDO	</t>
        </is>
      </c>
      <c r="D2409" t="n">
        <v>4.9264</v>
      </c>
      <c r="E2409" t="n">
        <v>20.3</v>
      </c>
      <c r="F2409" t="n">
        <v>17.62</v>
      </c>
      <c r="G2409" t="n">
        <v>81.34999999999999</v>
      </c>
      <c r="H2409" t="n">
        <v>1.21</v>
      </c>
      <c r="I2409" t="n">
        <v>13</v>
      </c>
      <c r="J2409" t="n">
        <v>164.93</v>
      </c>
      <c r="K2409" t="n">
        <v>49.1</v>
      </c>
      <c r="L2409" t="n">
        <v>11.25</v>
      </c>
      <c r="M2409" t="n">
        <v>11</v>
      </c>
      <c r="N2409" t="n">
        <v>29.58</v>
      </c>
      <c r="O2409" t="n">
        <v>20575.13</v>
      </c>
      <c r="P2409" t="n">
        <v>186.03</v>
      </c>
      <c r="Q2409" t="n">
        <v>444.55</v>
      </c>
      <c r="R2409" t="n">
        <v>72.05</v>
      </c>
      <c r="S2409" t="n">
        <v>48.21</v>
      </c>
      <c r="T2409" t="n">
        <v>5965.87</v>
      </c>
      <c r="U2409" t="n">
        <v>0.67</v>
      </c>
      <c r="V2409" t="n">
        <v>0.77</v>
      </c>
      <c r="W2409" t="n">
        <v>0.18</v>
      </c>
      <c r="X2409" t="n">
        <v>0.35</v>
      </c>
      <c r="Y2409" t="n">
        <v>1</v>
      </c>
      <c r="Z2409" t="n">
        <v>10</v>
      </c>
    </row>
    <row r="2410">
      <c r="A2410" t="n">
        <v>42</v>
      </c>
      <c r="B2410" t="n">
        <v>75</v>
      </c>
      <c r="C2410" t="inlineStr">
        <is>
          <t xml:space="preserve">CONCLUIDO	</t>
        </is>
      </c>
      <c r="D2410" t="n">
        <v>4.9287</v>
      </c>
      <c r="E2410" t="n">
        <v>20.29</v>
      </c>
      <c r="F2410" t="n">
        <v>17.62</v>
      </c>
      <c r="G2410" t="n">
        <v>81.3</v>
      </c>
      <c r="H2410" t="n">
        <v>1.23</v>
      </c>
      <c r="I2410" t="n">
        <v>13</v>
      </c>
      <c r="J2410" t="n">
        <v>165.29</v>
      </c>
      <c r="K2410" t="n">
        <v>49.1</v>
      </c>
      <c r="L2410" t="n">
        <v>11.5</v>
      </c>
      <c r="M2410" t="n">
        <v>11</v>
      </c>
      <c r="N2410" t="n">
        <v>29.69</v>
      </c>
      <c r="O2410" t="n">
        <v>20619.48</v>
      </c>
      <c r="P2410" t="n">
        <v>185.75</v>
      </c>
      <c r="Q2410" t="n">
        <v>444.56</v>
      </c>
      <c r="R2410" t="n">
        <v>71.59999999999999</v>
      </c>
      <c r="S2410" t="n">
        <v>48.21</v>
      </c>
      <c r="T2410" t="n">
        <v>5741.05</v>
      </c>
      <c r="U2410" t="n">
        <v>0.67</v>
      </c>
      <c r="V2410" t="n">
        <v>0.77</v>
      </c>
      <c r="W2410" t="n">
        <v>0.19</v>
      </c>
      <c r="X2410" t="n">
        <v>0.34</v>
      </c>
      <c r="Y2410" t="n">
        <v>1</v>
      </c>
      <c r="Z2410" t="n">
        <v>10</v>
      </c>
    </row>
    <row r="2411">
      <c r="A2411" t="n">
        <v>43</v>
      </c>
      <c r="B2411" t="n">
        <v>75</v>
      </c>
      <c r="C2411" t="inlineStr">
        <is>
          <t xml:space="preserve">CONCLUIDO	</t>
        </is>
      </c>
      <c r="D2411" t="n">
        <v>4.9238</v>
      </c>
      <c r="E2411" t="n">
        <v>20.31</v>
      </c>
      <c r="F2411" t="n">
        <v>17.64</v>
      </c>
      <c r="G2411" t="n">
        <v>81.40000000000001</v>
      </c>
      <c r="H2411" t="n">
        <v>1.26</v>
      </c>
      <c r="I2411" t="n">
        <v>13</v>
      </c>
      <c r="J2411" t="n">
        <v>165.65</v>
      </c>
      <c r="K2411" t="n">
        <v>49.1</v>
      </c>
      <c r="L2411" t="n">
        <v>11.75</v>
      </c>
      <c r="M2411" t="n">
        <v>11</v>
      </c>
      <c r="N2411" t="n">
        <v>29.8</v>
      </c>
      <c r="O2411" t="n">
        <v>20663.87</v>
      </c>
      <c r="P2411" t="n">
        <v>185.67</v>
      </c>
      <c r="Q2411" t="n">
        <v>444.56</v>
      </c>
      <c r="R2411" t="n">
        <v>72.23999999999999</v>
      </c>
      <c r="S2411" t="n">
        <v>48.21</v>
      </c>
      <c r="T2411" t="n">
        <v>6061.25</v>
      </c>
      <c r="U2411" t="n">
        <v>0.67</v>
      </c>
      <c r="V2411" t="n">
        <v>0.77</v>
      </c>
      <c r="W2411" t="n">
        <v>0.19</v>
      </c>
      <c r="X2411" t="n">
        <v>0.36</v>
      </c>
      <c r="Y2411" t="n">
        <v>1</v>
      </c>
      <c r="Z2411" t="n">
        <v>10</v>
      </c>
    </row>
    <row r="2412">
      <c r="A2412" t="n">
        <v>44</v>
      </c>
      <c r="B2412" t="n">
        <v>75</v>
      </c>
      <c r="C2412" t="inlineStr">
        <is>
          <t xml:space="preserve">CONCLUIDO	</t>
        </is>
      </c>
      <c r="D2412" t="n">
        <v>4.9451</v>
      </c>
      <c r="E2412" t="n">
        <v>20.22</v>
      </c>
      <c r="F2412" t="n">
        <v>17.58</v>
      </c>
      <c r="G2412" t="n">
        <v>87.90000000000001</v>
      </c>
      <c r="H2412" t="n">
        <v>1.28</v>
      </c>
      <c r="I2412" t="n">
        <v>12</v>
      </c>
      <c r="J2412" t="n">
        <v>166.01</v>
      </c>
      <c r="K2412" t="n">
        <v>49.1</v>
      </c>
      <c r="L2412" t="n">
        <v>12</v>
      </c>
      <c r="M2412" t="n">
        <v>10</v>
      </c>
      <c r="N2412" t="n">
        <v>29.91</v>
      </c>
      <c r="O2412" t="n">
        <v>20708.3</v>
      </c>
      <c r="P2412" t="n">
        <v>183.25</v>
      </c>
      <c r="Q2412" t="n">
        <v>444.55</v>
      </c>
      <c r="R2412" t="n">
        <v>70.48</v>
      </c>
      <c r="S2412" t="n">
        <v>48.21</v>
      </c>
      <c r="T2412" t="n">
        <v>5187.33</v>
      </c>
      <c r="U2412" t="n">
        <v>0.68</v>
      </c>
      <c r="V2412" t="n">
        <v>0.78</v>
      </c>
      <c r="W2412" t="n">
        <v>0.18</v>
      </c>
      <c r="X2412" t="n">
        <v>0.3</v>
      </c>
      <c r="Y2412" t="n">
        <v>1</v>
      </c>
      <c r="Z2412" t="n">
        <v>10</v>
      </c>
    </row>
    <row r="2413">
      <c r="A2413" t="n">
        <v>45</v>
      </c>
      <c r="B2413" t="n">
        <v>75</v>
      </c>
      <c r="C2413" t="inlineStr">
        <is>
          <t xml:space="preserve">CONCLUIDO	</t>
        </is>
      </c>
      <c r="D2413" t="n">
        <v>4.9436</v>
      </c>
      <c r="E2413" t="n">
        <v>20.23</v>
      </c>
      <c r="F2413" t="n">
        <v>17.59</v>
      </c>
      <c r="G2413" t="n">
        <v>87.92</v>
      </c>
      <c r="H2413" t="n">
        <v>1.3</v>
      </c>
      <c r="I2413" t="n">
        <v>12</v>
      </c>
      <c r="J2413" t="n">
        <v>166.37</v>
      </c>
      <c r="K2413" t="n">
        <v>49.1</v>
      </c>
      <c r="L2413" t="n">
        <v>12.25</v>
      </c>
      <c r="M2413" t="n">
        <v>10</v>
      </c>
      <c r="N2413" t="n">
        <v>30.02</v>
      </c>
      <c r="O2413" t="n">
        <v>20752.76</v>
      </c>
      <c r="P2413" t="n">
        <v>183.6</v>
      </c>
      <c r="Q2413" t="n">
        <v>444.55</v>
      </c>
      <c r="R2413" t="n">
        <v>70.62</v>
      </c>
      <c r="S2413" t="n">
        <v>48.21</v>
      </c>
      <c r="T2413" t="n">
        <v>5254.74</v>
      </c>
      <c r="U2413" t="n">
        <v>0.68</v>
      </c>
      <c r="V2413" t="n">
        <v>0.78</v>
      </c>
      <c r="W2413" t="n">
        <v>0.18</v>
      </c>
      <c r="X2413" t="n">
        <v>0.31</v>
      </c>
      <c r="Y2413" t="n">
        <v>1</v>
      </c>
      <c r="Z2413" t="n">
        <v>10</v>
      </c>
    </row>
    <row r="2414">
      <c r="A2414" t="n">
        <v>46</v>
      </c>
      <c r="B2414" t="n">
        <v>75</v>
      </c>
      <c r="C2414" t="inlineStr">
        <is>
          <t xml:space="preserve">CONCLUIDO	</t>
        </is>
      </c>
      <c r="D2414" t="n">
        <v>4.9447</v>
      </c>
      <c r="E2414" t="n">
        <v>20.22</v>
      </c>
      <c r="F2414" t="n">
        <v>17.58</v>
      </c>
      <c r="G2414" t="n">
        <v>87.90000000000001</v>
      </c>
      <c r="H2414" t="n">
        <v>1.33</v>
      </c>
      <c r="I2414" t="n">
        <v>12</v>
      </c>
      <c r="J2414" t="n">
        <v>166.73</v>
      </c>
      <c r="K2414" t="n">
        <v>49.1</v>
      </c>
      <c r="L2414" t="n">
        <v>12.5</v>
      </c>
      <c r="M2414" t="n">
        <v>10</v>
      </c>
      <c r="N2414" t="n">
        <v>30.13</v>
      </c>
      <c r="O2414" t="n">
        <v>20797.26</v>
      </c>
      <c r="P2414" t="n">
        <v>183.78</v>
      </c>
      <c r="Q2414" t="n">
        <v>444.55</v>
      </c>
      <c r="R2414" t="n">
        <v>70.5</v>
      </c>
      <c r="S2414" t="n">
        <v>48.21</v>
      </c>
      <c r="T2414" t="n">
        <v>5196.99</v>
      </c>
      <c r="U2414" t="n">
        <v>0.68</v>
      </c>
      <c r="V2414" t="n">
        <v>0.78</v>
      </c>
      <c r="W2414" t="n">
        <v>0.18</v>
      </c>
      <c r="X2414" t="n">
        <v>0.3</v>
      </c>
      <c r="Y2414" t="n">
        <v>1</v>
      </c>
      <c r="Z2414" t="n">
        <v>10</v>
      </c>
    </row>
    <row r="2415">
      <c r="A2415" t="n">
        <v>47</v>
      </c>
      <c r="B2415" t="n">
        <v>75</v>
      </c>
      <c r="C2415" t="inlineStr">
        <is>
          <t xml:space="preserve">CONCLUIDO	</t>
        </is>
      </c>
      <c r="D2415" t="n">
        <v>4.9532</v>
      </c>
      <c r="E2415" t="n">
        <v>20.19</v>
      </c>
      <c r="F2415" t="n">
        <v>17.55</v>
      </c>
      <c r="G2415" t="n">
        <v>87.73</v>
      </c>
      <c r="H2415" t="n">
        <v>1.35</v>
      </c>
      <c r="I2415" t="n">
        <v>12</v>
      </c>
      <c r="J2415" t="n">
        <v>167.09</v>
      </c>
      <c r="K2415" t="n">
        <v>49.1</v>
      </c>
      <c r="L2415" t="n">
        <v>12.75</v>
      </c>
      <c r="M2415" t="n">
        <v>10</v>
      </c>
      <c r="N2415" t="n">
        <v>30.25</v>
      </c>
      <c r="O2415" t="n">
        <v>20841.8</v>
      </c>
      <c r="P2415" t="n">
        <v>182.77</v>
      </c>
      <c r="Q2415" t="n">
        <v>444.55</v>
      </c>
      <c r="R2415" t="n">
        <v>69.23</v>
      </c>
      <c r="S2415" t="n">
        <v>48.21</v>
      </c>
      <c r="T2415" t="n">
        <v>4559.36</v>
      </c>
      <c r="U2415" t="n">
        <v>0.7</v>
      </c>
      <c r="V2415" t="n">
        <v>0.78</v>
      </c>
      <c r="W2415" t="n">
        <v>0.18</v>
      </c>
      <c r="X2415" t="n">
        <v>0.27</v>
      </c>
      <c r="Y2415" t="n">
        <v>1</v>
      </c>
      <c r="Z2415" t="n">
        <v>10</v>
      </c>
    </row>
    <row r="2416">
      <c r="A2416" t="n">
        <v>48</v>
      </c>
      <c r="B2416" t="n">
        <v>75</v>
      </c>
      <c r="C2416" t="inlineStr">
        <is>
          <t xml:space="preserve">CONCLUIDO	</t>
        </is>
      </c>
      <c r="D2416" t="n">
        <v>4.9611</v>
      </c>
      <c r="E2416" t="n">
        <v>20.16</v>
      </c>
      <c r="F2416" t="n">
        <v>17.54</v>
      </c>
      <c r="G2416" t="n">
        <v>95.7</v>
      </c>
      <c r="H2416" t="n">
        <v>1.38</v>
      </c>
      <c r="I2416" t="n">
        <v>11</v>
      </c>
      <c r="J2416" t="n">
        <v>167.45</v>
      </c>
      <c r="K2416" t="n">
        <v>49.1</v>
      </c>
      <c r="L2416" t="n">
        <v>13</v>
      </c>
      <c r="M2416" t="n">
        <v>9</v>
      </c>
      <c r="N2416" t="n">
        <v>30.36</v>
      </c>
      <c r="O2416" t="n">
        <v>20886.38</v>
      </c>
      <c r="P2416" t="n">
        <v>181.04</v>
      </c>
      <c r="Q2416" t="n">
        <v>444.55</v>
      </c>
      <c r="R2416" t="n">
        <v>69.47</v>
      </c>
      <c r="S2416" t="n">
        <v>48.21</v>
      </c>
      <c r="T2416" t="n">
        <v>4687.33</v>
      </c>
      <c r="U2416" t="n">
        <v>0.6899999999999999</v>
      </c>
      <c r="V2416" t="n">
        <v>0.78</v>
      </c>
      <c r="W2416" t="n">
        <v>0.18</v>
      </c>
      <c r="X2416" t="n">
        <v>0.27</v>
      </c>
      <c r="Y2416" t="n">
        <v>1</v>
      </c>
      <c r="Z2416" t="n">
        <v>10</v>
      </c>
    </row>
    <row r="2417">
      <c r="A2417" t="n">
        <v>49</v>
      </c>
      <c r="B2417" t="n">
        <v>75</v>
      </c>
      <c r="C2417" t="inlineStr">
        <is>
          <t xml:space="preserve">CONCLUIDO	</t>
        </is>
      </c>
      <c r="D2417" t="n">
        <v>4.9579</v>
      </c>
      <c r="E2417" t="n">
        <v>20.17</v>
      </c>
      <c r="F2417" t="n">
        <v>17.56</v>
      </c>
      <c r="G2417" t="n">
        <v>95.77</v>
      </c>
      <c r="H2417" t="n">
        <v>1.4</v>
      </c>
      <c r="I2417" t="n">
        <v>11</v>
      </c>
      <c r="J2417" t="n">
        <v>167.81</v>
      </c>
      <c r="K2417" t="n">
        <v>49.1</v>
      </c>
      <c r="L2417" t="n">
        <v>13.25</v>
      </c>
      <c r="M2417" t="n">
        <v>9</v>
      </c>
      <c r="N2417" t="n">
        <v>30.47</v>
      </c>
      <c r="O2417" t="n">
        <v>20930.99</v>
      </c>
      <c r="P2417" t="n">
        <v>180.69</v>
      </c>
      <c r="Q2417" t="n">
        <v>444.56</v>
      </c>
      <c r="R2417" t="n">
        <v>69.8</v>
      </c>
      <c r="S2417" t="n">
        <v>48.21</v>
      </c>
      <c r="T2417" t="n">
        <v>4849.26</v>
      </c>
      <c r="U2417" t="n">
        <v>0.6899999999999999</v>
      </c>
      <c r="V2417" t="n">
        <v>0.78</v>
      </c>
      <c r="W2417" t="n">
        <v>0.18</v>
      </c>
      <c r="X2417" t="n">
        <v>0.28</v>
      </c>
      <c r="Y2417" t="n">
        <v>1</v>
      </c>
      <c r="Z2417" t="n">
        <v>10</v>
      </c>
    </row>
    <row r="2418">
      <c r="A2418" t="n">
        <v>50</v>
      </c>
      <c r="B2418" t="n">
        <v>75</v>
      </c>
      <c r="C2418" t="inlineStr">
        <is>
          <t xml:space="preserve">CONCLUIDO	</t>
        </is>
      </c>
      <c r="D2418" t="n">
        <v>4.9568</v>
      </c>
      <c r="E2418" t="n">
        <v>20.17</v>
      </c>
      <c r="F2418" t="n">
        <v>17.56</v>
      </c>
      <c r="G2418" t="n">
        <v>95.79000000000001</v>
      </c>
      <c r="H2418" t="n">
        <v>1.42</v>
      </c>
      <c r="I2418" t="n">
        <v>11</v>
      </c>
      <c r="J2418" t="n">
        <v>168.18</v>
      </c>
      <c r="K2418" t="n">
        <v>49.1</v>
      </c>
      <c r="L2418" t="n">
        <v>13.5</v>
      </c>
      <c r="M2418" t="n">
        <v>9</v>
      </c>
      <c r="N2418" t="n">
        <v>30.58</v>
      </c>
      <c r="O2418" t="n">
        <v>20975.64</v>
      </c>
      <c r="P2418" t="n">
        <v>180.98</v>
      </c>
      <c r="Q2418" t="n">
        <v>444.56</v>
      </c>
      <c r="R2418" t="n">
        <v>69.90000000000001</v>
      </c>
      <c r="S2418" t="n">
        <v>48.21</v>
      </c>
      <c r="T2418" t="n">
        <v>4902.05</v>
      </c>
      <c r="U2418" t="n">
        <v>0.6899999999999999</v>
      </c>
      <c r="V2418" t="n">
        <v>0.78</v>
      </c>
      <c r="W2418" t="n">
        <v>0.18</v>
      </c>
      <c r="X2418" t="n">
        <v>0.28</v>
      </c>
      <c r="Y2418" t="n">
        <v>1</v>
      </c>
      <c r="Z2418" t="n">
        <v>10</v>
      </c>
    </row>
    <row r="2419">
      <c r="A2419" t="n">
        <v>51</v>
      </c>
      <c r="B2419" t="n">
        <v>75</v>
      </c>
      <c r="C2419" t="inlineStr">
        <is>
          <t xml:space="preserve">CONCLUIDO	</t>
        </is>
      </c>
      <c r="D2419" t="n">
        <v>4.9556</v>
      </c>
      <c r="E2419" t="n">
        <v>20.18</v>
      </c>
      <c r="F2419" t="n">
        <v>17.57</v>
      </c>
      <c r="G2419" t="n">
        <v>95.81999999999999</v>
      </c>
      <c r="H2419" t="n">
        <v>1.45</v>
      </c>
      <c r="I2419" t="n">
        <v>11</v>
      </c>
      <c r="J2419" t="n">
        <v>168.54</v>
      </c>
      <c r="K2419" t="n">
        <v>49.1</v>
      </c>
      <c r="L2419" t="n">
        <v>13.75</v>
      </c>
      <c r="M2419" t="n">
        <v>9</v>
      </c>
      <c r="N2419" t="n">
        <v>30.69</v>
      </c>
      <c r="O2419" t="n">
        <v>21020.34</v>
      </c>
      <c r="P2419" t="n">
        <v>180.58</v>
      </c>
      <c r="Q2419" t="n">
        <v>444.55</v>
      </c>
      <c r="R2419" t="n">
        <v>70.12</v>
      </c>
      <c r="S2419" t="n">
        <v>48.21</v>
      </c>
      <c r="T2419" t="n">
        <v>5010.46</v>
      </c>
      <c r="U2419" t="n">
        <v>0.6899999999999999</v>
      </c>
      <c r="V2419" t="n">
        <v>0.78</v>
      </c>
      <c r="W2419" t="n">
        <v>0.18</v>
      </c>
      <c r="X2419" t="n">
        <v>0.29</v>
      </c>
      <c r="Y2419" t="n">
        <v>1</v>
      </c>
      <c r="Z2419" t="n">
        <v>10</v>
      </c>
    </row>
    <row r="2420">
      <c r="A2420" t="n">
        <v>52</v>
      </c>
      <c r="B2420" t="n">
        <v>75</v>
      </c>
      <c r="C2420" t="inlineStr">
        <is>
          <t xml:space="preserve">CONCLUIDO	</t>
        </is>
      </c>
      <c r="D2420" t="n">
        <v>4.9568</v>
      </c>
      <c r="E2420" t="n">
        <v>20.17</v>
      </c>
      <c r="F2420" t="n">
        <v>17.56</v>
      </c>
      <c r="G2420" t="n">
        <v>95.79000000000001</v>
      </c>
      <c r="H2420" t="n">
        <v>1.47</v>
      </c>
      <c r="I2420" t="n">
        <v>11</v>
      </c>
      <c r="J2420" t="n">
        <v>168.9</v>
      </c>
      <c r="K2420" t="n">
        <v>49.1</v>
      </c>
      <c r="L2420" t="n">
        <v>14</v>
      </c>
      <c r="M2420" t="n">
        <v>9</v>
      </c>
      <c r="N2420" t="n">
        <v>30.81</v>
      </c>
      <c r="O2420" t="n">
        <v>21065.06</v>
      </c>
      <c r="P2420" t="n">
        <v>179.67</v>
      </c>
      <c r="Q2420" t="n">
        <v>444.63</v>
      </c>
      <c r="R2420" t="n">
        <v>69.95</v>
      </c>
      <c r="S2420" t="n">
        <v>48.21</v>
      </c>
      <c r="T2420" t="n">
        <v>4924.3</v>
      </c>
      <c r="U2420" t="n">
        <v>0.6899999999999999</v>
      </c>
      <c r="V2420" t="n">
        <v>0.78</v>
      </c>
      <c r="W2420" t="n">
        <v>0.18</v>
      </c>
      <c r="X2420" t="n">
        <v>0.28</v>
      </c>
      <c r="Y2420" t="n">
        <v>1</v>
      </c>
      <c r="Z2420" t="n">
        <v>10</v>
      </c>
    </row>
    <row r="2421">
      <c r="A2421" t="n">
        <v>53</v>
      </c>
      <c r="B2421" t="n">
        <v>75</v>
      </c>
      <c r="C2421" t="inlineStr">
        <is>
          <t xml:space="preserve">CONCLUIDO	</t>
        </is>
      </c>
      <c r="D2421" t="n">
        <v>4.9748</v>
      </c>
      <c r="E2421" t="n">
        <v>20.1</v>
      </c>
      <c r="F2421" t="n">
        <v>17.52</v>
      </c>
      <c r="G2421" t="n">
        <v>105.11</v>
      </c>
      <c r="H2421" t="n">
        <v>1.49</v>
      </c>
      <c r="I2421" t="n">
        <v>10</v>
      </c>
      <c r="J2421" t="n">
        <v>169.26</v>
      </c>
      <c r="K2421" t="n">
        <v>49.1</v>
      </c>
      <c r="L2421" t="n">
        <v>14.25</v>
      </c>
      <c r="M2421" t="n">
        <v>8</v>
      </c>
      <c r="N2421" t="n">
        <v>30.92</v>
      </c>
      <c r="O2421" t="n">
        <v>21109.83</v>
      </c>
      <c r="P2421" t="n">
        <v>178.44</v>
      </c>
      <c r="Q2421" t="n">
        <v>444.58</v>
      </c>
      <c r="R2421" t="n">
        <v>68.43000000000001</v>
      </c>
      <c r="S2421" t="n">
        <v>48.21</v>
      </c>
      <c r="T2421" t="n">
        <v>4169.83</v>
      </c>
      <c r="U2421" t="n">
        <v>0.7</v>
      </c>
      <c r="V2421" t="n">
        <v>0.78</v>
      </c>
      <c r="W2421" t="n">
        <v>0.18</v>
      </c>
      <c r="X2421" t="n">
        <v>0.24</v>
      </c>
      <c r="Y2421" t="n">
        <v>1</v>
      </c>
      <c r="Z2421" t="n">
        <v>10</v>
      </c>
    </row>
    <row r="2422">
      <c r="A2422" t="n">
        <v>54</v>
      </c>
      <c r="B2422" t="n">
        <v>75</v>
      </c>
      <c r="C2422" t="inlineStr">
        <is>
          <t xml:space="preserve">CONCLUIDO	</t>
        </is>
      </c>
      <c r="D2422" t="n">
        <v>4.9727</v>
      </c>
      <c r="E2422" t="n">
        <v>20.11</v>
      </c>
      <c r="F2422" t="n">
        <v>17.53</v>
      </c>
      <c r="G2422" t="n">
        <v>105.17</v>
      </c>
      <c r="H2422" t="n">
        <v>1.52</v>
      </c>
      <c r="I2422" t="n">
        <v>10</v>
      </c>
      <c r="J2422" t="n">
        <v>169.63</v>
      </c>
      <c r="K2422" t="n">
        <v>49.1</v>
      </c>
      <c r="L2422" t="n">
        <v>14.5</v>
      </c>
      <c r="M2422" t="n">
        <v>8</v>
      </c>
      <c r="N2422" t="n">
        <v>31.03</v>
      </c>
      <c r="O2422" t="n">
        <v>21154.64</v>
      </c>
      <c r="P2422" t="n">
        <v>178.57</v>
      </c>
      <c r="Q2422" t="n">
        <v>444.6</v>
      </c>
      <c r="R2422" t="n">
        <v>68.75</v>
      </c>
      <c r="S2422" t="n">
        <v>48.21</v>
      </c>
      <c r="T2422" t="n">
        <v>4332.2</v>
      </c>
      <c r="U2422" t="n">
        <v>0.7</v>
      </c>
      <c r="V2422" t="n">
        <v>0.78</v>
      </c>
      <c r="W2422" t="n">
        <v>0.18</v>
      </c>
      <c r="X2422" t="n">
        <v>0.25</v>
      </c>
      <c r="Y2422" t="n">
        <v>1</v>
      </c>
      <c r="Z2422" t="n">
        <v>10</v>
      </c>
    </row>
    <row r="2423">
      <c r="A2423" t="n">
        <v>55</v>
      </c>
      <c r="B2423" t="n">
        <v>75</v>
      </c>
      <c r="C2423" t="inlineStr">
        <is>
          <t xml:space="preserve">CONCLUIDO	</t>
        </is>
      </c>
      <c r="D2423" t="n">
        <v>4.9791</v>
      </c>
      <c r="E2423" t="n">
        <v>20.08</v>
      </c>
      <c r="F2423" t="n">
        <v>17.5</v>
      </c>
      <c r="G2423" t="n">
        <v>105.01</v>
      </c>
      <c r="H2423" t="n">
        <v>1.54</v>
      </c>
      <c r="I2423" t="n">
        <v>10</v>
      </c>
      <c r="J2423" t="n">
        <v>169.99</v>
      </c>
      <c r="K2423" t="n">
        <v>49.1</v>
      </c>
      <c r="L2423" t="n">
        <v>14.75</v>
      </c>
      <c r="M2423" t="n">
        <v>8</v>
      </c>
      <c r="N2423" t="n">
        <v>31.15</v>
      </c>
      <c r="O2423" t="n">
        <v>21199.48</v>
      </c>
      <c r="P2423" t="n">
        <v>177.61</v>
      </c>
      <c r="Q2423" t="n">
        <v>444.55</v>
      </c>
      <c r="R2423" t="n">
        <v>67.77</v>
      </c>
      <c r="S2423" t="n">
        <v>48.21</v>
      </c>
      <c r="T2423" t="n">
        <v>3839.79</v>
      </c>
      <c r="U2423" t="n">
        <v>0.71</v>
      </c>
      <c r="V2423" t="n">
        <v>0.78</v>
      </c>
      <c r="W2423" t="n">
        <v>0.18</v>
      </c>
      <c r="X2423" t="n">
        <v>0.23</v>
      </c>
      <c r="Y2423" t="n">
        <v>1</v>
      </c>
      <c r="Z2423" t="n">
        <v>10</v>
      </c>
    </row>
    <row r="2424">
      <c r="A2424" t="n">
        <v>56</v>
      </c>
      <c r="B2424" t="n">
        <v>75</v>
      </c>
      <c r="C2424" t="inlineStr">
        <is>
          <t xml:space="preserve">CONCLUIDO	</t>
        </is>
      </c>
      <c r="D2424" t="n">
        <v>4.9852</v>
      </c>
      <c r="E2424" t="n">
        <v>20.06</v>
      </c>
      <c r="F2424" t="n">
        <v>17.48</v>
      </c>
      <c r="G2424" t="n">
        <v>104.86</v>
      </c>
      <c r="H2424" t="n">
        <v>1.56</v>
      </c>
      <c r="I2424" t="n">
        <v>10</v>
      </c>
      <c r="J2424" t="n">
        <v>170.35</v>
      </c>
      <c r="K2424" t="n">
        <v>49.1</v>
      </c>
      <c r="L2424" t="n">
        <v>15</v>
      </c>
      <c r="M2424" t="n">
        <v>8</v>
      </c>
      <c r="N2424" t="n">
        <v>31.26</v>
      </c>
      <c r="O2424" t="n">
        <v>21244.37</v>
      </c>
      <c r="P2424" t="n">
        <v>176.78</v>
      </c>
      <c r="Q2424" t="n">
        <v>444.55</v>
      </c>
      <c r="R2424" t="n">
        <v>67.06</v>
      </c>
      <c r="S2424" t="n">
        <v>48.21</v>
      </c>
      <c r="T2424" t="n">
        <v>3485.12</v>
      </c>
      <c r="U2424" t="n">
        <v>0.72</v>
      </c>
      <c r="V2424" t="n">
        <v>0.78</v>
      </c>
      <c r="W2424" t="n">
        <v>0.18</v>
      </c>
      <c r="X2424" t="n">
        <v>0.2</v>
      </c>
      <c r="Y2424" t="n">
        <v>1</v>
      </c>
      <c r="Z2424" t="n">
        <v>10</v>
      </c>
    </row>
    <row r="2425">
      <c r="A2425" t="n">
        <v>57</v>
      </c>
      <c r="B2425" t="n">
        <v>75</v>
      </c>
      <c r="C2425" t="inlineStr">
        <is>
          <t xml:space="preserve">CONCLUIDO	</t>
        </is>
      </c>
      <c r="D2425" t="n">
        <v>4.9591</v>
      </c>
      <c r="E2425" t="n">
        <v>20.16</v>
      </c>
      <c r="F2425" t="n">
        <v>17.58</v>
      </c>
      <c r="G2425" t="n">
        <v>105.5</v>
      </c>
      <c r="H2425" t="n">
        <v>1.58</v>
      </c>
      <c r="I2425" t="n">
        <v>10</v>
      </c>
      <c r="J2425" t="n">
        <v>170.72</v>
      </c>
      <c r="K2425" t="n">
        <v>49.1</v>
      </c>
      <c r="L2425" t="n">
        <v>15.25</v>
      </c>
      <c r="M2425" t="n">
        <v>8</v>
      </c>
      <c r="N2425" t="n">
        <v>31.37</v>
      </c>
      <c r="O2425" t="n">
        <v>21289.29</v>
      </c>
      <c r="P2425" t="n">
        <v>176.61</v>
      </c>
      <c r="Q2425" t="n">
        <v>444.55</v>
      </c>
      <c r="R2425" t="n">
        <v>70.79000000000001</v>
      </c>
      <c r="S2425" t="n">
        <v>48.21</v>
      </c>
      <c r="T2425" t="n">
        <v>5348.45</v>
      </c>
      <c r="U2425" t="n">
        <v>0.68</v>
      </c>
      <c r="V2425" t="n">
        <v>0.78</v>
      </c>
      <c r="W2425" t="n">
        <v>0.18</v>
      </c>
      <c r="X2425" t="n">
        <v>0.31</v>
      </c>
      <c r="Y2425" t="n">
        <v>1</v>
      </c>
      <c r="Z2425" t="n">
        <v>10</v>
      </c>
    </row>
    <row r="2426">
      <c r="A2426" t="n">
        <v>58</v>
      </c>
      <c r="B2426" t="n">
        <v>75</v>
      </c>
      <c r="C2426" t="inlineStr">
        <is>
          <t xml:space="preserve">CONCLUIDO	</t>
        </is>
      </c>
      <c r="D2426" t="n">
        <v>4.9698</v>
      </c>
      <c r="E2426" t="n">
        <v>20.12</v>
      </c>
      <c r="F2426" t="n">
        <v>17.54</v>
      </c>
      <c r="G2426" t="n">
        <v>105.24</v>
      </c>
      <c r="H2426" t="n">
        <v>1.61</v>
      </c>
      <c r="I2426" t="n">
        <v>10</v>
      </c>
      <c r="J2426" t="n">
        <v>171.08</v>
      </c>
      <c r="K2426" t="n">
        <v>49.1</v>
      </c>
      <c r="L2426" t="n">
        <v>15.5</v>
      </c>
      <c r="M2426" t="n">
        <v>8</v>
      </c>
      <c r="N2426" t="n">
        <v>31.49</v>
      </c>
      <c r="O2426" t="n">
        <v>21334.25</v>
      </c>
      <c r="P2426" t="n">
        <v>174.74</v>
      </c>
      <c r="Q2426" t="n">
        <v>444.55</v>
      </c>
      <c r="R2426" t="n">
        <v>69.17</v>
      </c>
      <c r="S2426" t="n">
        <v>48.21</v>
      </c>
      <c r="T2426" t="n">
        <v>4539.38</v>
      </c>
      <c r="U2426" t="n">
        <v>0.7</v>
      </c>
      <c r="V2426" t="n">
        <v>0.78</v>
      </c>
      <c r="W2426" t="n">
        <v>0.18</v>
      </c>
      <c r="X2426" t="n">
        <v>0.26</v>
      </c>
      <c r="Y2426" t="n">
        <v>1</v>
      </c>
      <c r="Z2426" t="n">
        <v>10</v>
      </c>
    </row>
    <row r="2427">
      <c r="A2427" t="n">
        <v>59</v>
      </c>
      <c r="B2427" t="n">
        <v>75</v>
      </c>
      <c r="C2427" t="inlineStr">
        <is>
          <t xml:space="preserve">CONCLUIDO	</t>
        </is>
      </c>
      <c r="D2427" t="n">
        <v>4.9866</v>
      </c>
      <c r="E2427" t="n">
        <v>20.05</v>
      </c>
      <c r="F2427" t="n">
        <v>17.5</v>
      </c>
      <c r="G2427" t="n">
        <v>116.68</v>
      </c>
      <c r="H2427" t="n">
        <v>1.63</v>
      </c>
      <c r="I2427" t="n">
        <v>9</v>
      </c>
      <c r="J2427" t="n">
        <v>171.45</v>
      </c>
      <c r="K2427" t="n">
        <v>49.1</v>
      </c>
      <c r="L2427" t="n">
        <v>15.75</v>
      </c>
      <c r="M2427" t="n">
        <v>7</v>
      </c>
      <c r="N2427" t="n">
        <v>31.6</v>
      </c>
      <c r="O2427" t="n">
        <v>21379.25</v>
      </c>
      <c r="P2427" t="n">
        <v>173.94</v>
      </c>
      <c r="Q2427" t="n">
        <v>444.55</v>
      </c>
      <c r="R2427" t="n">
        <v>67.97</v>
      </c>
      <c r="S2427" t="n">
        <v>48.21</v>
      </c>
      <c r="T2427" t="n">
        <v>3943.91</v>
      </c>
      <c r="U2427" t="n">
        <v>0.71</v>
      </c>
      <c r="V2427" t="n">
        <v>0.78</v>
      </c>
      <c r="W2427" t="n">
        <v>0.18</v>
      </c>
      <c r="X2427" t="n">
        <v>0.23</v>
      </c>
      <c r="Y2427" t="n">
        <v>1</v>
      </c>
      <c r="Z2427" t="n">
        <v>10</v>
      </c>
    </row>
    <row r="2428">
      <c r="A2428" t="n">
        <v>60</v>
      </c>
      <c r="B2428" t="n">
        <v>75</v>
      </c>
      <c r="C2428" t="inlineStr">
        <is>
          <t xml:space="preserve">CONCLUIDO	</t>
        </is>
      </c>
      <c r="D2428" t="n">
        <v>4.9832</v>
      </c>
      <c r="E2428" t="n">
        <v>20.07</v>
      </c>
      <c r="F2428" t="n">
        <v>17.52</v>
      </c>
      <c r="G2428" t="n">
        <v>116.77</v>
      </c>
      <c r="H2428" t="n">
        <v>1.65</v>
      </c>
      <c r="I2428" t="n">
        <v>9</v>
      </c>
      <c r="J2428" t="n">
        <v>171.81</v>
      </c>
      <c r="K2428" t="n">
        <v>49.1</v>
      </c>
      <c r="L2428" t="n">
        <v>16</v>
      </c>
      <c r="M2428" t="n">
        <v>7</v>
      </c>
      <c r="N2428" t="n">
        <v>31.72</v>
      </c>
      <c r="O2428" t="n">
        <v>21424.29</v>
      </c>
      <c r="P2428" t="n">
        <v>174.14</v>
      </c>
      <c r="Q2428" t="n">
        <v>444.57</v>
      </c>
      <c r="R2428" t="n">
        <v>68.44</v>
      </c>
      <c r="S2428" t="n">
        <v>48.21</v>
      </c>
      <c r="T2428" t="n">
        <v>4178.01</v>
      </c>
      <c r="U2428" t="n">
        <v>0.7</v>
      </c>
      <c r="V2428" t="n">
        <v>0.78</v>
      </c>
      <c r="W2428" t="n">
        <v>0.18</v>
      </c>
      <c r="X2428" t="n">
        <v>0.24</v>
      </c>
      <c r="Y2428" t="n">
        <v>1</v>
      </c>
      <c r="Z2428" t="n">
        <v>10</v>
      </c>
    </row>
    <row r="2429">
      <c r="A2429" t="n">
        <v>61</v>
      </c>
      <c r="B2429" t="n">
        <v>75</v>
      </c>
      <c r="C2429" t="inlineStr">
        <is>
          <t xml:space="preserve">CONCLUIDO	</t>
        </is>
      </c>
      <c r="D2429" t="n">
        <v>4.9859</v>
      </c>
      <c r="E2429" t="n">
        <v>20.06</v>
      </c>
      <c r="F2429" t="n">
        <v>17.51</v>
      </c>
      <c r="G2429" t="n">
        <v>116.7</v>
      </c>
      <c r="H2429" t="n">
        <v>1.67</v>
      </c>
      <c r="I2429" t="n">
        <v>9</v>
      </c>
      <c r="J2429" t="n">
        <v>172.18</v>
      </c>
      <c r="K2429" t="n">
        <v>49.1</v>
      </c>
      <c r="L2429" t="n">
        <v>16.25</v>
      </c>
      <c r="M2429" t="n">
        <v>7</v>
      </c>
      <c r="N2429" t="n">
        <v>31.83</v>
      </c>
      <c r="O2429" t="n">
        <v>21469.36</v>
      </c>
      <c r="P2429" t="n">
        <v>173.75</v>
      </c>
      <c r="Q2429" t="n">
        <v>444.56</v>
      </c>
      <c r="R2429" t="n">
        <v>68.06999999999999</v>
      </c>
      <c r="S2429" t="n">
        <v>48.21</v>
      </c>
      <c r="T2429" t="n">
        <v>3996.42</v>
      </c>
      <c r="U2429" t="n">
        <v>0.71</v>
      </c>
      <c r="V2429" t="n">
        <v>0.78</v>
      </c>
      <c r="W2429" t="n">
        <v>0.18</v>
      </c>
      <c r="X2429" t="n">
        <v>0.23</v>
      </c>
      <c r="Y2429" t="n">
        <v>1</v>
      </c>
      <c r="Z2429" t="n">
        <v>10</v>
      </c>
    </row>
    <row r="2430">
      <c r="A2430" t="n">
        <v>62</v>
      </c>
      <c r="B2430" t="n">
        <v>75</v>
      </c>
      <c r="C2430" t="inlineStr">
        <is>
          <t xml:space="preserve">CONCLUIDO	</t>
        </is>
      </c>
      <c r="D2430" t="n">
        <v>4.9883</v>
      </c>
      <c r="E2430" t="n">
        <v>20.05</v>
      </c>
      <c r="F2430" t="n">
        <v>17.5</v>
      </c>
      <c r="G2430" t="n">
        <v>116.64</v>
      </c>
      <c r="H2430" t="n">
        <v>1.7</v>
      </c>
      <c r="I2430" t="n">
        <v>9</v>
      </c>
      <c r="J2430" t="n">
        <v>172.54</v>
      </c>
      <c r="K2430" t="n">
        <v>49.1</v>
      </c>
      <c r="L2430" t="n">
        <v>16.5</v>
      </c>
      <c r="M2430" t="n">
        <v>7</v>
      </c>
      <c r="N2430" t="n">
        <v>31.95</v>
      </c>
      <c r="O2430" t="n">
        <v>21514.48</v>
      </c>
      <c r="P2430" t="n">
        <v>174.01</v>
      </c>
      <c r="Q2430" t="n">
        <v>444.55</v>
      </c>
      <c r="R2430" t="n">
        <v>67.67</v>
      </c>
      <c r="S2430" t="n">
        <v>48.21</v>
      </c>
      <c r="T2430" t="n">
        <v>3794.95</v>
      </c>
      <c r="U2430" t="n">
        <v>0.71</v>
      </c>
      <c r="V2430" t="n">
        <v>0.78</v>
      </c>
      <c r="W2430" t="n">
        <v>0.18</v>
      </c>
      <c r="X2430" t="n">
        <v>0.22</v>
      </c>
      <c r="Y2430" t="n">
        <v>1</v>
      </c>
      <c r="Z2430" t="n">
        <v>10</v>
      </c>
    </row>
    <row r="2431">
      <c r="A2431" t="n">
        <v>63</v>
      </c>
      <c r="B2431" t="n">
        <v>75</v>
      </c>
      <c r="C2431" t="inlineStr">
        <is>
          <t xml:space="preserve">CONCLUIDO	</t>
        </is>
      </c>
      <c r="D2431" t="n">
        <v>4.9911</v>
      </c>
      <c r="E2431" t="n">
        <v>20.04</v>
      </c>
      <c r="F2431" t="n">
        <v>17.48</v>
      </c>
      <c r="G2431" t="n">
        <v>116.56</v>
      </c>
      <c r="H2431" t="n">
        <v>1.72</v>
      </c>
      <c r="I2431" t="n">
        <v>9</v>
      </c>
      <c r="J2431" t="n">
        <v>172.91</v>
      </c>
      <c r="K2431" t="n">
        <v>49.1</v>
      </c>
      <c r="L2431" t="n">
        <v>16.75</v>
      </c>
      <c r="M2431" t="n">
        <v>7</v>
      </c>
      <c r="N2431" t="n">
        <v>32.07</v>
      </c>
      <c r="O2431" t="n">
        <v>21559.64</v>
      </c>
      <c r="P2431" t="n">
        <v>172.1</v>
      </c>
      <c r="Q2431" t="n">
        <v>444.55</v>
      </c>
      <c r="R2431" t="n">
        <v>67.3</v>
      </c>
      <c r="S2431" t="n">
        <v>48.21</v>
      </c>
      <c r="T2431" t="n">
        <v>3609.96</v>
      </c>
      <c r="U2431" t="n">
        <v>0.72</v>
      </c>
      <c r="V2431" t="n">
        <v>0.78</v>
      </c>
      <c r="W2431" t="n">
        <v>0.18</v>
      </c>
      <c r="X2431" t="n">
        <v>0.21</v>
      </c>
      <c r="Y2431" t="n">
        <v>1</v>
      </c>
      <c r="Z2431" t="n">
        <v>10</v>
      </c>
    </row>
    <row r="2432">
      <c r="A2432" t="n">
        <v>64</v>
      </c>
      <c r="B2432" t="n">
        <v>75</v>
      </c>
      <c r="C2432" t="inlineStr">
        <is>
          <t xml:space="preserve">CONCLUIDO	</t>
        </is>
      </c>
      <c r="D2432" t="n">
        <v>4.9946</v>
      </c>
      <c r="E2432" t="n">
        <v>20.02</v>
      </c>
      <c r="F2432" t="n">
        <v>17.47</v>
      </c>
      <c r="G2432" t="n">
        <v>116.47</v>
      </c>
      <c r="H2432" t="n">
        <v>1.74</v>
      </c>
      <c r="I2432" t="n">
        <v>9</v>
      </c>
      <c r="J2432" t="n">
        <v>173.28</v>
      </c>
      <c r="K2432" t="n">
        <v>49.1</v>
      </c>
      <c r="L2432" t="n">
        <v>17</v>
      </c>
      <c r="M2432" t="n">
        <v>7</v>
      </c>
      <c r="N2432" t="n">
        <v>32.18</v>
      </c>
      <c r="O2432" t="n">
        <v>21604.83</v>
      </c>
      <c r="P2432" t="n">
        <v>172.08</v>
      </c>
      <c r="Q2432" t="n">
        <v>444.58</v>
      </c>
      <c r="R2432" t="n">
        <v>66.83</v>
      </c>
      <c r="S2432" t="n">
        <v>48.21</v>
      </c>
      <c r="T2432" t="n">
        <v>3376.56</v>
      </c>
      <c r="U2432" t="n">
        <v>0.72</v>
      </c>
      <c r="V2432" t="n">
        <v>0.78</v>
      </c>
      <c r="W2432" t="n">
        <v>0.18</v>
      </c>
      <c r="X2432" t="n">
        <v>0.19</v>
      </c>
      <c r="Y2432" t="n">
        <v>1</v>
      </c>
      <c r="Z2432" t="n">
        <v>10</v>
      </c>
    </row>
    <row r="2433">
      <c r="A2433" t="n">
        <v>65</v>
      </c>
      <c r="B2433" t="n">
        <v>75</v>
      </c>
      <c r="C2433" t="inlineStr">
        <is>
          <t xml:space="preserve">CONCLUIDO	</t>
        </is>
      </c>
      <c r="D2433" t="n">
        <v>4.9764</v>
      </c>
      <c r="E2433" t="n">
        <v>20.09</v>
      </c>
      <c r="F2433" t="n">
        <v>17.54</v>
      </c>
      <c r="G2433" t="n">
        <v>116.96</v>
      </c>
      <c r="H2433" t="n">
        <v>1.76</v>
      </c>
      <c r="I2433" t="n">
        <v>9</v>
      </c>
      <c r="J2433" t="n">
        <v>173.64</v>
      </c>
      <c r="K2433" t="n">
        <v>49.1</v>
      </c>
      <c r="L2433" t="n">
        <v>17.25</v>
      </c>
      <c r="M2433" t="n">
        <v>7</v>
      </c>
      <c r="N2433" t="n">
        <v>32.3</v>
      </c>
      <c r="O2433" t="n">
        <v>21650.07</v>
      </c>
      <c r="P2433" t="n">
        <v>171.91</v>
      </c>
      <c r="Q2433" t="n">
        <v>444.55</v>
      </c>
      <c r="R2433" t="n">
        <v>69.59999999999999</v>
      </c>
      <c r="S2433" t="n">
        <v>48.21</v>
      </c>
      <c r="T2433" t="n">
        <v>4760.47</v>
      </c>
      <c r="U2433" t="n">
        <v>0.6899999999999999</v>
      </c>
      <c r="V2433" t="n">
        <v>0.78</v>
      </c>
      <c r="W2433" t="n">
        <v>0.17</v>
      </c>
      <c r="X2433" t="n">
        <v>0.27</v>
      </c>
      <c r="Y2433" t="n">
        <v>1</v>
      </c>
      <c r="Z2433" t="n">
        <v>10</v>
      </c>
    </row>
    <row r="2434">
      <c r="A2434" t="n">
        <v>66</v>
      </c>
      <c r="B2434" t="n">
        <v>75</v>
      </c>
      <c r="C2434" t="inlineStr">
        <is>
          <t xml:space="preserve">CONCLUIDO	</t>
        </is>
      </c>
      <c r="D2434" t="n">
        <v>5.0062</v>
      </c>
      <c r="E2434" t="n">
        <v>19.98</v>
      </c>
      <c r="F2434" t="n">
        <v>17.45</v>
      </c>
      <c r="G2434" t="n">
        <v>130.91</v>
      </c>
      <c r="H2434" t="n">
        <v>1.78</v>
      </c>
      <c r="I2434" t="n">
        <v>8</v>
      </c>
      <c r="J2434" t="n">
        <v>174.01</v>
      </c>
      <c r="K2434" t="n">
        <v>49.1</v>
      </c>
      <c r="L2434" t="n">
        <v>17.5</v>
      </c>
      <c r="M2434" t="n">
        <v>6</v>
      </c>
      <c r="N2434" t="n">
        <v>32.42</v>
      </c>
      <c r="O2434" t="n">
        <v>21695.35</v>
      </c>
      <c r="P2434" t="n">
        <v>170.24</v>
      </c>
      <c r="Q2434" t="n">
        <v>444.55</v>
      </c>
      <c r="R2434" t="n">
        <v>66.39</v>
      </c>
      <c r="S2434" t="n">
        <v>48.21</v>
      </c>
      <c r="T2434" t="n">
        <v>3160.96</v>
      </c>
      <c r="U2434" t="n">
        <v>0.73</v>
      </c>
      <c r="V2434" t="n">
        <v>0.78</v>
      </c>
      <c r="W2434" t="n">
        <v>0.17</v>
      </c>
      <c r="X2434" t="n">
        <v>0.18</v>
      </c>
      <c r="Y2434" t="n">
        <v>1</v>
      </c>
      <c r="Z2434" t="n">
        <v>10</v>
      </c>
    </row>
    <row r="2435">
      <c r="A2435" t="n">
        <v>67</v>
      </c>
      <c r="B2435" t="n">
        <v>75</v>
      </c>
      <c r="C2435" t="inlineStr">
        <is>
          <t xml:space="preserve">CONCLUIDO	</t>
        </is>
      </c>
      <c r="D2435" t="n">
        <v>4.998</v>
      </c>
      <c r="E2435" t="n">
        <v>20.01</v>
      </c>
      <c r="F2435" t="n">
        <v>17.49</v>
      </c>
      <c r="G2435" t="n">
        <v>131.15</v>
      </c>
      <c r="H2435" t="n">
        <v>1.8</v>
      </c>
      <c r="I2435" t="n">
        <v>8</v>
      </c>
      <c r="J2435" t="n">
        <v>174.38</v>
      </c>
      <c r="K2435" t="n">
        <v>49.1</v>
      </c>
      <c r="L2435" t="n">
        <v>17.75</v>
      </c>
      <c r="M2435" t="n">
        <v>6</v>
      </c>
      <c r="N2435" t="n">
        <v>32.53</v>
      </c>
      <c r="O2435" t="n">
        <v>21740.66</v>
      </c>
      <c r="P2435" t="n">
        <v>170.09</v>
      </c>
      <c r="Q2435" t="n">
        <v>444.56</v>
      </c>
      <c r="R2435" t="n">
        <v>67.54000000000001</v>
      </c>
      <c r="S2435" t="n">
        <v>48.21</v>
      </c>
      <c r="T2435" t="n">
        <v>3736.18</v>
      </c>
      <c r="U2435" t="n">
        <v>0.71</v>
      </c>
      <c r="V2435" t="n">
        <v>0.78</v>
      </c>
      <c r="W2435" t="n">
        <v>0.18</v>
      </c>
      <c r="X2435" t="n">
        <v>0.21</v>
      </c>
      <c r="Y2435" t="n">
        <v>1</v>
      </c>
      <c r="Z2435" t="n">
        <v>10</v>
      </c>
    </row>
    <row r="2436">
      <c r="A2436" t="n">
        <v>68</v>
      </c>
      <c r="B2436" t="n">
        <v>75</v>
      </c>
      <c r="C2436" t="inlineStr">
        <is>
          <t xml:space="preserve">CONCLUIDO	</t>
        </is>
      </c>
      <c r="D2436" t="n">
        <v>5.0002</v>
      </c>
      <c r="E2436" t="n">
        <v>20</v>
      </c>
      <c r="F2436" t="n">
        <v>17.48</v>
      </c>
      <c r="G2436" t="n">
        <v>131.09</v>
      </c>
      <c r="H2436" t="n">
        <v>1.83</v>
      </c>
      <c r="I2436" t="n">
        <v>8</v>
      </c>
      <c r="J2436" t="n">
        <v>174.75</v>
      </c>
      <c r="K2436" t="n">
        <v>49.1</v>
      </c>
      <c r="L2436" t="n">
        <v>18</v>
      </c>
      <c r="M2436" t="n">
        <v>6</v>
      </c>
      <c r="N2436" t="n">
        <v>32.65</v>
      </c>
      <c r="O2436" t="n">
        <v>21786.02</v>
      </c>
      <c r="P2436" t="n">
        <v>169.1</v>
      </c>
      <c r="Q2436" t="n">
        <v>444.55</v>
      </c>
      <c r="R2436" t="n">
        <v>67.23</v>
      </c>
      <c r="S2436" t="n">
        <v>48.21</v>
      </c>
      <c r="T2436" t="n">
        <v>3582.18</v>
      </c>
      <c r="U2436" t="n">
        <v>0.72</v>
      </c>
      <c r="V2436" t="n">
        <v>0.78</v>
      </c>
      <c r="W2436" t="n">
        <v>0.18</v>
      </c>
      <c r="X2436" t="n">
        <v>0.2</v>
      </c>
      <c r="Y2436" t="n">
        <v>1</v>
      </c>
      <c r="Z2436" t="n">
        <v>10</v>
      </c>
    </row>
    <row r="2437">
      <c r="A2437" t="n">
        <v>69</v>
      </c>
      <c r="B2437" t="n">
        <v>75</v>
      </c>
      <c r="C2437" t="inlineStr">
        <is>
          <t xml:space="preserve">CONCLUIDO	</t>
        </is>
      </c>
      <c r="D2437" t="n">
        <v>5.0008</v>
      </c>
      <c r="E2437" t="n">
        <v>20</v>
      </c>
      <c r="F2437" t="n">
        <v>17.48</v>
      </c>
      <c r="G2437" t="n">
        <v>131.07</v>
      </c>
      <c r="H2437" t="n">
        <v>1.85</v>
      </c>
      <c r="I2437" t="n">
        <v>8</v>
      </c>
      <c r="J2437" t="n">
        <v>175.11</v>
      </c>
      <c r="K2437" t="n">
        <v>49.1</v>
      </c>
      <c r="L2437" t="n">
        <v>18.25</v>
      </c>
      <c r="M2437" t="n">
        <v>6</v>
      </c>
      <c r="N2437" t="n">
        <v>32.77</v>
      </c>
      <c r="O2437" t="n">
        <v>21831.41</v>
      </c>
      <c r="P2437" t="n">
        <v>168.4</v>
      </c>
      <c r="Q2437" t="n">
        <v>444.55</v>
      </c>
      <c r="R2437" t="n">
        <v>67.14</v>
      </c>
      <c r="S2437" t="n">
        <v>48.21</v>
      </c>
      <c r="T2437" t="n">
        <v>3535.07</v>
      </c>
      <c r="U2437" t="n">
        <v>0.72</v>
      </c>
      <c r="V2437" t="n">
        <v>0.78</v>
      </c>
      <c r="W2437" t="n">
        <v>0.18</v>
      </c>
      <c r="X2437" t="n">
        <v>0.2</v>
      </c>
      <c r="Y2437" t="n">
        <v>1</v>
      </c>
      <c r="Z2437" t="n">
        <v>10</v>
      </c>
    </row>
    <row r="2438">
      <c r="A2438" t="n">
        <v>70</v>
      </c>
      <c r="B2438" t="n">
        <v>75</v>
      </c>
      <c r="C2438" t="inlineStr">
        <is>
          <t xml:space="preserve">CONCLUIDO	</t>
        </is>
      </c>
      <c r="D2438" t="n">
        <v>5.0083</v>
      </c>
      <c r="E2438" t="n">
        <v>19.97</v>
      </c>
      <c r="F2438" t="n">
        <v>17.45</v>
      </c>
      <c r="G2438" t="n">
        <v>130.85</v>
      </c>
      <c r="H2438" t="n">
        <v>1.87</v>
      </c>
      <c r="I2438" t="n">
        <v>8</v>
      </c>
      <c r="J2438" t="n">
        <v>175.48</v>
      </c>
      <c r="K2438" t="n">
        <v>49.1</v>
      </c>
      <c r="L2438" t="n">
        <v>18.5</v>
      </c>
      <c r="M2438" t="n">
        <v>6</v>
      </c>
      <c r="N2438" t="n">
        <v>32.89</v>
      </c>
      <c r="O2438" t="n">
        <v>21876.85</v>
      </c>
      <c r="P2438" t="n">
        <v>167.33</v>
      </c>
      <c r="Q2438" t="n">
        <v>444.55</v>
      </c>
      <c r="R2438" t="n">
        <v>66.04000000000001</v>
      </c>
      <c r="S2438" t="n">
        <v>48.21</v>
      </c>
      <c r="T2438" t="n">
        <v>2985.63</v>
      </c>
      <c r="U2438" t="n">
        <v>0.73</v>
      </c>
      <c r="V2438" t="n">
        <v>0.78</v>
      </c>
      <c r="W2438" t="n">
        <v>0.18</v>
      </c>
      <c r="X2438" t="n">
        <v>0.17</v>
      </c>
      <c r="Y2438" t="n">
        <v>1</v>
      </c>
      <c r="Z2438" t="n">
        <v>10</v>
      </c>
    </row>
    <row r="2439">
      <c r="A2439" t="n">
        <v>71</v>
      </c>
      <c r="B2439" t="n">
        <v>75</v>
      </c>
      <c r="C2439" t="inlineStr">
        <is>
          <t xml:space="preserve">CONCLUIDO	</t>
        </is>
      </c>
      <c r="D2439" t="n">
        <v>5.0102</v>
      </c>
      <c r="E2439" t="n">
        <v>19.96</v>
      </c>
      <c r="F2439" t="n">
        <v>17.44</v>
      </c>
      <c r="G2439" t="n">
        <v>130.79</v>
      </c>
      <c r="H2439" t="n">
        <v>1.89</v>
      </c>
      <c r="I2439" t="n">
        <v>8</v>
      </c>
      <c r="J2439" t="n">
        <v>175.85</v>
      </c>
      <c r="K2439" t="n">
        <v>49.1</v>
      </c>
      <c r="L2439" t="n">
        <v>18.75</v>
      </c>
      <c r="M2439" t="n">
        <v>5</v>
      </c>
      <c r="N2439" t="n">
        <v>33.01</v>
      </c>
      <c r="O2439" t="n">
        <v>21922.32</v>
      </c>
      <c r="P2439" t="n">
        <v>165.7</v>
      </c>
      <c r="Q2439" t="n">
        <v>444.55</v>
      </c>
      <c r="R2439" t="n">
        <v>65.77</v>
      </c>
      <c r="S2439" t="n">
        <v>48.21</v>
      </c>
      <c r="T2439" t="n">
        <v>2849.37</v>
      </c>
      <c r="U2439" t="n">
        <v>0.73</v>
      </c>
      <c r="V2439" t="n">
        <v>0.78</v>
      </c>
      <c r="W2439" t="n">
        <v>0.18</v>
      </c>
      <c r="X2439" t="n">
        <v>0.16</v>
      </c>
      <c r="Y2439" t="n">
        <v>1</v>
      </c>
      <c r="Z2439" t="n">
        <v>10</v>
      </c>
    </row>
    <row r="2440">
      <c r="A2440" t="n">
        <v>72</v>
      </c>
      <c r="B2440" t="n">
        <v>75</v>
      </c>
      <c r="C2440" t="inlineStr">
        <is>
          <t xml:space="preserve">CONCLUIDO	</t>
        </is>
      </c>
      <c r="D2440" t="n">
        <v>4.9962</v>
      </c>
      <c r="E2440" t="n">
        <v>20.02</v>
      </c>
      <c r="F2440" t="n">
        <v>17.49</v>
      </c>
      <c r="G2440" t="n">
        <v>131.21</v>
      </c>
      <c r="H2440" t="n">
        <v>1.91</v>
      </c>
      <c r="I2440" t="n">
        <v>8</v>
      </c>
      <c r="J2440" t="n">
        <v>176.22</v>
      </c>
      <c r="K2440" t="n">
        <v>49.1</v>
      </c>
      <c r="L2440" t="n">
        <v>19</v>
      </c>
      <c r="M2440" t="n">
        <v>6</v>
      </c>
      <c r="N2440" t="n">
        <v>33.13</v>
      </c>
      <c r="O2440" t="n">
        <v>21967.84</v>
      </c>
      <c r="P2440" t="n">
        <v>166.5</v>
      </c>
      <c r="Q2440" t="n">
        <v>444.57</v>
      </c>
      <c r="R2440" t="n">
        <v>67.93000000000001</v>
      </c>
      <c r="S2440" t="n">
        <v>48.21</v>
      </c>
      <c r="T2440" t="n">
        <v>3928.57</v>
      </c>
      <c r="U2440" t="n">
        <v>0.71</v>
      </c>
      <c r="V2440" t="n">
        <v>0.78</v>
      </c>
      <c r="W2440" t="n">
        <v>0.17</v>
      </c>
      <c r="X2440" t="n">
        <v>0.22</v>
      </c>
      <c r="Y2440" t="n">
        <v>1</v>
      </c>
      <c r="Z2440" t="n">
        <v>10</v>
      </c>
    </row>
    <row r="2441">
      <c r="A2441" t="n">
        <v>73</v>
      </c>
      <c r="B2441" t="n">
        <v>75</v>
      </c>
      <c r="C2441" t="inlineStr">
        <is>
          <t xml:space="preserve">CONCLUIDO	</t>
        </is>
      </c>
      <c r="D2441" t="n">
        <v>5.0001</v>
      </c>
      <c r="E2441" t="n">
        <v>20</v>
      </c>
      <c r="F2441" t="n">
        <v>17.48</v>
      </c>
      <c r="G2441" t="n">
        <v>131.09</v>
      </c>
      <c r="H2441" t="n">
        <v>1.93</v>
      </c>
      <c r="I2441" t="n">
        <v>8</v>
      </c>
      <c r="J2441" t="n">
        <v>176.59</v>
      </c>
      <c r="K2441" t="n">
        <v>49.1</v>
      </c>
      <c r="L2441" t="n">
        <v>19.25</v>
      </c>
      <c r="M2441" t="n">
        <v>4</v>
      </c>
      <c r="N2441" t="n">
        <v>33.24</v>
      </c>
      <c r="O2441" t="n">
        <v>22013.39</v>
      </c>
      <c r="P2441" t="n">
        <v>164.25</v>
      </c>
      <c r="Q2441" t="n">
        <v>444.55</v>
      </c>
      <c r="R2441" t="n">
        <v>67.19</v>
      </c>
      <c r="S2441" t="n">
        <v>48.21</v>
      </c>
      <c r="T2441" t="n">
        <v>3560.31</v>
      </c>
      <c r="U2441" t="n">
        <v>0.72</v>
      </c>
      <c r="V2441" t="n">
        <v>0.78</v>
      </c>
      <c r="W2441" t="n">
        <v>0.18</v>
      </c>
      <c r="X2441" t="n">
        <v>0.2</v>
      </c>
      <c r="Y2441" t="n">
        <v>1</v>
      </c>
      <c r="Z2441" t="n">
        <v>10</v>
      </c>
    </row>
    <row r="2442">
      <c r="A2442" t="n">
        <v>74</v>
      </c>
      <c r="B2442" t="n">
        <v>75</v>
      </c>
      <c r="C2442" t="inlineStr">
        <is>
          <t xml:space="preserve">CONCLUIDO	</t>
        </is>
      </c>
      <c r="D2442" t="n">
        <v>4.997</v>
      </c>
      <c r="E2442" t="n">
        <v>20.01</v>
      </c>
      <c r="F2442" t="n">
        <v>17.49</v>
      </c>
      <c r="G2442" t="n">
        <v>131.18</v>
      </c>
      <c r="H2442" t="n">
        <v>1.95</v>
      </c>
      <c r="I2442" t="n">
        <v>8</v>
      </c>
      <c r="J2442" t="n">
        <v>176.96</v>
      </c>
      <c r="K2442" t="n">
        <v>49.1</v>
      </c>
      <c r="L2442" t="n">
        <v>19.5</v>
      </c>
      <c r="M2442" t="n">
        <v>3</v>
      </c>
      <c r="N2442" t="n">
        <v>33.36</v>
      </c>
      <c r="O2442" t="n">
        <v>22058.99</v>
      </c>
      <c r="P2442" t="n">
        <v>163.31</v>
      </c>
      <c r="Q2442" t="n">
        <v>444.57</v>
      </c>
      <c r="R2442" t="n">
        <v>67.53</v>
      </c>
      <c r="S2442" t="n">
        <v>48.21</v>
      </c>
      <c r="T2442" t="n">
        <v>3728.79</v>
      </c>
      <c r="U2442" t="n">
        <v>0.71</v>
      </c>
      <c r="V2442" t="n">
        <v>0.78</v>
      </c>
      <c r="W2442" t="n">
        <v>0.18</v>
      </c>
      <c r="X2442" t="n">
        <v>0.21</v>
      </c>
      <c r="Y2442" t="n">
        <v>1</v>
      </c>
      <c r="Z2442" t="n">
        <v>10</v>
      </c>
    </row>
    <row r="2443">
      <c r="A2443" t="n">
        <v>75</v>
      </c>
      <c r="B2443" t="n">
        <v>75</v>
      </c>
      <c r="C2443" t="inlineStr">
        <is>
          <t xml:space="preserve">CONCLUIDO	</t>
        </is>
      </c>
      <c r="D2443" t="n">
        <v>5.0155</v>
      </c>
      <c r="E2443" t="n">
        <v>19.94</v>
      </c>
      <c r="F2443" t="n">
        <v>17.45</v>
      </c>
      <c r="G2443" t="n">
        <v>149.55</v>
      </c>
      <c r="H2443" t="n">
        <v>1.98</v>
      </c>
      <c r="I2443" t="n">
        <v>7</v>
      </c>
      <c r="J2443" t="n">
        <v>177.33</v>
      </c>
      <c r="K2443" t="n">
        <v>49.1</v>
      </c>
      <c r="L2443" t="n">
        <v>19.75</v>
      </c>
      <c r="M2443" t="n">
        <v>2</v>
      </c>
      <c r="N2443" t="n">
        <v>33.48</v>
      </c>
      <c r="O2443" t="n">
        <v>22104.63</v>
      </c>
      <c r="P2443" t="n">
        <v>163.32</v>
      </c>
      <c r="Q2443" t="n">
        <v>444.55</v>
      </c>
      <c r="R2443" t="n">
        <v>66.05</v>
      </c>
      <c r="S2443" t="n">
        <v>48.21</v>
      </c>
      <c r="T2443" t="n">
        <v>2994.66</v>
      </c>
      <c r="U2443" t="n">
        <v>0.73</v>
      </c>
      <c r="V2443" t="n">
        <v>0.78</v>
      </c>
      <c r="W2443" t="n">
        <v>0.18</v>
      </c>
      <c r="X2443" t="n">
        <v>0.17</v>
      </c>
      <c r="Y2443" t="n">
        <v>1</v>
      </c>
      <c r="Z2443" t="n">
        <v>10</v>
      </c>
    </row>
    <row r="2444">
      <c r="A2444" t="n">
        <v>76</v>
      </c>
      <c r="B2444" t="n">
        <v>75</v>
      </c>
      <c r="C2444" t="inlineStr">
        <is>
          <t xml:space="preserve">CONCLUIDO	</t>
        </is>
      </c>
      <c r="D2444" t="n">
        <v>5.0147</v>
      </c>
      <c r="E2444" t="n">
        <v>19.94</v>
      </c>
      <c r="F2444" t="n">
        <v>17.45</v>
      </c>
      <c r="G2444" t="n">
        <v>149.58</v>
      </c>
      <c r="H2444" t="n">
        <v>2</v>
      </c>
      <c r="I2444" t="n">
        <v>7</v>
      </c>
      <c r="J2444" t="n">
        <v>177.7</v>
      </c>
      <c r="K2444" t="n">
        <v>49.1</v>
      </c>
      <c r="L2444" t="n">
        <v>20</v>
      </c>
      <c r="M2444" t="n">
        <v>1</v>
      </c>
      <c r="N2444" t="n">
        <v>33.61</v>
      </c>
      <c r="O2444" t="n">
        <v>22150.3</v>
      </c>
      <c r="P2444" t="n">
        <v>163.74</v>
      </c>
      <c r="Q2444" t="n">
        <v>444.55</v>
      </c>
      <c r="R2444" t="n">
        <v>66.16</v>
      </c>
      <c r="S2444" t="n">
        <v>48.21</v>
      </c>
      <c r="T2444" t="n">
        <v>3052.07</v>
      </c>
      <c r="U2444" t="n">
        <v>0.73</v>
      </c>
      <c r="V2444" t="n">
        <v>0.78</v>
      </c>
      <c r="W2444" t="n">
        <v>0.18</v>
      </c>
      <c r="X2444" t="n">
        <v>0.17</v>
      </c>
      <c r="Y2444" t="n">
        <v>1</v>
      </c>
      <c r="Z2444" t="n">
        <v>10</v>
      </c>
    </row>
    <row r="2445">
      <c r="A2445" t="n">
        <v>77</v>
      </c>
      <c r="B2445" t="n">
        <v>75</v>
      </c>
      <c r="C2445" t="inlineStr">
        <is>
          <t xml:space="preserve">CONCLUIDO	</t>
        </is>
      </c>
      <c r="D2445" t="n">
        <v>5.0143</v>
      </c>
      <c r="E2445" t="n">
        <v>19.94</v>
      </c>
      <c r="F2445" t="n">
        <v>17.45</v>
      </c>
      <c r="G2445" t="n">
        <v>149.59</v>
      </c>
      <c r="H2445" t="n">
        <v>2.02</v>
      </c>
      <c r="I2445" t="n">
        <v>7</v>
      </c>
      <c r="J2445" t="n">
        <v>178.07</v>
      </c>
      <c r="K2445" t="n">
        <v>49.1</v>
      </c>
      <c r="L2445" t="n">
        <v>20.25</v>
      </c>
      <c r="M2445" t="n">
        <v>0</v>
      </c>
      <c r="N2445" t="n">
        <v>33.73</v>
      </c>
      <c r="O2445" t="n">
        <v>22196.02</v>
      </c>
      <c r="P2445" t="n">
        <v>164.17</v>
      </c>
      <c r="Q2445" t="n">
        <v>444.55</v>
      </c>
      <c r="R2445" t="n">
        <v>66.17</v>
      </c>
      <c r="S2445" t="n">
        <v>48.21</v>
      </c>
      <c r="T2445" t="n">
        <v>3057.44</v>
      </c>
      <c r="U2445" t="n">
        <v>0.73</v>
      </c>
      <c r="V2445" t="n">
        <v>0.78</v>
      </c>
      <c r="W2445" t="n">
        <v>0.18</v>
      </c>
      <c r="X2445" t="n">
        <v>0.18</v>
      </c>
      <c r="Y2445" t="n">
        <v>1</v>
      </c>
      <c r="Z2445" t="n">
        <v>10</v>
      </c>
    </row>
    <row r="2446">
      <c r="A2446" t="n">
        <v>0</v>
      </c>
      <c r="B2446" t="n">
        <v>95</v>
      </c>
      <c r="C2446" t="inlineStr">
        <is>
          <t xml:space="preserve">CONCLUIDO	</t>
        </is>
      </c>
      <c r="D2446" t="n">
        <v>2.804</v>
      </c>
      <c r="E2446" t="n">
        <v>35.66</v>
      </c>
      <c r="F2446" t="n">
        <v>24.34</v>
      </c>
      <c r="G2446" t="n">
        <v>6.14</v>
      </c>
      <c r="H2446" t="n">
        <v>0.1</v>
      </c>
      <c r="I2446" t="n">
        <v>238</v>
      </c>
      <c r="J2446" t="n">
        <v>185.69</v>
      </c>
      <c r="K2446" t="n">
        <v>53.44</v>
      </c>
      <c r="L2446" t="n">
        <v>1</v>
      </c>
      <c r="M2446" t="n">
        <v>236</v>
      </c>
      <c r="N2446" t="n">
        <v>36.26</v>
      </c>
      <c r="O2446" t="n">
        <v>23136.14</v>
      </c>
      <c r="P2446" t="n">
        <v>327.83</v>
      </c>
      <c r="Q2446" t="n">
        <v>444.73</v>
      </c>
      <c r="R2446" t="n">
        <v>291.37</v>
      </c>
      <c r="S2446" t="n">
        <v>48.21</v>
      </c>
      <c r="T2446" t="n">
        <v>114499.06</v>
      </c>
      <c r="U2446" t="n">
        <v>0.17</v>
      </c>
      <c r="V2446" t="n">
        <v>0.5600000000000001</v>
      </c>
      <c r="W2446" t="n">
        <v>0.55</v>
      </c>
      <c r="X2446" t="n">
        <v>7.05</v>
      </c>
      <c r="Y2446" t="n">
        <v>1</v>
      </c>
      <c r="Z2446" t="n">
        <v>10</v>
      </c>
    </row>
    <row r="2447">
      <c r="A2447" t="n">
        <v>1</v>
      </c>
      <c r="B2447" t="n">
        <v>95</v>
      </c>
      <c r="C2447" t="inlineStr">
        <is>
          <t xml:space="preserve">CONCLUIDO	</t>
        </is>
      </c>
      <c r="D2447" t="n">
        <v>3.1885</v>
      </c>
      <c r="E2447" t="n">
        <v>31.36</v>
      </c>
      <c r="F2447" t="n">
        <v>22.38</v>
      </c>
      <c r="G2447" t="n">
        <v>7.67</v>
      </c>
      <c r="H2447" t="n">
        <v>0.12</v>
      </c>
      <c r="I2447" t="n">
        <v>175</v>
      </c>
      <c r="J2447" t="n">
        <v>186.07</v>
      </c>
      <c r="K2447" t="n">
        <v>53.44</v>
      </c>
      <c r="L2447" t="n">
        <v>1.25</v>
      </c>
      <c r="M2447" t="n">
        <v>173</v>
      </c>
      <c r="N2447" t="n">
        <v>36.39</v>
      </c>
      <c r="O2447" t="n">
        <v>23182.76</v>
      </c>
      <c r="P2447" t="n">
        <v>300.89</v>
      </c>
      <c r="Q2447" t="n">
        <v>444.63</v>
      </c>
      <c r="R2447" t="n">
        <v>227.15</v>
      </c>
      <c r="S2447" t="n">
        <v>48.21</v>
      </c>
      <c r="T2447" t="n">
        <v>82705.14</v>
      </c>
      <c r="U2447" t="n">
        <v>0.21</v>
      </c>
      <c r="V2447" t="n">
        <v>0.61</v>
      </c>
      <c r="W2447" t="n">
        <v>0.44</v>
      </c>
      <c r="X2447" t="n">
        <v>5.1</v>
      </c>
      <c r="Y2447" t="n">
        <v>1</v>
      </c>
      <c r="Z2447" t="n">
        <v>10</v>
      </c>
    </row>
    <row r="2448">
      <c r="A2448" t="n">
        <v>2</v>
      </c>
      <c r="B2448" t="n">
        <v>95</v>
      </c>
      <c r="C2448" t="inlineStr">
        <is>
          <t xml:space="preserve">CONCLUIDO	</t>
        </is>
      </c>
      <c r="D2448" t="n">
        <v>3.4648</v>
      </c>
      <c r="E2448" t="n">
        <v>28.86</v>
      </c>
      <c r="F2448" t="n">
        <v>21.26</v>
      </c>
      <c r="G2448" t="n">
        <v>9.24</v>
      </c>
      <c r="H2448" t="n">
        <v>0.14</v>
      </c>
      <c r="I2448" t="n">
        <v>138</v>
      </c>
      <c r="J2448" t="n">
        <v>186.45</v>
      </c>
      <c r="K2448" t="n">
        <v>53.44</v>
      </c>
      <c r="L2448" t="n">
        <v>1.5</v>
      </c>
      <c r="M2448" t="n">
        <v>136</v>
      </c>
      <c r="N2448" t="n">
        <v>36.51</v>
      </c>
      <c r="O2448" t="n">
        <v>23229.42</v>
      </c>
      <c r="P2448" t="n">
        <v>285.28</v>
      </c>
      <c r="Q2448" t="n">
        <v>444.68</v>
      </c>
      <c r="R2448" t="n">
        <v>190.41</v>
      </c>
      <c r="S2448" t="n">
        <v>48.21</v>
      </c>
      <c r="T2448" t="n">
        <v>64517.51</v>
      </c>
      <c r="U2448" t="n">
        <v>0.25</v>
      </c>
      <c r="V2448" t="n">
        <v>0.64</v>
      </c>
      <c r="W2448" t="n">
        <v>0.39</v>
      </c>
      <c r="X2448" t="n">
        <v>3.98</v>
      </c>
      <c r="Y2448" t="n">
        <v>1</v>
      </c>
      <c r="Z2448" t="n">
        <v>10</v>
      </c>
    </row>
    <row r="2449">
      <c r="A2449" t="n">
        <v>3</v>
      </c>
      <c r="B2449" t="n">
        <v>95</v>
      </c>
      <c r="C2449" t="inlineStr">
        <is>
          <t xml:space="preserve">CONCLUIDO	</t>
        </is>
      </c>
      <c r="D2449" t="n">
        <v>3.6594</v>
      </c>
      <c r="E2449" t="n">
        <v>27.33</v>
      </c>
      <c r="F2449" t="n">
        <v>20.58</v>
      </c>
      <c r="G2449" t="n">
        <v>10.74</v>
      </c>
      <c r="H2449" t="n">
        <v>0.17</v>
      </c>
      <c r="I2449" t="n">
        <v>115</v>
      </c>
      <c r="J2449" t="n">
        <v>186.83</v>
      </c>
      <c r="K2449" t="n">
        <v>53.44</v>
      </c>
      <c r="L2449" t="n">
        <v>1.75</v>
      </c>
      <c r="M2449" t="n">
        <v>113</v>
      </c>
      <c r="N2449" t="n">
        <v>36.64</v>
      </c>
      <c r="O2449" t="n">
        <v>23276.13</v>
      </c>
      <c r="P2449" t="n">
        <v>275.74</v>
      </c>
      <c r="Q2449" t="n">
        <v>444.61</v>
      </c>
      <c r="R2449" t="n">
        <v>168.19</v>
      </c>
      <c r="S2449" t="n">
        <v>48.21</v>
      </c>
      <c r="T2449" t="n">
        <v>53526.16</v>
      </c>
      <c r="U2449" t="n">
        <v>0.29</v>
      </c>
      <c r="V2449" t="n">
        <v>0.66</v>
      </c>
      <c r="W2449" t="n">
        <v>0.35</v>
      </c>
      <c r="X2449" t="n">
        <v>3.3</v>
      </c>
      <c r="Y2449" t="n">
        <v>1</v>
      </c>
      <c r="Z2449" t="n">
        <v>10</v>
      </c>
    </row>
    <row r="2450">
      <c r="A2450" t="n">
        <v>4</v>
      </c>
      <c r="B2450" t="n">
        <v>95</v>
      </c>
      <c r="C2450" t="inlineStr">
        <is>
          <t xml:space="preserve">CONCLUIDO	</t>
        </is>
      </c>
      <c r="D2450" t="n">
        <v>3.8142</v>
      </c>
      <c r="E2450" t="n">
        <v>26.22</v>
      </c>
      <c r="F2450" t="n">
        <v>20.1</v>
      </c>
      <c r="G2450" t="n">
        <v>12.31</v>
      </c>
      <c r="H2450" t="n">
        <v>0.19</v>
      </c>
      <c r="I2450" t="n">
        <v>98</v>
      </c>
      <c r="J2450" t="n">
        <v>187.21</v>
      </c>
      <c r="K2450" t="n">
        <v>53.44</v>
      </c>
      <c r="L2450" t="n">
        <v>2</v>
      </c>
      <c r="M2450" t="n">
        <v>96</v>
      </c>
      <c r="N2450" t="n">
        <v>36.77</v>
      </c>
      <c r="O2450" t="n">
        <v>23322.88</v>
      </c>
      <c r="P2450" t="n">
        <v>268.92</v>
      </c>
      <c r="Q2450" t="n">
        <v>444.56</v>
      </c>
      <c r="R2450" t="n">
        <v>152.9</v>
      </c>
      <c r="S2450" t="n">
        <v>48.21</v>
      </c>
      <c r="T2450" t="n">
        <v>45964.94</v>
      </c>
      <c r="U2450" t="n">
        <v>0.32</v>
      </c>
      <c r="V2450" t="n">
        <v>0.68</v>
      </c>
      <c r="W2450" t="n">
        <v>0.32</v>
      </c>
      <c r="X2450" t="n">
        <v>2.82</v>
      </c>
      <c r="Y2450" t="n">
        <v>1</v>
      </c>
      <c r="Z2450" t="n">
        <v>10</v>
      </c>
    </row>
    <row r="2451">
      <c r="A2451" t="n">
        <v>5</v>
      </c>
      <c r="B2451" t="n">
        <v>95</v>
      </c>
      <c r="C2451" t="inlineStr">
        <is>
          <t xml:space="preserve">CONCLUIDO	</t>
        </is>
      </c>
      <c r="D2451" t="n">
        <v>3.9499</v>
      </c>
      <c r="E2451" t="n">
        <v>25.32</v>
      </c>
      <c r="F2451" t="n">
        <v>19.68</v>
      </c>
      <c r="G2451" t="n">
        <v>13.9</v>
      </c>
      <c r="H2451" t="n">
        <v>0.21</v>
      </c>
      <c r="I2451" t="n">
        <v>85</v>
      </c>
      <c r="J2451" t="n">
        <v>187.59</v>
      </c>
      <c r="K2451" t="n">
        <v>53.44</v>
      </c>
      <c r="L2451" t="n">
        <v>2.25</v>
      </c>
      <c r="M2451" t="n">
        <v>83</v>
      </c>
      <c r="N2451" t="n">
        <v>36.9</v>
      </c>
      <c r="O2451" t="n">
        <v>23369.68</v>
      </c>
      <c r="P2451" t="n">
        <v>262.93</v>
      </c>
      <c r="Q2451" t="n">
        <v>444.65</v>
      </c>
      <c r="R2451" t="n">
        <v>138.96</v>
      </c>
      <c r="S2451" t="n">
        <v>48.21</v>
      </c>
      <c r="T2451" t="n">
        <v>39058.65</v>
      </c>
      <c r="U2451" t="n">
        <v>0.35</v>
      </c>
      <c r="V2451" t="n">
        <v>0.6899999999999999</v>
      </c>
      <c r="W2451" t="n">
        <v>0.3</v>
      </c>
      <c r="X2451" t="n">
        <v>2.41</v>
      </c>
      <c r="Y2451" t="n">
        <v>1</v>
      </c>
      <c r="Z2451" t="n">
        <v>10</v>
      </c>
    </row>
    <row r="2452">
      <c r="A2452" t="n">
        <v>6</v>
      </c>
      <c r="B2452" t="n">
        <v>95</v>
      </c>
      <c r="C2452" t="inlineStr">
        <is>
          <t xml:space="preserve">CONCLUIDO	</t>
        </is>
      </c>
      <c r="D2452" t="n">
        <v>4.0469</v>
      </c>
      <c r="E2452" t="n">
        <v>24.71</v>
      </c>
      <c r="F2452" t="n">
        <v>19.41</v>
      </c>
      <c r="G2452" t="n">
        <v>15.33</v>
      </c>
      <c r="H2452" t="n">
        <v>0.24</v>
      </c>
      <c r="I2452" t="n">
        <v>76</v>
      </c>
      <c r="J2452" t="n">
        <v>187.97</v>
      </c>
      <c r="K2452" t="n">
        <v>53.44</v>
      </c>
      <c r="L2452" t="n">
        <v>2.5</v>
      </c>
      <c r="M2452" t="n">
        <v>74</v>
      </c>
      <c r="N2452" t="n">
        <v>37.03</v>
      </c>
      <c r="O2452" t="n">
        <v>23416.52</v>
      </c>
      <c r="P2452" t="n">
        <v>258.9</v>
      </c>
      <c r="Q2452" t="n">
        <v>444.63</v>
      </c>
      <c r="R2452" t="n">
        <v>129.89</v>
      </c>
      <c r="S2452" t="n">
        <v>48.21</v>
      </c>
      <c r="T2452" t="n">
        <v>34568.13</v>
      </c>
      <c r="U2452" t="n">
        <v>0.37</v>
      </c>
      <c r="V2452" t="n">
        <v>0.7</v>
      </c>
      <c r="W2452" t="n">
        <v>0.29</v>
      </c>
      <c r="X2452" t="n">
        <v>2.13</v>
      </c>
      <c r="Y2452" t="n">
        <v>1</v>
      </c>
      <c r="Z2452" t="n">
        <v>10</v>
      </c>
    </row>
    <row r="2453">
      <c r="A2453" t="n">
        <v>7</v>
      </c>
      <c r="B2453" t="n">
        <v>95</v>
      </c>
      <c r="C2453" t="inlineStr">
        <is>
          <t xml:space="preserve">CONCLUIDO	</t>
        </is>
      </c>
      <c r="D2453" t="n">
        <v>4.1371</v>
      </c>
      <c r="E2453" t="n">
        <v>24.17</v>
      </c>
      <c r="F2453" t="n">
        <v>19.17</v>
      </c>
      <c r="G2453" t="n">
        <v>16.92</v>
      </c>
      <c r="H2453" t="n">
        <v>0.26</v>
      </c>
      <c r="I2453" t="n">
        <v>68</v>
      </c>
      <c r="J2453" t="n">
        <v>188.35</v>
      </c>
      <c r="K2453" t="n">
        <v>53.44</v>
      </c>
      <c r="L2453" t="n">
        <v>2.75</v>
      </c>
      <c r="M2453" t="n">
        <v>66</v>
      </c>
      <c r="N2453" t="n">
        <v>37.16</v>
      </c>
      <c r="O2453" t="n">
        <v>23463.4</v>
      </c>
      <c r="P2453" t="n">
        <v>255.22</v>
      </c>
      <c r="Q2453" t="n">
        <v>444.56</v>
      </c>
      <c r="R2453" t="n">
        <v>122.27</v>
      </c>
      <c r="S2453" t="n">
        <v>48.21</v>
      </c>
      <c r="T2453" t="n">
        <v>30799.54</v>
      </c>
      <c r="U2453" t="n">
        <v>0.39</v>
      </c>
      <c r="V2453" t="n">
        <v>0.71</v>
      </c>
      <c r="W2453" t="n">
        <v>0.27</v>
      </c>
      <c r="X2453" t="n">
        <v>1.89</v>
      </c>
      <c r="Y2453" t="n">
        <v>1</v>
      </c>
      <c r="Z2453" t="n">
        <v>10</v>
      </c>
    </row>
    <row r="2454">
      <c r="A2454" t="n">
        <v>8</v>
      </c>
      <c r="B2454" t="n">
        <v>95</v>
      </c>
      <c r="C2454" t="inlineStr">
        <is>
          <t xml:space="preserve">CONCLUIDO	</t>
        </is>
      </c>
      <c r="D2454" t="n">
        <v>4.2104</v>
      </c>
      <c r="E2454" t="n">
        <v>23.75</v>
      </c>
      <c r="F2454" t="n">
        <v>18.97</v>
      </c>
      <c r="G2454" t="n">
        <v>18.36</v>
      </c>
      <c r="H2454" t="n">
        <v>0.28</v>
      </c>
      <c r="I2454" t="n">
        <v>62</v>
      </c>
      <c r="J2454" t="n">
        <v>188.73</v>
      </c>
      <c r="K2454" t="n">
        <v>53.44</v>
      </c>
      <c r="L2454" t="n">
        <v>3</v>
      </c>
      <c r="M2454" t="n">
        <v>60</v>
      </c>
      <c r="N2454" t="n">
        <v>37.29</v>
      </c>
      <c r="O2454" t="n">
        <v>23510.33</v>
      </c>
      <c r="P2454" t="n">
        <v>252.23</v>
      </c>
      <c r="Q2454" t="n">
        <v>444.59</v>
      </c>
      <c r="R2454" t="n">
        <v>115.88</v>
      </c>
      <c r="S2454" t="n">
        <v>48.21</v>
      </c>
      <c r="T2454" t="n">
        <v>27632.77</v>
      </c>
      <c r="U2454" t="n">
        <v>0.42</v>
      </c>
      <c r="V2454" t="n">
        <v>0.72</v>
      </c>
      <c r="W2454" t="n">
        <v>0.26</v>
      </c>
      <c r="X2454" t="n">
        <v>1.69</v>
      </c>
      <c r="Y2454" t="n">
        <v>1</v>
      </c>
      <c r="Z2454" t="n">
        <v>10</v>
      </c>
    </row>
    <row r="2455">
      <c r="A2455" t="n">
        <v>9</v>
      </c>
      <c r="B2455" t="n">
        <v>95</v>
      </c>
      <c r="C2455" t="inlineStr">
        <is>
          <t xml:space="preserve">CONCLUIDO	</t>
        </is>
      </c>
      <c r="D2455" t="n">
        <v>4.292</v>
      </c>
      <c r="E2455" t="n">
        <v>23.3</v>
      </c>
      <c r="F2455" t="n">
        <v>18.75</v>
      </c>
      <c r="G2455" t="n">
        <v>20.09</v>
      </c>
      <c r="H2455" t="n">
        <v>0.3</v>
      </c>
      <c r="I2455" t="n">
        <v>56</v>
      </c>
      <c r="J2455" t="n">
        <v>189.11</v>
      </c>
      <c r="K2455" t="n">
        <v>53.44</v>
      </c>
      <c r="L2455" t="n">
        <v>3.25</v>
      </c>
      <c r="M2455" t="n">
        <v>54</v>
      </c>
      <c r="N2455" t="n">
        <v>37.42</v>
      </c>
      <c r="O2455" t="n">
        <v>23557.3</v>
      </c>
      <c r="P2455" t="n">
        <v>248.79</v>
      </c>
      <c r="Q2455" t="n">
        <v>444.59</v>
      </c>
      <c r="R2455" t="n">
        <v>107.91</v>
      </c>
      <c r="S2455" t="n">
        <v>48.21</v>
      </c>
      <c r="T2455" t="n">
        <v>23679.09</v>
      </c>
      <c r="U2455" t="n">
        <v>0.45</v>
      </c>
      <c r="V2455" t="n">
        <v>0.73</v>
      </c>
      <c r="W2455" t="n">
        <v>0.26</v>
      </c>
      <c r="X2455" t="n">
        <v>1.47</v>
      </c>
      <c r="Y2455" t="n">
        <v>1</v>
      </c>
      <c r="Z2455" t="n">
        <v>10</v>
      </c>
    </row>
    <row r="2456">
      <c r="A2456" t="n">
        <v>10</v>
      </c>
      <c r="B2456" t="n">
        <v>95</v>
      </c>
      <c r="C2456" t="inlineStr">
        <is>
          <t xml:space="preserve">CONCLUIDO	</t>
        </is>
      </c>
      <c r="D2456" t="n">
        <v>4.3524</v>
      </c>
      <c r="E2456" t="n">
        <v>22.98</v>
      </c>
      <c r="F2456" t="n">
        <v>18.57</v>
      </c>
      <c r="G2456" t="n">
        <v>21.43</v>
      </c>
      <c r="H2456" t="n">
        <v>0.33</v>
      </c>
      <c r="I2456" t="n">
        <v>52</v>
      </c>
      <c r="J2456" t="n">
        <v>189.49</v>
      </c>
      <c r="K2456" t="n">
        <v>53.44</v>
      </c>
      <c r="L2456" t="n">
        <v>3.5</v>
      </c>
      <c r="M2456" t="n">
        <v>50</v>
      </c>
      <c r="N2456" t="n">
        <v>37.55</v>
      </c>
      <c r="O2456" t="n">
        <v>23604.32</v>
      </c>
      <c r="P2456" t="n">
        <v>246.07</v>
      </c>
      <c r="Q2456" t="n">
        <v>444.56</v>
      </c>
      <c r="R2456" t="n">
        <v>103.08</v>
      </c>
      <c r="S2456" t="n">
        <v>48.21</v>
      </c>
      <c r="T2456" t="n">
        <v>21286.71</v>
      </c>
      <c r="U2456" t="n">
        <v>0.47</v>
      </c>
      <c r="V2456" t="n">
        <v>0.73</v>
      </c>
      <c r="W2456" t="n">
        <v>0.22</v>
      </c>
      <c r="X2456" t="n">
        <v>1.29</v>
      </c>
      <c r="Y2456" t="n">
        <v>1</v>
      </c>
      <c r="Z2456" t="n">
        <v>10</v>
      </c>
    </row>
    <row r="2457">
      <c r="A2457" t="n">
        <v>11</v>
      </c>
      <c r="B2457" t="n">
        <v>95</v>
      </c>
      <c r="C2457" t="inlineStr">
        <is>
          <t xml:space="preserve">CONCLUIDO	</t>
        </is>
      </c>
      <c r="D2457" t="n">
        <v>4.3328</v>
      </c>
      <c r="E2457" t="n">
        <v>23.08</v>
      </c>
      <c r="F2457" t="n">
        <v>18.79</v>
      </c>
      <c r="G2457" t="n">
        <v>23.01</v>
      </c>
      <c r="H2457" t="n">
        <v>0.35</v>
      </c>
      <c r="I2457" t="n">
        <v>49</v>
      </c>
      <c r="J2457" t="n">
        <v>189.87</v>
      </c>
      <c r="K2457" t="n">
        <v>53.44</v>
      </c>
      <c r="L2457" t="n">
        <v>3.75</v>
      </c>
      <c r="M2457" t="n">
        <v>47</v>
      </c>
      <c r="N2457" t="n">
        <v>37.69</v>
      </c>
      <c r="O2457" t="n">
        <v>23651.38</v>
      </c>
      <c r="P2457" t="n">
        <v>248.78</v>
      </c>
      <c r="Q2457" t="n">
        <v>444.56</v>
      </c>
      <c r="R2457" t="n">
        <v>110.59</v>
      </c>
      <c r="S2457" t="n">
        <v>48.21</v>
      </c>
      <c r="T2457" t="n">
        <v>25054.25</v>
      </c>
      <c r="U2457" t="n">
        <v>0.44</v>
      </c>
      <c r="V2457" t="n">
        <v>0.73</v>
      </c>
      <c r="W2457" t="n">
        <v>0.24</v>
      </c>
      <c r="X2457" t="n">
        <v>1.51</v>
      </c>
      <c r="Y2457" t="n">
        <v>1</v>
      </c>
      <c r="Z2457" t="n">
        <v>10</v>
      </c>
    </row>
    <row r="2458">
      <c r="A2458" t="n">
        <v>12</v>
      </c>
      <c r="B2458" t="n">
        <v>95</v>
      </c>
      <c r="C2458" t="inlineStr">
        <is>
          <t xml:space="preserve">CONCLUIDO	</t>
        </is>
      </c>
      <c r="D2458" t="n">
        <v>4.3853</v>
      </c>
      <c r="E2458" t="n">
        <v>22.8</v>
      </c>
      <c r="F2458" t="n">
        <v>18.62</v>
      </c>
      <c r="G2458" t="n">
        <v>24.29</v>
      </c>
      <c r="H2458" t="n">
        <v>0.37</v>
      </c>
      <c r="I2458" t="n">
        <v>46</v>
      </c>
      <c r="J2458" t="n">
        <v>190.25</v>
      </c>
      <c r="K2458" t="n">
        <v>53.44</v>
      </c>
      <c r="L2458" t="n">
        <v>4</v>
      </c>
      <c r="M2458" t="n">
        <v>44</v>
      </c>
      <c r="N2458" t="n">
        <v>37.82</v>
      </c>
      <c r="O2458" t="n">
        <v>23698.48</v>
      </c>
      <c r="P2458" t="n">
        <v>246.2</v>
      </c>
      <c r="Q2458" t="n">
        <v>444.56</v>
      </c>
      <c r="R2458" t="n">
        <v>104.58</v>
      </c>
      <c r="S2458" t="n">
        <v>48.21</v>
      </c>
      <c r="T2458" t="n">
        <v>22067.5</v>
      </c>
      <c r="U2458" t="n">
        <v>0.46</v>
      </c>
      <c r="V2458" t="n">
        <v>0.73</v>
      </c>
      <c r="W2458" t="n">
        <v>0.24</v>
      </c>
      <c r="X2458" t="n">
        <v>1.35</v>
      </c>
      <c r="Y2458" t="n">
        <v>1</v>
      </c>
      <c r="Z2458" t="n">
        <v>10</v>
      </c>
    </row>
    <row r="2459">
      <c r="A2459" t="n">
        <v>13</v>
      </c>
      <c r="B2459" t="n">
        <v>95</v>
      </c>
      <c r="C2459" t="inlineStr">
        <is>
          <t xml:space="preserve">CONCLUIDO	</t>
        </is>
      </c>
      <c r="D2459" t="n">
        <v>4.4282</v>
      </c>
      <c r="E2459" t="n">
        <v>22.58</v>
      </c>
      <c r="F2459" t="n">
        <v>18.51</v>
      </c>
      <c r="G2459" t="n">
        <v>25.83</v>
      </c>
      <c r="H2459" t="n">
        <v>0.4</v>
      </c>
      <c r="I2459" t="n">
        <v>43</v>
      </c>
      <c r="J2459" t="n">
        <v>190.63</v>
      </c>
      <c r="K2459" t="n">
        <v>53.44</v>
      </c>
      <c r="L2459" t="n">
        <v>4.25</v>
      </c>
      <c r="M2459" t="n">
        <v>41</v>
      </c>
      <c r="N2459" t="n">
        <v>37.95</v>
      </c>
      <c r="O2459" t="n">
        <v>23745.63</v>
      </c>
      <c r="P2459" t="n">
        <v>244.35</v>
      </c>
      <c r="Q2459" t="n">
        <v>444.6</v>
      </c>
      <c r="R2459" t="n">
        <v>100.95</v>
      </c>
      <c r="S2459" t="n">
        <v>48.21</v>
      </c>
      <c r="T2459" t="n">
        <v>20264.62</v>
      </c>
      <c r="U2459" t="n">
        <v>0.48</v>
      </c>
      <c r="V2459" t="n">
        <v>0.74</v>
      </c>
      <c r="W2459" t="n">
        <v>0.23</v>
      </c>
      <c r="X2459" t="n">
        <v>1.24</v>
      </c>
      <c r="Y2459" t="n">
        <v>1</v>
      </c>
      <c r="Z2459" t="n">
        <v>10</v>
      </c>
    </row>
    <row r="2460">
      <c r="A2460" t="n">
        <v>14</v>
      </c>
      <c r="B2460" t="n">
        <v>95</v>
      </c>
      <c r="C2460" t="inlineStr">
        <is>
          <t xml:space="preserve">CONCLUIDO	</t>
        </is>
      </c>
      <c r="D2460" t="n">
        <v>4.4728</v>
      </c>
      <c r="E2460" t="n">
        <v>22.36</v>
      </c>
      <c r="F2460" t="n">
        <v>18.4</v>
      </c>
      <c r="G2460" t="n">
        <v>27.6</v>
      </c>
      <c r="H2460" t="n">
        <v>0.42</v>
      </c>
      <c r="I2460" t="n">
        <v>40</v>
      </c>
      <c r="J2460" t="n">
        <v>191.02</v>
      </c>
      <c r="K2460" t="n">
        <v>53.44</v>
      </c>
      <c r="L2460" t="n">
        <v>4.5</v>
      </c>
      <c r="M2460" t="n">
        <v>38</v>
      </c>
      <c r="N2460" t="n">
        <v>38.08</v>
      </c>
      <c r="O2460" t="n">
        <v>23792.83</v>
      </c>
      <c r="P2460" t="n">
        <v>242.58</v>
      </c>
      <c r="Q2460" t="n">
        <v>444.59</v>
      </c>
      <c r="R2460" t="n">
        <v>97.14</v>
      </c>
      <c r="S2460" t="n">
        <v>48.21</v>
      </c>
      <c r="T2460" t="n">
        <v>18373.61</v>
      </c>
      <c r="U2460" t="n">
        <v>0.5</v>
      </c>
      <c r="V2460" t="n">
        <v>0.74</v>
      </c>
      <c r="W2460" t="n">
        <v>0.23</v>
      </c>
      <c r="X2460" t="n">
        <v>1.12</v>
      </c>
      <c r="Y2460" t="n">
        <v>1</v>
      </c>
      <c r="Z2460" t="n">
        <v>10</v>
      </c>
    </row>
    <row r="2461">
      <c r="A2461" t="n">
        <v>15</v>
      </c>
      <c r="B2461" t="n">
        <v>95</v>
      </c>
      <c r="C2461" t="inlineStr">
        <is>
          <t xml:space="preserve">CONCLUIDO	</t>
        </is>
      </c>
      <c r="D2461" t="n">
        <v>4.4981</v>
      </c>
      <c r="E2461" t="n">
        <v>22.23</v>
      </c>
      <c r="F2461" t="n">
        <v>18.35</v>
      </c>
      <c r="G2461" t="n">
        <v>28.97</v>
      </c>
      <c r="H2461" t="n">
        <v>0.44</v>
      </c>
      <c r="I2461" t="n">
        <v>38</v>
      </c>
      <c r="J2461" t="n">
        <v>191.4</v>
      </c>
      <c r="K2461" t="n">
        <v>53.44</v>
      </c>
      <c r="L2461" t="n">
        <v>4.75</v>
      </c>
      <c r="M2461" t="n">
        <v>36</v>
      </c>
      <c r="N2461" t="n">
        <v>38.22</v>
      </c>
      <c r="O2461" t="n">
        <v>23840.07</v>
      </c>
      <c r="P2461" t="n">
        <v>241.44</v>
      </c>
      <c r="Q2461" t="n">
        <v>444.59</v>
      </c>
      <c r="R2461" t="n">
        <v>95.65000000000001</v>
      </c>
      <c r="S2461" t="n">
        <v>48.21</v>
      </c>
      <c r="T2461" t="n">
        <v>17641.31</v>
      </c>
      <c r="U2461" t="n">
        <v>0.5</v>
      </c>
      <c r="V2461" t="n">
        <v>0.74</v>
      </c>
      <c r="W2461" t="n">
        <v>0.22</v>
      </c>
      <c r="X2461" t="n">
        <v>1.07</v>
      </c>
      <c r="Y2461" t="n">
        <v>1</v>
      </c>
      <c r="Z2461" t="n">
        <v>10</v>
      </c>
    </row>
    <row r="2462">
      <c r="A2462" t="n">
        <v>16</v>
      </c>
      <c r="B2462" t="n">
        <v>95</v>
      </c>
      <c r="C2462" t="inlineStr">
        <is>
          <t xml:space="preserve">CONCLUIDO	</t>
        </is>
      </c>
      <c r="D2462" t="n">
        <v>4.526</v>
      </c>
      <c r="E2462" t="n">
        <v>22.09</v>
      </c>
      <c r="F2462" t="n">
        <v>18.29</v>
      </c>
      <c r="G2462" t="n">
        <v>30.48</v>
      </c>
      <c r="H2462" t="n">
        <v>0.46</v>
      </c>
      <c r="I2462" t="n">
        <v>36</v>
      </c>
      <c r="J2462" t="n">
        <v>191.78</v>
      </c>
      <c r="K2462" t="n">
        <v>53.44</v>
      </c>
      <c r="L2462" t="n">
        <v>5</v>
      </c>
      <c r="M2462" t="n">
        <v>34</v>
      </c>
      <c r="N2462" t="n">
        <v>38.35</v>
      </c>
      <c r="O2462" t="n">
        <v>23887.36</v>
      </c>
      <c r="P2462" t="n">
        <v>240.21</v>
      </c>
      <c r="Q2462" t="n">
        <v>444.55</v>
      </c>
      <c r="R2462" t="n">
        <v>93.51000000000001</v>
      </c>
      <c r="S2462" t="n">
        <v>48.21</v>
      </c>
      <c r="T2462" t="n">
        <v>16580.16</v>
      </c>
      <c r="U2462" t="n">
        <v>0.52</v>
      </c>
      <c r="V2462" t="n">
        <v>0.75</v>
      </c>
      <c r="W2462" t="n">
        <v>0.22</v>
      </c>
      <c r="X2462" t="n">
        <v>1.01</v>
      </c>
      <c r="Y2462" t="n">
        <v>1</v>
      </c>
      <c r="Z2462" t="n">
        <v>10</v>
      </c>
    </row>
    <row r="2463">
      <c r="A2463" t="n">
        <v>17</v>
      </c>
      <c r="B2463" t="n">
        <v>95</v>
      </c>
      <c r="C2463" t="inlineStr">
        <is>
          <t xml:space="preserve">CONCLUIDO	</t>
        </is>
      </c>
      <c r="D2463" t="n">
        <v>4.5533</v>
      </c>
      <c r="E2463" t="n">
        <v>21.96</v>
      </c>
      <c r="F2463" t="n">
        <v>18.23</v>
      </c>
      <c r="G2463" t="n">
        <v>32.17</v>
      </c>
      <c r="H2463" t="n">
        <v>0.48</v>
      </c>
      <c r="I2463" t="n">
        <v>34</v>
      </c>
      <c r="J2463" t="n">
        <v>192.17</v>
      </c>
      <c r="K2463" t="n">
        <v>53.44</v>
      </c>
      <c r="L2463" t="n">
        <v>5.25</v>
      </c>
      <c r="M2463" t="n">
        <v>32</v>
      </c>
      <c r="N2463" t="n">
        <v>38.48</v>
      </c>
      <c r="O2463" t="n">
        <v>23934.69</v>
      </c>
      <c r="P2463" t="n">
        <v>239.18</v>
      </c>
      <c r="Q2463" t="n">
        <v>444.59</v>
      </c>
      <c r="R2463" t="n">
        <v>91.68000000000001</v>
      </c>
      <c r="S2463" t="n">
        <v>48.21</v>
      </c>
      <c r="T2463" t="n">
        <v>15676.5</v>
      </c>
      <c r="U2463" t="n">
        <v>0.53</v>
      </c>
      <c r="V2463" t="n">
        <v>0.75</v>
      </c>
      <c r="W2463" t="n">
        <v>0.22</v>
      </c>
      <c r="X2463" t="n">
        <v>0.95</v>
      </c>
      <c r="Y2463" t="n">
        <v>1</v>
      </c>
      <c r="Z2463" t="n">
        <v>10</v>
      </c>
    </row>
    <row r="2464">
      <c r="A2464" t="n">
        <v>18</v>
      </c>
      <c r="B2464" t="n">
        <v>95</v>
      </c>
      <c r="C2464" t="inlineStr">
        <is>
          <t xml:space="preserve">CONCLUIDO	</t>
        </is>
      </c>
      <c r="D2464" t="n">
        <v>4.5828</v>
      </c>
      <c r="E2464" t="n">
        <v>21.82</v>
      </c>
      <c r="F2464" t="n">
        <v>18.16</v>
      </c>
      <c r="G2464" t="n">
        <v>34.05</v>
      </c>
      <c r="H2464" t="n">
        <v>0.51</v>
      </c>
      <c r="I2464" t="n">
        <v>32</v>
      </c>
      <c r="J2464" t="n">
        <v>192.55</v>
      </c>
      <c r="K2464" t="n">
        <v>53.44</v>
      </c>
      <c r="L2464" t="n">
        <v>5.5</v>
      </c>
      <c r="M2464" t="n">
        <v>30</v>
      </c>
      <c r="N2464" t="n">
        <v>38.62</v>
      </c>
      <c r="O2464" t="n">
        <v>23982.06</v>
      </c>
      <c r="P2464" t="n">
        <v>237.93</v>
      </c>
      <c r="Q2464" t="n">
        <v>444.56</v>
      </c>
      <c r="R2464" t="n">
        <v>89.26000000000001</v>
      </c>
      <c r="S2464" t="n">
        <v>48.21</v>
      </c>
      <c r="T2464" t="n">
        <v>14475.19</v>
      </c>
      <c r="U2464" t="n">
        <v>0.54</v>
      </c>
      <c r="V2464" t="n">
        <v>0.75</v>
      </c>
      <c r="W2464" t="n">
        <v>0.22</v>
      </c>
      <c r="X2464" t="n">
        <v>0.88</v>
      </c>
      <c r="Y2464" t="n">
        <v>1</v>
      </c>
      <c r="Z2464" t="n">
        <v>10</v>
      </c>
    </row>
    <row r="2465">
      <c r="A2465" t="n">
        <v>19</v>
      </c>
      <c r="B2465" t="n">
        <v>95</v>
      </c>
      <c r="C2465" t="inlineStr">
        <is>
          <t xml:space="preserve">CONCLUIDO	</t>
        </is>
      </c>
      <c r="D2465" t="n">
        <v>4.5965</v>
      </c>
      <c r="E2465" t="n">
        <v>21.76</v>
      </c>
      <c r="F2465" t="n">
        <v>18.13</v>
      </c>
      <c r="G2465" t="n">
        <v>35.1</v>
      </c>
      <c r="H2465" t="n">
        <v>0.53</v>
      </c>
      <c r="I2465" t="n">
        <v>31</v>
      </c>
      <c r="J2465" t="n">
        <v>192.94</v>
      </c>
      <c r="K2465" t="n">
        <v>53.44</v>
      </c>
      <c r="L2465" t="n">
        <v>5.75</v>
      </c>
      <c r="M2465" t="n">
        <v>29</v>
      </c>
      <c r="N2465" t="n">
        <v>38.75</v>
      </c>
      <c r="O2465" t="n">
        <v>24029.48</v>
      </c>
      <c r="P2465" t="n">
        <v>237.18</v>
      </c>
      <c r="Q2465" t="n">
        <v>444.55</v>
      </c>
      <c r="R2465" t="n">
        <v>88.59</v>
      </c>
      <c r="S2465" t="n">
        <v>48.21</v>
      </c>
      <c r="T2465" t="n">
        <v>14146.01</v>
      </c>
      <c r="U2465" t="n">
        <v>0.54</v>
      </c>
      <c r="V2465" t="n">
        <v>0.75</v>
      </c>
      <c r="W2465" t="n">
        <v>0.21</v>
      </c>
      <c r="X2465" t="n">
        <v>0.86</v>
      </c>
      <c r="Y2465" t="n">
        <v>1</v>
      </c>
      <c r="Z2465" t="n">
        <v>10</v>
      </c>
    </row>
    <row r="2466">
      <c r="A2466" t="n">
        <v>20</v>
      </c>
      <c r="B2466" t="n">
        <v>95</v>
      </c>
      <c r="C2466" t="inlineStr">
        <is>
          <t xml:space="preserve">CONCLUIDO	</t>
        </is>
      </c>
      <c r="D2466" t="n">
        <v>4.6138</v>
      </c>
      <c r="E2466" t="n">
        <v>21.67</v>
      </c>
      <c r="F2466" t="n">
        <v>18.09</v>
      </c>
      <c r="G2466" t="n">
        <v>36.18</v>
      </c>
      <c r="H2466" t="n">
        <v>0.55</v>
      </c>
      <c r="I2466" t="n">
        <v>30</v>
      </c>
      <c r="J2466" t="n">
        <v>193.32</v>
      </c>
      <c r="K2466" t="n">
        <v>53.44</v>
      </c>
      <c r="L2466" t="n">
        <v>6</v>
      </c>
      <c r="M2466" t="n">
        <v>28</v>
      </c>
      <c r="N2466" t="n">
        <v>38.89</v>
      </c>
      <c r="O2466" t="n">
        <v>24076.95</v>
      </c>
      <c r="P2466" t="n">
        <v>236.31</v>
      </c>
      <c r="Q2466" t="n">
        <v>444.56</v>
      </c>
      <c r="R2466" t="n">
        <v>87.13</v>
      </c>
      <c r="S2466" t="n">
        <v>48.21</v>
      </c>
      <c r="T2466" t="n">
        <v>13420.1</v>
      </c>
      <c r="U2466" t="n">
        <v>0.55</v>
      </c>
      <c r="V2466" t="n">
        <v>0.75</v>
      </c>
      <c r="W2466" t="n">
        <v>0.21</v>
      </c>
      <c r="X2466" t="n">
        <v>0.8100000000000001</v>
      </c>
      <c r="Y2466" t="n">
        <v>1</v>
      </c>
      <c r="Z2466" t="n">
        <v>10</v>
      </c>
    </row>
    <row r="2467">
      <c r="A2467" t="n">
        <v>21</v>
      </c>
      <c r="B2467" t="n">
        <v>95</v>
      </c>
      <c r="C2467" t="inlineStr">
        <is>
          <t xml:space="preserve">CONCLUIDO	</t>
        </is>
      </c>
      <c r="D2467" t="n">
        <v>4.6455</v>
      </c>
      <c r="E2467" t="n">
        <v>21.53</v>
      </c>
      <c r="F2467" t="n">
        <v>18.02</v>
      </c>
      <c r="G2467" t="n">
        <v>38.6</v>
      </c>
      <c r="H2467" t="n">
        <v>0.57</v>
      </c>
      <c r="I2467" t="n">
        <v>28</v>
      </c>
      <c r="J2467" t="n">
        <v>193.71</v>
      </c>
      <c r="K2467" t="n">
        <v>53.44</v>
      </c>
      <c r="L2467" t="n">
        <v>6.25</v>
      </c>
      <c r="M2467" t="n">
        <v>26</v>
      </c>
      <c r="N2467" t="n">
        <v>39.02</v>
      </c>
      <c r="O2467" t="n">
        <v>24124.47</v>
      </c>
      <c r="P2467" t="n">
        <v>234.79</v>
      </c>
      <c r="Q2467" t="n">
        <v>444.6</v>
      </c>
      <c r="R2467" t="n">
        <v>84.5</v>
      </c>
      <c r="S2467" t="n">
        <v>48.21</v>
      </c>
      <c r="T2467" t="n">
        <v>12116.31</v>
      </c>
      <c r="U2467" t="n">
        <v>0.57</v>
      </c>
      <c r="V2467" t="n">
        <v>0.76</v>
      </c>
      <c r="W2467" t="n">
        <v>0.21</v>
      </c>
      <c r="X2467" t="n">
        <v>0.74</v>
      </c>
      <c r="Y2467" t="n">
        <v>1</v>
      </c>
      <c r="Z2467" t="n">
        <v>10</v>
      </c>
    </row>
    <row r="2468">
      <c r="A2468" t="n">
        <v>22</v>
      </c>
      <c r="B2468" t="n">
        <v>95</v>
      </c>
      <c r="C2468" t="inlineStr">
        <is>
          <t xml:space="preserve">CONCLUIDO	</t>
        </is>
      </c>
      <c r="D2468" t="n">
        <v>4.6846</v>
      </c>
      <c r="E2468" t="n">
        <v>21.35</v>
      </c>
      <c r="F2468" t="n">
        <v>17.87</v>
      </c>
      <c r="G2468" t="n">
        <v>39.72</v>
      </c>
      <c r="H2468" t="n">
        <v>0.59</v>
      </c>
      <c r="I2468" t="n">
        <v>27</v>
      </c>
      <c r="J2468" t="n">
        <v>194.09</v>
      </c>
      <c r="K2468" t="n">
        <v>53.44</v>
      </c>
      <c r="L2468" t="n">
        <v>6.5</v>
      </c>
      <c r="M2468" t="n">
        <v>25</v>
      </c>
      <c r="N2468" t="n">
        <v>39.16</v>
      </c>
      <c r="O2468" t="n">
        <v>24172.03</v>
      </c>
      <c r="P2468" t="n">
        <v>232.72</v>
      </c>
      <c r="Q2468" t="n">
        <v>444.55</v>
      </c>
      <c r="R2468" t="n">
        <v>79.63</v>
      </c>
      <c r="S2468" t="n">
        <v>48.21</v>
      </c>
      <c r="T2468" t="n">
        <v>9684.6</v>
      </c>
      <c r="U2468" t="n">
        <v>0.61</v>
      </c>
      <c r="V2468" t="n">
        <v>0.76</v>
      </c>
      <c r="W2468" t="n">
        <v>0.21</v>
      </c>
      <c r="X2468" t="n">
        <v>0.6</v>
      </c>
      <c r="Y2468" t="n">
        <v>1</v>
      </c>
      <c r="Z2468" t="n">
        <v>10</v>
      </c>
    </row>
    <row r="2469">
      <c r="A2469" t="n">
        <v>23</v>
      </c>
      <c r="B2469" t="n">
        <v>95</v>
      </c>
      <c r="C2469" t="inlineStr">
        <is>
          <t xml:space="preserve">CONCLUIDO	</t>
        </is>
      </c>
      <c r="D2469" t="n">
        <v>4.658</v>
      </c>
      <c r="E2469" t="n">
        <v>21.47</v>
      </c>
      <c r="F2469" t="n">
        <v>18.03</v>
      </c>
      <c r="G2469" t="n">
        <v>41.61</v>
      </c>
      <c r="H2469" t="n">
        <v>0.62</v>
      </c>
      <c r="I2469" t="n">
        <v>26</v>
      </c>
      <c r="J2469" t="n">
        <v>194.48</v>
      </c>
      <c r="K2469" t="n">
        <v>53.44</v>
      </c>
      <c r="L2469" t="n">
        <v>6.75</v>
      </c>
      <c r="M2469" t="n">
        <v>24</v>
      </c>
      <c r="N2469" t="n">
        <v>39.29</v>
      </c>
      <c r="O2469" t="n">
        <v>24219.63</v>
      </c>
      <c r="P2469" t="n">
        <v>234.53</v>
      </c>
      <c r="Q2469" t="n">
        <v>444.56</v>
      </c>
      <c r="R2469" t="n">
        <v>85.94</v>
      </c>
      <c r="S2469" t="n">
        <v>48.21</v>
      </c>
      <c r="T2469" t="n">
        <v>12843.3</v>
      </c>
      <c r="U2469" t="n">
        <v>0.5600000000000001</v>
      </c>
      <c r="V2469" t="n">
        <v>0.76</v>
      </c>
      <c r="W2469" t="n">
        <v>0.19</v>
      </c>
      <c r="X2469" t="n">
        <v>0.75</v>
      </c>
      <c r="Y2469" t="n">
        <v>1</v>
      </c>
      <c r="Z2469" t="n">
        <v>10</v>
      </c>
    </row>
    <row r="2470">
      <c r="A2470" t="n">
        <v>24</v>
      </c>
      <c r="B2470" t="n">
        <v>95</v>
      </c>
      <c r="C2470" t="inlineStr">
        <is>
          <t xml:space="preserve">CONCLUIDO	</t>
        </is>
      </c>
      <c r="D2470" t="n">
        <v>4.6757</v>
      </c>
      <c r="E2470" t="n">
        <v>21.39</v>
      </c>
      <c r="F2470" t="n">
        <v>17.99</v>
      </c>
      <c r="G2470" t="n">
        <v>43.17</v>
      </c>
      <c r="H2470" t="n">
        <v>0.64</v>
      </c>
      <c r="I2470" t="n">
        <v>25</v>
      </c>
      <c r="J2470" t="n">
        <v>194.86</v>
      </c>
      <c r="K2470" t="n">
        <v>53.44</v>
      </c>
      <c r="L2470" t="n">
        <v>7</v>
      </c>
      <c r="M2470" t="n">
        <v>23</v>
      </c>
      <c r="N2470" t="n">
        <v>39.43</v>
      </c>
      <c r="O2470" t="n">
        <v>24267.28</v>
      </c>
      <c r="P2470" t="n">
        <v>233.38</v>
      </c>
      <c r="Q2470" t="n">
        <v>444.57</v>
      </c>
      <c r="R2470" t="n">
        <v>83.7</v>
      </c>
      <c r="S2470" t="n">
        <v>48.21</v>
      </c>
      <c r="T2470" t="n">
        <v>11730.66</v>
      </c>
      <c r="U2470" t="n">
        <v>0.58</v>
      </c>
      <c r="V2470" t="n">
        <v>0.76</v>
      </c>
      <c r="W2470" t="n">
        <v>0.21</v>
      </c>
      <c r="X2470" t="n">
        <v>0.71</v>
      </c>
      <c r="Y2470" t="n">
        <v>1</v>
      </c>
      <c r="Z2470" t="n">
        <v>10</v>
      </c>
    </row>
    <row r="2471">
      <c r="A2471" t="n">
        <v>25</v>
      </c>
      <c r="B2471" t="n">
        <v>95</v>
      </c>
      <c r="C2471" t="inlineStr">
        <is>
          <t xml:space="preserve">CONCLUIDO	</t>
        </is>
      </c>
      <c r="D2471" t="n">
        <v>4.6945</v>
      </c>
      <c r="E2471" t="n">
        <v>21.3</v>
      </c>
      <c r="F2471" t="n">
        <v>17.94</v>
      </c>
      <c r="G2471" t="n">
        <v>44.85</v>
      </c>
      <c r="H2471" t="n">
        <v>0.66</v>
      </c>
      <c r="I2471" t="n">
        <v>24</v>
      </c>
      <c r="J2471" t="n">
        <v>195.25</v>
      </c>
      <c r="K2471" t="n">
        <v>53.44</v>
      </c>
      <c r="L2471" t="n">
        <v>7.25</v>
      </c>
      <c r="M2471" t="n">
        <v>22</v>
      </c>
      <c r="N2471" t="n">
        <v>39.57</v>
      </c>
      <c r="O2471" t="n">
        <v>24314.98</v>
      </c>
      <c r="P2471" t="n">
        <v>232.45</v>
      </c>
      <c r="Q2471" t="n">
        <v>444.58</v>
      </c>
      <c r="R2471" t="n">
        <v>82.33</v>
      </c>
      <c r="S2471" t="n">
        <v>48.21</v>
      </c>
      <c r="T2471" t="n">
        <v>11050.39</v>
      </c>
      <c r="U2471" t="n">
        <v>0.59</v>
      </c>
      <c r="V2471" t="n">
        <v>0.76</v>
      </c>
      <c r="W2471" t="n">
        <v>0.2</v>
      </c>
      <c r="X2471" t="n">
        <v>0.66</v>
      </c>
      <c r="Y2471" t="n">
        <v>1</v>
      </c>
      <c r="Z2471" t="n">
        <v>10</v>
      </c>
    </row>
    <row r="2472">
      <c r="A2472" t="n">
        <v>26</v>
      </c>
      <c r="B2472" t="n">
        <v>95</v>
      </c>
      <c r="C2472" t="inlineStr">
        <is>
          <t xml:space="preserve">CONCLUIDO	</t>
        </is>
      </c>
      <c r="D2472" t="n">
        <v>4.6914</v>
      </c>
      <c r="E2472" t="n">
        <v>21.32</v>
      </c>
      <c r="F2472" t="n">
        <v>17.95</v>
      </c>
      <c r="G2472" t="n">
        <v>44.88</v>
      </c>
      <c r="H2472" t="n">
        <v>0.68</v>
      </c>
      <c r="I2472" t="n">
        <v>24</v>
      </c>
      <c r="J2472" t="n">
        <v>195.64</v>
      </c>
      <c r="K2472" t="n">
        <v>53.44</v>
      </c>
      <c r="L2472" t="n">
        <v>7.5</v>
      </c>
      <c r="M2472" t="n">
        <v>22</v>
      </c>
      <c r="N2472" t="n">
        <v>39.7</v>
      </c>
      <c r="O2472" t="n">
        <v>24362.73</v>
      </c>
      <c r="P2472" t="n">
        <v>232.32</v>
      </c>
      <c r="Q2472" t="n">
        <v>444.57</v>
      </c>
      <c r="R2472" t="n">
        <v>82.70999999999999</v>
      </c>
      <c r="S2472" t="n">
        <v>48.21</v>
      </c>
      <c r="T2472" t="n">
        <v>11242.21</v>
      </c>
      <c r="U2472" t="n">
        <v>0.58</v>
      </c>
      <c r="V2472" t="n">
        <v>0.76</v>
      </c>
      <c r="W2472" t="n">
        <v>0.2</v>
      </c>
      <c r="X2472" t="n">
        <v>0.68</v>
      </c>
      <c r="Y2472" t="n">
        <v>1</v>
      </c>
      <c r="Z2472" t="n">
        <v>10</v>
      </c>
    </row>
    <row r="2473">
      <c r="A2473" t="n">
        <v>27</v>
      </c>
      <c r="B2473" t="n">
        <v>95</v>
      </c>
      <c r="C2473" t="inlineStr">
        <is>
          <t xml:space="preserve">CONCLUIDO	</t>
        </is>
      </c>
      <c r="D2473" t="n">
        <v>4.7092</v>
      </c>
      <c r="E2473" t="n">
        <v>21.24</v>
      </c>
      <c r="F2473" t="n">
        <v>17.91</v>
      </c>
      <c r="G2473" t="n">
        <v>46.72</v>
      </c>
      <c r="H2473" t="n">
        <v>0.7</v>
      </c>
      <c r="I2473" t="n">
        <v>23</v>
      </c>
      <c r="J2473" t="n">
        <v>196.03</v>
      </c>
      <c r="K2473" t="n">
        <v>53.44</v>
      </c>
      <c r="L2473" t="n">
        <v>7.75</v>
      </c>
      <c r="M2473" t="n">
        <v>21</v>
      </c>
      <c r="N2473" t="n">
        <v>39.84</v>
      </c>
      <c r="O2473" t="n">
        <v>24410.52</v>
      </c>
      <c r="P2473" t="n">
        <v>231.41</v>
      </c>
      <c r="Q2473" t="n">
        <v>444.56</v>
      </c>
      <c r="R2473" t="n">
        <v>81.23999999999999</v>
      </c>
      <c r="S2473" t="n">
        <v>48.21</v>
      </c>
      <c r="T2473" t="n">
        <v>10508.24</v>
      </c>
      <c r="U2473" t="n">
        <v>0.59</v>
      </c>
      <c r="V2473" t="n">
        <v>0.76</v>
      </c>
      <c r="W2473" t="n">
        <v>0.2</v>
      </c>
      <c r="X2473" t="n">
        <v>0.63</v>
      </c>
      <c r="Y2473" t="n">
        <v>1</v>
      </c>
      <c r="Z2473" t="n">
        <v>10</v>
      </c>
    </row>
    <row r="2474">
      <c r="A2474" t="n">
        <v>28</v>
      </c>
      <c r="B2474" t="n">
        <v>95</v>
      </c>
      <c r="C2474" t="inlineStr">
        <is>
          <t xml:space="preserve">CONCLUIDO	</t>
        </is>
      </c>
      <c r="D2474" t="n">
        <v>4.7235</v>
      </c>
      <c r="E2474" t="n">
        <v>21.17</v>
      </c>
      <c r="F2474" t="n">
        <v>17.88</v>
      </c>
      <c r="G2474" t="n">
        <v>48.77</v>
      </c>
      <c r="H2474" t="n">
        <v>0.72</v>
      </c>
      <c r="I2474" t="n">
        <v>22</v>
      </c>
      <c r="J2474" t="n">
        <v>196.41</v>
      </c>
      <c r="K2474" t="n">
        <v>53.44</v>
      </c>
      <c r="L2474" t="n">
        <v>8</v>
      </c>
      <c r="M2474" t="n">
        <v>20</v>
      </c>
      <c r="N2474" t="n">
        <v>39.98</v>
      </c>
      <c r="O2474" t="n">
        <v>24458.36</v>
      </c>
      <c r="P2474" t="n">
        <v>230.96</v>
      </c>
      <c r="Q2474" t="n">
        <v>444.55</v>
      </c>
      <c r="R2474" t="n">
        <v>80.51000000000001</v>
      </c>
      <c r="S2474" t="n">
        <v>48.21</v>
      </c>
      <c r="T2474" t="n">
        <v>10147.74</v>
      </c>
      <c r="U2474" t="n">
        <v>0.6</v>
      </c>
      <c r="V2474" t="n">
        <v>0.76</v>
      </c>
      <c r="W2474" t="n">
        <v>0.2</v>
      </c>
      <c r="X2474" t="n">
        <v>0.61</v>
      </c>
      <c r="Y2474" t="n">
        <v>1</v>
      </c>
      <c r="Z2474" t="n">
        <v>10</v>
      </c>
    </row>
    <row r="2475">
      <c r="A2475" t="n">
        <v>29</v>
      </c>
      <c r="B2475" t="n">
        <v>95</v>
      </c>
      <c r="C2475" t="inlineStr">
        <is>
          <t xml:space="preserve">CONCLUIDO	</t>
        </is>
      </c>
      <c r="D2475" t="n">
        <v>4.7429</v>
      </c>
      <c r="E2475" t="n">
        <v>21.08</v>
      </c>
      <c r="F2475" t="n">
        <v>17.83</v>
      </c>
      <c r="G2475" t="n">
        <v>50.95</v>
      </c>
      <c r="H2475" t="n">
        <v>0.74</v>
      </c>
      <c r="I2475" t="n">
        <v>21</v>
      </c>
      <c r="J2475" t="n">
        <v>196.8</v>
      </c>
      <c r="K2475" t="n">
        <v>53.44</v>
      </c>
      <c r="L2475" t="n">
        <v>8.25</v>
      </c>
      <c r="M2475" t="n">
        <v>19</v>
      </c>
      <c r="N2475" t="n">
        <v>40.12</v>
      </c>
      <c r="O2475" t="n">
        <v>24506.24</v>
      </c>
      <c r="P2475" t="n">
        <v>229.43</v>
      </c>
      <c r="Q2475" t="n">
        <v>444.59</v>
      </c>
      <c r="R2475" t="n">
        <v>78.73999999999999</v>
      </c>
      <c r="S2475" t="n">
        <v>48.21</v>
      </c>
      <c r="T2475" t="n">
        <v>9267.879999999999</v>
      </c>
      <c r="U2475" t="n">
        <v>0.61</v>
      </c>
      <c r="V2475" t="n">
        <v>0.77</v>
      </c>
      <c r="W2475" t="n">
        <v>0.2</v>
      </c>
      <c r="X2475" t="n">
        <v>0.5600000000000001</v>
      </c>
      <c r="Y2475" t="n">
        <v>1</v>
      </c>
      <c r="Z2475" t="n">
        <v>10</v>
      </c>
    </row>
    <row r="2476">
      <c r="A2476" t="n">
        <v>30</v>
      </c>
      <c r="B2476" t="n">
        <v>95</v>
      </c>
      <c r="C2476" t="inlineStr">
        <is>
          <t xml:space="preserve">CONCLUIDO	</t>
        </is>
      </c>
      <c r="D2476" t="n">
        <v>4.7396</v>
      </c>
      <c r="E2476" t="n">
        <v>21.1</v>
      </c>
      <c r="F2476" t="n">
        <v>17.85</v>
      </c>
      <c r="G2476" t="n">
        <v>51</v>
      </c>
      <c r="H2476" t="n">
        <v>0.77</v>
      </c>
      <c r="I2476" t="n">
        <v>21</v>
      </c>
      <c r="J2476" t="n">
        <v>197.19</v>
      </c>
      <c r="K2476" t="n">
        <v>53.44</v>
      </c>
      <c r="L2476" t="n">
        <v>8.5</v>
      </c>
      <c r="M2476" t="n">
        <v>19</v>
      </c>
      <c r="N2476" t="n">
        <v>40.26</v>
      </c>
      <c r="O2476" t="n">
        <v>24554.18</v>
      </c>
      <c r="P2476" t="n">
        <v>229.72</v>
      </c>
      <c r="Q2476" t="n">
        <v>444.55</v>
      </c>
      <c r="R2476" t="n">
        <v>79.23</v>
      </c>
      <c r="S2476" t="n">
        <v>48.21</v>
      </c>
      <c r="T2476" t="n">
        <v>9515.33</v>
      </c>
      <c r="U2476" t="n">
        <v>0.61</v>
      </c>
      <c r="V2476" t="n">
        <v>0.76</v>
      </c>
      <c r="W2476" t="n">
        <v>0.2</v>
      </c>
      <c r="X2476" t="n">
        <v>0.57</v>
      </c>
      <c r="Y2476" t="n">
        <v>1</v>
      </c>
      <c r="Z2476" t="n">
        <v>10</v>
      </c>
    </row>
    <row r="2477">
      <c r="A2477" t="n">
        <v>31</v>
      </c>
      <c r="B2477" t="n">
        <v>95</v>
      </c>
      <c r="C2477" t="inlineStr">
        <is>
          <t xml:space="preserve">CONCLUIDO	</t>
        </is>
      </c>
      <c r="D2477" t="n">
        <v>4.7546</v>
      </c>
      <c r="E2477" t="n">
        <v>21.03</v>
      </c>
      <c r="F2477" t="n">
        <v>17.82</v>
      </c>
      <c r="G2477" t="n">
        <v>53.46</v>
      </c>
      <c r="H2477" t="n">
        <v>0.79</v>
      </c>
      <c r="I2477" t="n">
        <v>20</v>
      </c>
      <c r="J2477" t="n">
        <v>197.58</v>
      </c>
      <c r="K2477" t="n">
        <v>53.44</v>
      </c>
      <c r="L2477" t="n">
        <v>8.75</v>
      </c>
      <c r="M2477" t="n">
        <v>18</v>
      </c>
      <c r="N2477" t="n">
        <v>40.39</v>
      </c>
      <c r="O2477" t="n">
        <v>24602.15</v>
      </c>
      <c r="P2477" t="n">
        <v>229.1</v>
      </c>
      <c r="Q2477" t="n">
        <v>444.56</v>
      </c>
      <c r="R2477" t="n">
        <v>78.27</v>
      </c>
      <c r="S2477" t="n">
        <v>48.21</v>
      </c>
      <c r="T2477" t="n">
        <v>9041.68</v>
      </c>
      <c r="U2477" t="n">
        <v>0.62</v>
      </c>
      <c r="V2477" t="n">
        <v>0.77</v>
      </c>
      <c r="W2477" t="n">
        <v>0.2</v>
      </c>
      <c r="X2477" t="n">
        <v>0.54</v>
      </c>
      <c r="Y2477" t="n">
        <v>1</v>
      </c>
      <c r="Z2477" t="n">
        <v>10</v>
      </c>
    </row>
    <row r="2478">
      <c r="A2478" t="n">
        <v>32</v>
      </c>
      <c r="B2478" t="n">
        <v>95</v>
      </c>
      <c r="C2478" t="inlineStr">
        <is>
          <t xml:space="preserve">CONCLUIDO	</t>
        </is>
      </c>
      <c r="D2478" t="n">
        <v>4.7546</v>
      </c>
      <c r="E2478" t="n">
        <v>21.03</v>
      </c>
      <c r="F2478" t="n">
        <v>17.82</v>
      </c>
      <c r="G2478" t="n">
        <v>53.46</v>
      </c>
      <c r="H2478" t="n">
        <v>0.8100000000000001</v>
      </c>
      <c r="I2478" t="n">
        <v>20</v>
      </c>
      <c r="J2478" t="n">
        <v>197.97</v>
      </c>
      <c r="K2478" t="n">
        <v>53.44</v>
      </c>
      <c r="L2478" t="n">
        <v>9</v>
      </c>
      <c r="M2478" t="n">
        <v>18</v>
      </c>
      <c r="N2478" t="n">
        <v>40.53</v>
      </c>
      <c r="O2478" t="n">
        <v>24650.18</v>
      </c>
      <c r="P2478" t="n">
        <v>228.7</v>
      </c>
      <c r="Q2478" t="n">
        <v>444.55</v>
      </c>
      <c r="R2478" t="n">
        <v>78.25</v>
      </c>
      <c r="S2478" t="n">
        <v>48.21</v>
      </c>
      <c r="T2478" t="n">
        <v>9032.389999999999</v>
      </c>
      <c r="U2478" t="n">
        <v>0.62</v>
      </c>
      <c r="V2478" t="n">
        <v>0.77</v>
      </c>
      <c r="W2478" t="n">
        <v>0.2</v>
      </c>
      <c r="X2478" t="n">
        <v>0.54</v>
      </c>
      <c r="Y2478" t="n">
        <v>1</v>
      </c>
      <c r="Z2478" t="n">
        <v>10</v>
      </c>
    </row>
    <row r="2479">
      <c r="A2479" t="n">
        <v>33</v>
      </c>
      <c r="B2479" t="n">
        <v>95</v>
      </c>
      <c r="C2479" t="inlineStr">
        <is>
          <t xml:space="preserve">CONCLUIDO	</t>
        </is>
      </c>
      <c r="D2479" t="n">
        <v>4.7727</v>
      </c>
      <c r="E2479" t="n">
        <v>20.95</v>
      </c>
      <c r="F2479" t="n">
        <v>17.78</v>
      </c>
      <c r="G2479" t="n">
        <v>56.14</v>
      </c>
      <c r="H2479" t="n">
        <v>0.83</v>
      </c>
      <c r="I2479" t="n">
        <v>19</v>
      </c>
      <c r="J2479" t="n">
        <v>198.36</v>
      </c>
      <c r="K2479" t="n">
        <v>53.44</v>
      </c>
      <c r="L2479" t="n">
        <v>9.25</v>
      </c>
      <c r="M2479" t="n">
        <v>17</v>
      </c>
      <c r="N2479" t="n">
        <v>40.67</v>
      </c>
      <c r="O2479" t="n">
        <v>24698.26</v>
      </c>
      <c r="P2479" t="n">
        <v>227.77</v>
      </c>
      <c r="Q2479" t="n">
        <v>444.55</v>
      </c>
      <c r="R2479" t="n">
        <v>76.8</v>
      </c>
      <c r="S2479" t="n">
        <v>48.21</v>
      </c>
      <c r="T2479" t="n">
        <v>8311.76</v>
      </c>
      <c r="U2479" t="n">
        <v>0.63</v>
      </c>
      <c r="V2479" t="n">
        <v>0.77</v>
      </c>
      <c r="W2479" t="n">
        <v>0.2</v>
      </c>
      <c r="X2479" t="n">
        <v>0.5</v>
      </c>
      <c r="Y2479" t="n">
        <v>1</v>
      </c>
      <c r="Z2479" t="n">
        <v>10</v>
      </c>
    </row>
    <row r="2480">
      <c r="A2480" t="n">
        <v>34</v>
      </c>
      <c r="B2480" t="n">
        <v>95</v>
      </c>
      <c r="C2480" t="inlineStr">
        <is>
          <t xml:space="preserve">CONCLUIDO	</t>
        </is>
      </c>
      <c r="D2480" t="n">
        <v>4.8054</v>
      </c>
      <c r="E2480" t="n">
        <v>20.81</v>
      </c>
      <c r="F2480" t="n">
        <v>17.67</v>
      </c>
      <c r="G2480" t="n">
        <v>58.9</v>
      </c>
      <c r="H2480" t="n">
        <v>0.85</v>
      </c>
      <c r="I2480" t="n">
        <v>18</v>
      </c>
      <c r="J2480" t="n">
        <v>198.75</v>
      </c>
      <c r="K2480" t="n">
        <v>53.44</v>
      </c>
      <c r="L2480" t="n">
        <v>9.5</v>
      </c>
      <c r="M2480" t="n">
        <v>16</v>
      </c>
      <c r="N2480" t="n">
        <v>40.81</v>
      </c>
      <c r="O2480" t="n">
        <v>24746.38</v>
      </c>
      <c r="P2480" t="n">
        <v>225.7</v>
      </c>
      <c r="Q2480" t="n">
        <v>444.59</v>
      </c>
      <c r="R2480" t="n">
        <v>73.13</v>
      </c>
      <c r="S2480" t="n">
        <v>48.21</v>
      </c>
      <c r="T2480" t="n">
        <v>6479.48</v>
      </c>
      <c r="U2480" t="n">
        <v>0.66</v>
      </c>
      <c r="V2480" t="n">
        <v>0.77</v>
      </c>
      <c r="W2480" t="n">
        <v>0.19</v>
      </c>
      <c r="X2480" t="n">
        <v>0.39</v>
      </c>
      <c r="Y2480" t="n">
        <v>1</v>
      </c>
      <c r="Z2480" t="n">
        <v>10</v>
      </c>
    </row>
    <row r="2481">
      <c r="A2481" t="n">
        <v>35</v>
      </c>
      <c r="B2481" t="n">
        <v>95</v>
      </c>
      <c r="C2481" t="inlineStr">
        <is>
          <t xml:space="preserve">CONCLUIDO	</t>
        </is>
      </c>
      <c r="D2481" t="n">
        <v>4.7879</v>
      </c>
      <c r="E2481" t="n">
        <v>20.89</v>
      </c>
      <c r="F2481" t="n">
        <v>17.75</v>
      </c>
      <c r="G2481" t="n">
        <v>59.16</v>
      </c>
      <c r="H2481" t="n">
        <v>0.87</v>
      </c>
      <c r="I2481" t="n">
        <v>18</v>
      </c>
      <c r="J2481" t="n">
        <v>199.14</v>
      </c>
      <c r="K2481" t="n">
        <v>53.44</v>
      </c>
      <c r="L2481" t="n">
        <v>9.75</v>
      </c>
      <c r="M2481" t="n">
        <v>16</v>
      </c>
      <c r="N2481" t="n">
        <v>40.95</v>
      </c>
      <c r="O2481" t="n">
        <v>24794.55</v>
      </c>
      <c r="P2481" t="n">
        <v>226.5</v>
      </c>
      <c r="Q2481" t="n">
        <v>444.56</v>
      </c>
      <c r="R2481" t="n">
        <v>76.23</v>
      </c>
      <c r="S2481" t="n">
        <v>48.21</v>
      </c>
      <c r="T2481" t="n">
        <v>8029.74</v>
      </c>
      <c r="U2481" t="n">
        <v>0.63</v>
      </c>
      <c r="V2481" t="n">
        <v>0.77</v>
      </c>
      <c r="W2481" t="n">
        <v>0.18</v>
      </c>
      <c r="X2481" t="n">
        <v>0.47</v>
      </c>
      <c r="Y2481" t="n">
        <v>1</v>
      </c>
      <c r="Z2481" t="n">
        <v>10</v>
      </c>
    </row>
    <row r="2482">
      <c r="A2482" t="n">
        <v>36</v>
      </c>
      <c r="B2482" t="n">
        <v>95</v>
      </c>
      <c r="C2482" t="inlineStr">
        <is>
          <t xml:space="preserve">CONCLUIDO	</t>
        </is>
      </c>
      <c r="D2482" t="n">
        <v>4.778</v>
      </c>
      <c r="E2482" t="n">
        <v>20.93</v>
      </c>
      <c r="F2482" t="n">
        <v>17.79</v>
      </c>
      <c r="G2482" t="n">
        <v>59.3</v>
      </c>
      <c r="H2482" t="n">
        <v>0.89</v>
      </c>
      <c r="I2482" t="n">
        <v>18</v>
      </c>
      <c r="J2482" t="n">
        <v>199.53</v>
      </c>
      <c r="K2482" t="n">
        <v>53.44</v>
      </c>
      <c r="L2482" t="n">
        <v>10</v>
      </c>
      <c r="M2482" t="n">
        <v>16</v>
      </c>
      <c r="N2482" t="n">
        <v>41.1</v>
      </c>
      <c r="O2482" t="n">
        <v>24842.77</v>
      </c>
      <c r="P2482" t="n">
        <v>226.55</v>
      </c>
      <c r="Q2482" t="n">
        <v>444.6</v>
      </c>
      <c r="R2482" t="n">
        <v>77.61</v>
      </c>
      <c r="S2482" t="n">
        <v>48.21</v>
      </c>
      <c r="T2482" t="n">
        <v>8719.129999999999</v>
      </c>
      <c r="U2482" t="n">
        <v>0.62</v>
      </c>
      <c r="V2482" t="n">
        <v>0.77</v>
      </c>
      <c r="W2482" t="n">
        <v>0.19</v>
      </c>
      <c r="X2482" t="n">
        <v>0.51</v>
      </c>
      <c r="Y2482" t="n">
        <v>1</v>
      </c>
      <c r="Z2482" t="n">
        <v>10</v>
      </c>
    </row>
    <row r="2483">
      <c r="A2483" t="n">
        <v>37</v>
      </c>
      <c r="B2483" t="n">
        <v>95</v>
      </c>
      <c r="C2483" t="inlineStr">
        <is>
          <t xml:space="preserve">CONCLUIDO	</t>
        </is>
      </c>
      <c r="D2483" t="n">
        <v>4.796</v>
      </c>
      <c r="E2483" t="n">
        <v>20.85</v>
      </c>
      <c r="F2483" t="n">
        <v>17.75</v>
      </c>
      <c r="G2483" t="n">
        <v>62.65</v>
      </c>
      <c r="H2483" t="n">
        <v>0.91</v>
      </c>
      <c r="I2483" t="n">
        <v>17</v>
      </c>
      <c r="J2483" t="n">
        <v>199.92</v>
      </c>
      <c r="K2483" t="n">
        <v>53.44</v>
      </c>
      <c r="L2483" t="n">
        <v>10.25</v>
      </c>
      <c r="M2483" t="n">
        <v>15</v>
      </c>
      <c r="N2483" t="n">
        <v>41.24</v>
      </c>
      <c r="O2483" t="n">
        <v>24891.03</v>
      </c>
      <c r="P2483" t="n">
        <v>225.88</v>
      </c>
      <c r="Q2483" t="n">
        <v>444.55</v>
      </c>
      <c r="R2483" t="n">
        <v>76.09</v>
      </c>
      <c r="S2483" t="n">
        <v>48.21</v>
      </c>
      <c r="T2483" t="n">
        <v>7964.32</v>
      </c>
      <c r="U2483" t="n">
        <v>0.63</v>
      </c>
      <c r="V2483" t="n">
        <v>0.77</v>
      </c>
      <c r="W2483" t="n">
        <v>0.19</v>
      </c>
      <c r="X2483" t="n">
        <v>0.47</v>
      </c>
      <c r="Y2483" t="n">
        <v>1</v>
      </c>
      <c r="Z2483" t="n">
        <v>10</v>
      </c>
    </row>
    <row r="2484">
      <c r="A2484" t="n">
        <v>38</v>
      </c>
      <c r="B2484" t="n">
        <v>95</v>
      </c>
      <c r="C2484" t="inlineStr">
        <is>
          <t xml:space="preserve">CONCLUIDO	</t>
        </is>
      </c>
      <c r="D2484" t="n">
        <v>4.7974</v>
      </c>
      <c r="E2484" t="n">
        <v>20.84</v>
      </c>
      <c r="F2484" t="n">
        <v>17.74</v>
      </c>
      <c r="G2484" t="n">
        <v>62.62</v>
      </c>
      <c r="H2484" t="n">
        <v>0.93</v>
      </c>
      <c r="I2484" t="n">
        <v>17</v>
      </c>
      <c r="J2484" t="n">
        <v>200.31</v>
      </c>
      <c r="K2484" t="n">
        <v>53.44</v>
      </c>
      <c r="L2484" t="n">
        <v>10.5</v>
      </c>
      <c r="M2484" t="n">
        <v>15</v>
      </c>
      <c r="N2484" t="n">
        <v>41.38</v>
      </c>
      <c r="O2484" t="n">
        <v>24939.35</v>
      </c>
      <c r="P2484" t="n">
        <v>225.54</v>
      </c>
      <c r="Q2484" t="n">
        <v>444.57</v>
      </c>
      <c r="R2484" t="n">
        <v>75.86</v>
      </c>
      <c r="S2484" t="n">
        <v>48.21</v>
      </c>
      <c r="T2484" t="n">
        <v>7852.06</v>
      </c>
      <c r="U2484" t="n">
        <v>0.64</v>
      </c>
      <c r="V2484" t="n">
        <v>0.77</v>
      </c>
      <c r="W2484" t="n">
        <v>0.19</v>
      </c>
      <c r="X2484" t="n">
        <v>0.47</v>
      </c>
      <c r="Y2484" t="n">
        <v>1</v>
      </c>
      <c r="Z2484" t="n">
        <v>10</v>
      </c>
    </row>
    <row r="2485">
      <c r="A2485" t="n">
        <v>39</v>
      </c>
      <c r="B2485" t="n">
        <v>95</v>
      </c>
      <c r="C2485" t="inlineStr">
        <is>
          <t xml:space="preserve">CONCLUIDO	</t>
        </is>
      </c>
      <c r="D2485" t="n">
        <v>4.8162</v>
      </c>
      <c r="E2485" t="n">
        <v>20.76</v>
      </c>
      <c r="F2485" t="n">
        <v>17.7</v>
      </c>
      <c r="G2485" t="n">
        <v>66.37</v>
      </c>
      <c r="H2485" t="n">
        <v>0.95</v>
      </c>
      <c r="I2485" t="n">
        <v>16</v>
      </c>
      <c r="J2485" t="n">
        <v>200.71</v>
      </c>
      <c r="K2485" t="n">
        <v>53.44</v>
      </c>
      <c r="L2485" t="n">
        <v>10.75</v>
      </c>
      <c r="M2485" t="n">
        <v>14</v>
      </c>
      <c r="N2485" t="n">
        <v>41.52</v>
      </c>
      <c r="O2485" t="n">
        <v>24987.71</v>
      </c>
      <c r="P2485" t="n">
        <v>224.36</v>
      </c>
      <c r="Q2485" t="n">
        <v>444.55</v>
      </c>
      <c r="R2485" t="n">
        <v>74.3</v>
      </c>
      <c r="S2485" t="n">
        <v>48.21</v>
      </c>
      <c r="T2485" t="n">
        <v>7074.65</v>
      </c>
      <c r="U2485" t="n">
        <v>0.65</v>
      </c>
      <c r="V2485" t="n">
        <v>0.77</v>
      </c>
      <c r="W2485" t="n">
        <v>0.19</v>
      </c>
      <c r="X2485" t="n">
        <v>0.42</v>
      </c>
      <c r="Y2485" t="n">
        <v>1</v>
      </c>
      <c r="Z2485" t="n">
        <v>10</v>
      </c>
    </row>
    <row r="2486">
      <c r="A2486" t="n">
        <v>40</v>
      </c>
      <c r="B2486" t="n">
        <v>95</v>
      </c>
      <c r="C2486" t="inlineStr">
        <is>
          <t xml:space="preserve">CONCLUIDO	</t>
        </is>
      </c>
      <c r="D2486" t="n">
        <v>4.8152</v>
      </c>
      <c r="E2486" t="n">
        <v>20.77</v>
      </c>
      <c r="F2486" t="n">
        <v>17.7</v>
      </c>
      <c r="G2486" t="n">
        <v>66.39</v>
      </c>
      <c r="H2486" t="n">
        <v>0.97</v>
      </c>
      <c r="I2486" t="n">
        <v>16</v>
      </c>
      <c r="J2486" t="n">
        <v>201.1</v>
      </c>
      <c r="K2486" t="n">
        <v>53.44</v>
      </c>
      <c r="L2486" t="n">
        <v>11</v>
      </c>
      <c r="M2486" t="n">
        <v>14</v>
      </c>
      <c r="N2486" t="n">
        <v>41.66</v>
      </c>
      <c r="O2486" t="n">
        <v>25036.12</v>
      </c>
      <c r="P2486" t="n">
        <v>224.25</v>
      </c>
      <c r="Q2486" t="n">
        <v>444.57</v>
      </c>
      <c r="R2486" t="n">
        <v>74.48</v>
      </c>
      <c r="S2486" t="n">
        <v>48.21</v>
      </c>
      <c r="T2486" t="n">
        <v>7163.19</v>
      </c>
      <c r="U2486" t="n">
        <v>0.65</v>
      </c>
      <c r="V2486" t="n">
        <v>0.77</v>
      </c>
      <c r="W2486" t="n">
        <v>0.19</v>
      </c>
      <c r="X2486" t="n">
        <v>0.43</v>
      </c>
      <c r="Y2486" t="n">
        <v>1</v>
      </c>
      <c r="Z2486" t="n">
        <v>10</v>
      </c>
    </row>
    <row r="2487">
      <c r="A2487" t="n">
        <v>41</v>
      </c>
      <c r="B2487" t="n">
        <v>95</v>
      </c>
      <c r="C2487" t="inlineStr">
        <is>
          <t xml:space="preserve">CONCLUIDO	</t>
        </is>
      </c>
      <c r="D2487" t="n">
        <v>4.8149</v>
      </c>
      <c r="E2487" t="n">
        <v>20.77</v>
      </c>
      <c r="F2487" t="n">
        <v>17.7</v>
      </c>
      <c r="G2487" t="n">
        <v>66.39</v>
      </c>
      <c r="H2487" t="n">
        <v>0.99</v>
      </c>
      <c r="I2487" t="n">
        <v>16</v>
      </c>
      <c r="J2487" t="n">
        <v>201.49</v>
      </c>
      <c r="K2487" t="n">
        <v>53.44</v>
      </c>
      <c r="L2487" t="n">
        <v>11.25</v>
      </c>
      <c r="M2487" t="n">
        <v>14</v>
      </c>
      <c r="N2487" t="n">
        <v>41.81</v>
      </c>
      <c r="O2487" t="n">
        <v>25084.58</v>
      </c>
      <c r="P2487" t="n">
        <v>223.9</v>
      </c>
      <c r="Q2487" t="n">
        <v>444.55</v>
      </c>
      <c r="R2487" t="n">
        <v>74.55</v>
      </c>
      <c r="S2487" t="n">
        <v>48.21</v>
      </c>
      <c r="T2487" t="n">
        <v>7202.19</v>
      </c>
      <c r="U2487" t="n">
        <v>0.65</v>
      </c>
      <c r="V2487" t="n">
        <v>0.77</v>
      </c>
      <c r="W2487" t="n">
        <v>0.19</v>
      </c>
      <c r="X2487" t="n">
        <v>0.43</v>
      </c>
      <c r="Y2487" t="n">
        <v>1</v>
      </c>
      <c r="Z2487" t="n">
        <v>10</v>
      </c>
    </row>
    <row r="2488">
      <c r="A2488" t="n">
        <v>42</v>
      </c>
      <c r="B2488" t="n">
        <v>95</v>
      </c>
      <c r="C2488" t="inlineStr">
        <is>
          <t xml:space="preserve">CONCLUIDO	</t>
        </is>
      </c>
      <c r="D2488" t="n">
        <v>4.8325</v>
      </c>
      <c r="E2488" t="n">
        <v>20.69</v>
      </c>
      <c r="F2488" t="n">
        <v>17.67</v>
      </c>
      <c r="G2488" t="n">
        <v>70.66</v>
      </c>
      <c r="H2488" t="n">
        <v>1.01</v>
      </c>
      <c r="I2488" t="n">
        <v>15</v>
      </c>
      <c r="J2488" t="n">
        <v>201.88</v>
      </c>
      <c r="K2488" t="n">
        <v>53.44</v>
      </c>
      <c r="L2488" t="n">
        <v>11.5</v>
      </c>
      <c r="M2488" t="n">
        <v>13</v>
      </c>
      <c r="N2488" t="n">
        <v>41.95</v>
      </c>
      <c r="O2488" t="n">
        <v>25133.09</v>
      </c>
      <c r="P2488" t="n">
        <v>223.04</v>
      </c>
      <c r="Q2488" t="n">
        <v>444.56</v>
      </c>
      <c r="R2488" t="n">
        <v>73.23</v>
      </c>
      <c r="S2488" t="n">
        <v>48.21</v>
      </c>
      <c r="T2488" t="n">
        <v>6543.82</v>
      </c>
      <c r="U2488" t="n">
        <v>0.66</v>
      </c>
      <c r="V2488" t="n">
        <v>0.77</v>
      </c>
      <c r="W2488" t="n">
        <v>0.19</v>
      </c>
      <c r="X2488" t="n">
        <v>0.39</v>
      </c>
      <c r="Y2488" t="n">
        <v>1</v>
      </c>
      <c r="Z2488" t="n">
        <v>10</v>
      </c>
    </row>
    <row r="2489">
      <c r="A2489" t="n">
        <v>43</v>
      </c>
      <c r="B2489" t="n">
        <v>95</v>
      </c>
      <c r="C2489" t="inlineStr">
        <is>
          <t xml:space="preserve">CONCLUIDO	</t>
        </is>
      </c>
      <c r="D2489" t="n">
        <v>4.8308</v>
      </c>
      <c r="E2489" t="n">
        <v>20.7</v>
      </c>
      <c r="F2489" t="n">
        <v>17.67</v>
      </c>
      <c r="G2489" t="n">
        <v>70.69</v>
      </c>
      <c r="H2489" t="n">
        <v>1.03</v>
      </c>
      <c r="I2489" t="n">
        <v>15</v>
      </c>
      <c r="J2489" t="n">
        <v>202.28</v>
      </c>
      <c r="K2489" t="n">
        <v>53.44</v>
      </c>
      <c r="L2489" t="n">
        <v>11.75</v>
      </c>
      <c r="M2489" t="n">
        <v>13</v>
      </c>
      <c r="N2489" t="n">
        <v>42.09</v>
      </c>
      <c r="O2489" t="n">
        <v>25181.64</v>
      </c>
      <c r="P2489" t="n">
        <v>222.91</v>
      </c>
      <c r="Q2489" t="n">
        <v>444.55</v>
      </c>
      <c r="R2489" t="n">
        <v>73.53</v>
      </c>
      <c r="S2489" t="n">
        <v>48.21</v>
      </c>
      <c r="T2489" t="n">
        <v>6695.42</v>
      </c>
      <c r="U2489" t="n">
        <v>0.66</v>
      </c>
      <c r="V2489" t="n">
        <v>0.77</v>
      </c>
      <c r="W2489" t="n">
        <v>0.19</v>
      </c>
      <c r="X2489" t="n">
        <v>0.4</v>
      </c>
      <c r="Y2489" t="n">
        <v>1</v>
      </c>
      <c r="Z2489" t="n">
        <v>10</v>
      </c>
    </row>
    <row r="2490">
      <c r="A2490" t="n">
        <v>44</v>
      </c>
      <c r="B2490" t="n">
        <v>95</v>
      </c>
      <c r="C2490" t="inlineStr">
        <is>
          <t xml:space="preserve">CONCLUIDO	</t>
        </is>
      </c>
      <c r="D2490" t="n">
        <v>4.8299</v>
      </c>
      <c r="E2490" t="n">
        <v>20.7</v>
      </c>
      <c r="F2490" t="n">
        <v>17.68</v>
      </c>
      <c r="G2490" t="n">
        <v>70.70999999999999</v>
      </c>
      <c r="H2490" t="n">
        <v>1.05</v>
      </c>
      <c r="I2490" t="n">
        <v>15</v>
      </c>
      <c r="J2490" t="n">
        <v>202.67</v>
      </c>
      <c r="K2490" t="n">
        <v>53.44</v>
      </c>
      <c r="L2490" t="n">
        <v>12</v>
      </c>
      <c r="M2490" t="n">
        <v>13</v>
      </c>
      <c r="N2490" t="n">
        <v>42.24</v>
      </c>
      <c r="O2490" t="n">
        <v>25230.25</v>
      </c>
      <c r="P2490" t="n">
        <v>222.64</v>
      </c>
      <c r="Q2490" t="n">
        <v>444.57</v>
      </c>
      <c r="R2490" t="n">
        <v>73.68000000000001</v>
      </c>
      <c r="S2490" t="n">
        <v>48.21</v>
      </c>
      <c r="T2490" t="n">
        <v>6769.29</v>
      </c>
      <c r="U2490" t="n">
        <v>0.65</v>
      </c>
      <c r="V2490" t="n">
        <v>0.77</v>
      </c>
      <c r="W2490" t="n">
        <v>0.19</v>
      </c>
      <c r="X2490" t="n">
        <v>0.4</v>
      </c>
      <c r="Y2490" t="n">
        <v>1</v>
      </c>
      <c r="Z2490" t="n">
        <v>10</v>
      </c>
    </row>
    <row r="2491">
      <c r="A2491" t="n">
        <v>45</v>
      </c>
      <c r="B2491" t="n">
        <v>95</v>
      </c>
      <c r="C2491" t="inlineStr">
        <is>
          <t xml:space="preserve">CONCLUIDO	</t>
        </is>
      </c>
      <c r="D2491" t="n">
        <v>4.8509</v>
      </c>
      <c r="E2491" t="n">
        <v>20.61</v>
      </c>
      <c r="F2491" t="n">
        <v>17.62</v>
      </c>
      <c r="G2491" t="n">
        <v>75.54000000000001</v>
      </c>
      <c r="H2491" t="n">
        <v>1.07</v>
      </c>
      <c r="I2491" t="n">
        <v>14</v>
      </c>
      <c r="J2491" t="n">
        <v>203.07</v>
      </c>
      <c r="K2491" t="n">
        <v>53.44</v>
      </c>
      <c r="L2491" t="n">
        <v>12.25</v>
      </c>
      <c r="M2491" t="n">
        <v>12</v>
      </c>
      <c r="N2491" t="n">
        <v>42.38</v>
      </c>
      <c r="O2491" t="n">
        <v>25279.03</v>
      </c>
      <c r="P2491" t="n">
        <v>221.43</v>
      </c>
      <c r="Q2491" t="n">
        <v>444.55</v>
      </c>
      <c r="R2491" t="n">
        <v>71.8</v>
      </c>
      <c r="S2491" t="n">
        <v>48.21</v>
      </c>
      <c r="T2491" t="n">
        <v>5837.3</v>
      </c>
      <c r="U2491" t="n">
        <v>0.67</v>
      </c>
      <c r="V2491" t="n">
        <v>0.77</v>
      </c>
      <c r="W2491" t="n">
        <v>0.19</v>
      </c>
      <c r="X2491" t="n">
        <v>0.35</v>
      </c>
      <c r="Y2491" t="n">
        <v>1</v>
      </c>
      <c r="Z2491" t="n">
        <v>10</v>
      </c>
    </row>
    <row r="2492">
      <c r="A2492" t="n">
        <v>46</v>
      </c>
      <c r="B2492" t="n">
        <v>95</v>
      </c>
      <c r="C2492" t="inlineStr">
        <is>
          <t xml:space="preserve">CONCLUIDO	</t>
        </is>
      </c>
      <c r="D2492" t="n">
        <v>4.8678</v>
      </c>
      <c r="E2492" t="n">
        <v>20.54</v>
      </c>
      <c r="F2492" t="n">
        <v>17.55</v>
      </c>
      <c r="G2492" t="n">
        <v>75.23</v>
      </c>
      <c r="H2492" t="n">
        <v>1.09</v>
      </c>
      <c r="I2492" t="n">
        <v>14</v>
      </c>
      <c r="J2492" t="n">
        <v>203.46</v>
      </c>
      <c r="K2492" t="n">
        <v>53.44</v>
      </c>
      <c r="L2492" t="n">
        <v>12.5</v>
      </c>
      <c r="M2492" t="n">
        <v>12</v>
      </c>
      <c r="N2492" t="n">
        <v>42.53</v>
      </c>
      <c r="O2492" t="n">
        <v>25327.74</v>
      </c>
      <c r="P2492" t="n">
        <v>220.42</v>
      </c>
      <c r="Q2492" t="n">
        <v>444.55</v>
      </c>
      <c r="R2492" t="n">
        <v>69.29000000000001</v>
      </c>
      <c r="S2492" t="n">
        <v>48.21</v>
      </c>
      <c r="T2492" t="n">
        <v>4581.15</v>
      </c>
      <c r="U2492" t="n">
        <v>0.7</v>
      </c>
      <c r="V2492" t="n">
        <v>0.78</v>
      </c>
      <c r="W2492" t="n">
        <v>0.19</v>
      </c>
      <c r="X2492" t="n">
        <v>0.28</v>
      </c>
      <c r="Y2492" t="n">
        <v>1</v>
      </c>
      <c r="Z2492" t="n">
        <v>10</v>
      </c>
    </row>
    <row r="2493">
      <c r="A2493" t="n">
        <v>47</v>
      </c>
      <c r="B2493" t="n">
        <v>95</v>
      </c>
      <c r="C2493" t="inlineStr">
        <is>
          <t xml:space="preserve">CONCLUIDO	</t>
        </is>
      </c>
      <c r="D2493" t="n">
        <v>4.8389</v>
      </c>
      <c r="E2493" t="n">
        <v>20.67</v>
      </c>
      <c r="F2493" t="n">
        <v>17.68</v>
      </c>
      <c r="G2493" t="n">
        <v>75.75</v>
      </c>
      <c r="H2493" t="n">
        <v>1.11</v>
      </c>
      <c r="I2493" t="n">
        <v>14</v>
      </c>
      <c r="J2493" t="n">
        <v>203.86</v>
      </c>
      <c r="K2493" t="n">
        <v>53.44</v>
      </c>
      <c r="L2493" t="n">
        <v>12.75</v>
      </c>
      <c r="M2493" t="n">
        <v>12</v>
      </c>
      <c r="N2493" t="n">
        <v>42.67</v>
      </c>
      <c r="O2493" t="n">
        <v>25376.49</v>
      </c>
      <c r="P2493" t="n">
        <v>221.96</v>
      </c>
      <c r="Q2493" t="n">
        <v>444.57</v>
      </c>
      <c r="R2493" t="n">
        <v>74.01000000000001</v>
      </c>
      <c r="S2493" t="n">
        <v>48.21</v>
      </c>
      <c r="T2493" t="n">
        <v>6939.43</v>
      </c>
      <c r="U2493" t="n">
        <v>0.65</v>
      </c>
      <c r="V2493" t="n">
        <v>0.77</v>
      </c>
      <c r="W2493" t="n">
        <v>0.18</v>
      </c>
      <c r="X2493" t="n">
        <v>0.4</v>
      </c>
      <c r="Y2493" t="n">
        <v>1</v>
      </c>
      <c r="Z2493" t="n">
        <v>10</v>
      </c>
    </row>
    <row r="2494">
      <c r="A2494" t="n">
        <v>48</v>
      </c>
      <c r="B2494" t="n">
        <v>95</v>
      </c>
      <c r="C2494" t="inlineStr">
        <is>
          <t xml:space="preserve">CONCLUIDO	</t>
        </is>
      </c>
      <c r="D2494" t="n">
        <v>4.8403</v>
      </c>
      <c r="E2494" t="n">
        <v>20.66</v>
      </c>
      <c r="F2494" t="n">
        <v>17.67</v>
      </c>
      <c r="G2494" t="n">
        <v>75.73</v>
      </c>
      <c r="H2494" t="n">
        <v>1.13</v>
      </c>
      <c r="I2494" t="n">
        <v>14</v>
      </c>
      <c r="J2494" t="n">
        <v>204.25</v>
      </c>
      <c r="K2494" t="n">
        <v>53.44</v>
      </c>
      <c r="L2494" t="n">
        <v>13</v>
      </c>
      <c r="M2494" t="n">
        <v>12</v>
      </c>
      <c r="N2494" t="n">
        <v>42.82</v>
      </c>
      <c r="O2494" t="n">
        <v>25425.3</v>
      </c>
      <c r="P2494" t="n">
        <v>220.57</v>
      </c>
      <c r="Q2494" t="n">
        <v>444.59</v>
      </c>
      <c r="R2494" t="n">
        <v>73.54000000000001</v>
      </c>
      <c r="S2494" t="n">
        <v>48.21</v>
      </c>
      <c r="T2494" t="n">
        <v>6706.36</v>
      </c>
      <c r="U2494" t="n">
        <v>0.66</v>
      </c>
      <c r="V2494" t="n">
        <v>0.77</v>
      </c>
      <c r="W2494" t="n">
        <v>0.19</v>
      </c>
      <c r="X2494" t="n">
        <v>0.39</v>
      </c>
      <c r="Y2494" t="n">
        <v>1</v>
      </c>
      <c r="Z2494" t="n">
        <v>10</v>
      </c>
    </row>
    <row r="2495">
      <c r="A2495" t="n">
        <v>49</v>
      </c>
      <c r="B2495" t="n">
        <v>95</v>
      </c>
      <c r="C2495" t="inlineStr">
        <is>
          <t xml:space="preserve">CONCLUIDO	</t>
        </is>
      </c>
      <c r="D2495" t="n">
        <v>4.8599</v>
      </c>
      <c r="E2495" t="n">
        <v>20.58</v>
      </c>
      <c r="F2495" t="n">
        <v>17.62</v>
      </c>
      <c r="G2495" t="n">
        <v>81.34</v>
      </c>
      <c r="H2495" t="n">
        <v>1.15</v>
      </c>
      <c r="I2495" t="n">
        <v>13</v>
      </c>
      <c r="J2495" t="n">
        <v>204.65</v>
      </c>
      <c r="K2495" t="n">
        <v>53.44</v>
      </c>
      <c r="L2495" t="n">
        <v>13.25</v>
      </c>
      <c r="M2495" t="n">
        <v>11</v>
      </c>
      <c r="N2495" t="n">
        <v>42.96</v>
      </c>
      <c r="O2495" t="n">
        <v>25474.16</v>
      </c>
      <c r="P2495" t="n">
        <v>219.82</v>
      </c>
      <c r="Q2495" t="n">
        <v>444.55</v>
      </c>
      <c r="R2495" t="n">
        <v>72.04000000000001</v>
      </c>
      <c r="S2495" t="n">
        <v>48.21</v>
      </c>
      <c r="T2495" t="n">
        <v>5960.91</v>
      </c>
      <c r="U2495" t="n">
        <v>0.67</v>
      </c>
      <c r="V2495" t="n">
        <v>0.77</v>
      </c>
      <c r="W2495" t="n">
        <v>0.18</v>
      </c>
      <c r="X2495" t="n">
        <v>0.35</v>
      </c>
      <c r="Y2495" t="n">
        <v>1</v>
      </c>
      <c r="Z2495" t="n">
        <v>10</v>
      </c>
    </row>
    <row r="2496">
      <c r="A2496" t="n">
        <v>50</v>
      </c>
      <c r="B2496" t="n">
        <v>95</v>
      </c>
      <c r="C2496" t="inlineStr">
        <is>
          <t xml:space="preserve">CONCLUIDO	</t>
        </is>
      </c>
      <c r="D2496" t="n">
        <v>4.8614</v>
      </c>
      <c r="E2496" t="n">
        <v>20.57</v>
      </c>
      <c r="F2496" t="n">
        <v>17.62</v>
      </c>
      <c r="G2496" t="n">
        <v>81.31</v>
      </c>
      <c r="H2496" t="n">
        <v>1.17</v>
      </c>
      <c r="I2496" t="n">
        <v>13</v>
      </c>
      <c r="J2496" t="n">
        <v>205.05</v>
      </c>
      <c r="K2496" t="n">
        <v>53.44</v>
      </c>
      <c r="L2496" t="n">
        <v>13.5</v>
      </c>
      <c r="M2496" t="n">
        <v>11</v>
      </c>
      <c r="N2496" t="n">
        <v>43.11</v>
      </c>
      <c r="O2496" t="n">
        <v>25523.06</v>
      </c>
      <c r="P2496" t="n">
        <v>219.87</v>
      </c>
      <c r="Q2496" t="n">
        <v>444.55</v>
      </c>
      <c r="R2496" t="n">
        <v>71.73999999999999</v>
      </c>
      <c r="S2496" t="n">
        <v>48.21</v>
      </c>
      <c r="T2496" t="n">
        <v>5808.4</v>
      </c>
      <c r="U2496" t="n">
        <v>0.67</v>
      </c>
      <c r="V2496" t="n">
        <v>0.77</v>
      </c>
      <c r="W2496" t="n">
        <v>0.18</v>
      </c>
      <c r="X2496" t="n">
        <v>0.34</v>
      </c>
      <c r="Y2496" t="n">
        <v>1</v>
      </c>
      <c r="Z2496" t="n">
        <v>10</v>
      </c>
    </row>
    <row r="2497">
      <c r="A2497" t="n">
        <v>51</v>
      </c>
      <c r="B2497" t="n">
        <v>95</v>
      </c>
      <c r="C2497" t="inlineStr">
        <is>
          <t xml:space="preserve">CONCLUIDO	</t>
        </is>
      </c>
      <c r="D2497" t="n">
        <v>4.8579</v>
      </c>
      <c r="E2497" t="n">
        <v>20.58</v>
      </c>
      <c r="F2497" t="n">
        <v>17.63</v>
      </c>
      <c r="G2497" t="n">
        <v>81.38</v>
      </c>
      <c r="H2497" t="n">
        <v>1.19</v>
      </c>
      <c r="I2497" t="n">
        <v>13</v>
      </c>
      <c r="J2497" t="n">
        <v>205.44</v>
      </c>
      <c r="K2497" t="n">
        <v>53.44</v>
      </c>
      <c r="L2497" t="n">
        <v>13.75</v>
      </c>
      <c r="M2497" t="n">
        <v>11</v>
      </c>
      <c r="N2497" t="n">
        <v>43.26</v>
      </c>
      <c r="O2497" t="n">
        <v>25572.02</v>
      </c>
      <c r="P2497" t="n">
        <v>219.57</v>
      </c>
      <c r="Q2497" t="n">
        <v>444.55</v>
      </c>
      <c r="R2497" t="n">
        <v>72.27</v>
      </c>
      <c r="S2497" t="n">
        <v>48.21</v>
      </c>
      <c r="T2497" t="n">
        <v>6075.12</v>
      </c>
      <c r="U2497" t="n">
        <v>0.67</v>
      </c>
      <c r="V2497" t="n">
        <v>0.77</v>
      </c>
      <c r="W2497" t="n">
        <v>0.18</v>
      </c>
      <c r="X2497" t="n">
        <v>0.36</v>
      </c>
      <c r="Y2497" t="n">
        <v>1</v>
      </c>
      <c r="Z2497" t="n">
        <v>10</v>
      </c>
    </row>
    <row r="2498">
      <c r="A2498" t="n">
        <v>52</v>
      </c>
      <c r="B2498" t="n">
        <v>95</v>
      </c>
      <c r="C2498" t="inlineStr">
        <is>
          <t xml:space="preserve">CONCLUIDO	</t>
        </is>
      </c>
      <c r="D2498" t="n">
        <v>4.8592</v>
      </c>
      <c r="E2498" t="n">
        <v>20.58</v>
      </c>
      <c r="F2498" t="n">
        <v>17.63</v>
      </c>
      <c r="G2498" t="n">
        <v>81.36</v>
      </c>
      <c r="H2498" t="n">
        <v>1.21</v>
      </c>
      <c r="I2498" t="n">
        <v>13</v>
      </c>
      <c r="J2498" t="n">
        <v>205.84</v>
      </c>
      <c r="K2498" t="n">
        <v>53.44</v>
      </c>
      <c r="L2498" t="n">
        <v>14</v>
      </c>
      <c r="M2498" t="n">
        <v>11</v>
      </c>
      <c r="N2498" t="n">
        <v>43.4</v>
      </c>
      <c r="O2498" t="n">
        <v>25621.03</v>
      </c>
      <c r="P2498" t="n">
        <v>219.24</v>
      </c>
      <c r="Q2498" t="n">
        <v>444.55</v>
      </c>
      <c r="R2498" t="n">
        <v>72.03</v>
      </c>
      <c r="S2498" t="n">
        <v>48.21</v>
      </c>
      <c r="T2498" t="n">
        <v>5956.23</v>
      </c>
      <c r="U2498" t="n">
        <v>0.67</v>
      </c>
      <c r="V2498" t="n">
        <v>0.77</v>
      </c>
      <c r="W2498" t="n">
        <v>0.19</v>
      </c>
      <c r="X2498" t="n">
        <v>0.35</v>
      </c>
      <c r="Y2498" t="n">
        <v>1</v>
      </c>
      <c r="Z2498" t="n">
        <v>10</v>
      </c>
    </row>
    <row r="2499">
      <c r="A2499" t="n">
        <v>53</v>
      </c>
      <c r="B2499" t="n">
        <v>95</v>
      </c>
      <c r="C2499" t="inlineStr">
        <is>
          <t xml:space="preserve">CONCLUIDO	</t>
        </is>
      </c>
      <c r="D2499" t="n">
        <v>4.8788</v>
      </c>
      <c r="E2499" t="n">
        <v>20.5</v>
      </c>
      <c r="F2499" t="n">
        <v>17.58</v>
      </c>
      <c r="G2499" t="n">
        <v>87.91</v>
      </c>
      <c r="H2499" t="n">
        <v>1.23</v>
      </c>
      <c r="I2499" t="n">
        <v>12</v>
      </c>
      <c r="J2499" t="n">
        <v>206.24</v>
      </c>
      <c r="K2499" t="n">
        <v>53.44</v>
      </c>
      <c r="L2499" t="n">
        <v>14.25</v>
      </c>
      <c r="M2499" t="n">
        <v>10</v>
      </c>
      <c r="N2499" t="n">
        <v>43.55</v>
      </c>
      <c r="O2499" t="n">
        <v>25670.09</v>
      </c>
      <c r="P2499" t="n">
        <v>217.41</v>
      </c>
      <c r="Q2499" t="n">
        <v>444.55</v>
      </c>
      <c r="R2499" t="n">
        <v>70.54000000000001</v>
      </c>
      <c r="S2499" t="n">
        <v>48.21</v>
      </c>
      <c r="T2499" t="n">
        <v>5214.22</v>
      </c>
      <c r="U2499" t="n">
        <v>0.68</v>
      </c>
      <c r="V2499" t="n">
        <v>0.78</v>
      </c>
      <c r="W2499" t="n">
        <v>0.18</v>
      </c>
      <c r="X2499" t="n">
        <v>0.3</v>
      </c>
      <c r="Y2499" t="n">
        <v>1</v>
      </c>
      <c r="Z2499" t="n">
        <v>10</v>
      </c>
    </row>
    <row r="2500">
      <c r="A2500" t="n">
        <v>54</v>
      </c>
      <c r="B2500" t="n">
        <v>95</v>
      </c>
      <c r="C2500" t="inlineStr">
        <is>
          <t xml:space="preserve">CONCLUIDO	</t>
        </is>
      </c>
      <c r="D2500" t="n">
        <v>4.8782</v>
      </c>
      <c r="E2500" t="n">
        <v>20.5</v>
      </c>
      <c r="F2500" t="n">
        <v>17.58</v>
      </c>
      <c r="G2500" t="n">
        <v>87.92</v>
      </c>
      <c r="H2500" t="n">
        <v>1.25</v>
      </c>
      <c r="I2500" t="n">
        <v>12</v>
      </c>
      <c r="J2500" t="n">
        <v>206.64</v>
      </c>
      <c r="K2500" t="n">
        <v>53.44</v>
      </c>
      <c r="L2500" t="n">
        <v>14.5</v>
      </c>
      <c r="M2500" t="n">
        <v>10</v>
      </c>
      <c r="N2500" t="n">
        <v>43.7</v>
      </c>
      <c r="O2500" t="n">
        <v>25719.19</v>
      </c>
      <c r="P2500" t="n">
        <v>217.8</v>
      </c>
      <c r="Q2500" t="n">
        <v>444.55</v>
      </c>
      <c r="R2500" t="n">
        <v>70.67</v>
      </c>
      <c r="S2500" t="n">
        <v>48.21</v>
      </c>
      <c r="T2500" t="n">
        <v>5279.83</v>
      </c>
      <c r="U2500" t="n">
        <v>0.68</v>
      </c>
      <c r="V2500" t="n">
        <v>0.78</v>
      </c>
      <c r="W2500" t="n">
        <v>0.18</v>
      </c>
      <c r="X2500" t="n">
        <v>0.31</v>
      </c>
      <c r="Y2500" t="n">
        <v>1</v>
      </c>
      <c r="Z2500" t="n">
        <v>10</v>
      </c>
    </row>
    <row r="2501">
      <c r="A2501" t="n">
        <v>55</v>
      </c>
      <c r="B2501" t="n">
        <v>95</v>
      </c>
      <c r="C2501" t="inlineStr">
        <is>
          <t xml:space="preserve">CONCLUIDO	</t>
        </is>
      </c>
      <c r="D2501" t="n">
        <v>4.8771</v>
      </c>
      <c r="E2501" t="n">
        <v>20.5</v>
      </c>
      <c r="F2501" t="n">
        <v>17.59</v>
      </c>
      <c r="G2501" t="n">
        <v>87.94</v>
      </c>
      <c r="H2501" t="n">
        <v>1.27</v>
      </c>
      <c r="I2501" t="n">
        <v>12</v>
      </c>
      <c r="J2501" t="n">
        <v>207.03</v>
      </c>
      <c r="K2501" t="n">
        <v>53.44</v>
      </c>
      <c r="L2501" t="n">
        <v>14.75</v>
      </c>
      <c r="M2501" t="n">
        <v>10</v>
      </c>
      <c r="N2501" t="n">
        <v>43.85</v>
      </c>
      <c r="O2501" t="n">
        <v>25768.35</v>
      </c>
      <c r="P2501" t="n">
        <v>217.9</v>
      </c>
      <c r="Q2501" t="n">
        <v>444.6</v>
      </c>
      <c r="R2501" t="n">
        <v>70.70999999999999</v>
      </c>
      <c r="S2501" t="n">
        <v>48.21</v>
      </c>
      <c r="T2501" t="n">
        <v>5298.57</v>
      </c>
      <c r="U2501" t="n">
        <v>0.68</v>
      </c>
      <c r="V2501" t="n">
        <v>0.78</v>
      </c>
      <c r="W2501" t="n">
        <v>0.18</v>
      </c>
      <c r="X2501" t="n">
        <v>0.31</v>
      </c>
      <c r="Y2501" t="n">
        <v>1</v>
      </c>
      <c r="Z2501" t="n">
        <v>10</v>
      </c>
    </row>
    <row r="2502">
      <c r="A2502" t="n">
        <v>56</v>
      </c>
      <c r="B2502" t="n">
        <v>95</v>
      </c>
      <c r="C2502" t="inlineStr">
        <is>
          <t xml:space="preserve">CONCLUIDO	</t>
        </is>
      </c>
      <c r="D2502" t="n">
        <v>4.8797</v>
      </c>
      <c r="E2502" t="n">
        <v>20.49</v>
      </c>
      <c r="F2502" t="n">
        <v>17.58</v>
      </c>
      <c r="G2502" t="n">
        <v>87.89</v>
      </c>
      <c r="H2502" t="n">
        <v>1.28</v>
      </c>
      <c r="I2502" t="n">
        <v>12</v>
      </c>
      <c r="J2502" t="n">
        <v>207.43</v>
      </c>
      <c r="K2502" t="n">
        <v>53.44</v>
      </c>
      <c r="L2502" t="n">
        <v>15</v>
      </c>
      <c r="M2502" t="n">
        <v>10</v>
      </c>
      <c r="N2502" t="n">
        <v>44</v>
      </c>
      <c r="O2502" t="n">
        <v>25817.56</v>
      </c>
      <c r="P2502" t="n">
        <v>217.77</v>
      </c>
      <c r="Q2502" t="n">
        <v>444.55</v>
      </c>
      <c r="R2502" t="n">
        <v>70.34</v>
      </c>
      <c r="S2502" t="n">
        <v>48.21</v>
      </c>
      <c r="T2502" t="n">
        <v>5113.53</v>
      </c>
      <c r="U2502" t="n">
        <v>0.6899999999999999</v>
      </c>
      <c r="V2502" t="n">
        <v>0.78</v>
      </c>
      <c r="W2502" t="n">
        <v>0.19</v>
      </c>
      <c r="X2502" t="n">
        <v>0.3</v>
      </c>
      <c r="Y2502" t="n">
        <v>1</v>
      </c>
      <c r="Z2502" t="n">
        <v>10</v>
      </c>
    </row>
    <row r="2503">
      <c r="A2503" t="n">
        <v>57</v>
      </c>
      <c r="B2503" t="n">
        <v>95</v>
      </c>
      <c r="C2503" t="inlineStr">
        <is>
          <t xml:space="preserve">CONCLUIDO	</t>
        </is>
      </c>
      <c r="D2503" t="n">
        <v>4.8898</v>
      </c>
      <c r="E2503" t="n">
        <v>20.45</v>
      </c>
      <c r="F2503" t="n">
        <v>17.54</v>
      </c>
      <c r="G2503" t="n">
        <v>87.68000000000001</v>
      </c>
      <c r="H2503" t="n">
        <v>1.3</v>
      </c>
      <c r="I2503" t="n">
        <v>12</v>
      </c>
      <c r="J2503" t="n">
        <v>207.83</v>
      </c>
      <c r="K2503" t="n">
        <v>53.44</v>
      </c>
      <c r="L2503" t="n">
        <v>15.25</v>
      </c>
      <c r="M2503" t="n">
        <v>10</v>
      </c>
      <c r="N2503" t="n">
        <v>44.15</v>
      </c>
      <c r="O2503" t="n">
        <v>25866.82</v>
      </c>
      <c r="P2503" t="n">
        <v>215.89</v>
      </c>
      <c r="Q2503" t="n">
        <v>444.55</v>
      </c>
      <c r="R2503" t="n">
        <v>68.78</v>
      </c>
      <c r="S2503" t="n">
        <v>48.21</v>
      </c>
      <c r="T2503" t="n">
        <v>4337.36</v>
      </c>
      <c r="U2503" t="n">
        <v>0.7</v>
      </c>
      <c r="V2503" t="n">
        <v>0.78</v>
      </c>
      <c r="W2503" t="n">
        <v>0.18</v>
      </c>
      <c r="X2503" t="n">
        <v>0.26</v>
      </c>
      <c r="Y2503" t="n">
        <v>1</v>
      </c>
      <c r="Z2503" t="n">
        <v>10</v>
      </c>
    </row>
    <row r="2504">
      <c r="A2504" t="n">
        <v>58</v>
      </c>
      <c r="B2504" t="n">
        <v>95</v>
      </c>
      <c r="C2504" t="inlineStr">
        <is>
          <t xml:space="preserve">CONCLUIDO	</t>
        </is>
      </c>
      <c r="D2504" t="n">
        <v>4.8947</v>
      </c>
      <c r="E2504" t="n">
        <v>20.43</v>
      </c>
      <c r="F2504" t="n">
        <v>17.55</v>
      </c>
      <c r="G2504" t="n">
        <v>95.73999999999999</v>
      </c>
      <c r="H2504" t="n">
        <v>1.32</v>
      </c>
      <c r="I2504" t="n">
        <v>11</v>
      </c>
      <c r="J2504" t="n">
        <v>208.23</v>
      </c>
      <c r="K2504" t="n">
        <v>53.44</v>
      </c>
      <c r="L2504" t="n">
        <v>15.5</v>
      </c>
      <c r="M2504" t="n">
        <v>9</v>
      </c>
      <c r="N2504" t="n">
        <v>44.3</v>
      </c>
      <c r="O2504" t="n">
        <v>25916.13</v>
      </c>
      <c r="P2504" t="n">
        <v>215.56</v>
      </c>
      <c r="Q2504" t="n">
        <v>444.56</v>
      </c>
      <c r="R2504" t="n">
        <v>69.77</v>
      </c>
      <c r="S2504" t="n">
        <v>48.21</v>
      </c>
      <c r="T2504" t="n">
        <v>4834.67</v>
      </c>
      <c r="U2504" t="n">
        <v>0.6899999999999999</v>
      </c>
      <c r="V2504" t="n">
        <v>0.78</v>
      </c>
      <c r="W2504" t="n">
        <v>0.18</v>
      </c>
      <c r="X2504" t="n">
        <v>0.28</v>
      </c>
      <c r="Y2504" t="n">
        <v>1</v>
      </c>
      <c r="Z2504" t="n">
        <v>10</v>
      </c>
    </row>
    <row r="2505">
      <c r="A2505" t="n">
        <v>59</v>
      </c>
      <c r="B2505" t="n">
        <v>95</v>
      </c>
      <c r="C2505" t="inlineStr">
        <is>
          <t xml:space="preserve">CONCLUIDO	</t>
        </is>
      </c>
      <c r="D2505" t="n">
        <v>4.893</v>
      </c>
      <c r="E2505" t="n">
        <v>20.44</v>
      </c>
      <c r="F2505" t="n">
        <v>17.56</v>
      </c>
      <c r="G2505" t="n">
        <v>95.78</v>
      </c>
      <c r="H2505" t="n">
        <v>1.34</v>
      </c>
      <c r="I2505" t="n">
        <v>11</v>
      </c>
      <c r="J2505" t="n">
        <v>208.63</v>
      </c>
      <c r="K2505" t="n">
        <v>53.44</v>
      </c>
      <c r="L2505" t="n">
        <v>15.75</v>
      </c>
      <c r="M2505" t="n">
        <v>9</v>
      </c>
      <c r="N2505" t="n">
        <v>44.45</v>
      </c>
      <c r="O2505" t="n">
        <v>25965.5</v>
      </c>
      <c r="P2505" t="n">
        <v>215.29</v>
      </c>
      <c r="Q2505" t="n">
        <v>444.55</v>
      </c>
      <c r="R2505" t="n">
        <v>69.83</v>
      </c>
      <c r="S2505" t="n">
        <v>48.21</v>
      </c>
      <c r="T2505" t="n">
        <v>4864.03</v>
      </c>
      <c r="U2505" t="n">
        <v>0.6899999999999999</v>
      </c>
      <c r="V2505" t="n">
        <v>0.78</v>
      </c>
      <c r="W2505" t="n">
        <v>0.18</v>
      </c>
      <c r="X2505" t="n">
        <v>0.28</v>
      </c>
      <c r="Y2505" t="n">
        <v>1</v>
      </c>
      <c r="Z2505" t="n">
        <v>10</v>
      </c>
    </row>
    <row r="2506">
      <c r="A2506" t="n">
        <v>60</v>
      </c>
      <c r="B2506" t="n">
        <v>95</v>
      </c>
      <c r="C2506" t="inlineStr">
        <is>
          <t xml:space="preserve">CONCLUIDO	</t>
        </is>
      </c>
      <c r="D2506" t="n">
        <v>4.8902</v>
      </c>
      <c r="E2506" t="n">
        <v>20.45</v>
      </c>
      <c r="F2506" t="n">
        <v>17.57</v>
      </c>
      <c r="G2506" t="n">
        <v>95.84</v>
      </c>
      <c r="H2506" t="n">
        <v>1.36</v>
      </c>
      <c r="I2506" t="n">
        <v>11</v>
      </c>
      <c r="J2506" t="n">
        <v>209.03</v>
      </c>
      <c r="K2506" t="n">
        <v>53.44</v>
      </c>
      <c r="L2506" t="n">
        <v>16</v>
      </c>
      <c r="M2506" t="n">
        <v>9</v>
      </c>
      <c r="N2506" t="n">
        <v>44.6</v>
      </c>
      <c r="O2506" t="n">
        <v>26014.91</v>
      </c>
      <c r="P2506" t="n">
        <v>215.55</v>
      </c>
      <c r="Q2506" t="n">
        <v>444.56</v>
      </c>
      <c r="R2506" t="n">
        <v>70.15000000000001</v>
      </c>
      <c r="S2506" t="n">
        <v>48.21</v>
      </c>
      <c r="T2506" t="n">
        <v>5025.74</v>
      </c>
      <c r="U2506" t="n">
        <v>0.6899999999999999</v>
      </c>
      <c r="V2506" t="n">
        <v>0.78</v>
      </c>
      <c r="W2506" t="n">
        <v>0.18</v>
      </c>
      <c r="X2506" t="n">
        <v>0.29</v>
      </c>
      <c r="Y2506" t="n">
        <v>1</v>
      </c>
      <c r="Z2506" t="n">
        <v>10</v>
      </c>
    </row>
    <row r="2507">
      <c r="A2507" t="n">
        <v>61</v>
      </c>
      <c r="B2507" t="n">
        <v>95</v>
      </c>
      <c r="C2507" t="inlineStr">
        <is>
          <t xml:space="preserve">CONCLUIDO	</t>
        </is>
      </c>
      <c r="D2507" t="n">
        <v>4.8901</v>
      </c>
      <c r="E2507" t="n">
        <v>20.45</v>
      </c>
      <c r="F2507" t="n">
        <v>17.57</v>
      </c>
      <c r="G2507" t="n">
        <v>95.84</v>
      </c>
      <c r="H2507" t="n">
        <v>1.38</v>
      </c>
      <c r="I2507" t="n">
        <v>11</v>
      </c>
      <c r="J2507" t="n">
        <v>209.43</v>
      </c>
      <c r="K2507" t="n">
        <v>53.44</v>
      </c>
      <c r="L2507" t="n">
        <v>16.25</v>
      </c>
      <c r="M2507" t="n">
        <v>9</v>
      </c>
      <c r="N2507" t="n">
        <v>44.75</v>
      </c>
      <c r="O2507" t="n">
        <v>26064.38</v>
      </c>
      <c r="P2507" t="n">
        <v>215.31</v>
      </c>
      <c r="Q2507" t="n">
        <v>444.55</v>
      </c>
      <c r="R2507" t="n">
        <v>70.26000000000001</v>
      </c>
      <c r="S2507" t="n">
        <v>48.21</v>
      </c>
      <c r="T2507" t="n">
        <v>5082.3</v>
      </c>
      <c r="U2507" t="n">
        <v>0.6899999999999999</v>
      </c>
      <c r="V2507" t="n">
        <v>0.78</v>
      </c>
      <c r="W2507" t="n">
        <v>0.18</v>
      </c>
      <c r="X2507" t="n">
        <v>0.29</v>
      </c>
      <c r="Y2507" t="n">
        <v>1</v>
      </c>
      <c r="Z2507" t="n">
        <v>10</v>
      </c>
    </row>
    <row r="2508">
      <c r="A2508" t="n">
        <v>62</v>
      </c>
      <c r="B2508" t="n">
        <v>95</v>
      </c>
      <c r="C2508" t="inlineStr">
        <is>
          <t xml:space="preserve">CONCLUIDO	</t>
        </is>
      </c>
      <c r="D2508" t="n">
        <v>4.8892</v>
      </c>
      <c r="E2508" t="n">
        <v>20.45</v>
      </c>
      <c r="F2508" t="n">
        <v>17.57</v>
      </c>
      <c r="G2508" t="n">
        <v>95.86</v>
      </c>
      <c r="H2508" t="n">
        <v>1.4</v>
      </c>
      <c r="I2508" t="n">
        <v>11</v>
      </c>
      <c r="J2508" t="n">
        <v>209.84</v>
      </c>
      <c r="K2508" t="n">
        <v>53.44</v>
      </c>
      <c r="L2508" t="n">
        <v>16.5</v>
      </c>
      <c r="M2508" t="n">
        <v>9</v>
      </c>
      <c r="N2508" t="n">
        <v>44.9</v>
      </c>
      <c r="O2508" t="n">
        <v>26113.9</v>
      </c>
      <c r="P2508" t="n">
        <v>215.33</v>
      </c>
      <c r="Q2508" t="n">
        <v>444.55</v>
      </c>
      <c r="R2508" t="n">
        <v>70.33</v>
      </c>
      <c r="S2508" t="n">
        <v>48.21</v>
      </c>
      <c r="T2508" t="n">
        <v>5112.72</v>
      </c>
      <c r="U2508" t="n">
        <v>0.6899999999999999</v>
      </c>
      <c r="V2508" t="n">
        <v>0.78</v>
      </c>
      <c r="W2508" t="n">
        <v>0.18</v>
      </c>
      <c r="X2508" t="n">
        <v>0.3</v>
      </c>
      <c r="Y2508" t="n">
        <v>1</v>
      </c>
      <c r="Z2508" t="n">
        <v>10</v>
      </c>
    </row>
    <row r="2509">
      <c r="A2509" t="n">
        <v>63</v>
      </c>
      <c r="B2509" t="n">
        <v>95</v>
      </c>
      <c r="C2509" t="inlineStr">
        <is>
          <t xml:space="preserve">CONCLUIDO	</t>
        </is>
      </c>
      <c r="D2509" t="n">
        <v>4.8896</v>
      </c>
      <c r="E2509" t="n">
        <v>20.45</v>
      </c>
      <c r="F2509" t="n">
        <v>17.57</v>
      </c>
      <c r="G2509" t="n">
        <v>95.84999999999999</v>
      </c>
      <c r="H2509" t="n">
        <v>1.42</v>
      </c>
      <c r="I2509" t="n">
        <v>11</v>
      </c>
      <c r="J2509" t="n">
        <v>210.24</v>
      </c>
      <c r="K2509" t="n">
        <v>53.44</v>
      </c>
      <c r="L2509" t="n">
        <v>16.75</v>
      </c>
      <c r="M2509" t="n">
        <v>9</v>
      </c>
      <c r="N2509" t="n">
        <v>45.05</v>
      </c>
      <c r="O2509" t="n">
        <v>26163.47</v>
      </c>
      <c r="P2509" t="n">
        <v>214.39</v>
      </c>
      <c r="Q2509" t="n">
        <v>444.55</v>
      </c>
      <c r="R2509" t="n">
        <v>70.34</v>
      </c>
      <c r="S2509" t="n">
        <v>48.21</v>
      </c>
      <c r="T2509" t="n">
        <v>5121.56</v>
      </c>
      <c r="U2509" t="n">
        <v>0.6899999999999999</v>
      </c>
      <c r="V2509" t="n">
        <v>0.78</v>
      </c>
      <c r="W2509" t="n">
        <v>0.18</v>
      </c>
      <c r="X2509" t="n">
        <v>0.3</v>
      </c>
      <c r="Y2509" t="n">
        <v>1</v>
      </c>
      <c r="Z2509" t="n">
        <v>10</v>
      </c>
    </row>
    <row r="2510">
      <c r="A2510" t="n">
        <v>64</v>
      </c>
      <c r="B2510" t="n">
        <v>95</v>
      </c>
      <c r="C2510" t="inlineStr">
        <is>
          <t xml:space="preserve">CONCLUIDO	</t>
        </is>
      </c>
      <c r="D2510" t="n">
        <v>4.908</v>
      </c>
      <c r="E2510" t="n">
        <v>20.37</v>
      </c>
      <c r="F2510" t="n">
        <v>17.53</v>
      </c>
      <c r="G2510" t="n">
        <v>105.2</v>
      </c>
      <c r="H2510" t="n">
        <v>1.43</v>
      </c>
      <c r="I2510" t="n">
        <v>10</v>
      </c>
      <c r="J2510" t="n">
        <v>210.64</v>
      </c>
      <c r="K2510" t="n">
        <v>53.44</v>
      </c>
      <c r="L2510" t="n">
        <v>17</v>
      </c>
      <c r="M2510" t="n">
        <v>8</v>
      </c>
      <c r="N2510" t="n">
        <v>45.21</v>
      </c>
      <c r="O2510" t="n">
        <v>26213.09</v>
      </c>
      <c r="P2510" t="n">
        <v>213.31</v>
      </c>
      <c r="Q2510" t="n">
        <v>444.55</v>
      </c>
      <c r="R2510" t="n">
        <v>68.92</v>
      </c>
      <c r="S2510" t="n">
        <v>48.21</v>
      </c>
      <c r="T2510" t="n">
        <v>4416.34</v>
      </c>
      <c r="U2510" t="n">
        <v>0.7</v>
      </c>
      <c r="V2510" t="n">
        <v>0.78</v>
      </c>
      <c r="W2510" t="n">
        <v>0.18</v>
      </c>
      <c r="X2510" t="n">
        <v>0.26</v>
      </c>
      <c r="Y2510" t="n">
        <v>1</v>
      </c>
      <c r="Z2510" t="n">
        <v>10</v>
      </c>
    </row>
    <row r="2511">
      <c r="A2511" t="n">
        <v>65</v>
      </c>
      <c r="B2511" t="n">
        <v>95</v>
      </c>
      <c r="C2511" t="inlineStr">
        <is>
          <t xml:space="preserve">CONCLUIDO	</t>
        </is>
      </c>
      <c r="D2511" t="n">
        <v>4.9088</v>
      </c>
      <c r="E2511" t="n">
        <v>20.37</v>
      </c>
      <c r="F2511" t="n">
        <v>17.53</v>
      </c>
      <c r="G2511" t="n">
        <v>105.19</v>
      </c>
      <c r="H2511" t="n">
        <v>1.45</v>
      </c>
      <c r="I2511" t="n">
        <v>10</v>
      </c>
      <c r="J2511" t="n">
        <v>211.04</v>
      </c>
      <c r="K2511" t="n">
        <v>53.44</v>
      </c>
      <c r="L2511" t="n">
        <v>17.25</v>
      </c>
      <c r="M2511" t="n">
        <v>8</v>
      </c>
      <c r="N2511" t="n">
        <v>45.36</v>
      </c>
      <c r="O2511" t="n">
        <v>26262.77</v>
      </c>
      <c r="P2511" t="n">
        <v>213.48</v>
      </c>
      <c r="Q2511" t="n">
        <v>444.55</v>
      </c>
      <c r="R2511" t="n">
        <v>68.92</v>
      </c>
      <c r="S2511" t="n">
        <v>48.21</v>
      </c>
      <c r="T2511" t="n">
        <v>4416.94</v>
      </c>
      <c r="U2511" t="n">
        <v>0.7</v>
      </c>
      <c r="V2511" t="n">
        <v>0.78</v>
      </c>
      <c r="W2511" t="n">
        <v>0.18</v>
      </c>
      <c r="X2511" t="n">
        <v>0.25</v>
      </c>
      <c r="Y2511" t="n">
        <v>1</v>
      </c>
      <c r="Z2511" t="n">
        <v>10</v>
      </c>
    </row>
    <row r="2512">
      <c r="A2512" t="n">
        <v>66</v>
      </c>
      <c r="B2512" t="n">
        <v>95</v>
      </c>
      <c r="C2512" t="inlineStr">
        <is>
          <t xml:space="preserve">CONCLUIDO	</t>
        </is>
      </c>
      <c r="D2512" t="n">
        <v>4.9111</v>
      </c>
      <c r="E2512" t="n">
        <v>20.36</v>
      </c>
      <c r="F2512" t="n">
        <v>17.52</v>
      </c>
      <c r="G2512" t="n">
        <v>105.13</v>
      </c>
      <c r="H2512" t="n">
        <v>1.47</v>
      </c>
      <c r="I2512" t="n">
        <v>10</v>
      </c>
      <c r="J2512" t="n">
        <v>211.45</v>
      </c>
      <c r="K2512" t="n">
        <v>53.44</v>
      </c>
      <c r="L2512" t="n">
        <v>17.5</v>
      </c>
      <c r="M2512" t="n">
        <v>8</v>
      </c>
      <c r="N2512" t="n">
        <v>45.51</v>
      </c>
      <c r="O2512" t="n">
        <v>26312.5</v>
      </c>
      <c r="P2512" t="n">
        <v>213.74</v>
      </c>
      <c r="Q2512" t="n">
        <v>444.55</v>
      </c>
      <c r="R2512" t="n">
        <v>68.56</v>
      </c>
      <c r="S2512" t="n">
        <v>48.21</v>
      </c>
      <c r="T2512" t="n">
        <v>4236.75</v>
      </c>
      <c r="U2512" t="n">
        <v>0.7</v>
      </c>
      <c r="V2512" t="n">
        <v>0.78</v>
      </c>
      <c r="W2512" t="n">
        <v>0.18</v>
      </c>
      <c r="X2512" t="n">
        <v>0.24</v>
      </c>
      <c r="Y2512" t="n">
        <v>1</v>
      </c>
      <c r="Z2512" t="n">
        <v>10</v>
      </c>
    </row>
    <row r="2513">
      <c r="A2513" t="n">
        <v>67</v>
      </c>
      <c r="B2513" t="n">
        <v>95</v>
      </c>
      <c r="C2513" t="inlineStr">
        <is>
          <t xml:space="preserve">CONCLUIDO	</t>
        </is>
      </c>
      <c r="D2513" t="n">
        <v>4.9163</v>
      </c>
      <c r="E2513" t="n">
        <v>20.34</v>
      </c>
      <c r="F2513" t="n">
        <v>17.5</v>
      </c>
      <c r="G2513" t="n">
        <v>105</v>
      </c>
      <c r="H2513" t="n">
        <v>1.49</v>
      </c>
      <c r="I2513" t="n">
        <v>10</v>
      </c>
      <c r="J2513" t="n">
        <v>211.85</v>
      </c>
      <c r="K2513" t="n">
        <v>53.44</v>
      </c>
      <c r="L2513" t="n">
        <v>17.75</v>
      </c>
      <c r="M2513" t="n">
        <v>8</v>
      </c>
      <c r="N2513" t="n">
        <v>45.67</v>
      </c>
      <c r="O2513" t="n">
        <v>26362.28</v>
      </c>
      <c r="P2513" t="n">
        <v>212.53</v>
      </c>
      <c r="Q2513" t="n">
        <v>444.55</v>
      </c>
      <c r="R2513" t="n">
        <v>67.73</v>
      </c>
      <c r="S2513" t="n">
        <v>48.21</v>
      </c>
      <c r="T2513" t="n">
        <v>3818.31</v>
      </c>
      <c r="U2513" t="n">
        <v>0.71</v>
      </c>
      <c r="V2513" t="n">
        <v>0.78</v>
      </c>
      <c r="W2513" t="n">
        <v>0.18</v>
      </c>
      <c r="X2513" t="n">
        <v>0.22</v>
      </c>
      <c r="Y2513" t="n">
        <v>1</v>
      </c>
      <c r="Z2513" t="n">
        <v>10</v>
      </c>
    </row>
    <row r="2514">
      <c r="A2514" t="n">
        <v>68</v>
      </c>
      <c r="B2514" t="n">
        <v>95</v>
      </c>
      <c r="C2514" t="inlineStr">
        <is>
          <t xml:space="preserve">CONCLUIDO	</t>
        </is>
      </c>
      <c r="D2514" t="n">
        <v>4.9227</v>
      </c>
      <c r="E2514" t="n">
        <v>20.31</v>
      </c>
      <c r="F2514" t="n">
        <v>17.47</v>
      </c>
      <c r="G2514" t="n">
        <v>104.84</v>
      </c>
      <c r="H2514" t="n">
        <v>1.51</v>
      </c>
      <c r="I2514" t="n">
        <v>10</v>
      </c>
      <c r="J2514" t="n">
        <v>212.25</v>
      </c>
      <c r="K2514" t="n">
        <v>53.44</v>
      </c>
      <c r="L2514" t="n">
        <v>18</v>
      </c>
      <c r="M2514" t="n">
        <v>8</v>
      </c>
      <c r="N2514" t="n">
        <v>45.82</v>
      </c>
      <c r="O2514" t="n">
        <v>26412.11</v>
      </c>
      <c r="P2514" t="n">
        <v>211.76</v>
      </c>
      <c r="Q2514" t="n">
        <v>444.55</v>
      </c>
      <c r="R2514" t="n">
        <v>66.91</v>
      </c>
      <c r="S2514" t="n">
        <v>48.21</v>
      </c>
      <c r="T2514" t="n">
        <v>3412.13</v>
      </c>
      <c r="U2514" t="n">
        <v>0.72</v>
      </c>
      <c r="V2514" t="n">
        <v>0.78</v>
      </c>
      <c r="W2514" t="n">
        <v>0.18</v>
      </c>
      <c r="X2514" t="n">
        <v>0.2</v>
      </c>
      <c r="Y2514" t="n">
        <v>1</v>
      </c>
      <c r="Z2514" t="n">
        <v>10</v>
      </c>
    </row>
    <row r="2515">
      <c r="A2515" t="n">
        <v>69</v>
      </c>
      <c r="B2515" t="n">
        <v>95</v>
      </c>
      <c r="C2515" t="inlineStr">
        <is>
          <t xml:space="preserve">CONCLUIDO	</t>
        </is>
      </c>
      <c r="D2515" t="n">
        <v>4.902</v>
      </c>
      <c r="E2515" t="n">
        <v>20.4</v>
      </c>
      <c r="F2515" t="n">
        <v>17.56</v>
      </c>
      <c r="G2515" t="n">
        <v>105.36</v>
      </c>
      <c r="H2515" t="n">
        <v>1.52</v>
      </c>
      <c r="I2515" t="n">
        <v>10</v>
      </c>
      <c r="J2515" t="n">
        <v>212.66</v>
      </c>
      <c r="K2515" t="n">
        <v>53.44</v>
      </c>
      <c r="L2515" t="n">
        <v>18.25</v>
      </c>
      <c r="M2515" t="n">
        <v>8</v>
      </c>
      <c r="N2515" t="n">
        <v>45.97</v>
      </c>
      <c r="O2515" t="n">
        <v>26462</v>
      </c>
      <c r="P2515" t="n">
        <v>212.18</v>
      </c>
      <c r="Q2515" t="n">
        <v>444.55</v>
      </c>
      <c r="R2515" t="n">
        <v>70.06999999999999</v>
      </c>
      <c r="S2515" t="n">
        <v>48.21</v>
      </c>
      <c r="T2515" t="n">
        <v>4990.97</v>
      </c>
      <c r="U2515" t="n">
        <v>0.6899999999999999</v>
      </c>
      <c r="V2515" t="n">
        <v>0.78</v>
      </c>
      <c r="W2515" t="n">
        <v>0.18</v>
      </c>
      <c r="X2515" t="n">
        <v>0.28</v>
      </c>
      <c r="Y2515" t="n">
        <v>1</v>
      </c>
      <c r="Z2515" t="n">
        <v>10</v>
      </c>
    </row>
    <row r="2516">
      <c r="A2516" t="n">
        <v>70</v>
      </c>
      <c r="B2516" t="n">
        <v>95</v>
      </c>
      <c r="C2516" t="inlineStr">
        <is>
          <t xml:space="preserve">CONCLUIDO	</t>
        </is>
      </c>
      <c r="D2516" t="n">
        <v>4.906</v>
      </c>
      <c r="E2516" t="n">
        <v>20.38</v>
      </c>
      <c r="F2516" t="n">
        <v>17.54</v>
      </c>
      <c r="G2516" t="n">
        <v>105.26</v>
      </c>
      <c r="H2516" t="n">
        <v>1.54</v>
      </c>
      <c r="I2516" t="n">
        <v>10</v>
      </c>
      <c r="J2516" t="n">
        <v>213.06</v>
      </c>
      <c r="K2516" t="n">
        <v>53.44</v>
      </c>
      <c r="L2516" t="n">
        <v>18.5</v>
      </c>
      <c r="M2516" t="n">
        <v>8</v>
      </c>
      <c r="N2516" t="n">
        <v>46.13</v>
      </c>
      <c r="O2516" t="n">
        <v>26511.94</v>
      </c>
      <c r="P2516" t="n">
        <v>211.01</v>
      </c>
      <c r="Q2516" t="n">
        <v>444.56</v>
      </c>
      <c r="R2516" t="n">
        <v>69.33</v>
      </c>
      <c r="S2516" t="n">
        <v>48.21</v>
      </c>
      <c r="T2516" t="n">
        <v>4619.54</v>
      </c>
      <c r="U2516" t="n">
        <v>0.7</v>
      </c>
      <c r="V2516" t="n">
        <v>0.78</v>
      </c>
      <c r="W2516" t="n">
        <v>0.18</v>
      </c>
      <c r="X2516" t="n">
        <v>0.27</v>
      </c>
      <c r="Y2516" t="n">
        <v>1</v>
      </c>
      <c r="Z2516" t="n">
        <v>10</v>
      </c>
    </row>
    <row r="2517">
      <c r="A2517" t="n">
        <v>71</v>
      </c>
      <c r="B2517" t="n">
        <v>95</v>
      </c>
      <c r="C2517" t="inlineStr">
        <is>
          <t xml:space="preserve">CONCLUIDO	</t>
        </is>
      </c>
      <c r="D2517" t="n">
        <v>4.924</v>
      </c>
      <c r="E2517" t="n">
        <v>20.31</v>
      </c>
      <c r="F2517" t="n">
        <v>17.5</v>
      </c>
      <c r="G2517" t="n">
        <v>116.7</v>
      </c>
      <c r="H2517" t="n">
        <v>1.56</v>
      </c>
      <c r="I2517" t="n">
        <v>9</v>
      </c>
      <c r="J2517" t="n">
        <v>213.47</v>
      </c>
      <c r="K2517" t="n">
        <v>53.44</v>
      </c>
      <c r="L2517" t="n">
        <v>18.75</v>
      </c>
      <c r="M2517" t="n">
        <v>7</v>
      </c>
      <c r="N2517" t="n">
        <v>46.28</v>
      </c>
      <c r="O2517" t="n">
        <v>26561.93</v>
      </c>
      <c r="P2517" t="n">
        <v>209.3</v>
      </c>
      <c r="Q2517" t="n">
        <v>444.55</v>
      </c>
      <c r="R2517" t="n">
        <v>68.02</v>
      </c>
      <c r="S2517" t="n">
        <v>48.21</v>
      </c>
      <c r="T2517" t="n">
        <v>3972.09</v>
      </c>
      <c r="U2517" t="n">
        <v>0.71</v>
      </c>
      <c r="V2517" t="n">
        <v>0.78</v>
      </c>
      <c r="W2517" t="n">
        <v>0.18</v>
      </c>
      <c r="X2517" t="n">
        <v>0.23</v>
      </c>
      <c r="Y2517" t="n">
        <v>1</v>
      </c>
      <c r="Z2517" t="n">
        <v>10</v>
      </c>
    </row>
    <row r="2518">
      <c r="A2518" t="n">
        <v>72</v>
      </c>
      <c r="B2518" t="n">
        <v>95</v>
      </c>
      <c r="C2518" t="inlineStr">
        <is>
          <t xml:space="preserve">CONCLUIDO	</t>
        </is>
      </c>
      <c r="D2518" t="n">
        <v>4.9243</v>
      </c>
      <c r="E2518" t="n">
        <v>20.31</v>
      </c>
      <c r="F2518" t="n">
        <v>17.5</v>
      </c>
      <c r="G2518" t="n">
        <v>116.69</v>
      </c>
      <c r="H2518" t="n">
        <v>1.58</v>
      </c>
      <c r="I2518" t="n">
        <v>9</v>
      </c>
      <c r="J2518" t="n">
        <v>213.87</v>
      </c>
      <c r="K2518" t="n">
        <v>53.44</v>
      </c>
      <c r="L2518" t="n">
        <v>19</v>
      </c>
      <c r="M2518" t="n">
        <v>7</v>
      </c>
      <c r="N2518" t="n">
        <v>46.44</v>
      </c>
      <c r="O2518" t="n">
        <v>26611.98</v>
      </c>
      <c r="P2518" t="n">
        <v>209.52</v>
      </c>
      <c r="Q2518" t="n">
        <v>444.55</v>
      </c>
      <c r="R2518" t="n">
        <v>67.98999999999999</v>
      </c>
      <c r="S2518" t="n">
        <v>48.21</v>
      </c>
      <c r="T2518" t="n">
        <v>3956.26</v>
      </c>
      <c r="U2518" t="n">
        <v>0.71</v>
      </c>
      <c r="V2518" t="n">
        <v>0.78</v>
      </c>
      <c r="W2518" t="n">
        <v>0.18</v>
      </c>
      <c r="X2518" t="n">
        <v>0.23</v>
      </c>
      <c r="Y2518" t="n">
        <v>1</v>
      </c>
      <c r="Z2518" t="n">
        <v>10</v>
      </c>
    </row>
    <row r="2519">
      <c r="A2519" t="n">
        <v>73</v>
      </c>
      <c r="B2519" t="n">
        <v>95</v>
      </c>
      <c r="C2519" t="inlineStr">
        <is>
          <t xml:space="preserve">CONCLUIDO	</t>
        </is>
      </c>
      <c r="D2519" t="n">
        <v>4.9221</v>
      </c>
      <c r="E2519" t="n">
        <v>20.32</v>
      </c>
      <c r="F2519" t="n">
        <v>17.51</v>
      </c>
      <c r="G2519" t="n">
        <v>116.75</v>
      </c>
      <c r="H2519" t="n">
        <v>1.6</v>
      </c>
      <c r="I2519" t="n">
        <v>9</v>
      </c>
      <c r="J2519" t="n">
        <v>214.28</v>
      </c>
      <c r="K2519" t="n">
        <v>53.44</v>
      </c>
      <c r="L2519" t="n">
        <v>19.25</v>
      </c>
      <c r="M2519" t="n">
        <v>7</v>
      </c>
      <c r="N2519" t="n">
        <v>46.6</v>
      </c>
      <c r="O2519" t="n">
        <v>26662.08</v>
      </c>
      <c r="P2519" t="n">
        <v>209.7</v>
      </c>
      <c r="Q2519" t="n">
        <v>444.56</v>
      </c>
      <c r="R2519" t="n">
        <v>68.31999999999999</v>
      </c>
      <c r="S2519" t="n">
        <v>48.21</v>
      </c>
      <c r="T2519" t="n">
        <v>4119.85</v>
      </c>
      <c r="U2519" t="n">
        <v>0.71</v>
      </c>
      <c r="V2519" t="n">
        <v>0.78</v>
      </c>
      <c r="W2519" t="n">
        <v>0.18</v>
      </c>
      <c r="X2519" t="n">
        <v>0.24</v>
      </c>
      <c r="Y2519" t="n">
        <v>1</v>
      </c>
      <c r="Z2519" t="n">
        <v>10</v>
      </c>
    </row>
    <row r="2520">
      <c r="A2520" t="n">
        <v>74</v>
      </c>
      <c r="B2520" t="n">
        <v>95</v>
      </c>
      <c r="C2520" t="inlineStr">
        <is>
          <t xml:space="preserve">CONCLUIDO	</t>
        </is>
      </c>
      <c r="D2520" t="n">
        <v>4.9279</v>
      </c>
      <c r="E2520" t="n">
        <v>20.29</v>
      </c>
      <c r="F2520" t="n">
        <v>17.49</v>
      </c>
      <c r="G2520" t="n">
        <v>116.59</v>
      </c>
      <c r="H2520" t="n">
        <v>1.61</v>
      </c>
      <c r="I2520" t="n">
        <v>9</v>
      </c>
      <c r="J2520" t="n">
        <v>214.69</v>
      </c>
      <c r="K2520" t="n">
        <v>53.44</v>
      </c>
      <c r="L2520" t="n">
        <v>19.5</v>
      </c>
      <c r="M2520" t="n">
        <v>7</v>
      </c>
      <c r="N2520" t="n">
        <v>46.75</v>
      </c>
      <c r="O2520" t="n">
        <v>26712.23</v>
      </c>
      <c r="P2520" t="n">
        <v>209.55</v>
      </c>
      <c r="Q2520" t="n">
        <v>444.58</v>
      </c>
      <c r="R2520" t="n">
        <v>67.44</v>
      </c>
      <c r="S2520" t="n">
        <v>48.21</v>
      </c>
      <c r="T2520" t="n">
        <v>3677.83</v>
      </c>
      <c r="U2520" t="n">
        <v>0.71</v>
      </c>
      <c r="V2520" t="n">
        <v>0.78</v>
      </c>
      <c r="W2520" t="n">
        <v>0.18</v>
      </c>
      <c r="X2520" t="n">
        <v>0.21</v>
      </c>
      <c r="Y2520" t="n">
        <v>1</v>
      </c>
      <c r="Z2520" t="n">
        <v>10</v>
      </c>
    </row>
    <row r="2521">
      <c r="A2521" t="n">
        <v>75</v>
      </c>
      <c r="B2521" t="n">
        <v>95</v>
      </c>
      <c r="C2521" t="inlineStr">
        <is>
          <t xml:space="preserve">CONCLUIDO	</t>
        </is>
      </c>
      <c r="D2521" t="n">
        <v>4.9217</v>
      </c>
      <c r="E2521" t="n">
        <v>20.32</v>
      </c>
      <c r="F2521" t="n">
        <v>17.51</v>
      </c>
      <c r="G2521" t="n">
        <v>116.76</v>
      </c>
      <c r="H2521" t="n">
        <v>1.63</v>
      </c>
      <c r="I2521" t="n">
        <v>9</v>
      </c>
      <c r="J2521" t="n">
        <v>215.09</v>
      </c>
      <c r="K2521" t="n">
        <v>53.44</v>
      </c>
      <c r="L2521" t="n">
        <v>19.75</v>
      </c>
      <c r="M2521" t="n">
        <v>7</v>
      </c>
      <c r="N2521" t="n">
        <v>46.91</v>
      </c>
      <c r="O2521" t="n">
        <v>26762.44</v>
      </c>
      <c r="P2521" t="n">
        <v>209.68</v>
      </c>
      <c r="Q2521" t="n">
        <v>444.56</v>
      </c>
      <c r="R2521" t="n">
        <v>68.37</v>
      </c>
      <c r="S2521" t="n">
        <v>48.21</v>
      </c>
      <c r="T2521" t="n">
        <v>4147.46</v>
      </c>
      <c r="U2521" t="n">
        <v>0.71</v>
      </c>
      <c r="V2521" t="n">
        <v>0.78</v>
      </c>
      <c r="W2521" t="n">
        <v>0.18</v>
      </c>
      <c r="X2521" t="n">
        <v>0.24</v>
      </c>
      <c r="Y2521" t="n">
        <v>1</v>
      </c>
      <c r="Z2521" t="n">
        <v>10</v>
      </c>
    </row>
    <row r="2522">
      <c r="A2522" t="n">
        <v>76</v>
      </c>
      <c r="B2522" t="n">
        <v>95</v>
      </c>
      <c r="C2522" t="inlineStr">
        <is>
          <t xml:space="preserve">CONCLUIDO	</t>
        </is>
      </c>
      <c r="D2522" t="n">
        <v>4.9273</v>
      </c>
      <c r="E2522" t="n">
        <v>20.3</v>
      </c>
      <c r="F2522" t="n">
        <v>17.49</v>
      </c>
      <c r="G2522" t="n">
        <v>116.61</v>
      </c>
      <c r="H2522" t="n">
        <v>1.65</v>
      </c>
      <c r="I2522" t="n">
        <v>9</v>
      </c>
      <c r="J2522" t="n">
        <v>215.5</v>
      </c>
      <c r="K2522" t="n">
        <v>53.44</v>
      </c>
      <c r="L2522" t="n">
        <v>20</v>
      </c>
      <c r="M2522" t="n">
        <v>7</v>
      </c>
      <c r="N2522" t="n">
        <v>47.07</v>
      </c>
      <c r="O2522" t="n">
        <v>26812.71</v>
      </c>
      <c r="P2522" t="n">
        <v>209.71</v>
      </c>
      <c r="Q2522" t="n">
        <v>444.55</v>
      </c>
      <c r="R2522" t="n">
        <v>67.59</v>
      </c>
      <c r="S2522" t="n">
        <v>48.21</v>
      </c>
      <c r="T2522" t="n">
        <v>3755.86</v>
      </c>
      <c r="U2522" t="n">
        <v>0.71</v>
      </c>
      <c r="V2522" t="n">
        <v>0.78</v>
      </c>
      <c r="W2522" t="n">
        <v>0.18</v>
      </c>
      <c r="X2522" t="n">
        <v>0.21</v>
      </c>
      <c r="Y2522" t="n">
        <v>1</v>
      </c>
      <c r="Z2522" t="n">
        <v>10</v>
      </c>
    </row>
    <row r="2523">
      <c r="A2523" t="n">
        <v>77</v>
      </c>
      <c r="B2523" t="n">
        <v>95</v>
      </c>
      <c r="C2523" t="inlineStr">
        <is>
          <t xml:space="preserve">CONCLUIDO	</t>
        </is>
      </c>
      <c r="D2523" t="n">
        <v>4.9291</v>
      </c>
      <c r="E2523" t="n">
        <v>20.29</v>
      </c>
      <c r="F2523" t="n">
        <v>17.48</v>
      </c>
      <c r="G2523" t="n">
        <v>116.56</v>
      </c>
      <c r="H2523" t="n">
        <v>1.67</v>
      </c>
      <c r="I2523" t="n">
        <v>9</v>
      </c>
      <c r="J2523" t="n">
        <v>215.91</v>
      </c>
      <c r="K2523" t="n">
        <v>53.44</v>
      </c>
      <c r="L2523" t="n">
        <v>20.25</v>
      </c>
      <c r="M2523" t="n">
        <v>7</v>
      </c>
      <c r="N2523" t="n">
        <v>47.23</v>
      </c>
      <c r="O2523" t="n">
        <v>26863.02</v>
      </c>
      <c r="P2523" t="n">
        <v>208.48</v>
      </c>
      <c r="Q2523" t="n">
        <v>444.55</v>
      </c>
      <c r="R2523" t="n">
        <v>67.25</v>
      </c>
      <c r="S2523" t="n">
        <v>48.21</v>
      </c>
      <c r="T2523" t="n">
        <v>3585.17</v>
      </c>
      <c r="U2523" t="n">
        <v>0.72</v>
      </c>
      <c r="V2523" t="n">
        <v>0.78</v>
      </c>
      <c r="W2523" t="n">
        <v>0.18</v>
      </c>
      <c r="X2523" t="n">
        <v>0.21</v>
      </c>
      <c r="Y2523" t="n">
        <v>1</v>
      </c>
      <c r="Z2523" t="n">
        <v>10</v>
      </c>
    </row>
    <row r="2524">
      <c r="A2524" t="n">
        <v>78</v>
      </c>
      <c r="B2524" t="n">
        <v>95</v>
      </c>
      <c r="C2524" t="inlineStr">
        <is>
          <t xml:space="preserve">CONCLUIDO	</t>
        </is>
      </c>
      <c r="D2524" t="n">
        <v>4.9308</v>
      </c>
      <c r="E2524" t="n">
        <v>20.28</v>
      </c>
      <c r="F2524" t="n">
        <v>17.48</v>
      </c>
      <c r="G2524" t="n">
        <v>116.51</v>
      </c>
      <c r="H2524" t="n">
        <v>1.68</v>
      </c>
      <c r="I2524" t="n">
        <v>9</v>
      </c>
      <c r="J2524" t="n">
        <v>216.32</v>
      </c>
      <c r="K2524" t="n">
        <v>53.44</v>
      </c>
      <c r="L2524" t="n">
        <v>20.5</v>
      </c>
      <c r="M2524" t="n">
        <v>7</v>
      </c>
      <c r="N2524" t="n">
        <v>47.38</v>
      </c>
      <c r="O2524" t="n">
        <v>26913.4</v>
      </c>
      <c r="P2524" t="n">
        <v>208.28</v>
      </c>
      <c r="Q2524" t="n">
        <v>444.55</v>
      </c>
      <c r="R2524" t="n">
        <v>67.06999999999999</v>
      </c>
      <c r="S2524" t="n">
        <v>48.21</v>
      </c>
      <c r="T2524" t="n">
        <v>3497.11</v>
      </c>
      <c r="U2524" t="n">
        <v>0.72</v>
      </c>
      <c r="V2524" t="n">
        <v>0.78</v>
      </c>
      <c r="W2524" t="n">
        <v>0.18</v>
      </c>
      <c r="X2524" t="n">
        <v>0.2</v>
      </c>
      <c r="Y2524" t="n">
        <v>1</v>
      </c>
      <c r="Z2524" t="n">
        <v>10</v>
      </c>
    </row>
    <row r="2525">
      <c r="A2525" t="n">
        <v>79</v>
      </c>
      <c r="B2525" t="n">
        <v>95</v>
      </c>
      <c r="C2525" t="inlineStr">
        <is>
          <t xml:space="preserve">CONCLUIDO	</t>
        </is>
      </c>
      <c r="D2525" t="n">
        <v>4.9287</v>
      </c>
      <c r="E2525" t="n">
        <v>20.29</v>
      </c>
      <c r="F2525" t="n">
        <v>17.49</v>
      </c>
      <c r="G2525" t="n">
        <v>116.57</v>
      </c>
      <c r="H2525" t="n">
        <v>1.7</v>
      </c>
      <c r="I2525" t="n">
        <v>9</v>
      </c>
      <c r="J2525" t="n">
        <v>216.73</v>
      </c>
      <c r="K2525" t="n">
        <v>53.44</v>
      </c>
      <c r="L2525" t="n">
        <v>20.75</v>
      </c>
      <c r="M2525" t="n">
        <v>7</v>
      </c>
      <c r="N2525" t="n">
        <v>47.54</v>
      </c>
      <c r="O2525" t="n">
        <v>26963.82</v>
      </c>
      <c r="P2525" t="n">
        <v>207.7</v>
      </c>
      <c r="Q2525" t="n">
        <v>444.55</v>
      </c>
      <c r="R2525" t="n">
        <v>67.56</v>
      </c>
      <c r="S2525" t="n">
        <v>48.21</v>
      </c>
      <c r="T2525" t="n">
        <v>3738.59</v>
      </c>
      <c r="U2525" t="n">
        <v>0.71</v>
      </c>
      <c r="V2525" t="n">
        <v>0.78</v>
      </c>
      <c r="W2525" t="n">
        <v>0.17</v>
      </c>
      <c r="X2525" t="n">
        <v>0.21</v>
      </c>
      <c r="Y2525" t="n">
        <v>1</v>
      </c>
      <c r="Z2525" t="n">
        <v>10</v>
      </c>
    </row>
    <row r="2526">
      <c r="A2526" t="n">
        <v>80</v>
      </c>
      <c r="B2526" t="n">
        <v>95</v>
      </c>
      <c r="C2526" t="inlineStr">
        <is>
          <t xml:space="preserve">CONCLUIDO	</t>
        </is>
      </c>
      <c r="D2526" t="n">
        <v>4.9111</v>
      </c>
      <c r="E2526" t="n">
        <v>20.36</v>
      </c>
      <c r="F2526" t="n">
        <v>17.56</v>
      </c>
      <c r="G2526" t="n">
        <v>117.06</v>
      </c>
      <c r="H2526" t="n">
        <v>1.72</v>
      </c>
      <c r="I2526" t="n">
        <v>9</v>
      </c>
      <c r="J2526" t="n">
        <v>217.14</v>
      </c>
      <c r="K2526" t="n">
        <v>53.44</v>
      </c>
      <c r="L2526" t="n">
        <v>21</v>
      </c>
      <c r="M2526" t="n">
        <v>7</v>
      </c>
      <c r="N2526" t="n">
        <v>47.7</v>
      </c>
      <c r="O2526" t="n">
        <v>27014.3</v>
      </c>
      <c r="P2526" t="n">
        <v>208.05</v>
      </c>
      <c r="Q2526" t="n">
        <v>444.55</v>
      </c>
      <c r="R2526" t="n">
        <v>69.93000000000001</v>
      </c>
      <c r="S2526" t="n">
        <v>48.21</v>
      </c>
      <c r="T2526" t="n">
        <v>4925.77</v>
      </c>
      <c r="U2526" t="n">
        <v>0.6899999999999999</v>
      </c>
      <c r="V2526" t="n">
        <v>0.78</v>
      </c>
      <c r="W2526" t="n">
        <v>0.18</v>
      </c>
      <c r="X2526" t="n">
        <v>0.28</v>
      </c>
      <c r="Y2526" t="n">
        <v>1</v>
      </c>
      <c r="Z2526" t="n">
        <v>10</v>
      </c>
    </row>
    <row r="2527">
      <c r="A2527" t="n">
        <v>81</v>
      </c>
      <c r="B2527" t="n">
        <v>95</v>
      </c>
      <c r="C2527" t="inlineStr">
        <is>
          <t xml:space="preserve">CONCLUIDO	</t>
        </is>
      </c>
      <c r="D2527" t="n">
        <v>4.9439</v>
      </c>
      <c r="E2527" t="n">
        <v>20.23</v>
      </c>
      <c r="F2527" t="n">
        <v>17.46</v>
      </c>
      <c r="G2527" t="n">
        <v>130.95</v>
      </c>
      <c r="H2527" t="n">
        <v>1.74</v>
      </c>
      <c r="I2527" t="n">
        <v>8</v>
      </c>
      <c r="J2527" t="n">
        <v>217.55</v>
      </c>
      <c r="K2527" t="n">
        <v>53.44</v>
      </c>
      <c r="L2527" t="n">
        <v>21.25</v>
      </c>
      <c r="M2527" t="n">
        <v>6</v>
      </c>
      <c r="N2527" t="n">
        <v>47.86</v>
      </c>
      <c r="O2527" t="n">
        <v>27064.84</v>
      </c>
      <c r="P2527" t="n">
        <v>206.42</v>
      </c>
      <c r="Q2527" t="n">
        <v>444.55</v>
      </c>
      <c r="R2527" t="n">
        <v>66.63</v>
      </c>
      <c r="S2527" t="n">
        <v>48.21</v>
      </c>
      <c r="T2527" t="n">
        <v>3280.06</v>
      </c>
      <c r="U2527" t="n">
        <v>0.72</v>
      </c>
      <c r="V2527" t="n">
        <v>0.78</v>
      </c>
      <c r="W2527" t="n">
        <v>0.18</v>
      </c>
      <c r="X2527" t="n">
        <v>0.18</v>
      </c>
      <c r="Y2527" t="n">
        <v>1</v>
      </c>
      <c r="Z2527" t="n">
        <v>10</v>
      </c>
    </row>
    <row r="2528">
      <c r="A2528" t="n">
        <v>82</v>
      </c>
      <c r="B2528" t="n">
        <v>95</v>
      </c>
      <c r="C2528" t="inlineStr">
        <is>
          <t xml:space="preserve">CONCLUIDO	</t>
        </is>
      </c>
      <c r="D2528" t="n">
        <v>4.9402</v>
      </c>
      <c r="E2528" t="n">
        <v>20.24</v>
      </c>
      <c r="F2528" t="n">
        <v>17.48</v>
      </c>
      <c r="G2528" t="n">
        <v>131.07</v>
      </c>
      <c r="H2528" t="n">
        <v>1.75</v>
      </c>
      <c r="I2528" t="n">
        <v>8</v>
      </c>
      <c r="J2528" t="n">
        <v>217.96</v>
      </c>
      <c r="K2528" t="n">
        <v>53.44</v>
      </c>
      <c r="L2528" t="n">
        <v>21.5</v>
      </c>
      <c r="M2528" t="n">
        <v>6</v>
      </c>
      <c r="N2528" t="n">
        <v>48.02</v>
      </c>
      <c r="O2528" t="n">
        <v>27115.43</v>
      </c>
      <c r="P2528" t="n">
        <v>206.49</v>
      </c>
      <c r="Q2528" t="n">
        <v>444.61</v>
      </c>
      <c r="R2528" t="n">
        <v>67.11</v>
      </c>
      <c r="S2528" t="n">
        <v>48.21</v>
      </c>
      <c r="T2528" t="n">
        <v>3519.71</v>
      </c>
      <c r="U2528" t="n">
        <v>0.72</v>
      </c>
      <c r="V2528" t="n">
        <v>0.78</v>
      </c>
      <c r="W2528" t="n">
        <v>0.18</v>
      </c>
      <c r="X2528" t="n">
        <v>0.2</v>
      </c>
      <c r="Y2528" t="n">
        <v>1</v>
      </c>
      <c r="Z2528" t="n">
        <v>10</v>
      </c>
    </row>
    <row r="2529">
      <c r="A2529" t="n">
        <v>83</v>
      </c>
      <c r="B2529" t="n">
        <v>95</v>
      </c>
      <c r="C2529" t="inlineStr">
        <is>
          <t xml:space="preserve">CONCLUIDO	</t>
        </is>
      </c>
      <c r="D2529" t="n">
        <v>4.9392</v>
      </c>
      <c r="E2529" t="n">
        <v>20.25</v>
      </c>
      <c r="F2529" t="n">
        <v>17.48</v>
      </c>
      <c r="G2529" t="n">
        <v>131.1</v>
      </c>
      <c r="H2529" t="n">
        <v>1.77</v>
      </c>
      <c r="I2529" t="n">
        <v>8</v>
      </c>
      <c r="J2529" t="n">
        <v>218.37</v>
      </c>
      <c r="K2529" t="n">
        <v>53.44</v>
      </c>
      <c r="L2529" t="n">
        <v>21.75</v>
      </c>
      <c r="M2529" t="n">
        <v>6</v>
      </c>
      <c r="N2529" t="n">
        <v>48.18</v>
      </c>
      <c r="O2529" t="n">
        <v>27166.08</v>
      </c>
      <c r="P2529" t="n">
        <v>206.24</v>
      </c>
      <c r="Q2529" t="n">
        <v>444.55</v>
      </c>
      <c r="R2529" t="n">
        <v>67.31999999999999</v>
      </c>
      <c r="S2529" t="n">
        <v>48.21</v>
      </c>
      <c r="T2529" t="n">
        <v>3626.01</v>
      </c>
      <c r="U2529" t="n">
        <v>0.72</v>
      </c>
      <c r="V2529" t="n">
        <v>0.78</v>
      </c>
      <c r="W2529" t="n">
        <v>0.18</v>
      </c>
      <c r="X2529" t="n">
        <v>0.2</v>
      </c>
      <c r="Y2529" t="n">
        <v>1</v>
      </c>
      <c r="Z2529" t="n">
        <v>10</v>
      </c>
    </row>
    <row r="2530">
      <c r="A2530" t="n">
        <v>84</v>
      </c>
      <c r="B2530" t="n">
        <v>95</v>
      </c>
      <c r="C2530" t="inlineStr">
        <is>
          <t xml:space="preserve">CONCLUIDO	</t>
        </is>
      </c>
      <c r="D2530" t="n">
        <v>4.9402</v>
      </c>
      <c r="E2530" t="n">
        <v>20.24</v>
      </c>
      <c r="F2530" t="n">
        <v>17.48</v>
      </c>
      <c r="G2530" t="n">
        <v>131.07</v>
      </c>
      <c r="H2530" t="n">
        <v>1.79</v>
      </c>
      <c r="I2530" t="n">
        <v>8</v>
      </c>
      <c r="J2530" t="n">
        <v>218.78</v>
      </c>
      <c r="K2530" t="n">
        <v>53.44</v>
      </c>
      <c r="L2530" t="n">
        <v>22</v>
      </c>
      <c r="M2530" t="n">
        <v>6</v>
      </c>
      <c r="N2530" t="n">
        <v>48.34</v>
      </c>
      <c r="O2530" t="n">
        <v>27216.79</v>
      </c>
      <c r="P2530" t="n">
        <v>205.69</v>
      </c>
      <c r="Q2530" t="n">
        <v>444.55</v>
      </c>
      <c r="R2530" t="n">
        <v>67.13</v>
      </c>
      <c r="S2530" t="n">
        <v>48.21</v>
      </c>
      <c r="T2530" t="n">
        <v>3530.25</v>
      </c>
      <c r="U2530" t="n">
        <v>0.72</v>
      </c>
      <c r="V2530" t="n">
        <v>0.78</v>
      </c>
      <c r="W2530" t="n">
        <v>0.18</v>
      </c>
      <c r="X2530" t="n">
        <v>0.2</v>
      </c>
      <c r="Y2530" t="n">
        <v>1</v>
      </c>
      <c r="Z2530" t="n">
        <v>10</v>
      </c>
    </row>
    <row r="2531">
      <c r="A2531" t="n">
        <v>85</v>
      </c>
      <c r="B2531" t="n">
        <v>95</v>
      </c>
      <c r="C2531" t="inlineStr">
        <is>
          <t xml:space="preserve">CONCLUIDO	</t>
        </is>
      </c>
      <c r="D2531" t="n">
        <v>4.9402</v>
      </c>
      <c r="E2531" t="n">
        <v>20.24</v>
      </c>
      <c r="F2531" t="n">
        <v>17.48</v>
      </c>
      <c r="G2531" t="n">
        <v>131.07</v>
      </c>
      <c r="H2531" t="n">
        <v>1.8</v>
      </c>
      <c r="I2531" t="n">
        <v>8</v>
      </c>
      <c r="J2531" t="n">
        <v>219.19</v>
      </c>
      <c r="K2531" t="n">
        <v>53.44</v>
      </c>
      <c r="L2531" t="n">
        <v>22.25</v>
      </c>
      <c r="M2531" t="n">
        <v>6</v>
      </c>
      <c r="N2531" t="n">
        <v>48.51</v>
      </c>
      <c r="O2531" t="n">
        <v>27267.55</v>
      </c>
      <c r="P2531" t="n">
        <v>205.16</v>
      </c>
      <c r="Q2531" t="n">
        <v>444.55</v>
      </c>
      <c r="R2531" t="n">
        <v>67.19</v>
      </c>
      <c r="S2531" t="n">
        <v>48.21</v>
      </c>
      <c r="T2531" t="n">
        <v>3561.16</v>
      </c>
      <c r="U2531" t="n">
        <v>0.72</v>
      </c>
      <c r="V2531" t="n">
        <v>0.78</v>
      </c>
      <c r="W2531" t="n">
        <v>0.18</v>
      </c>
      <c r="X2531" t="n">
        <v>0.2</v>
      </c>
      <c r="Y2531" t="n">
        <v>1</v>
      </c>
      <c r="Z2531" t="n">
        <v>10</v>
      </c>
    </row>
    <row r="2532">
      <c r="A2532" t="n">
        <v>86</v>
      </c>
      <c r="B2532" t="n">
        <v>95</v>
      </c>
      <c r="C2532" t="inlineStr">
        <is>
          <t xml:space="preserve">CONCLUIDO	</t>
        </is>
      </c>
      <c r="D2532" t="n">
        <v>4.9427</v>
      </c>
      <c r="E2532" t="n">
        <v>20.23</v>
      </c>
      <c r="F2532" t="n">
        <v>17.47</v>
      </c>
      <c r="G2532" t="n">
        <v>130.99</v>
      </c>
      <c r="H2532" t="n">
        <v>1.82</v>
      </c>
      <c r="I2532" t="n">
        <v>8</v>
      </c>
      <c r="J2532" t="n">
        <v>219.6</v>
      </c>
      <c r="K2532" t="n">
        <v>53.44</v>
      </c>
      <c r="L2532" t="n">
        <v>22.5</v>
      </c>
      <c r="M2532" t="n">
        <v>6</v>
      </c>
      <c r="N2532" t="n">
        <v>48.67</v>
      </c>
      <c r="O2532" t="n">
        <v>27318.36</v>
      </c>
      <c r="P2532" t="n">
        <v>204.58</v>
      </c>
      <c r="Q2532" t="n">
        <v>444.55</v>
      </c>
      <c r="R2532" t="n">
        <v>66.67</v>
      </c>
      <c r="S2532" t="n">
        <v>48.21</v>
      </c>
      <c r="T2532" t="n">
        <v>3298.21</v>
      </c>
      <c r="U2532" t="n">
        <v>0.72</v>
      </c>
      <c r="V2532" t="n">
        <v>0.78</v>
      </c>
      <c r="W2532" t="n">
        <v>0.18</v>
      </c>
      <c r="X2532" t="n">
        <v>0.19</v>
      </c>
      <c r="Y2532" t="n">
        <v>1</v>
      </c>
      <c r="Z2532" t="n">
        <v>10</v>
      </c>
    </row>
    <row r="2533">
      <c r="A2533" t="n">
        <v>87</v>
      </c>
      <c r="B2533" t="n">
        <v>95</v>
      </c>
      <c r="C2533" t="inlineStr">
        <is>
          <t xml:space="preserve">CONCLUIDO	</t>
        </is>
      </c>
      <c r="D2533" t="n">
        <v>4.9458</v>
      </c>
      <c r="E2533" t="n">
        <v>20.22</v>
      </c>
      <c r="F2533" t="n">
        <v>17.45</v>
      </c>
      <c r="G2533" t="n">
        <v>130.9</v>
      </c>
      <c r="H2533" t="n">
        <v>1.84</v>
      </c>
      <c r="I2533" t="n">
        <v>8</v>
      </c>
      <c r="J2533" t="n">
        <v>220.01</v>
      </c>
      <c r="K2533" t="n">
        <v>53.44</v>
      </c>
      <c r="L2533" t="n">
        <v>22.75</v>
      </c>
      <c r="M2533" t="n">
        <v>6</v>
      </c>
      <c r="N2533" t="n">
        <v>48.83</v>
      </c>
      <c r="O2533" t="n">
        <v>27369.23</v>
      </c>
      <c r="P2533" t="n">
        <v>204.36</v>
      </c>
      <c r="Q2533" t="n">
        <v>444.55</v>
      </c>
      <c r="R2533" t="n">
        <v>66.23999999999999</v>
      </c>
      <c r="S2533" t="n">
        <v>48.21</v>
      </c>
      <c r="T2533" t="n">
        <v>3087.32</v>
      </c>
      <c r="U2533" t="n">
        <v>0.73</v>
      </c>
      <c r="V2533" t="n">
        <v>0.78</v>
      </c>
      <c r="W2533" t="n">
        <v>0.18</v>
      </c>
      <c r="X2533" t="n">
        <v>0.18</v>
      </c>
      <c r="Y2533" t="n">
        <v>1</v>
      </c>
      <c r="Z2533" t="n">
        <v>10</v>
      </c>
    </row>
    <row r="2534">
      <c r="A2534" t="n">
        <v>88</v>
      </c>
      <c r="B2534" t="n">
        <v>95</v>
      </c>
      <c r="C2534" t="inlineStr">
        <is>
          <t xml:space="preserve">CONCLUIDO	</t>
        </is>
      </c>
      <c r="D2534" t="n">
        <v>4.9504</v>
      </c>
      <c r="E2534" t="n">
        <v>20.2</v>
      </c>
      <c r="F2534" t="n">
        <v>17.43</v>
      </c>
      <c r="G2534" t="n">
        <v>130.76</v>
      </c>
      <c r="H2534" t="n">
        <v>1.85</v>
      </c>
      <c r="I2534" t="n">
        <v>8</v>
      </c>
      <c r="J2534" t="n">
        <v>220.43</v>
      </c>
      <c r="K2534" t="n">
        <v>53.44</v>
      </c>
      <c r="L2534" t="n">
        <v>23</v>
      </c>
      <c r="M2534" t="n">
        <v>6</v>
      </c>
      <c r="N2534" t="n">
        <v>48.99</v>
      </c>
      <c r="O2534" t="n">
        <v>27420.16</v>
      </c>
      <c r="P2534" t="n">
        <v>202.81</v>
      </c>
      <c r="Q2534" t="n">
        <v>444.55</v>
      </c>
      <c r="R2534" t="n">
        <v>65.68000000000001</v>
      </c>
      <c r="S2534" t="n">
        <v>48.21</v>
      </c>
      <c r="T2534" t="n">
        <v>2805.66</v>
      </c>
      <c r="U2534" t="n">
        <v>0.73</v>
      </c>
      <c r="V2534" t="n">
        <v>0.78</v>
      </c>
      <c r="W2534" t="n">
        <v>0.17</v>
      </c>
      <c r="X2534" t="n">
        <v>0.16</v>
      </c>
      <c r="Y2534" t="n">
        <v>1</v>
      </c>
      <c r="Z2534" t="n">
        <v>10</v>
      </c>
    </row>
    <row r="2535">
      <c r="A2535" t="n">
        <v>89</v>
      </c>
      <c r="B2535" t="n">
        <v>95</v>
      </c>
      <c r="C2535" t="inlineStr">
        <is>
          <t xml:space="preserve">CONCLUIDO	</t>
        </is>
      </c>
      <c r="D2535" t="n">
        <v>4.94</v>
      </c>
      <c r="E2535" t="n">
        <v>20.24</v>
      </c>
      <c r="F2535" t="n">
        <v>17.48</v>
      </c>
      <c r="G2535" t="n">
        <v>131.07</v>
      </c>
      <c r="H2535" t="n">
        <v>1.87</v>
      </c>
      <c r="I2535" t="n">
        <v>8</v>
      </c>
      <c r="J2535" t="n">
        <v>220.84</v>
      </c>
      <c r="K2535" t="n">
        <v>53.44</v>
      </c>
      <c r="L2535" t="n">
        <v>23.25</v>
      </c>
      <c r="M2535" t="n">
        <v>6</v>
      </c>
      <c r="N2535" t="n">
        <v>49.16</v>
      </c>
      <c r="O2535" t="n">
        <v>27471.15</v>
      </c>
      <c r="P2535" t="n">
        <v>203.57</v>
      </c>
      <c r="Q2535" t="n">
        <v>444.55</v>
      </c>
      <c r="R2535" t="n">
        <v>67.28</v>
      </c>
      <c r="S2535" t="n">
        <v>48.21</v>
      </c>
      <c r="T2535" t="n">
        <v>3607.14</v>
      </c>
      <c r="U2535" t="n">
        <v>0.72</v>
      </c>
      <c r="V2535" t="n">
        <v>0.78</v>
      </c>
      <c r="W2535" t="n">
        <v>0.17</v>
      </c>
      <c r="X2535" t="n">
        <v>0.2</v>
      </c>
      <c r="Y2535" t="n">
        <v>1</v>
      </c>
      <c r="Z2535" t="n">
        <v>10</v>
      </c>
    </row>
    <row r="2536">
      <c r="A2536" t="n">
        <v>90</v>
      </c>
      <c r="B2536" t="n">
        <v>95</v>
      </c>
      <c r="C2536" t="inlineStr">
        <is>
          <t xml:space="preserve">CONCLUIDO	</t>
        </is>
      </c>
      <c r="D2536" t="n">
        <v>4.9389</v>
      </c>
      <c r="E2536" t="n">
        <v>20.25</v>
      </c>
      <c r="F2536" t="n">
        <v>17.48</v>
      </c>
      <c r="G2536" t="n">
        <v>131.11</v>
      </c>
      <c r="H2536" t="n">
        <v>1.89</v>
      </c>
      <c r="I2536" t="n">
        <v>8</v>
      </c>
      <c r="J2536" t="n">
        <v>221.25</v>
      </c>
      <c r="K2536" t="n">
        <v>53.44</v>
      </c>
      <c r="L2536" t="n">
        <v>23.5</v>
      </c>
      <c r="M2536" t="n">
        <v>6</v>
      </c>
      <c r="N2536" t="n">
        <v>49.32</v>
      </c>
      <c r="O2536" t="n">
        <v>27522.19</v>
      </c>
      <c r="P2536" t="n">
        <v>202.04</v>
      </c>
      <c r="Q2536" t="n">
        <v>444.55</v>
      </c>
      <c r="R2536" t="n">
        <v>67.3</v>
      </c>
      <c r="S2536" t="n">
        <v>48.21</v>
      </c>
      <c r="T2536" t="n">
        <v>3616.01</v>
      </c>
      <c r="U2536" t="n">
        <v>0.72</v>
      </c>
      <c r="V2536" t="n">
        <v>0.78</v>
      </c>
      <c r="W2536" t="n">
        <v>0.18</v>
      </c>
      <c r="X2536" t="n">
        <v>0.2</v>
      </c>
      <c r="Y2536" t="n">
        <v>1</v>
      </c>
      <c r="Z2536" t="n">
        <v>10</v>
      </c>
    </row>
    <row r="2537">
      <c r="A2537" t="n">
        <v>91</v>
      </c>
      <c r="B2537" t="n">
        <v>95</v>
      </c>
      <c r="C2537" t="inlineStr">
        <is>
          <t xml:space="preserve">CONCLUIDO	</t>
        </is>
      </c>
      <c r="D2537" t="n">
        <v>4.9379</v>
      </c>
      <c r="E2537" t="n">
        <v>20.25</v>
      </c>
      <c r="F2537" t="n">
        <v>17.49</v>
      </c>
      <c r="G2537" t="n">
        <v>131.14</v>
      </c>
      <c r="H2537" t="n">
        <v>1.9</v>
      </c>
      <c r="I2537" t="n">
        <v>8</v>
      </c>
      <c r="J2537" t="n">
        <v>221.67</v>
      </c>
      <c r="K2537" t="n">
        <v>53.44</v>
      </c>
      <c r="L2537" t="n">
        <v>23.75</v>
      </c>
      <c r="M2537" t="n">
        <v>6</v>
      </c>
      <c r="N2537" t="n">
        <v>49.48</v>
      </c>
      <c r="O2537" t="n">
        <v>27573.29</v>
      </c>
      <c r="P2537" t="n">
        <v>200.85</v>
      </c>
      <c r="Q2537" t="n">
        <v>444.56</v>
      </c>
      <c r="R2537" t="n">
        <v>67.51000000000001</v>
      </c>
      <c r="S2537" t="n">
        <v>48.21</v>
      </c>
      <c r="T2537" t="n">
        <v>3722.46</v>
      </c>
      <c r="U2537" t="n">
        <v>0.71</v>
      </c>
      <c r="V2537" t="n">
        <v>0.78</v>
      </c>
      <c r="W2537" t="n">
        <v>0.18</v>
      </c>
      <c r="X2537" t="n">
        <v>0.21</v>
      </c>
      <c r="Y2537" t="n">
        <v>1</v>
      </c>
      <c r="Z2537" t="n">
        <v>10</v>
      </c>
    </row>
    <row r="2538">
      <c r="A2538" t="n">
        <v>92</v>
      </c>
      <c r="B2538" t="n">
        <v>95</v>
      </c>
      <c r="C2538" t="inlineStr">
        <is>
          <t xml:space="preserve">CONCLUIDO	</t>
        </is>
      </c>
      <c r="D2538" t="n">
        <v>4.9581</v>
      </c>
      <c r="E2538" t="n">
        <v>20.17</v>
      </c>
      <c r="F2538" t="n">
        <v>17.44</v>
      </c>
      <c r="G2538" t="n">
        <v>149.48</v>
      </c>
      <c r="H2538" t="n">
        <v>1.92</v>
      </c>
      <c r="I2538" t="n">
        <v>7</v>
      </c>
      <c r="J2538" t="n">
        <v>222.08</v>
      </c>
      <c r="K2538" t="n">
        <v>53.44</v>
      </c>
      <c r="L2538" t="n">
        <v>24</v>
      </c>
      <c r="M2538" t="n">
        <v>5</v>
      </c>
      <c r="N2538" t="n">
        <v>49.65</v>
      </c>
      <c r="O2538" t="n">
        <v>27624.44</v>
      </c>
      <c r="P2538" t="n">
        <v>200.67</v>
      </c>
      <c r="Q2538" t="n">
        <v>444.56</v>
      </c>
      <c r="R2538" t="n">
        <v>65.89</v>
      </c>
      <c r="S2538" t="n">
        <v>48.21</v>
      </c>
      <c r="T2538" t="n">
        <v>2914.97</v>
      </c>
      <c r="U2538" t="n">
        <v>0.73</v>
      </c>
      <c r="V2538" t="n">
        <v>0.78</v>
      </c>
      <c r="W2538" t="n">
        <v>0.18</v>
      </c>
      <c r="X2538" t="n">
        <v>0.16</v>
      </c>
      <c r="Y2538" t="n">
        <v>1</v>
      </c>
      <c r="Z2538" t="n">
        <v>10</v>
      </c>
    </row>
    <row r="2539">
      <c r="A2539" t="n">
        <v>93</v>
      </c>
      <c r="B2539" t="n">
        <v>95</v>
      </c>
      <c r="C2539" t="inlineStr">
        <is>
          <t xml:space="preserve">CONCLUIDO	</t>
        </is>
      </c>
      <c r="D2539" t="n">
        <v>4.9544</v>
      </c>
      <c r="E2539" t="n">
        <v>20.18</v>
      </c>
      <c r="F2539" t="n">
        <v>17.45</v>
      </c>
      <c r="G2539" t="n">
        <v>149.61</v>
      </c>
      <c r="H2539" t="n">
        <v>1.94</v>
      </c>
      <c r="I2539" t="n">
        <v>7</v>
      </c>
      <c r="J2539" t="n">
        <v>222.5</v>
      </c>
      <c r="K2539" t="n">
        <v>53.44</v>
      </c>
      <c r="L2539" t="n">
        <v>24.25</v>
      </c>
      <c r="M2539" t="n">
        <v>5</v>
      </c>
      <c r="N2539" t="n">
        <v>49.81</v>
      </c>
      <c r="O2539" t="n">
        <v>27675.78</v>
      </c>
      <c r="P2539" t="n">
        <v>200.7</v>
      </c>
      <c r="Q2539" t="n">
        <v>444.55</v>
      </c>
      <c r="R2539" t="n">
        <v>66.40000000000001</v>
      </c>
      <c r="S2539" t="n">
        <v>48.21</v>
      </c>
      <c r="T2539" t="n">
        <v>3171.45</v>
      </c>
      <c r="U2539" t="n">
        <v>0.73</v>
      </c>
      <c r="V2539" t="n">
        <v>0.78</v>
      </c>
      <c r="W2539" t="n">
        <v>0.18</v>
      </c>
      <c r="X2539" t="n">
        <v>0.18</v>
      </c>
      <c r="Y2539" t="n">
        <v>1</v>
      </c>
      <c r="Z2539" t="n">
        <v>10</v>
      </c>
    </row>
    <row r="2540">
      <c r="A2540" t="n">
        <v>94</v>
      </c>
      <c r="B2540" t="n">
        <v>95</v>
      </c>
      <c r="C2540" t="inlineStr">
        <is>
          <t xml:space="preserve">CONCLUIDO	</t>
        </is>
      </c>
      <c r="D2540" t="n">
        <v>4.9588</v>
      </c>
      <c r="E2540" t="n">
        <v>20.17</v>
      </c>
      <c r="F2540" t="n">
        <v>17.44</v>
      </c>
      <c r="G2540" t="n">
        <v>149.46</v>
      </c>
      <c r="H2540" t="n">
        <v>1.95</v>
      </c>
      <c r="I2540" t="n">
        <v>7</v>
      </c>
      <c r="J2540" t="n">
        <v>222.92</v>
      </c>
      <c r="K2540" t="n">
        <v>53.44</v>
      </c>
      <c r="L2540" t="n">
        <v>24.5</v>
      </c>
      <c r="M2540" t="n">
        <v>5</v>
      </c>
      <c r="N2540" t="n">
        <v>49.98</v>
      </c>
      <c r="O2540" t="n">
        <v>27727.05</v>
      </c>
      <c r="P2540" t="n">
        <v>200.93</v>
      </c>
      <c r="Q2540" t="n">
        <v>444.55</v>
      </c>
      <c r="R2540" t="n">
        <v>65.75</v>
      </c>
      <c r="S2540" t="n">
        <v>48.21</v>
      </c>
      <c r="T2540" t="n">
        <v>2846.84</v>
      </c>
      <c r="U2540" t="n">
        <v>0.73</v>
      </c>
      <c r="V2540" t="n">
        <v>0.78</v>
      </c>
      <c r="W2540" t="n">
        <v>0.18</v>
      </c>
      <c r="X2540" t="n">
        <v>0.16</v>
      </c>
      <c r="Y2540" t="n">
        <v>1</v>
      </c>
      <c r="Z2540" t="n">
        <v>10</v>
      </c>
    </row>
    <row r="2541">
      <c r="A2541" t="n">
        <v>95</v>
      </c>
      <c r="B2541" t="n">
        <v>95</v>
      </c>
      <c r="C2541" t="inlineStr">
        <is>
          <t xml:space="preserve">CONCLUIDO	</t>
        </is>
      </c>
      <c r="D2541" t="n">
        <v>4.9568</v>
      </c>
      <c r="E2541" t="n">
        <v>20.17</v>
      </c>
      <c r="F2541" t="n">
        <v>17.45</v>
      </c>
      <c r="G2541" t="n">
        <v>149.53</v>
      </c>
      <c r="H2541" t="n">
        <v>1.97</v>
      </c>
      <c r="I2541" t="n">
        <v>7</v>
      </c>
      <c r="J2541" t="n">
        <v>223.33</v>
      </c>
      <c r="K2541" t="n">
        <v>53.44</v>
      </c>
      <c r="L2541" t="n">
        <v>24.75</v>
      </c>
      <c r="M2541" t="n">
        <v>5</v>
      </c>
      <c r="N2541" t="n">
        <v>50.15</v>
      </c>
      <c r="O2541" t="n">
        <v>27778.39</v>
      </c>
      <c r="P2541" t="n">
        <v>201.02</v>
      </c>
      <c r="Q2541" t="n">
        <v>444.55</v>
      </c>
      <c r="R2541" t="n">
        <v>66.06999999999999</v>
      </c>
      <c r="S2541" t="n">
        <v>48.21</v>
      </c>
      <c r="T2541" t="n">
        <v>3005.15</v>
      </c>
      <c r="U2541" t="n">
        <v>0.73</v>
      </c>
      <c r="V2541" t="n">
        <v>0.78</v>
      </c>
      <c r="W2541" t="n">
        <v>0.18</v>
      </c>
      <c r="X2541" t="n">
        <v>0.17</v>
      </c>
      <c r="Y2541" t="n">
        <v>1</v>
      </c>
      <c r="Z2541" t="n">
        <v>10</v>
      </c>
    </row>
    <row r="2542">
      <c r="A2542" t="n">
        <v>96</v>
      </c>
      <c r="B2542" t="n">
        <v>95</v>
      </c>
      <c r="C2542" t="inlineStr">
        <is>
          <t xml:space="preserve">CONCLUIDO	</t>
        </is>
      </c>
      <c r="D2542" t="n">
        <v>4.9596</v>
      </c>
      <c r="E2542" t="n">
        <v>20.16</v>
      </c>
      <c r="F2542" t="n">
        <v>17.43</v>
      </c>
      <c r="G2542" t="n">
        <v>149.43</v>
      </c>
      <c r="H2542" t="n">
        <v>1.99</v>
      </c>
      <c r="I2542" t="n">
        <v>7</v>
      </c>
      <c r="J2542" t="n">
        <v>223.75</v>
      </c>
      <c r="K2542" t="n">
        <v>53.44</v>
      </c>
      <c r="L2542" t="n">
        <v>25</v>
      </c>
      <c r="M2542" t="n">
        <v>5</v>
      </c>
      <c r="N2542" t="n">
        <v>50.31</v>
      </c>
      <c r="O2542" t="n">
        <v>27829.77</v>
      </c>
      <c r="P2542" t="n">
        <v>200.96</v>
      </c>
      <c r="Q2542" t="n">
        <v>444.55</v>
      </c>
      <c r="R2542" t="n">
        <v>65.62</v>
      </c>
      <c r="S2542" t="n">
        <v>48.21</v>
      </c>
      <c r="T2542" t="n">
        <v>2778.56</v>
      </c>
      <c r="U2542" t="n">
        <v>0.73</v>
      </c>
      <c r="V2542" t="n">
        <v>0.78</v>
      </c>
      <c r="W2542" t="n">
        <v>0.18</v>
      </c>
      <c r="X2542" t="n">
        <v>0.16</v>
      </c>
      <c r="Y2542" t="n">
        <v>1</v>
      </c>
      <c r="Z2542" t="n">
        <v>10</v>
      </c>
    </row>
    <row r="2543">
      <c r="A2543" t="n">
        <v>97</v>
      </c>
      <c r="B2543" t="n">
        <v>95</v>
      </c>
      <c r="C2543" t="inlineStr">
        <is>
          <t xml:space="preserve">CONCLUIDO	</t>
        </is>
      </c>
      <c r="D2543" t="n">
        <v>4.9676</v>
      </c>
      <c r="E2543" t="n">
        <v>20.13</v>
      </c>
      <c r="F2543" t="n">
        <v>17.4</v>
      </c>
      <c r="G2543" t="n">
        <v>149.15</v>
      </c>
      <c r="H2543" t="n">
        <v>2</v>
      </c>
      <c r="I2543" t="n">
        <v>7</v>
      </c>
      <c r="J2543" t="n">
        <v>224.17</v>
      </c>
      <c r="K2543" t="n">
        <v>53.44</v>
      </c>
      <c r="L2543" t="n">
        <v>25.25</v>
      </c>
      <c r="M2543" t="n">
        <v>5</v>
      </c>
      <c r="N2543" t="n">
        <v>50.48</v>
      </c>
      <c r="O2543" t="n">
        <v>27881.22</v>
      </c>
      <c r="P2543" t="n">
        <v>199.93</v>
      </c>
      <c r="Q2543" t="n">
        <v>444.55</v>
      </c>
      <c r="R2543" t="n">
        <v>64.56999999999999</v>
      </c>
      <c r="S2543" t="n">
        <v>48.21</v>
      </c>
      <c r="T2543" t="n">
        <v>2255.88</v>
      </c>
      <c r="U2543" t="n">
        <v>0.75</v>
      </c>
      <c r="V2543" t="n">
        <v>0.78</v>
      </c>
      <c r="W2543" t="n">
        <v>0.17</v>
      </c>
      <c r="X2543" t="n">
        <v>0.12</v>
      </c>
      <c r="Y2543" t="n">
        <v>1</v>
      </c>
      <c r="Z2543" t="n">
        <v>10</v>
      </c>
    </row>
    <row r="2544">
      <c r="A2544" t="n">
        <v>98</v>
      </c>
      <c r="B2544" t="n">
        <v>95</v>
      </c>
      <c r="C2544" t="inlineStr">
        <is>
          <t xml:space="preserve">CONCLUIDO	</t>
        </is>
      </c>
      <c r="D2544" t="n">
        <v>4.9552</v>
      </c>
      <c r="E2544" t="n">
        <v>20.18</v>
      </c>
      <c r="F2544" t="n">
        <v>17.45</v>
      </c>
      <c r="G2544" t="n">
        <v>149.59</v>
      </c>
      <c r="H2544" t="n">
        <v>2.02</v>
      </c>
      <c r="I2544" t="n">
        <v>7</v>
      </c>
      <c r="J2544" t="n">
        <v>224.58</v>
      </c>
      <c r="K2544" t="n">
        <v>53.44</v>
      </c>
      <c r="L2544" t="n">
        <v>25.5</v>
      </c>
      <c r="M2544" t="n">
        <v>5</v>
      </c>
      <c r="N2544" t="n">
        <v>50.65</v>
      </c>
      <c r="O2544" t="n">
        <v>27932.73</v>
      </c>
      <c r="P2544" t="n">
        <v>199.5</v>
      </c>
      <c r="Q2544" t="n">
        <v>444.55</v>
      </c>
      <c r="R2544" t="n">
        <v>66.44</v>
      </c>
      <c r="S2544" t="n">
        <v>48.21</v>
      </c>
      <c r="T2544" t="n">
        <v>3190.46</v>
      </c>
      <c r="U2544" t="n">
        <v>0.73</v>
      </c>
      <c r="V2544" t="n">
        <v>0.78</v>
      </c>
      <c r="W2544" t="n">
        <v>0.17</v>
      </c>
      <c r="X2544" t="n">
        <v>0.17</v>
      </c>
      <c r="Y2544" t="n">
        <v>1</v>
      </c>
      <c r="Z2544" t="n">
        <v>10</v>
      </c>
    </row>
    <row r="2545">
      <c r="A2545" t="n">
        <v>99</v>
      </c>
      <c r="B2545" t="n">
        <v>95</v>
      </c>
      <c r="C2545" t="inlineStr">
        <is>
          <t xml:space="preserve">CONCLUIDO	</t>
        </is>
      </c>
      <c r="D2545" t="n">
        <v>4.954</v>
      </c>
      <c r="E2545" t="n">
        <v>20.19</v>
      </c>
      <c r="F2545" t="n">
        <v>17.46</v>
      </c>
      <c r="G2545" t="n">
        <v>149.63</v>
      </c>
      <c r="H2545" t="n">
        <v>2.03</v>
      </c>
      <c r="I2545" t="n">
        <v>7</v>
      </c>
      <c r="J2545" t="n">
        <v>225</v>
      </c>
      <c r="K2545" t="n">
        <v>53.44</v>
      </c>
      <c r="L2545" t="n">
        <v>25.75</v>
      </c>
      <c r="M2545" t="n">
        <v>5</v>
      </c>
      <c r="N2545" t="n">
        <v>50.82</v>
      </c>
      <c r="O2545" t="n">
        <v>27984.29</v>
      </c>
      <c r="P2545" t="n">
        <v>198.69</v>
      </c>
      <c r="Q2545" t="n">
        <v>444.55</v>
      </c>
      <c r="R2545" t="n">
        <v>66.52</v>
      </c>
      <c r="S2545" t="n">
        <v>48.21</v>
      </c>
      <c r="T2545" t="n">
        <v>3227.57</v>
      </c>
      <c r="U2545" t="n">
        <v>0.72</v>
      </c>
      <c r="V2545" t="n">
        <v>0.78</v>
      </c>
      <c r="W2545" t="n">
        <v>0.18</v>
      </c>
      <c r="X2545" t="n">
        <v>0.18</v>
      </c>
      <c r="Y2545" t="n">
        <v>1</v>
      </c>
      <c r="Z2545" t="n">
        <v>10</v>
      </c>
    </row>
    <row r="2546">
      <c r="A2546" t="n">
        <v>100</v>
      </c>
      <c r="B2546" t="n">
        <v>95</v>
      </c>
      <c r="C2546" t="inlineStr">
        <is>
          <t xml:space="preserve">CONCLUIDO	</t>
        </is>
      </c>
      <c r="D2546" t="n">
        <v>4.9584</v>
      </c>
      <c r="E2546" t="n">
        <v>20.17</v>
      </c>
      <c r="F2546" t="n">
        <v>17.44</v>
      </c>
      <c r="G2546" t="n">
        <v>149.47</v>
      </c>
      <c r="H2546" t="n">
        <v>2.05</v>
      </c>
      <c r="I2546" t="n">
        <v>7</v>
      </c>
      <c r="J2546" t="n">
        <v>225.42</v>
      </c>
      <c r="K2546" t="n">
        <v>53.44</v>
      </c>
      <c r="L2546" t="n">
        <v>26</v>
      </c>
      <c r="M2546" t="n">
        <v>5</v>
      </c>
      <c r="N2546" t="n">
        <v>50.98</v>
      </c>
      <c r="O2546" t="n">
        <v>28035.92</v>
      </c>
      <c r="P2546" t="n">
        <v>198.11</v>
      </c>
      <c r="Q2546" t="n">
        <v>444.55</v>
      </c>
      <c r="R2546" t="n">
        <v>65.84999999999999</v>
      </c>
      <c r="S2546" t="n">
        <v>48.21</v>
      </c>
      <c r="T2546" t="n">
        <v>2892.95</v>
      </c>
      <c r="U2546" t="n">
        <v>0.73</v>
      </c>
      <c r="V2546" t="n">
        <v>0.78</v>
      </c>
      <c r="W2546" t="n">
        <v>0.18</v>
      </c>
      <c r="X2546" t="n">
        <v>0.16</v>
      </c>
      <c r="Y2546" t="n">
        <v>1</v>
      </c>
      <c r="Z2546" t="n">
        <v>10</v>
      </c>
    </row>
    <row r="2547">
      <c r="A2547" t="n">
        <v>101</v>
      </c>
      <c r="B2547" t="n">
        <v>95</v>
      </c>
      <c r="C2547" t="inlineStr">
        <is>
          <t xml:space="preserve">CONCLUIDO	</t>
        </is>
      </c>
      <c r="D2547" t="n">
        <v>4.9559</v>
      </c>
      <c r="E2547" t="n">
        <v>20.18</v>
      </c>
      <c r="F2547" t="n">
        <v>17.45</v>
      </c>
      <c r="G2547" t="n">
        <v>149.56</v>
      </c>
      <c r="H2547" t="n">
        <v>2.07</v>
      </c>
      <c r="I2547" t="n">
        <v>7</v>
      </c>
      <c r="J2547" t="n">
        <v>225.84</v>
      </c>
      <c r="K2547" t="n">
        <v>53.44</v>
      </c>
      <c r="L2547" t="n">
        <v>26.25</v>
      </c>
      <c r="M2547" t="n">
        <v>5</v>
      </c>
      <c r="N2547" t="n">
        <v>51.15</v>
      </c>
      <c r="O2547" t="n">
        <v>28087.6</v>
      </c>
      <c r="P2547" t="n">
        <v>197.57</v>
      </c>
      <c r="Q2547" t="n">
        <v>444.55</v>
      </c>
      <c r="R2547" t="n">
        <v>66.27</v>
      </c>
      <c r="S2547" t="n">
        <v>48.21</v>
      </c>
      <c r="T2547" t="n">
        <v>3103.52</v>
      </c>
      <c r="U2547" t="n">
        <v>0.73</v>
      </c>
      <c r="V2547" t="n">
        <v>0.78</v>
      </c>
      <c r="W2547" t="n">
        <v>0.17</v>
      </c>
      <c r="X2547" t="n">
        <v>0.17</v>
      </c>
      <c r="Y2547" t="n">
        <v>1</v>
      </c>
      <c r="Z2547" t="n">
        <v>10</v>
      </c>
    </row>
    <row r="2548">
      <c r="A2548" t="n">
        <v>102</v>
      </c>
      <c r="B2548" t="n">
        <v>95</v>
      </c>
      <c r="C2548" t="inlineStr">
        <is>
          <t xml:space="preserve">CONCLUIDO	</t>
        </is>
      </c>
      <c r="D2548" t="n">
        <v>4.951</v>
      </c>
      <c r="E2548" t="n">
        <v>20.2</v>
      </c>
      <c r="F2548" t="n">
        <v>17.47</v>
      </c>
      <c r="G2548" t="n">
        <v>149.73</v>
      </c>
      <c r="H2548" t="n">
        <v>2.08</v>
      </c>
      <c r="I2548" t="n">
        <v>7</v>
      </c>
      <c r="J2548" t="n">
        <v>226.26</v>
      </c>
      <c r="K2548" t="n">
        <v>53.44</v>
      </c>
      <c r="L2548" t="n">
        <v>26.5</v>
      </c>
      <c r="M2548" t="n">
        <v>5</v>
      </c>
      <c r="N2548" t="n">
        <v>51.32</v>
      </c>
      <c r="O2548" t="n">
        <v>28139.34</v>
      </c>
      <c r="P2548" t="n">
        <v>197.78</v>
      </c>
      <c r="Q2548" t="n">
        <v>444.55</v>
      </c>
      <c r="R2548" t="n">
        <v>66.93000000000001</v>
      </c>
      <c r="S2548" t="n">
        <v>48.21</v>
      </c>
      <c r="T2548" t="n">
        <v>3434.41</v>
      </c>
      <c r="U2548" t="n">
        <v>0.72</v>
      </c>
      <c r="V2548" t="n">
        <v>0.78</v>
      </c>
      <c r="W2548" t="n">
        <v>0.18</v>
      </c>
      <c r="X2548" t="n">
        <v>0.19</v>
      </c>
      <c r="Y2548" t="n">
        <v>1</v>
      </c>
      <c r="Z2548" t="n">
        <v>10</v>
      </c>
    </row>
    <row r="2549">
      <c r="A2549" t="n">
        <v>103</v>
      </c>
      <c r="B2549" t="n">
        <v>95</v>
      </c>
      <c r="C2549" t="inlineStr">
        <is>
          <t xml:space="preserve">CONCLUIDO	</t>
        </is>
      </c>
      <c r="D2549" t="n">
        <v>4.9563</v>
      </c>
      <c r="E2549" t="n">
        <v>20.18</v>
      </c>
      <c r="F2549" t="n">
        <v>17.45</v>
      </c>
      <c r="G2549" t="n">
        <v>149.55</v>
      </c>
      <c r="H2549" t="n">
        <v>2.1</v>
      </c>
      <c r="I2549" t="n">
        <v>7</v>
      </c>
      <c r="J2549" t="n">
        <v>226.68</v>
      </c>
      <c r="K2549" t="n">
        <v>53.44</v>
      </c>
      <c r="L2549" t="n">
        <v>26.75</v>
      </c>
      <c r="M2549" t="n">
        <v>5</v>
      </c>
      <c r="N2549" t="n">
        <v>51.49</v>
      </c>
      <c r="O2549" t="n">
        <v>28191.14</v>
      </c>
      <c r="P2549" t="n">
        <v>197.42</v>
      </c>
      <c r="Q2549" t="n">
        <v>444.55</v>
      </c>
      <c r="R2549" t="n">
        <v>66.22</v>
      </c>
      <c r="S2549" t="n">
        <v>48.21</v>
      </c>
      <c r="T2549" t="n">
        <v>3082.45</v>
      </c>
      <c r="U2549" t="n">
        <v>0.73</v>
      </c>
      <c r="V2549" t="n">
        <v>0.78</v>
      </c>
      <c r="W2549" t="n">
        <v>0.17</v>
      </c>
      <c r="X2549" t="n">
        <v>0.17</v>
      </c>
      <c r="Y2549" t="n">
        <v>1</v>
      </c>
      <c r="Z2549" t="n">
        <v>10</v>
      </c>
    </row>
    <row r="2550">
      <c r="A2550" t="n">
        <v>104</v>
      </c>
      <c r="B2550" t="n">
        <v>95</v>
      </c>
      <c r="C2550" t="inlineStr">
        <is>
          <t xml:space="preserve">CONCLUIDO	</t>
        </is>
      </c>
      <c r="D2550" t="n">
        <v>4.9538</v>
      </c>
      <c r="E2550" t="n">
        <v>20.19</v>
      </c>
      <c r="F2550" t="n">
        <v>17.46</v>
      </c>
      <c r="G2550" t="n">
        <v>149.63</v>
      </c>
      <c r="H2550" t="n">
        <v>2.11</v>
      </c>
      <c r="I2550" t="n">
        <v>7</v>
      </c>
      <c r="J2550" t="n">
        <v>227.1</v>
      </c>
      <c r="K2550" t="n">
        <v>53.44</v>
      </c>
      <c r="L2550" t="n">
        <v>27</v>
      </c>
      <c r="M2550" t="n">
        <v>5</v>
      </c>
      <c r="N2550" t="n">
        <v>51.66</v>
      </c>
      <c r="O2550" t="n">
        <v>28243</v>
      </c>
      <c r="P2550" t="n">
        <v>197.25</v>
      </c>
      <c r="Q2550" t="n">
        <v>444.58</v>
      </c>
      <c r="R2550" t="n">
        <v>66.45999999999999</v>
      </c>
      <c r="S2550" t="n">
        <v>48.21</v>
      </c>
      <c r="T2550" t="n">
        <v>3202.35</v>
      </c>
      <c r="U2550" t="n">
        <v>0.73</v>
      </c>
      <c r="V2550" t="n">
        <v>0.78</v>
      </c>
      <c r="W2550" t="n">
        <v>0.18</v>
      </c>
      <c r="X2550" t="n">
        <v>0.18</v>
      </c>
      <c r="Y2550" t="n">
        <v>1</v>
      </c>
      <c r="Z2550" t="n">
        <v>10</v>
      </c>
    </row>
    <row r="2551">
      <c r="A2551" t="n">
        <v>105</v>
      </c>
      <c r="B2551" t="n">
        <v>95</v>
      </c>
      <c r="C2551" t="inlineStr">
        <is>
          <t xml:space="preserve">CONCLUIDO	</t>
        </is>
      </c>
      <c r="D2551" t="n">
        <v>4.9602</v>
      </c>
      <c r="E2551" t="n">
        <v>20.16</v>
      </c>
      <c r="F2551" t="n">
        <v>17.43</v>
      </c>
      <c r="G2551" t="n">
        <v>149.41</v>
      </c>
      <c r="H2551" t="n">
        <v>2.13</v>
      </c>
      <c r="I2551" t="n">
        <v>7</v>
      </c>
      <c r="J2551" t="n">
        <v>227.52</v>
      </c>
      <c r="K2551" t="n">
        <v>53.44</v>
      </c>
      <c r="L2551" t="n">
        <v>27.25</v>
      </c>
      <c r="M2551" t="n">
        <v>5</v>
      </c>
      <c r="N2551" t="n">
        <v>51.83</v>
      </c>
      <c r="O2551" t="n">
        <v>28294.92</v>
      </c>
      <c r="P2551" t="n">
        <v>195.5</v>
      </c>
      <c r="Q2551" t="n">
        <v>444.55</v>
      </c>
      <c r="R2551" t="n">
        <v>65.59</v>
      </c>
      <c r="S2551" t="n">
        <v>48.21</v>
      </c>
      <c r="T2551" t="n">
        <v>2766.25</v>
      </c>
      <c r="U2551" t="n">
        <v>0.73</v>
      </c>
      <c r="V2551" t="n">
        <v>0.78</v>
      </c>
      <c r="W2551" t="n">
        <v>0.18</v>
      </c>
      <c r="X2551" t="n">
        <v>0.15</v>
      </c>
      <c r="Y2551" t="n">
        <v>1</v>
      </c>
      <c r="Z2551" t="n">
        <v>10</v>
      </c>
    </row>
    <row r="2552">
      <c r="A2552" t="n">
        <v>106</v>
      </c>
      <c r="B2552" t="n">
        <v>95</v>
      </c>
      <c r="C2552" t="inlineStr">
        <is>
          <t xml:space="preserve">CONCLUIDO	</t>
        </is>
      </c>
      <c r="D2552" t="n">
        <v>4.9607</v>
      </c>
      <c r="E2552" t="n">
        <v>20.16</v>
      </c>
      <c r="F2552" t="n">
        <v>17.43</v>
      </c>
      <c r="G2552" t="n">
        <v>149.4</v>
      </c>
      <c r="H2552" t="n">
        <v>2.14</v>
      </c>
      <c r="I2552" t="n">
        <v>7</v>
      </c>
      <c r="J2552" t="n">
        <v>227.94</v>
      </c>
      <c r="K2552" t="n">
        <v>53.44</v>
      </c>
      <c r="L2552" t="n">
        <v>27.5</v>
      </c>
      <c r="M2552" t="n">
        <v>5</v>
      </c>
      <c r="N2552" t="n">
        <v>52.01</v>
      </c>
      <c r="O2552" t="n">
        <v>28346.9</v>
      </c>
      <c r="P2552" t="n">
        <v>193.8</v>
      </c>
      <c r="Q2552" t="n">
        <v>444.55</v>
      </c>
      <c r="R2552" t="n">
        <v>65.48999999999999</v>
      </c>
      <c r="S2552" t="n">
        <v>48.21</v>
      </c>
      <c r="T2552" t="n">
        <v>2716</v>
      </c>
      <c r="U2552" t="n">
        <v>0.74</v>
      </c>
      <c r="V2552" t="n">
        <v>0.78</v>
      </c>
      <c r="W2552" t="n">
        <v>0.18</v>
      </c>
      <c r="X2552" t="n">
        <v>0.15</v>
      </c>
      <c r="Y2552" t="n">
        <v>1</v>
      </c>
      <c r="Z2552" t="n">
        <v>10</v>
      </c>
    </row>
    <row r="2553">
      <c r="A2553" t="n">
        <v>107</v>
      </c>
      <c r="B2553" t="n">
        <v>95</v>
      </c>
      <c r="C2553" t="inlineStr">
        <is>
          <t xml:space="preserve">CONCLUIDO	</t>
        </is>
      </c>
      <c r="D2553" t="n">
        <v>4.9777</v>
      </c>
      <c r="E2553" t="n">
        <v>20.09</v>
      </c>
      <c r="F2553" t="n">
        <v>17.4</v>
      </c>
      <c r="G2553" t="n">
        <v>173.97</v>
      </c>
      <c r="H2553" t="n">
        <v>2.16</v>
      </c>
      <c r="I2553" t="n">
        <v>6</v>
      </c>
      <c r="J2553" t="n">
        <v>228.36</v>
      </c>
      <c r="K2553" t="n">
        <v>53.44</v>
      </c>
      <c r="L2553" t="n">
        <v>27.75</v>
      </c>
      <c r="M2553" t="n">
        <v>4</v>
      </c>
      <c r="N2553" t="n">
        <v>52.18</v>
      </c>
      <c r="O2553" t="n">
        <v>28398.94</v>
      </c>
      <c r="P2553" t="n">
        <v>193.27</v>
      </c>
      <c r="Q2553" t="n">
        <v>444.55</v>
      </c>
      <c r="R2553" t="n">
        <v>64.59999999999999</v>
      </c>
      <c r="S2553" t="n">
        <v>48.21</v>
      </c>
      <c r="T2553" t="n">
        <v>2275.64</v>
      </c>
      <c r="U2553" t="n">
        <v>0.75</v>
      </c>
      <c r="V2553" t="n">
        <v>0.78</v>
      </c>
      <c r="W2553" t="n">
        <v>0.17</v>
      </c>
      <c r="X2553" t="n">
        <v>0.12</v>
      </c>
      <c r="Y2553" t="n">
        <v>1</v>
      </c>
      <c r="Z2553" t="n">
        <v>10</v>
      </c>
    </row>
    <row r="2554">
      <c r="A2554" t="n">
        <v>108</v>
      </c>
      <c r="B2554" t="n">
        <v>95</v>
      </c>
      <c r="C2554" t="inlineStr">
        <is>
          <t xml:space="preserve">CONCLUIDO	</t>
        </is>
      </c>
      <c r="D2554" t="n">
        <v>4.9694</v>
      </c>
      <c r="E2554" t="n">
        <v>20.12</v>
      </c>
      <c r="F2554" t="n">
        <v>17.43</v>
      </c>
      <c r="G2554" t="n">
        <v>174.31</v>
      </c>
      <c r="H2554" t="n">
        <v>2.18</v>
      </c>
      <c r="I2554" t="n">
        <v>6</v>
      </c>
      <c r="J2554" t="n">
        <v>228.79</v>
      </c>
      <c r="K2554" t="n">
        <v>53.44</v>
      </c>
      <c r="L2554" t="n">
        <v>28</v>
      </c>
      <c r="M2554" t="n">
        <v>4</v>
      </c>
      <c r="N2554" t="n">
        <v>52.35</v>
      </c>
      <c r="O2554" t="n">
        <v>28451.04</v>
      </c>
      <c r="P2554" t="n">
        <v>194.07</v>
      </c>
      <c r="Q2554" t="n">
        <v>444.56</v>
      </c>
      <c r="R2554" t="n">
        <v>65.76000000000001</v>
      </c>
      <c r="S2554" t="n">
        <v>48.21</v>
      </c>
      <c r="T2554" t="n">
        <v>2854.29</v>
      </c>
      <c r="U2554" t="n">
        <v>0.73</v>
      </c>
      <c r="V2554" t="n">
        <v>0.78</v>
      </c>
      <c r="W2554" t="n">
        <v>0.17</v>
      </c>
      <c r="X2554" t="n">
        <v>0.15</v>
      </c>
      <c r="Y2554" t="n">
        <v>1</v>
      </c>
      <c r="Z2554" t="n">
        <v>10</v>
      </c>
    </row>
    <row r="2555">
      <c r="A2555" t="n">
        <v>109</v>
      </c>
      <c r="B2555" t="n">
        <v>95</v>
      </c>
      <c r="C2555" t="inlineStr">
        <is>
          <t xml:space="preserve">CONCLUIDO	</t>
        </is>
      </c>
      <c r="D2555" t="n">
        <v>4.9757</v>
      </c>
      <c r="E2555" t="n">
        <v>20.1</v>
      </c>
      <c r="F2555" t="n">
        <v>17.41</v>
      </c>
      <c r="G2555" t="n">
        <v>174.06</v>
      </c>
      <c r="H2555" t="n">
        <v>2.19</v>
      </c>
      <c r="I2555" t="n">
        <v>6</v>
      </c>
      <c r="J2555" t="n">
        <v>229.21</v>
      </c>
      <c r="K2555" t="n">
        <v>53.44</v>
      </c>
      <c r="L2555" t="n">
        <v>28.25</v>
      </c>
      <c r="M2555" t="n">
        <v>4</v>
      </c>
      <c r="N2555" t="n">
        <v>52.52</v>
      </c>
      <c r="O2555" t="n">
        <v>28503.21</v>
      </c>
      <c r="P2555" t="n">
        <v>194.03</v>
      </c>
      <c r="Q2555" t="n">
        <v>444.55</v>
      </c>
      <c r="R2555" t="n">
        <v>64.70999999999999</v>
      </c>
      <c r="S2555" t="n">
        <v>48.21</v>
      </c>
      <c r="T2555" t="n">
        <v>2332.38</v>
      </c>
      <c r="U2555" t="n">
        <v>0.74</v>
      </c>
      <c r="V2555" t="n">
        <v>0.78</v>
      </c>
      <c r="W2555" t="n">
        <v>0.18</v>
      </c>
      <c r="X2555" t="n">
        <v>0.13</v>
      </c>
      <c r="Y2555" t="n">
        <v>1</v>
      </c>
      <c r="Z2555" t="n">
        <v>10</v>
      </c>
    </row>
    <row r="2556">
      <c r="A2556" t="n">
        <v>110</v>
      </c>
      <c r="B2556" t="n">
        <v>95</v>
      </c>
      <c r="C2556" t="inlineStr">
        <is>
          <t xml:space="preserve">CONCLUIDO	</t>
        </is>
      </c>
      <c r="D2556" t="n">
        <v>4.9749</v>
      </c>
      <c r="E2556" t="n">
        <v>20.1</v>
      </c>
      <c r="F2556" t="n">
        <v>17.41</v>
      </c>
      <c r="G2556" t="n">
        <v>174.09</v>
      </c>
      <c r="H2556" t="n">
        <v>2.21</v>
      </c>
      <c r="I2556" t="n">
        <v>6</v>
      </c>
      <c r="J2556" t="n">
        <v>229.63</v>
      </c>
      <c r="K2556" t="n">
        <v>53.44</v>
      </c>
      <c r="L2556" t="n">
        <v>28.5</v>
      </c>
      <c r="M2556" t="n">
        <v>3</v>
      </c>
      <c r="N2556" t="n">
        <v>52.7</v>
      </c>
      <c r="O2556" t="n">
        <v>28555.43</v>
      </c>
      <c r="P2556" t="n">
        <v>194.6</v>
      </c>
      <c r="Q2556" t="n">
        <v>444.55</v>
      </c>
      <c r="R2556" t="n">
        <v>64.89</v>
      </c>
      <c r="S2556" t="n">
        <v>48.21</v>
      </c>
      <c r="T2556" t="n">
        <v>2420.05</v>
      </c>
      <c r="U2556" t="n">
        <v>0.74</v>
      </c>
      <c r="V2556" t="n">
        <v>0.78</v>
      </c>
      <c r="W2556" t="n">
        <v>0.17</v>
      </c>
      <c r="X2556" t="n">
        <v>0.13</v>
      </c>
      <c r="Y2556" t="n">
        <v>1</v>
      </c>
      <c r="Z2556" t="n">
        <v>10</v>
      </c>
    </row>
    <row r="2557">
      <c r="A2557" t="n">
        <v>111</v>
      </c>
      <c r="B2557" t="n">
        <v>95</v>
      </c>
      <c r="C2557" t="inlineStr">
        <is>
          <t xml:space="preserve">CONCLUIDO	</t>
        </is>
      </c>
      <c r="D2557" t="n">
        <v>4.972</v>
      </c>
      <c r="E2557" t="n">
        <v>20.11</v>
      </c>
      <c r="F2557" t="n">
        <v>17.42</v>
      </c>
      <c r="G2557" t="n">
        <v>174.21</v>
      </c>
      <c r="H2557" t="n">
        <v>2.22</v>
      </c>
      <c r="I2557" t="n">
        <v>6</v>
      </c>
      <c r="J2557" t="n">
        <v>230.06</v>
      </c>
      <c r="K2557" t="n">
        <v>53.44</v>
      </c>
      <c r="L2557" t="n">
        <v>28.75</v>
      </c>
      <c r="M2557" t="n">
        <v>3</v>
      </c>
      <c r="N2557" t="n">
        <v>52.87</v>
      </c>
      <c r="O2557" t="n">
        <v>28607.71</v>
      </c>
      <c r="P2557" t="n">
        <v>194.98</v>
      </c>
      <c r="Q2557" t="n">
        <v>444.55</v>
      </c>
      <c r="R2557" t="n">
        <v>65.25</v>
      </c>
      <c r="S2557" t="n">
        <v>48.21</v>
      </c>
      <c r="T2557" t="n">
        <v>2601.99</v>
      </c>
      <c r="U2557" t="n">
        <v>0.74</v>
      </c>
      <c r="V2557" t="n">
        <v>0.78</v>
      </c>
      <c r="W2557" t="n">
        <v>0.17</v>
      </c>
      <c r="X2557" t="n">
        <v>0.14</v>
      </c>
      <c r="Y2557" t="n">
        <v>1</v>
      </c>
      <c r="Z2557" t="n">
        <v>10</v>
      </c>
    </row>
    <row r="2558">
      <c r="A2558" t="n">
        <v>112</v>
      </c>
      <c r="B2558" t="n">
        <v>95</v>
      </c>
      <c r="C2558" t="inlineStr">
        <is>
          <t xml:space="preserve">CONCLUIDO	</t>
        </is>
      </c>
      <c r="D2558" t="n">
        <v>4.9724</v>
      </c>
      <c r="E2558" t="n">
        <v>20.11</v>
      </c>
      <c r="F2558" t="n">
        <v>17.42</v>
      </c>
      <c r="G2558" t="n">
        <v>174.19</v>
      </c>
      <c r="H2558" t="n">
        <v>2.24</v>
      </c>
      <c r="I2558" t="n">
        <v>6</v>
      </c>
      <c r="J2558" t="n">
        <v>230.48</v>
      </c>
      <c r="K2558" t="n">
        <v>53.44</v>
      </c>
      <c r="L2558" t="n">
        <v>29</v>
      </c>
      <c r="M2558" t="n">
        <v>2</v>
      </c>
      <c r="N2558" t="n">
        <v>53.05</v>
      </c>
      <c r="O2558" t="n">
        <v>28660.06</v>
      </c>
      <c r="P2558" t="n">
        <v>195.56</v>
      </c>
      <c r="Q2558" t="n">
        <v>444.55</v>
      </c>
      <c r="R2558" t="n">
        <v>65.2</v>
      </c>
      <c r="S2558" t="n">
        <v>48.21</v>
      </c>
      <c r="T2558" t="n">
        <v>2575.36</v>
      </c>
      <c r="U2558" t="n">
        <v>0.74</v>
      </c>
      <c r="V2558" t="n">
        <v>0.78</v>
      </c>
      <c r="W2558" t="n">
        <v>0.18</v>
      </c>
      <c r="X2558" t="n">
        <v>0.14</v>
      </c>
      <c r="Y2558" t="n">
        <v>1</v>
      </c>
      <c r="Z2558" t="n">
        <v>10</v>
      </c>
    </row>
    <row r="2559">
      <c r="A2559" t="n">
        <v>113</v>
      </c>
      <c r="B2559" t="n">
        <v>95</v>
      </c>
      <c r="C2559" t="inlineStr">
        <is>
          <t xml:space="preserve">CONCLUIDO	</t>
        </is>
      </c>
      <c r="D2559" t="n">
        <v>4.9718</v>
      </c>
      <c r="E2559" t="n">
        <v>20.11</v>
      </c>
      <c r="F2559" t="n">
        <v>17.42</v>
      </c>
      <c r="G2559" t="n">
        <v>174.22</v>
      </c>
      <c r="H2559" t="n">
        <v>2.25</v>
      </c>
      <c r="I2559" t="n">
        <v>6</v>
      </c>
      <c r="J2559" t="n">
        <v>230.91</v>
      </c>
      <c r="K2559" t="n">
        <v>53.44</v>
      </c>
      <c r="L2559" t="n">
        <v>29.25</v>
      </c>
      <c r="M2559" t="n">
        <v>2</v>
      </c>
      <c r="N2559" t="n">
        <v>53.22</v>
      </c>
      <c r="O2559" t="n">
        <v>28712.46</v>
      </c>
      <c r="P2559" t="n">
        <v>195.89</v>
      </c>
      <c r="Q2559" t="n">
        <v>444.55</v>
      </c>
      <c r="R2559" t="n">
        <v>65.28</v>
      </c>
      <c r="S2559" t="n">
        <v>48.21</v>
      </c>
      <c r="T2559" t="n">
        <v>2615.07</v>
      </c>
      <c r="U2559" t="n">
        <v>0.74</v>
      </c>
      <c r="V2559" t="n">
        <v>0.78</v>
      </c>
      <c r="W2559" t="n">
        <v>0.18</v>
      </c>
      <c r="X2559" t="n">
        <v>0.14</v>
      </c>
      <c r="Y2559" t="n">
        <v>1</v>
      </c>
      <c r="Z2559" t="n">
        <v>10</v>
      </c>
    </row>
    <row r="2560">
      <c r="A2560" t="n">
        <v>114</v>
      </c>
      <c r="B2560" t="n">
        <v>95</v>
      </c>
      <c r="C2560" t="inlineStr">
        <is>
          <t xml:space="preserve">CONCLUIDO	</t>
        </is>
      </c>
      <c r="D2560" t="n">
        <v>4.972</v>
      </c>
      <c r="E2560" t="n">
        <v>20.11</v>
      </c>
      <c r="F2560" t="n">
        <v>17.42</v>
      </c>
      <c r="G2560" t="n">
        <v>174.21</v>
      </c>
      <c r="H2560" t="n">
        <v>2.27</v>
      </c>
      <c r="I2560" t="n">
        <v>6</v>
      </c>
      <c r="J2560" t="n">
        <v>231.33</v>
      </c>
      <c r="K2560" t="n">
        <v>53.44</v>
      </c>
      <c r="L2560" t="n">
        <v>29.5</v>
      </c>
      <c r="M2560" t="n">
        <v>1</v>
      </c>
      <c r="N2560" t="n">
        <v>53.4</v>
      </c>
      <c r="O2560" t="n">
        <v>28764.93</v>
      </c>
      <c r="P2560" t="n">
        <v>195.99</v>
      </c>
      <c r="Q2560" t="n">
        <v>444.55</v>
      </c>
      <c r="R2560" t="n">
        <v>65.23</v>
      </c>
      <c r="S2560" t="n">
        <v>48.21</v>
      </c>
      <c r="T2560" t="n">
        <v>2590.59</v>
      </c>
      <c r="U2560" t="n">
        <v>0.74</v>
      </c>
      <c r="V2560" t="n">
        <v>0.78</v>
      </c>
      <c r="W2560" t="n">
        <v>0.18</v>
      </c>
      <c r="X2560" t="n">
        <v>0.14</v>
      </c>
      <c r="Y2560" t="n">
        <v>1</v>
      </c>
      <c r="Z2560" t="n">
        <v>10</v>
      </c>
    </row>
    <row r="2561">
      <c r="A2561" t="n">
        <v>115</v>
      </c>
      <c r="B2561" t="n">
        <v>95</v>
      </c>
      <c r="C2561" t="inlineStr">
        <is>
          <t xml:space="preserve">CONCLUIDO	</t>
        </is>
      </c>
      <c r="D2561" t="n">
        <v>4.9716</v>
      </c>
      <c r="E2561" t="n">
        <v>20.11</v>
      </c>
      <c r="F2561" t="n">
        <v>17.42</v>
      </c>
      <c r="G2561" t="n">
        <v>174.22</v>
      </c>
      <c r="H2561" t="n">
        <v>2.28</v>
      </c>
      <c r="I2561" t="n">
        <v>6</v>
      </c>
      <c r="J2561" t="n">
        <v>231.76</v>
      </c>
      <c r="K2561" t="n">
        <v>53.44</v>
      </c>
      <c r="L2561" t="n">
        <v>29.75</v>
      </c>
      <c r="M2561" t="n">
        <v>1</v>
      </c>
      <c r="N2561" t="n">
        <v>53.57</v>
      </c>
      <c r="O2561" t="n">
        <v>28817.46</v>
      </c>
      <c r="P2561" t="n">
        <v>196.1</v>
      </c>
      <c r="Q2561" t="n">
        <v>444.55</v>
      </c>
      <c r="R2561" t="n">
        <v>65.25</v>
      </c>
      <c r="S2561" t="n">
        <v>48.21</v>
      </c>
      <c r="T2561" t="n">
        <v>2598.25</v>
      </c>
      <c r="U2561" t="n">
        <v>0.74</v>
      </c>
      <c r="V2561" t="n">
        <v>0.78</v>
      </c>
      <c r="W2561" t="n">
        <v>0.18</v>
      </c>
      <c r="X2561" t="n">
        <v>0.15</v>
      </c>
      <c r="Y2561" t="n">
        <v>1</v>
      </c>
      <c r="Z2561" t="n">
        <v>10</v>
      </c>
    </row>
    <row r="2562">
      <c r="A2562" t="n">
        <v>116</v>
      </c>
      <c r="B2562" t="n">
        <v>95</v>
      </c>
      <c r="C2562" t="inlineStr">
        <is>
          <t xml:space="preserve">CONCLUIDO	</t>
        </is>
      </c>
      <c r="D2562" t="n">
        <v>4.9716</v>
      </c>
      <c r="E2562" t="n">
        <v>20.11</v>
      </c>
      <c r="F2562" t="n">
        <v>17.42</v>
      </c>
      <c r="G2562" t="n">
        <v>174.22</v>
      </c>
      <c r="H2562" t="n">
        <v>2.3</v>
      </c>
      <c r="I2562" t="n">
        <v>6</v>
      </c>
      <c r="J2562" t="n">
        <v>232.18</v>
      </c>
      <c r="K2562" t="n">
        <v>53.44</v>
      </c>
      <c r="L2562" t="n">
        <v>30</v>
      </c>
      <c r="M2562" t="n">
        <v>1</v>
      </c>
      <c r="N2562" t="n">
        <v>53.75</v>
      </c>
      <c r="O2562" t="n">
        <v>28870.05</v>
      </c>
      <c r="P2562" t="n">
        <v>196.3</v>
      </c>
      <c r="Q2562" t="n">
        <v>444.55</v>
      </c>
      <c r="R2562" t="n">
        <v>65.23999999999999</v>
      </c>
      <c r="S2562" t="n">
        <v>48.21</v>
      </c>
      <c r="T2562" t="n">
        <v>2593.61</v>
      </c>
      <c r="U2562" t="n">
        <v>0.74</v>
      </c>
      <c r="V2562" t="n">
        <v>0.78</v>
      </c>
      <c r="W2562" t="n">
        <v>0.18</v>
      </c>
      <c r="X2562" t="n">
        <v>0.15</v>
      </c>
      <c r="Y2562" t="n">
        <v>1</v>
      </c>
      <c r="Z2562" t="n">
        <v>10</v>
      </c>
    </row>
    <row r="2563">
      <c r="A2563" t="n">
        <v>117</v>
      </c>
      <c r="B2563" t="n">
        <v>95</v>
      </c>
      <c r="C2563" t="inlineStr">
        <is>
          <t xml:space="preserve">CONCLUIDO	</t>
        </is>
      </c>
      <c r="D2563" t="n">
        <v>4.9722</v>
      </c>
      <c r="E2563" t="n">
        <v>20.11</v>
      </c>
      <c r="F2563" t="n">
        <v>17.42</v>
      </c>
      <c r="G2563" t="n">
        <v>174.2</v>
      </c>
      <c r="H2563" t="n">
        <v>2.31</v>
      </c>
      <c r="I2563" t="n">
        <v>6</v>
      </c>
      <c r="J2563" t="n">
        <v>232.61</v>
      </c>
      <c r="K2563" t="n">
        <v>53.44</v>
      </c>
      <c r="L2563" t="n">
        <v>30.25</v>
      </c>
      <c r="M2563" t="n">
        <v>1</v>
      </c>
      <c r="N2563" t="n">
        <v>53.93</v>
      </c>
      <c r="O2563" t="n">
        <v>28922.71</v>
      </c>
      <c r="P2563" t="n">
        <v>196.52</v>
      </c>
      <c r="Q2563" t="n">
        <v>444.55</v>
      </c>
      <c r="R2563" t="n">
        <v>65.18000000000001</v>
      </c>
      <c r="S2563" t="n">
        <v>48.21</v>
      </c>
      <c r="T2563" t="n">
        <v>2564.99</v>
      </c>
      <c r="U2563" t="n">
        <v>0.74</v>
      </c>
      <c r="V2563" t="n">
        <v>0.78</v>
      </c>
      <c r="W2563" t="n">
        <v>0.18</v>
      </c>
      <c r="X2563" t="n">
        <v>0.14</v>
      </c>
      <c r="Y2563" t="n">
        <v>1</v>
      </c>
      <c r="Z2563" t="n">
        <v>10</v>
      </c>
    </row>
    <row r="2564">
      <c r="A2564" t="n">
        <v>118</v>
      </c>
      <c r="B2564" t="n">
        <v>95</v>
      </c>
      <c r="C2564" t="inlineStr">
        <is>
          <t xml:space="preserve">CONCLUIDO	</t>
        </is>
      </c>
      <c r="D2564" t="n">
        <v>4.9733</v>
      </c>
      <c r="E2564" t="n">
        <v>20.11</v>
      </c>
      <c r="F2564" t="n">
        <v>17.42</v>
      </c>
      <c r="G2564" t="n">
        <v>174.15</v>
      </c>
      <c r="H2564" t="n">
        <v>2.33</v>
      </c>
      <c r="I2564" t="n">
        <v>6</v>
      </c>
      <c r="J2564" t="n">
        <v>233.04</v>
      </c>
      <c r="K2564" t="n">
        <v>53.44</v>
      </c>
      <c r="L2564" t="n">
        <v>30.5</v>
      </c>
      <c r="M2564" t="n">
        <v>1</v>
      </c>
      <c r="N2564" t="n">
        <v>54.1</v>
      </c>
      <c r="O2564" t="n">
        <v>28975.43</v>
      </c>
      <c r="P2564" t="n">
        <v>196.67</v>
      </c>
      <c r="Q2564" t="n">
        <v>444.55</v>
      </c>
      <c r="R2564" t="n">
        <v>65.03</v>
      </c>
      <c r="S2564" t="n">
        <v>48.21</v>
      </c>
      <c r="T2564" t="n">
        <v>2487.55</v>
      </c>
      <c r="U2564" t="n">
        <v>0.74</v>
      </c>
      <c r="V2564" t="n">
        <v>0.78</v>
      </c>
      <c r="W2564" t="n">
        <v>0.18</v>
      </c>
      <c r="X2564" t="n">
        <v>0.14</v>
      </c>
      <c r="Y2564" t="n">
        <v>1</v>
      </c>
      <c r="Z2564" t="n">
        <v>10</v>
      </c>
    </row>
    <row r="2565">
      <c r="A2565" t="n">
        <v>119</v>
      </c>
      <c r="B2565" t="n">
        <v>95</v>
      </c>
      <c r="C2565" t="inlineStr">
        <is>
          <t xml:space="preserve">CONCLUIDO	</t>
        </is>
      </c>
      <c r="D2565" t="n">
        <v>4.9732</v>
      </c>
      <c r="E2565" t="n">
        <v>20.11</v>
      </c>
      <c r="F2565" t="n">
        <v>17.42</v>
      </c>
      <c r="G2565" t="n">
        <v>174.16</v>
      </c>
      <c r="H2565" t="n">
        <v>2.34</v>
      </c>
      <c r="I2565" t="n">
        <v>6</v>
      </c>
      <c r="J2565" t="n">
        <v>233.47</v>
      </c>
      <c r="K2565" t="n">
        <v>53.44</v>
      </c>
      <c r="L2565" t="n">
        <v>30.75</v>
      </c>
      <c r="M2565" t="n">
        <v>0</v>
      </c>
      <c r="N2565" t="n">
        <v>54.28</v>
      </c>
      <c r="O2565" t="n">
        <v>29028.21</v>
      </c>
      <c r="P2565" t="n">
        <v>197.02</v>
      </c>
      <c r="Q2565" t="n">
        <v>444.55</v>
      </c>
      <c r="R2565" t="n">
        <v>65.01000000000001</v>
      </c>
      <c r="S2565" t="n">
        <v>48.21</v>
      </c>
      <c r="T2565" t="n">
        <v>2478.6</v>
      </c>
      <c r="U2565" t="n">
        <v>0.74</v>
      </c>
      <c r="V2565" t="n">
        <v>0.78</v>
      </c>
      <c r="W2565" t="n">
        <v>0.18</v>
      </c>
      <c r="X2565" t="n">
        <v>0.14</v>
      </c>
      <c r="Y2565" t="n">
        <v>1</v>
      </c>
      <c r="Z2565" t="n">
        <v>10</v>
      </c>
    </row>
    <row r="2566">
      <c r="A2566" t="n">
        <v>0</v>
      </c>
      <c r="B2566" t="n">
        <v>55</v>
      </c>
      <c r="C2566" t="inlineStr">
        <is>
          <t xml:space="preserve">CONCLUIDO	</t>
        </is>
      </c>
      <c r="D2566" t="n">
        <v>3.6222</v>
      </c>
      <c r="E2566" t="n">
        <v>27.61</v>
      </c>
      <c r="F2566" t="n">
        <v>21.8</v>
      </c>
      <c r="G2566" t="n">
        <v>8.380000000000001</v>
      </c>
      <c r="H2566" t="n">
        <v>0.15</v>
      </c>
      <c r="I2566" t="n">
        <v>156</v>
      </c>
      <c r="J2566" t="n">
        <v>116.05</v>
      </c>
      <c r="K2566" t="n">
        <v>43.4</v>
      </c>
      <c r="L2566" t="n">
        <v>1</v>
      </c>
      <c r="M2566" t="n">
        <v>154</v>
      </c>
      <c r="N2566" t="n">
        <v>16.65</v>
      </c>
      <c r="O2566" t="n">
        <v>14546.17</v>
      </c>
      <c r="P2566" t="n">
        <v>214.9</v>
      </c>
      <c r="Q2566" t="n">
        <v>444.58</v>
      </c>
      <c r="R2566" t="n">
        <v>208.21</v>
      </c>
      <c r="S2566" t="n">
        <v>48.21</v>
      </c>
      <c r="T2566" t="n">
        <v>73327.95</v>
      </c>
      <c r="U2566" t="n">
        <v>0.23</v>
      </c>
      <c r="V2566" t="n">
        <v>0.63</v>
      </c>
      <c r="W2566" t="n">
        <v>0.41</v>
      </c>
      <c r="X2566" t="n">
        <v>4.52</v>
      </c>
      <c r="Y2566" t="n">
        <v>1</v>
      </c>
      <c r="Z2566" t="n">
        <v>10</v>
      </c>
    </row>
    <row r="2567">
      <c r="A2567" t="n">
        <v>1</v>
      </c>
      <c r="B2567" t="n">
        <v>55</v>
      </c>
      <c r="C2567" t="inlineStr">
        <is>
          <t xml:space="preserve">CONCLUIDO	</t>
        </is>
      </c>
      <c r="D2567" t="n">
        <v>3.9121</v>
      </c>
      <c r="E2567" t="n">
        <v>25.56</v>
      </c>
      <c r="F2567" t="n">
        <v>20.66</v>
      </c>
      <c r="G2567" t="n">
        <v>10.5</v>
      </c>
      <c r="H2567" t="n">
        <v>0.19</v>
      </c>
      <c r="I2567" t="n">
        <v>118</v>
      </c>
      <c r="J2567" t="n">
        <v>116.37</v>
      </c>
      <c r="K2567" t="n">
        <v>43.4</v>
      </c>
      <c r="L2567" t="n">
        <v>1.25</v>
      </c>
      <c r="M2567" t="n">
        <v>116</v>
      </c>
      <c r="N2567" t="n">
        <v>16.72</v>
      </c>
      <c r="O2567" t="n">
        <v>14585.96</v>
      </c>
      <c r="P2567" t="n">
        <v>202.87</v>
      </c>
      <c r="Q2567" t="n">
        <v>444.57</v>
      </c>
      <c r="R2567" t="n">
        <v>171</v>
      </c>
      <c r="S2567" t="n">
        <v>48.21</v>
      </c>
      <c r="T2567" t="n">
        <v>54914.72</v>
      </c>
      <c r="U2567" t="n">
        <v>0.28</v>
      </c>
      <c r="V2567" t="n">
        <v>0.66</v>
      </c>
      <c r="W2567" t="n">
        <v>0.35</v>
      </c>
      <c r="X2567" t="n">
        <v>3.38</v>
      </c>
      <c r="Y2567" t="n">
        <v>1</v>
      </c>
      <c r="Z2567" t="n">
        <v>10</v>
      </c>
    </row>
    <row r="2568">
      <c r="A2568" t="n">
        <v>2</v>
      </c>
      <c r="B2568" t="n">
        <v>55</v>
      </c>
      <c r="C2568" t="inlineStr">
        <is>
          <t xml:space="preserve">CONCLUIDO	</t>
        </is>
      </c>
      <c r="D2568" t="n">
        <v>4.1101</v>
      </c>
      <c r="E2568" t="n">
        <v>24.33</v>
      </c>
      <c r="F2568" t="n">
        <v>19.98</v>
      </c>
      <c r="G2568" t="n">
        <v>12.62</v>
      </c>
      <c r="H2568" t="n">
        <v>0.23</v>
      </c>
      <c r="I2568" t="n">
        <v>95</v>
      </c>
      <c r="J2568" t="n">
        <v>116.69</v>
      </c>
      <c r="K2568" t="n">
        <v>43.4</v>
      </c>
      <c r="L2568" t="n">
        <v>1.5</v>
      </c>
      <c r="M2568" t="n">
        <v>93</v>
      </c>
      <c r="N2568" t="n">
        <v>16.79</v>
      </c>
      <c r="O2568" t="n">
        <v>14625.77</v>
      </c>
      <c r="P2568" t="n">
        <v>195.42</v>
      </c>
      <c r="Q2568" t="n">
        <v>444.65</v>
      </c>
      <c r="R2568" t="n">
        <v>148.52</v>
      </c>
      <c r="S2568" t="n">
        <v>48.21</v>
      </c>
      <c r="T2568" t="n">
        <v>43790.67</v>
      </c>
      <c r="U2568" t="n">
        <v>0.32</v>
      </c>
      <c r="V2568" t="n">
        <v>0.68</v>
      </c>
      <c r="W2568" t="n">
        <v>0.32</v>
      </c>
      <c r="X2568" t="n">
        <v>2.7</v>
      </c>
      <c r="Y2568" t="n">
        <v>1</v>
      </c>
      <c r="Z2568" t="n">
        <v>10</v>
      </c>
    </row>
    <row r="2569">
      <c r="A2569" t="n">
        <v>3</v>
      </c>
      <c r="B2569" t="n">
        <v>55</v>
      </c>
      <c r="C2569" t="inlineStr">
        <is>
          <t xml:space="preserve">CONCLUIDO	</t>
        </is>
      </c>
      <c r="D2569" t="n">
        <v>4.2628</v>
      </c>
      <c r="E2569" t="n">
        <v>23.46</v>
      </c>
      <c r="F2569" t="n">
        <v>19.49</v>
      </c>
      <c r="G2569" t="n">
        <v>14.8</v>
      </c>
      <c r="H2569" t="n">
        <v>0.26</v>
      </c>
      <c r="I2569" t="n">
        <v>79</v>
      </c>
      <c r="J2569" t="n">
        <v>117.01</v>
      </c>
      <c r="K2569" t="n">
        <v>43.4</v>
      </c>
      <c r="L2569" t="n">
        <v>1.75</v>
      </c>
      <c r="M2569" t="n">
        <v>77</v>
      </c>
      <c r="N2569" t="n">
        <v>16.86</v>
      </c>
      <c r="O2569" t="n">
        <v>14665.62</v>
      </c>
      <c r="P2569" t="n">
        <v>189.79</v>
      </c>
      <c r="Q2569" t="n">
        <v>444.6</v>
      </c>
      <c r="R2569" t="n">
        <v>132.74</v>
      </c>
      <c r="S2569" t="n">
        <v>48.21</v>
      </c>
      <c r="T2569" t="n">
        <v>35978.13</v>
      </c>
      <c r="U2569" t="n">
        <v>0.36</v>
      </c>
      <c r="V2569" t="n">
        <v>0.7</v>
      </c>
      <c r="W2569" t="n">
        <v>0.28</v>
      </c>
      <c r="X2569" t="n">
        <v>2.21</v>
      </c>
      <c r="Y2569" t="n">
        <v>1</v>
      </c>
      <c r="Z2569" t="n">
        <v>10</v>
      </c>
    </row>
    <row r="2570">
      <c r="A2570" t="n">
        <v>4</v>
      </c>
      <c r="B2570" t="n">
        <v>55</v>
      </c>
      <c r="C2570" t="inlineStr">
        <is>
          <t xml:space="preserve">CONCLUIDO	</t>
        </is>
      </c>
      <c r="D2570" t="n">
        <v>4.3715</v>
      </c>
      <c r="E2570" t="n">
        <v>22.88</v>
      </c>
      <c r="F2570" t="n">
        <v>19.17</v>
      </c>
      <c r="G2570" t="n">
        <v>16.91</v>
      </c>
      <c r="H2570" t="n">
        <v>0.3</v>
      </c>
      <c r="I2570" t="n">
        <v>68</v>
      </c>
      <c r="J2570" t="n">
        <v>117.34</v>
      </c>
      <c r="K2570" t="n">
        <v>43.4</v>
      </c>
      <c r="L2570" t="n">
        <v>2</v>
      </c>
      <c r="M2570" t="n">
        <v>66</v>
      </c>
      <c r="N2570" t="n">
        <v>16.94</v>
      </c>
      <c r="O2570" t="n">
        <v>14705.49</v>
      </c>
      <c r="P2570" t="n">
        <v>185.9</v>
      </c>
      <c r="Q2570" t="n">
        <v>444.62</v>
      </c>
      <c r="R2570" t="n">
        <v>122.09</v>
      </c>
      <c r="S2570" t="n">
        <v>48.21</v>
      </c>
      <c r="T2570" t="n">
        <v>30711.01</v>
      </c>
      <c r="U2570" t="n">
        <v>0.39</v>
      </c>
      <c r="V2570" t="n">
        <v>0.71</v>
      </c>
      <c r="W2570" t="n">
        <v>0.27</v>
      </c>
      <c r="X2570" t="n">
        <v>1.89</v>
      </c>
      <c r="Y2570" t="n">
        <v>1</v>
      </c>
      <c r="Z2570" t="n">
        <v>10</v>
      </c>
    </row>
    <row r="2571">
      <c r="A2571" t="n">
        <v>5</v>
      </c>
      <c r="B2571" t="n">
        <v>55</v>
      </c>
      <c r="C2571" t="inlineStr">
        <is>
          <t xml:space="preserve">CONCLUIDO	</t>
        </is>
      </c>
      <c r="D2571" t="n">
        <v>4.4592</v>
      </c>
      <c r="E2571" t="n">
        <v>22.43</v>
      </c>
      <c r="F2571" t="n">
        <v>18.91</v>
      </c>
      <c r="G2571" t="n">
        <v>18.91</v>
      </c>
      <c r="H2571" t="n">
        <v>0.34</v>
      </c>
      <c r="I2571" t="n">
        <v>60</v>
      </c>
      <c r="J2571" t="n">
        <v>117.66</v>
      </c>
      <c r="K2571" t="n">
        <v>43.4</v>
      </c>
      <c r="L2571" t="n">
        <v>2.25</v>
      </c>
      <c r="M2571" t="n">
        <v>58</v>
      </c>
      <c r="N2571" t="n">
        <v>17.01</v>
      </c>
      <c r="O2571" t="n">
        <v>14745.39</v>
      </c>
      <c r="P2571" t="n">
        <v>182.71</v>
      </c>
      <c r="Q2571" t="n">
        <v>444.59</v>
      </c>
      <c r="R2571" t="n">
        <v>113.6</v>
      </c>
      <c r="S2571" t="n">
        <v>48.21</v>
      </c>
      <c r="T2571" t="n">
        <v>26502.63</v>
      </c>
      <c r="U2571" t="n">
        <v>0.42</v>
      </c>
      <c r="V2571" t="n">
        <v>0.72</v>
      </c>
      <c r="W2571" t="n">
        <v>0.26</v>
      </c>
      <c r="X2571" t="n">
        <v>1.63</v>
      </c>
      <c r="Y2571" t="n">
        <v>1</v>
      </c>
      <c r="Z2571" t="n">
        <v>10</v>
      </c>
    </row>
    <row r="2572">
      <c r="A2572" t="n">
        <v>6</v>
      </c>
      <c r="B2572" t="n">
        <v>55</v>
      </c>
      <c r="C2572" t="inlineStr">
        <is>
          <t xml:space="preserve">CONCLUIDO	</t>
        </is>
      </c>
      <c r="D2572" t="n">
        <v>4.566</v>
      </c>
      <c r="E2572" t="n">
        <v>21.9</v>
      </c>
      <c r="F2572" t="n">
        <v>18.55</v>
      </c>
      <c r="G2572" t="n">
        <v>21</v>
      </c>
      <c r="H2572" t="n">
        <v>0.37</v>
      </c>
      <c r="I2572" t="n">
        <v>53</v>
      </c>
      <c r="J2572" t="n">
        <v>117.98</v>
      </c>
      <c r="K2572" t="n">
        <v>43.4</v>
      </c>
      <c r="L2572" t="n">
        <v>2.5</v>
      </c>
      <c r="M2572" t="n">
        <v>51</v>
      </c>
      <c r="N2572" t="n">
        <v>17.08</v>
      </c>
      <c r="O2572" t="n">
        <v>14785.31</v>
      </c>
      <c r="P2572" t="n">
        <v>178.35</v>
      </c>
      <c r="Q2572" t="n">
        <v>444.56</v>
      </c>
      <c r="R2572" t="n">
        <v>101.96</v>
      </c>
      <c r="S2572" t="n">
        <v>48.21</v>
      </c>
      <c r="T2572" t="n">
        <v>20720.68</v>
      </c>
      <c r="U2572" t="n">
        <v>0.47</v>
      </c>
      <c r="V2572" t="n">
        <v>0.74</v>
      </c>
      <c r="W2572" t="n">
        <v>0.23</v>
      </c>
      <c r="X2572" t="n">
        <v>1.27</v>
      </c>
      <c r="Y2572" t="n">
        <v>1</v>
      </c>
      <c r="Z2572" t="n">
        <v>10</v>
      </c>
    </row>
    <row r="2573">
      <c r="A2573" t="n">
        <v>7</v>
      </c>
      <c r="B2573" t="n">
        <v>55</v>
      </c>
      <c r="C2573" t="inlineStr">
        <is>
          <t xml:space="preserve">CONCLUIDO	</t>
        </is>
      </c>
      <c r="D2573" t="n">
        <v>4.5593</v>
      </c>
      <c r="E2573" t="n">
        <v>21.93</v>
      </c>
      <c r="F2573" t="n">
        <v>18.7</v>
      </c>
      <c r="G2573" t="n">
        <v>23.38</v>
      </c>
      <c r="H2573" t="n">
        <v>0.41</v>
      </c>
      <c r="I2573" t="n">
        <v>48</v>
      </c>
      <c r="J2573" t="n">
        <v>118.31</v>
      </c>
      <c r="K2573" t="n">
        <v>43.4</v>
      </c>
      <c r="L2573" t="n">
        <v>2.75</v>
      </c>
      <c r="M2573" t="n">
        <v>46</v>
      </c>
      <c r="N2573" t="n">
        <v>17.16</v>
      </c>
      <c r="O2573" t="n">
        <v>14825.26</v>
      </c>
      <c r="P2573" t="n">
        <v>179.29</v>
      </c>
      <c r="Q2573" t="n">
        <v>444.58</v>
      </c>
      <c r="R2573" t="n">
        <v>107.38</v>
      </c>
      <c r="S2573" t="n">
        <v>48.21</v>
      </c>
      <c r="T2573" t="n">
        <v>23453</v>
      </c>
      <c r="U2573" t="n">
        <v>0.45</v>
      </c>
      <c r="V2573" t="n">
        <v>0.73</v>
      </c>
      <c r="W2573" t="n">
        <v>0.24</v>
      </c>
      <c r="X2573" t="n">
        <v>1.43</v>
      </c>
      <c r="Y2573" t="n">
        <v>1</v>
      </c>
      <c r="Z2573" t="n">
        <v>10</v>
      </c>
    </row>
    <row r="2574">
      <c r="A2574" t="n">
        <v>8</v>
      </c>
      <c r="B2574" t="n">
        <v>55</v>
      </c>
      <c r="C2574" t="inlineStr">
        <is>
          <t xml:space="preserve">CONCLUIDO	</t>
        </is>
      </c>
      <c r="D2574" t="n">
        <v>4.6103</v>
      </c>
      <c r="E2574" t="n">
        <v>21.69</v>
      </c>
      <c r="F2574" t="n">
        <v>18.56</v>
      </c>
      <c r="G2574" t="n">
        <v>25.3</v>
      </c>
      <c r="H2574" t="n">
        <v>0.45</v>
      </c>
      <c r="I2574" t="n">
        <v>44</v>
      </c>
      <c r="J2574" t="n">
        <v>118.63</v>
      </c>
      <c r="K2574" t="n">
        <v>43.4</v>
      </c>
      <c r="L2574" t="n">
        <v>3</v>
      </c>
      <c r="M2574" t="n">
        <v>42</v>
      </c>
      <c r="N2574" t="n">
        <v>17.23</v>
      </c>
      <c r="O2574" t="n">
        <v>14865.24</v>
      </c>
      <c r="P2574" t="n">
        <v>177.19</v>
      </c>
      <c r="Q2574" t="n">
        <v>444.56</v>
      </c>
      <c r="R2574" t="n">
        <v>102.4</v>
      </c>
      <c r="S2574" t="n">
        <v>48.21</v>
      </c>
      <c r="T2574" t="n">
        <v>20984.99</v>
      </c>
      <c r="U2574" t="n">
        <v>0.47</v>
      </c>
      <c r="V2574" t="n">
        <v>0.74</v>
      </c>
      <c r="W2574" t="n">
        <v>0.23</v>
      </c>
      <c r="X2574" t="n">
        <v>1.28</v>
      </c>
      <c r="Y2574" t="n">
        <v>1</v>
      </c>
      <c r="Z2574" t="n">
        <v>10</v>
      </c>
    </row>
    <row r="2575">
      <c r="A2575" t="n">
        <v>9</v>
      </c>
      <c r="B2575" t="n">
        <v>55</v>
      </c>
      <c r="C2575" t="inlineStr">
        <is>
          <t xml:space="preserve">CONCLUIDO	</t>
        </is>
      </c>
      <c r="D2575" t="n">
        <v>4.6642</v>
      </c>
      <c r="E2575" t="n">
        <v>21.44</v>
      </c>
      <c r="F2575" t="n">
        <v>18.4</v>
      </c>
      <c r="G2575" t="n">
        <v>27.6</v>
      </c>
      <c r="H2575" t="n">
        <v>0.48</v>
      </c>
      <c r="I2575" t="n">
        <v>40</v>
      </c>
      <c r="J2575" t="n">
        <v>118.96</v>
      </c>
      <c r="K2575" t="n">
        <v>43.4</v>
      </c>
      <c r="L2575" t="n">
        <v>3.25</v>
      </c>
      <c r="M2575" t="n">
        <v>38</v>
      </c>
      <c r="N2575" t="n">
        <v>17.31</v>
      </c>
      <c r="O2575" t="n">
        <v>14905.25</v>
      </c>
      <c r="P2575" t="n">
        <v>175.16</v>
      </c>
      <c r="Q2575" t="n">
        <v>444.55</v>
      </c>
      <c r="R2575" t="n">
        <v>97.20999999999999</v>
      </c>
      <c r="S2575" t="n">
        <v>48.21</v>
      </c>
      <c r="T2575" t="n">
        <v>18407.57</v>
      </c>
      <c r="U2575" t="n">
        <v>0.5</v>
      </c>
      <c r="V2575" t="n">
        <v>0.74</v>
      </c>
      <c r="W2575" t="n">
        <v>0.23</v>
      </c>
      <c r="X2575" t="n">
        <v>1.12</v>
      </c>
      <c r="Y2575" t="n">
        <v>1</v>
      </c>
      <c r="Z2575" t="n">
        <v>10</v>
      </c>
    </row>
    <row r="2576">
      <c r="A2576" t="n">
        <v>10</v>
      </c>
      <c r="B2576" t="n">
        <v>55</v>
      </c>
      <c r="C2576" t="inlineStr">
        <is>
          <t xml:space="preserve">CONCLUIDO	</t>
        </is>
      </c>
      <c r="D2576" t="n">
        <v>4.698</v>
      </c>
      <c r="E2576" t="n">
        <v>21.29</v>
      </c>
      <c r="F2576" t="n">
        <v>18.32</v>
      </c>
      <c r="G2576" t="n">
        <v>29.7</v>
      </c>
      <c r="H2576" t="n">
        <v>0.52</v>
      </c>
      <c r="I2576" t="n">
        <v>37</v>
      </c>
      <c r="J2576" t="n">
        <v>119.28</v>
      </c>
      <c r="K2576" t="n">
        <v>43.4</v>
      </c>
      <c r="L2576" t="n">
        <v>3.5</v>
      </c>
      <c r="M2576" t="n">
        <v>35</v>
      </c>
      <c r="N2576" t="n">
        <v>17.38</v>
      </c>
      <c r="O2576" t="n">
        <v>14945.29</v>
      </c>
      <c r="P2576" t="n">
        <v>173.44</v>
      </c>
      <c r="Q2576" t="n">
        <v>444.55</v>
      </c>
      <c r="R2576" t="n">
        <v>94.53</v>
      </c>
      <c r="S2576" t="n">
        <v>48.21</v>
      </c>
      <c r="T2576" t="n">
        <v>17085.16</v>
      </c>
      <c r="U2576" t="n">
        <v>0.51</v>
      </c>
      <c r="V2576" t="n">
        <v>0.74</v>
      </c>
      <c r="W2576" t="n">
        <v>0.23</v>
      </c>
      <c r="X2576" t="n">
        <v>1.04</v>
      </c>
      <c r="Y2576" t="n">
        <v>1</v>
      </c>
      <c r="Z2576" t="n">
        <v>10</v>
      </c>
    </row>
    <row r="2577">
      <c r="A2577" t="n">
        <v>11</v>
      </c>
      <c r="B2577" t="n">
        <v>55</v>
      </c>
      <c r="C2577" t="inlineStr">
        <is>
          <t xml:space="preserve">CONCLUIDO	</t>
        </is>
      </c>
      <c r="D2577" t="n">
        <v>4.7385</v>
      </c>
      <c r="E2577" t="n">
        <v>21.1</v>
      </c>
      <c r="F2577" t="n">
        <v>18.21</v>
      </c>
      <c r="G2577" t="n">
        <v>32.13</v>
      </c>
      <c r="H2577" t="n">
        <v>0.55</v>
      </c>
      <c r="I2577" t="n">
        <v>34</v>
      </c>
      <c r="J2577" t="n">
        <v>119.61</v>
      </c>
      <c r="K2577" t="n">
        <v>43.4</v>
      </c>
      <c r="L2577" t="n">
        <v>3.75</v>
      </c>
      <c r="M2577" t="n">
        <v>32</v>
      </c>
      <c r="N2577" t="n">
        <v>17.46</v>
      </c>
      <c r="O2577" t="n">
        <v>14985.35</v>
      </c>
      <c r="P2577" t="n">
        <v>171.74</v>
      </c>
      <c r="Q2577" t="n">
        <v>444.55</v>
      </c>
      <c r="R2577" t="n">
        <v>90.90000000000001</v>
      </c>
      <c r="S2577" t="n">
        <v>48.21</v>
      </c>
      <c r="T2577" t="n">
        <v>15284.73</v>
      </c>
      <c r="U2577" t="n">
        <v>0.53</v>
      </c>
      <c r="V2577" t="n">
        <v>0.75</v>
      </c>
      <c r="W2577" t="n">
        <v>0.22</v>
      </c>
      <c r="X2577" t="n">
        <v>0.93</v>
      </c>
      <c r="Y2577" t="n">
        <v>1</v>
      </c>
      <c r="Z2577" t="n">
        <v>10</v>
      </c>
    </row>
    <row r="2578">
      <c r="A2578" t="n">
        <v>12</v>
      </c>
      <c r="B2578" t="n">
        <v>55</v>
      </c>
      <c r="C2578" t="inlineStr">
        <is>
          <t xml:space="preserve">CONCLUIDO	</t>
        </is>
      </c>
      <c r="D2578" t="n">
        <v>4.763</v>
      </c>
      <c r="E2578" t="n">
        <v>21</v>
      </c>
      <c r="F2578" t="n">
        <v>18.15</v>
      </c>
      <c r="G2578" t="n">
        <v>34.02</v>
      </c>
      <c r="H2578" t="n">
        <v>0.59</v>
      </c>
      <c r="I2578" t="n">
        <v>32</v>
      </c>
      <c r="J2578" t="n">
        <v>119.93</v>
      </c>
      <c r="K2578" t="n">
        <v>43.4</v>
      </c>
      <c r="L2578" t="n">
        <v>4</v>
      </c>
      <c r="M2578" t="n">
        <v>30</v>
      </c>
      <c r="N2578" t="n">
        <v>17.53</v>
      </c>
      <c r="O2578" t="n">
        <v>15025.44</v>
      </c>
      <c r="P2578" t="n">
        <v>170.49</v>
      </c>
      <c r="Q2578" t="n">
        <v>444.55</v>
      </c>
      <c r="R2578" t="n">
        <v>89.06</v>
      </c>
      <c r="S2578" t="n">
        <v>48.21</v>
      </c>
      <c r="T2578" t="n">
        <v>14373.57</v>
      </c>
      <c r="U2578" t="n">
        <v>0.54</v>
      </c>
      <c r="V2578" t="n">
        <v>0.75</v>
      </c>
      <c r="W2578" t="n">
        <v>0.21</v>
      </c>
      <c r="X2578" t="n">
        <v>0.87</v>
      </c>
      <c r="Y2578" t="n">
        <v>1</v>
      </c>
      <c r="Z2578" t="n">
        <v>10</v>
      </c>
    </row>
    <row r="2579">
      <c r="A2579" t="n">
        <v>13</v>
      </c>
      <c r="B2579" t="n">
        <v>55</v>
      </c>
      <c r="C2579" t="inlineStr">
        <is>
          <t xml:space="preserve">CONCLUIDO	</t>
        </is>
      </c>
      <c r="D2579" t="n">
        <v>4.7855</v>
      </c>
      <c r="E2579" t="n">
        <v>20.9</v>
      </c>
      <c r="F2579" t="n">
        <v>18.1</v>
      </c>
      <c r="G2579" t="n">
        <v>36.19</v>
      </c>
      <c r="H2579" t="n">
        <v>0.62</v>
      </c>
      <c r="I2579" t="n">
        <v>30</v>
      </c>
      <c r="J2579" t="n">
        <v>120.26</v>
      </c>
      <c r="K2579" t="n">
        <v>43.4</v>
      </c>
      <c r="L2579" t="n">
        <v>4.25</v>
      </c>
      <c r="M2579" t="n">
        <v>28</v>
      </c>
      <c r="N2579" t="n">
        <v>17.61</v>
      </c>
      <c r="O2579" t="n">
        <v>15065.56</v>
      </c>
      <c r="P2579" t="n">
        <v>169.32</v>
      </c>
      <c r="Q2579" t="n">
        <v>444.6</v>
      </c>
      <c r="R2579" t="n">
        <v>87.23</v>
      </c>
      <c r="S2579" t="n">
        <v>48.21</v>
      </c>
      <c r="T2579" t="n">
        <v>13468.57</v>
      </c>
      <c r="U2579" t="n">
        <v>0.55</v>
      </c>
      <c r="V2579" t="n">
        <v>0.75</v>
      </c>
      <c r="W2579" t="n">
        <v>0.21</v>
      </c>
      <c r="X2579" t="n">
        <v>0.82</v>
      </c>
      <c r="Y2579" t="n">
        <v>1</v>
      </c>
      <c r="Z2579" t="n">
        <v>10</v>
      </c>
    </row>
    <row r="2580">
      <c r="A2580" t="n">
        <v>14</v>
      </c>
      <c r="B2580" t="n">
        <v>55</v>
      </c>
      <c r="C2580" t="inlineStr">
        <is>
          <t xml:space="preserve">CONCLUIDO	</t>
        </is>
      </c>
      <c r="D2580" t="n">
        <v>4.8162</v>
      </c>
      <c r="E2580" t="n">
        <v>20.76</v>
      </c>
      <c r="F2580" t="n">
        <v>18.01</v>
      </c>
      <c r="G2580" t="n">
        <v>38.59</v>
      </c>
      <c r="H2580" t="n">
        <v>0.66</v>
      </c>
      <c r="I2580" t="n">
        <v>28</v>
      </c>
      <c r="J2580" t="n">
        <v>120.58</v>
      </c>
      <c r="K2580" t="n">
        <v>43.4</v>
      </c>
      <c r="L2580" t="n">
        <v>4.5</v>
      </c>
      <c r="M2580" t="n">
        <v>26</v>
      </c>
      <c r="N2580" t="n">
        <v>17.68</v>
      </c>
      <c r="O2580" t="n">
        <v>15105.7</v>
      </c>
      <c r="P2580" t="n">
        <v>167.61</v>
      </c>
      <c r="Q2580" t="n">
        <v>444.58</v>
      </c>
      <c r="R2580" t="n">
        <v>84.39</v>
      </c>
      <c r="S2580" t="n">
        <v>48.21</v>
      </c>
      <c r="T2580" t="n">
        <v>12061.45</v>
      </c>
      <c r="U2580" t="n">
        <v>0.57</v>
      </c>
      <c r="V2580" t="n">
        <v>0.76</v>
      </c>
      <c r="W2580" t="n">
        <v>0.21</v>
      </c>
      <c r="X2580" t="n">
        <v>0.73</v>
      </c>
      <c r="Y2580" t="n">
        <v>1</v>
      </c>
      <c r="Z2580" t="n">
        <v>10</v>
      </c>
    </row>
    <row r="2581">
      <c r="A2581" t="n">
        <v>15</v>
      </c>
      <c r="B2581" t="n">
        <v>55</v>
      </c>
      <c r="C2581" t="inlineStr">
        <is>
          <t xml:space="preserve">CONCLUIDO	</t>
        </is>
      </c>
      <c r="D2581" t="n">
        <v>4.8374</v>
      </c>
      <c r="E2581" t="n">
        <v>20.67</v>
      </c>
      <c r="F2581" t="n">
        <v>17.94</v>
      </c>
      <c r="G2581" t="n">
        <v>39.87</v>
      </c>
      <c r="H2581" t="n">
        <v>0.6899999999999999</v>
      </c>
      <c r="I2581" t="n">
        <v>27</v>
      </c>
      <c r="J2581" t="n">
        <v>120.91</v>
      </c>
      <c r="K2581" t="n">
        <v>43.4</v>
      </c>
      <c r="L2581" t="n">
        <v>4.75</v>
      </c>
      <c r="M2581" t="n">
        <v>25</v>
      </c>
      <c r="N2581" t="n">
        <v>17.76</v>
      </c>
      <c r="O2581" t="n">
        <v>15145.88</v>
      </c>
      <c r="P2581" t="n">
        <v>166.24</v>
      </c>
      <c r="Q2581" t="n">
        <v>444.55</v>
      </c>
      <c r="R2581" t="n">
        <v>82.63</v>
      </c>
      <c r="S2581" t="n">
        <v>48.21</v>
      </c>
      <c r="T2581" t="n">
        <v>11183.59</v>
      </c>
      <c r="U2581" t="n">
        <v>0.58</v>
      </c>
      <c r="V2581" t="n">
        <v>0.76</v>
      </c>
      <c r="W2581" t="n">
        <v>0.19</v>
      </c>
      <c r="X2581" t="n">
        <v>0.67</v>
      </c>
      <c r="Y2581" t="n">
        <v>1</v>
      </c>
      <c r="Z2581" t="n">
        <v>10</v>
      </c>
    </row>
    <row r="2582">
      <c r="A2582" t="n">
        <v>16</v>
      </c>
      <c r="B2582" t="n">
        <v>55</v>
      </c>
      <c r="C2582" t="inlineStr">
        <is>
          <t xml:space="preserve">CONCLUIDO	</t>
        </is>
      </c>
      <c r="D2582" t="n">
        <v>4.8392</v>
      </c>
      <c r="E2582" t="n">
        <v>20.66</v>
      </c>
      <c r="F2582" t="n">
        <v>17.98</v>
      </c>
      <c r="G2582" t="n">
        <v>43.16</v>
      </c>
      <c r="H2582" t="n">
        <v>0.73</v>
      </c>
      <c r="I2582" t="n">
        <v>25</v>
      </c>
      <c r="J2582" t="n">
        <v>121.23</v>
      </c>
      <c r="K2582" t="n">
        <v>43.4</v>
      </c>
      <c r="L2582" t="n">
        <v>5</v>
      </c>
      <c r="M2582" t="n">
        <v>23</v>
      </c>
      <c r="N2582" t="n">
        <v>17.83</v>
      </c>
      <c r="O2582" t="n">
        <v>15186.08</v>
      </c>
      <c r="P2582" t="n">
        <v>166.14</v>
      </c>
      <c r="Q2582" t="n">
        <v>444.59</v>
      </c>
      <c r="R2582" t="n">
        <v>83.86</v>
      </c>
      <c r="S2582" t="n">
        <v>48.21</v>
      </c>
      <c r="T2582" t="n">
        <v>11809.79</v>
      </c>
      <c r="U2582" t="n">
        <v>0.57</v>
      </c>
      <c r="V2582" t="n">
        <v>0.76</v>
      </c>
      <c r="W2582" t="n">
        <v>0.2</v>
      </c>
      <c r="X2582" t="n">
        <v>0.71</v>
      </c>
      <c r="Y2582" t="n">
        <v>1</v>
      </c>
      <c r="Z2582" t="n">
        <v>10</v>
      </c>
    </row>
    <row r="2583">
      <c r="A2583" t="n">
        <v>17</v>
      </c>
      <c r="B2583" t="n">
        <v>55</v>
      </c>
      <c r="C2583" t="inlineStr">
        <is>
          <t xml:space="preserve">CONCLUIDO	</t>
        </is>
      </c>
      <c r="D2583" t="n">
        <v>4.8518</v>
      </c>
      <c r="E2583" t="n">
        <v>20.61</v>
      </c>
      <c r="F2583" t="n">
        <v>17.95</v>
      </c>
      <c r="G2583" t="n">
        <v>44.88</v>
      </c>
      <c r="H2583" t="n">
        <v>0.76</v>
      </c>
      <c r="I2583" t="n">
        <v>24</v>
      </c>
      <c r="J2583" t="n">
        <v>121.56</v>
      </c>
      <c r="K2583" t="n">
        <v>43.4</v>
      </c>
      <c r="L2583" t="n">
        <v>5.25</v>
      </c>
      <c r="M2583" t="n">
        <v>22</v>
      </c>
      <c r="N2583" t="n">
        <v>17.91</v>
      </c>
      <c r="O2583" t="n">
        <v>15226.31</v>
      </c>
      <c r="P2583" t="n">
        <v>165.3</v>
      </c>
      <c r="Q2583" t="n">
        <v>444.56</v>
      </c>
      <c r="R2583" t="n">
        <v>82.63</v>
      </c>
      <c r="S2583" t="n">
        <v>48.21</v>
      </c>
      <c r="T2583" t="n">
        <v>11200.22</v>
      </c>
      <c r="U2583" t="n">
        <v>0.58</v>
      </c>
      <c r="V2583" t="n">
        <v>0.76</v>
      </c>
      <c r="W2583" t="n">
        <v>0.2</v>
      </c>
      <c r="X2583" t="n">
        <v>0.68</v>
      </c>
      <c r="Y2583" t="n">
        <v>1</v>
      </c>
      <c r="Z2583" t="n">
        <v>10</v>
      </c>
    </row>
    <row r="2584">
      <c r="A2584" t="n">
        <v>18</v>
      </c>
      <c r="B2584" t="n">
        <v>55</v>
      </c>
      <c r="C2584" t="inlineStr">
        <is>
          <t xml:space="preserve">CONCLUIDO	</t>
        </is>
      </c>
      <c r="D2584" t="n">
        <v>4.8674</v>
      </c>
      <c r="E2584" t="n">
        <v>20.54</v>
      </c>
      <c r="F2584" t="n">
        <v>17.91</v>
      </c>
      <c r="G2584" t="n">
        <v>46.73</v>
      </c>
      <c r="H2584" t="n">
        <v>0.8</v>
      </c>
      <c r="I2584" t="n">
        <v>23</v>
      </c>
      <c r="J2584" t="n">
        <v>121.89</v>
      </c>
      <c r="K2584" t="n">
        <v>43.4</v>
      </c>
      <c r="L2584" t="n">
        <v>5.5</v>
      </c>
      <c r="M2584" t="n">
        <v>21</v>
      </c>
      <c r="N2584" t="n">
        <v>17.99</v>
      </c>
      <c r="O2584" t="n">
        <v>15266.56</v>
      </c>
      <c r="P2584" t="n">
        <v>163.93</v>
      </c>
      <c r="Q2584" t="n">
        <v>444.55</v>
      </c>
      <c r="R2584" t="n">
        <v>81.43000000000001</v>
      </c>
      <c r="S2584" t="n">
        <v>48.21</v>
      </c>
      <c r="T2584" t="n">
        <v>10605.84</v>
      </c>
      <c r="U2584" t="n">
        <v>0.59</v>
      </c>
      <c r="V2584" t="n">
        <v>0.76</v>
      </c>
      <c r="W2584" t="n">
        <v>0.2</v>
      </c>
      <c r="X2584" t="n">
        <v>0.63</v>
      </c>
      <c r="Y2584" t="n">
        <v>1</v>
      </c>
      <c r="Z2584" t="n">
        <v>10</v>
      </c>
    </row>
    <row r="2585">
      <c r="A2585" t="n">
        <v>19</v>
      </c>
      <c r="B2585" t="n">
        <v>55</v>
      </c>
      <c r="C2585" t="inlineStr">
        <is>
          <t xml:space="preserve">CONCLUIDO	</t>
        </is>
      </c>
      <c r="D2585" t="n">
        <v>4.8782</v>
      </c>
      <c r="E2585" t="n">
        <v>20.5</v>
      </c>
      <c r="F2585" t="n">
        <v>17.89</v>
      </c>
      <c r="G2585" t="n">
        <v>48.79</v>
      </c>
      <c r="H2585" t="n">
        <v>0.83</v>
      </c>
      <c r="I2585" t="n">
        <v>22</v>
      </c>
      <c r="J2585" t="n">
        <v>122.21</v>
      </c>
      <c r="K2585" t="n">
        <v>43.4</v>
      </c>
      <c r="L2585" t="n">
        <v>5.75</v>
      </c>
      <c r="M2585" t="n">
        <v>20</v>
      </c>
      <c r="N2585" t="n">
        <v>18.06</v>
      </c>
      <c r="O2585" t="n">
        <v>15306.85</v>
      </c>
      <c r="P2585" t="n">
        <v>162.82</v>
      </c>
      <c r="Q2585" t="n">
        <v>444.56</v>
      </c>
      <c r="R2585" t="n">
        <v>80.70999999999999</v>
      </c>
      <c r="S2585" t="n">
        <v>48.21</v>
      </c>
      <c r="T2585" t="n">
        <v>10249.77</v>
      </c>
      <c r="U2585" t="n">
        <v>0.6</v>
      </c>
      <c r="V2585" t="n">
        <v>0.76</v>
      </c>
      <c r="W2585" t="n">
        <v>0.2</v>
      </c>
      <c r="X2585" t="n">
        <v>0.61</v>
      </c>
      <c r="Y2585" t="n">
        <v>1</v>
      </c>
      <c r="Z2585" t="n">
        <v>10</v>
      </c>
    </row>
    <row r="2586">
      <c r="A2586" t="n">
        <v>20</v>
      </c>
      <c r="B2586" t="n">
        <v>55</v>
      </c>
      <c r="C2586" t="inlineStr">
        <is>
          <t xml:space="preserve">CONCLUIDO	</t>
        </is>
      </c>
      <c r="D2586" t="n">
        <v>4.8944</v>
      </c>
      <c r="E2586" t="n">
        <v>20.43</v>
      </c>
      <c r="F2586" t="n">
        <v>17.85</v>
      </c>
      <c r="G2586" t="n">
        <v>50.99</v>
      </c>
      <c r="H2586" t="n">
        <v>0.86</v>
      </c>
      <c r="I2586" t="n">
        <v>21</v>
      </c>
      <c r="J2586" t="n">
        <v>122.54</v>
      </c>
      <c r="K2586" t="n">
        <v>43.4</v>
      </c>
      <c r="L2586" t="n">
        <v>6</v>
      </c>
      <c r="M2586" t="n">
        <v>19</v>
      </c>
      <c r="N2586" t="n">
        <v>18.14</v>
      </c>
      <c r="O2586" t="n">
        <v>15347.16</v>
      </c>
      <c r="P2586" t="n">
        <v>161.96</v>
      </c>
      <c r="Q2586" t="n">
        <v>444.58</v>
      </c>
      <c r="R2586" t="n">
        <v>79.19</v>
      </c>
      <c r="S2586" t="n">
        <v>48.21</v>
      </c>
      <c r="T2586" t="n">
        <v>9493.620000000001</v>
      </c>
      <c r="U2586" t="n">
        <v>0.61</v>
      </c>
      <c r="V2586" t="n">
        <v>0.76</v>
      </c>
      <c r="W2586" t="n">
        <v>0.2</v>
      </c>
      <c r="X2586" t="n">
        <v>0.57</v>
      </c>
      <c r="Y2586" t="n">
        <v>1</v>
      </c>
      <c r="Z2586" t="n">
        <v>10</v>
      </c>
    </row>
    <row r="2587">
      <c r="A2587" t="n">
        <v>21</v>
      </c>
      <c r="B2587" t="n">
        <v>55</v>
      </c>
      <c r="C2587" t="inlineStr">
        <is>
          <t xml:space="preserve">CONCLUIDO	</t>
        </is>
      </c>
      <c r="D2587" t="n">
        <v>4.9099</v>
      </c>
      <c r="E2587" t="n">
        <v>20.37</v>
      </c>
      <c r="F2587" t="n">
        <v>17.8</v>
      </c>
      <c r="G2587" t="n">
        <v>53.41</v>
      </c>
      <c r="H2587" t="n">
        <v>0.9</v>
      </c>
      <c r="I2587" t="n">
        <v>20</v>
      </c>
      <c r="J2587" t="n">
        <v>122.87</v>
      </c>
      <c r="K2587" t="n">
        <v>43.4</v>
      </c>
      <c r="L2587" t="n">
        <v>6.25</v>
      </c>
      <c r="M2587" t="n">
        <v>18</v>
      </c>
      <c r="N2587" t="n">
        <v>18.22</v>
      </c>
      <c r="O2587" t="n">
        <v>15387.5</v>
      </c>
      <c r="P2587" t="n">
        <v>160.88</v>
      </c>
      <c r="Q2587" t="n">
        <v>444.55</v>
      </c>
      <c r="R2587" t="n">
        <v>77.75</v>
      </c>
      <c r="S2587" t="n">
        <v>48.21</v>
      </c>
      <c r="T2587" t="n">
        <v>8781.73</v>
      </c>
      <c r="U2587" t="n">
        <v>0.62</v>
      </c>
      <c r="V2587" t="n">
        <v>0.77</v>
      </c>
      <c r="W2587" t="n">
        <v>0.2</v>
      </c>
      <c r="X2587" t="n">
        <v>0.53</v>
      </c>
      <c r="Y2587" t="n">
        <v>1</v>
      </c>
      <c r="Z2587" t="n">
        <v>10</v>
      </c>
    </row>
    <row r="2588">
      <c r="A2588" t="n">
        <v>22</v>
      </c>
      <c r="B2588" t="n">
        <v>55</v>
      </c>
      <c r="C2588" t="inlineStr">
        <is>
          <t xml:space="preserve">CONCLUIDO	</t>
        </is>
      </c>
      <c r="D2588" t="n">
        <v>4.9223</v>
      </c>
      <c r="E2588" t="n">
        <v>20.32</v>
      </c>
      <c r="F2588" t="n">
        <v>17.78</v>
      </c>
      <c r="G2588" t="n">
        <v>56.14</v>
      </c>
      <c r="H2588" t="n">
        <v>0.93</v>
      </c>
      <c r="I2588" t="n">
        <v>19</v>
      </c>
      <c r="J2588" t="n">
        <v>123.19</v>
      </c>
      <c r="K2588" t="n">
        <v>43.4</v>
      </c>
      <c r="L2588" t="n">
        <v>6.5</v>
      </c>
      <c r="M2588" t="n">
        <v>17</v>
      </c>
      <c r="N2588" t="n">
        <v>18.29</v>
      </c>
      <c r="O2588" t="n">
        <v>15427.87</v>
      </c>
      <c r="P2588" t="n">
        <v>159.97</v>
      </c>
      <c r="Q2588" t="n">
        <v>444.58</v>
      </c>
      <c r="R2588" t="n">
        <v>76.79000000000001</v>
      </c>
      <c r="S2588" t="n">
        <v>48.21</v>
      </c>
      <c r="T2588" t="n">
        <v>8305.540000000001</v>
      </c>
      <c r="U2588" t="n">
        <v>0.63</v>
      </c>
      <c r="V2588" t="n">
        <v>0.77</v>
      </c>
      <c r="W2588" t="n">
        <v>0.2</v>
      </c>
      <c r="X2588" t="n">
        <v>0.5</v>
      </c>
      <c r="Y2588" t="n">
        <v>1</v>
      </c>
      <c r="Z2588" t="n">
        <v>10</v>
      </c>
    </row>
    <row r="2589">
      <c r="A2589" t="n">
        <v>23</v>
      </c>
      <c r="B2589" t="n">
        <v>55</v>
      </c>
      <c r="C2589" t="inlineStr">
        <is>
          <t xml:space="preserve">CONCLUIDO	</t>
        </is>
      </c>
      <c r="D2589" t="n">
        <v>4.9549</v>
      </c>
      <c r="E2589" t="n">
        <v>20.18</v>
      </c>
      <c r="F2589" t="n">
        <v>17.67</v>
      </c>
      <c r="G2589" t="n">
        <v>58.89</v>
      </c>
      <c r="H2589" t="n">
        <v>0.96</v>
      </c>
      <c r="I2589" t="n">
        <v>18</v>
      </c>
      <c r="J2589" t="n">
        <v>123.52</v>
      </c>
      <c r="K2589" t="n">
        <v>43.4</v>
      </c>
      <c r="L2589" t="n">
        <v>6.75</v>
      </c>
      <c r="M2589" t="n">
        <v>16</v>
      </c>
      <c r="N2589" t="n">
        <v>18.37</v>
      </c>
      <c r="O2589" t="n">
        <v>15468.27</v>
      </c>
      <c r="P2589" t="n">
        <v>157.67</v>
      </c>
      <c r="Q2589" t="n">
        <v>444.57</v>
      </c>
      <c r="R2589" t="n">
        <v>73.37</v>
      </c>
      <c r="S2589" t="n">
        <v>48.21</v>
      </c>
      <c r="T2589" t="n">
        <v>6600.5</v>
      </c>
      <c r="U2589" t="n">
        <v>0.66</v>
      </c>
      <c r="V2589" t="n">
        <v>0.77</v>
      </c>
      <c r="W2589" t="n">
        <v>0.18</v>
      </c>
      <c r="X2589" t="n">
        <v>0.39</v>
      </c>
      <c r="Y2589" t="n">
        <v>1</v>
      </c>
      <c r="Z2589" t="n">
        <v>10</v>
      </c>
    </row>
    <row r="2590">
      <c r="A2590" t="n">
        <v>24</v>
      </c>
      <c r="B2590" t="n">
        <v>55</v>
      </c>
      <c r="C2590" t="inlineStr">
        <is>
          <t xml:space="preserve">CONCLUIDO	</t>
        </is>
      </c>
      <c r="D2590" t="n">
        <v>4.9234</v>
      </c>
      <c r="E2590" t="n">
        <v>20.31</v>
      </c>
      <c r="F2590" t="n">
        <v>17.8</v>
      </c>
      <c r="G2590" t="n">
        <v>59.32</v>
      </c>
      <c r="H2590" t="n">
        <v>1</v>
      </c>
      <c r="I2590" t="n">
        <v>18</v>
      </c>
      <c r="J2590" t="n">
        <v>123.85</v>
      </c>
      <c r="K2590" t="n">
        <v>43.4</v>
      </c>
      <c r="L2590" t="n">
        <v>7</v>
      </c>
      <c r="M2590" t="n">
        <v>16</v>
      </c>
      <c r="N2590" t="n">
        <v>18.45</v>
      </c>
      <c r="O2590" t="n">
        <v>15508.69</v>
      </c>
      <c r="P2590" t="n">
        <v>158.22</v>
      </c>
      <c r="Q2590" t="n">
        <v>444.56</v>
      </c>
      <c r="R2590" t="n">
        <v>77.79000000000001</v>
      </c>
      <c r="S2590" t="n">
        <v>48.21</v>
      </c>
      <c r="T2590" t="n">
        <v>8810.09</v>
      </c>
      <c r="U2590" t="n">
        <v>0.62</v>
      </c>
      <c r="V2590" t="n">
        <v>0.77</v>
      </c>
      <c r="W2590" t="n">
        <v>0.19</v>
      </c>
      <c r="X2590" t="n">
        <v>0.52</v>
      </c>
      <c r="Y2590" t="n">
        <v>1</v>
      </c>
      <c r="Z2590" t="n">
        <v>10</v>
      </c>
    </row>
    <row r="2591">
      <c r="A2591" t="n">
        <v>25</v>
      </c>
      <c r="B2591" t="n">
        <v>55</v>
      </c>
      <c r="C2591" t="inlineStr">
        <is>
          <t xml:space="preserve">CONCLUIDO	</t>
        </is>
      </c>
      <c r="D2591" t="n">
        <v>4.9404</v>
      </c>
      <c r="E2591" t="n">
        <v>20.24</v>
      </c>
      <c r="F2591" t="n">
        <v>17.75</v>
      </c>
      <c r="G2591" t="n">
        <v>62.65</v>
      </c>
      <c r="H2591" t="n">
        <v>1.03</v>
      </c>
      <c r="I2591" t="n">
        <v>17</v>
      </c>
      <c r="J2591" t="n">
        <v>124.18</v>
      </c>
      <c r="K2591" t="n">
        <v>43.4</v>
      </c>
      <c r="L2591" t="n">
        <v>7.25</v>
      </c>
      <c r="M2591" t="n">
        <v>15</v>
      </c>
      <c r="N2591" t="n">
        <v>18.53</v>
      </c>
      <c r="O2591" t="n">
        <v>15549.15</v>
      </c>
      <c r="P2591" t="n">
        <v>157.48</v>
      </c>
      <c r="Q2591" t="n">
        <v>444.55</v>
      </c>
      <c r="R2591" t="n">
        <v>76.23999999999999</v>
      </c>
      <c r="S2591" t="n">
        <v>48.21</v>
      </c>
      <c r="T2591" t="n">
        <v>8038.01</v>
      </c>
      <c r="U2591" t="n">
        <v>0.63</v>
      </c>
      <c r="V2591" t="n">
        <v>0.77</v>
      </c>
      <c r="W2591" t="n">
        <v>0.19</v>
      </c>
      <c r="X2591" t="n">
        <v>0.47</v>
      </c>
      <c r="Y2591" t="n">
        <v>1</v>
      </c>
      <c r="Z2591" t="n">
        <v>10</v>
      </c>
    </row>
    <row r="2592">
      <c r="A2592" t="n">
        <v>26</v>
      </c>
      <c r="B2592" t="n">
        <v>55</v>
      </c>
      <c r="C2592" t="inlineStr">
        <is>
          <t xml:space="preserve">CONCLUIDO	</t>
        </is>
      </c>
      <c r="D2592" t="n">
        <v>4.9596</v>
      </c>
      <c r="E2592" t="n">
        <v>20.16</v>
      </c>
      <c r="F2592" t="n">
        <v>17.7</v>
      </c>
      <c r="G2592" t="n">
        <v>66.36</v>
      </c>
      <c r="H2592" t="n">
        <v>1.06</v>
      </c>
      <c r="I2592" t="n">
        <v>16</v>
      </c>
      <c r="J2592" t="n">
        <v>124.51</v>
      </c>
      <c r="K2592" t="n">
        <v>43.4</v>
      </c>
      <c r="L2592" t="n">
        <v>7.5</v>
      </c>
      <c r="M2592" t="n">
        <v>14</v>
      </c>
      <c r="N2592" t="n">
        <v>18.61</v>
      </c>
      <c r="O2592" t="n">
        <v>15589.63</v>
      </c>
      <c r="P2592" t="n">
        <v>155.45</v>
      </c>
      <c r="Q2592" t="n">
        <v>444.56</v>
      </c>
      <c r="R2592" t="n">
        <v>74.31999999999999</v>
      </c>
      <c r="S2592" t="n">
        <v>48.21</v>
      </c>
      <c r="T2592" t="n">
        <v>7086.16</v>
      </c>
      <c r="U2592" t="n">
        <v>0.65</v>
      </c>
      <c r="V2592" t="n">
        <v>0.77</v>
      </c>
      <c r="W2592" t="n">
        <v>0.19</v>
      </c>
      <c r="X2592" t="n">
        <v>0.42</v>
      </c>
      <c r="Y2592" t="n">
        <v>1</v>
      </c>
      <c r="Z2592" t="n">
        <v>10</v>
      </c>
    </row>
    <row r="2593">
      <c r="A2593" t="n">
        <v>27</v>
      </c>
      <c r="B2593" t="n">
        <v>55</v>
      </c>
      <c r="C2593" t="inlineStr">
        <is>
          <t xml:space="preserve">CONCLUIDO	</t>
        </is>
      </c>
      <c r="D2593" t="n">
        <v>4.9581</v>
      </c>
      <c r="E2593" t="n">
        <v>20.17</v>
      </c>
      <c r="F2593" t="n">
        <v>17.7</v>
      </c>
      <c r="G2593" t="n">
        <v>66.39</v>
      </c>
      <c r="H2593" t="n">
        <v>1.1</v>
      </c>
      <c r="I2593" t="n">
        <v>16</v>
      </c>
      <c r="J2593" t="n">
        <v>124.83</v>
      </c>
      <c r="K2593" t="n">
        <v>43.4</v>
      </c>
      <c r="L2593" t="n">
        <v>7.75</v>
      </c>
      <c r="M2593" t="n">
        <v>14</v>
      </c>
      <c r="N2593" t="n">
        <v>18.68</v>
      </c>
      <c r="O2593" t="n">
        <v>15630.14</v>
      </c>
      <c r="P2593" t="n">
        <v>155.12</v>
      </c>
      <c r="Q2593" t="n">
        <v>444.55</v>
      </c>
      <c r="R2593" t="n">
        <v>74.53</v>
      </c>
      <c r="S2593" t="n">
        <v>48.21</v>
      </c>
      <c r="T2593" t="n">
        <v>7190.9</v>
      </c>
      <c r="U2593" t="n">
        <v>0.65</v>
      </c>
      <c r="V2593" t="n">
        <v>0.77</v>
      </c>
      <c r="W2593" t="n">
        <v>0.19</v>
      </c>
      <c r="X2593" t="n">
        <v>0.43</v>
      </c>
      <c r="Y2593" t="n">
        <v>1</v>
      </c>
      <c r="Z2593" t="n">
        <v>10</v>
      </c>
    </row>
    <row r="2594">
      <c r="A2594" t="n">
        <v>28</v>
      </c>
      <c r="B2594" t="n">
        <v>55</v>
      </c>
      <c r="C2594" t="inlineStr">
        <is>
          <t xml:space="preserve">CONCLUIDO	</t>
        </is>
      </c>
      <c r="D2594" t="n">
        <v>4.9724</v>
      </c>
      <c r="E2594" t="n">
        <v>20.11</v>
      </c>
      <c r="F2594" t="n">
        <v>17.67</v>
      </c>
      <c r="G2594" t="n">
        <v>70.67</v>
      </c>
      <c r="H2594" t="n">
        <v>1.13</v>
      </c>
      <c r="I2594" t="n">
        <v>15</v>
      </c>
      <c r="J2594" t="n">
        <v>125.16</v>
      </c>
      <c r="K2594" t="n">
        <v>43.4</v>
      </c>
      <c r="L2594" t="n">
        <v>8</v>
      </c>
      <c r="M2594" t="n">
        <v>13</v>
      </c>
      <c r="N2594" t="n">
        <v>18.76</v>
      </c>
      <c r="O2594" t="n">
        <v>15670.68</v>
      </c>
      <c r="P2594" t="n">
        <v>154.17</v>
      </c>
      <c r="Q2594" t="n">
        <v>444.55</v>
      </c>
      <c r="R2594" t="n">
        <v>73.42</v>
      </c>
      <c r="S2594" t="n">
        <v>48.21</v>
      </c>
      <c r="T2594" t="n">
        <v>6641.54</v>
      </c>
      <c r="U2594" t="n">
        <v>0.66</v>
      </c>
      <c r="V2594" t="n">
        <v>0.77</v>
      </c>
      <c r="W2594" t="n">
        <v>0.19</v>
      </c>
      <c r="X2594" t="n">
        <v>0.39</v>
      </c>
      <c r="Y2594" t="n">
        <v>1</v>
      </c>
      <c r="Z2594" t="n">
        <v>10</v>
      </c>
    </row>
    <row r="2595">
      <c r="A2595" t="n">
        <v>29</v>
      </c>
      <c r="B2595" t="n">
        <v>55</v>
      </c>
      <c r="C2595" t="inlineStr">
        <is>
          <t xml:space="preserve">CONCLUIDO	</t>
        </is>
      </c>
      <c r="D2595" t="n">
        <v>4.9689</v>
      </c>
      <c r="E2595" t="n">
        <v>20.12</v>
      </c>
      <c r="F2595" t="n">
        <v>17.68</v>
      </c>
      <c r="G2595" t="n">
        <v>70.73</v>
      </c>
      <c r="H2595" t="n">
        <v>1.16</v>
      </c>
      <c r="I2595" t="n">
        <v>15</v>
      </c>
      <c r="J2595" t="n">
        <v>125.49</v>
      </c>
      <c r="K2595" t="n">
        <v>43.4</v>
      </c>
      <c r="L2595" t="n">
        <v>8.25</v>
      </c>
      <c r="M2595" t="n">
        <v>13</v>
      </c>
      <c r="N2595" t="n">
        <v>18.84</v>
      </c>
      <c r="O2595" t="n">
        <v>15711.24</v>
      </c>
      <c r="P2595" t="n">
        <v>153.34</v>
      </c>
      <c r="Q2595" t="n">
        <v>444.55</v>
      </c>
      <c r="R2595" t="n">
        <v>73.89</v>
      </c>
      <c r="S2595" t="n">
        <v>48.21</v>
      </c>
      <c r="T2595" t="n">
        <v>6875.47</v>
      </c>
      <c r="U2595" t="n">
        <v>0.65</v>
      </c>
      <c r="V2595" t="n">
        <v>0.77</v>
      </c>
      <c r="W2595" t="n">
        <v>0.19</v>
      </c>
      <c r="X2595" t="n">
        <v>0.41</v>
      </c>
      <c r="Y2595" t="n">
        <v>1</v>
      </c>
      <c r="Z2595" t="n">
        <v>10</v>
      </c>
    </row>
    <row r="2596">
      <c r="A2596" t="n">
        <v>30</v>
      </c>
      <c r="B2596" t="n">
        <v>55</v>
      </c>
      <c r="C2596" t="inlineStr">
        <is>
          <t xml:space="preserve">CONCLUIDO	</t>
        </is>
      </c>
      <c r="D2596" t="n">
        <v>4.9967</v>
      </c>
      <c r="E2596" t="n">
        <v>20.01</v>
      </c>
      <c r="F2596" t="n">
        <v>17.59</v>
      </c>
      <c r="G2596" t="n">
        <v>75.41</v>
      </c>
      <c r="H2596" t="n">
        <v>1.19</v>
      </c>
      <c r="I2596" t="n">
        <v>14</v>
      </c>
      <c r="J2596" t="n">
        <v>125.82</v>
      </c>
      <c r="K2596" t="n">
        <v>43.4</v>
      </c>
      <c r="L2596" t="n">
        <v>8.5</v>
      </c>
      <c r="M2596" t="n">
        <v>12</v>
      </c>
      <c r="N2596" t="n">
        <v>18.92</v>
      </c>
      <c r="O2596" t="n">
        <v>15751.84</v>
      </c>
      <c r="P2596" t="n">
        <v>152.15</v>
      </c>
      <c r="Q2596" t="n">
        <v>444.57</v>
      </c>
      <c r="R2596" t="n">
        <v>70.76000000000001</v>
      </c>
      <c r="S2596" t="n">
        <v>48.21</v>
      </c>
      <c r="T2596" t="n">
        <v>5315.4</v>
      </c>
      <c r="U2596" t="n">
        <v>0.68</v>
      </c>
      <c r="V2596" t="n">
        <v>0.78</v>
      </c>
      <c r="W2596" t="n">
        <v>0.19</v>
      </c>
      <c r="X2596" t="n">
        <v>0.32</v>
      </c>
      <c r="Y2596" t="n">
        <v>1</v>
      </c>
      <c r="Z2596" t="n">
        <v>10</v>
      </c>
    </row>
    <row r="2597">
      <c r="A2597" t="n">
        <v>31</v>
      </c>
      <c r="B2597" t="n">
        <v>55</v>
      </c>
      <c r="C2597" t="inlineStr">
        <is>
          <t xml:space="preserve">CONCLUIDO	</t>
        </is>
      </c>
      <c r="D2597" t="n">
        <v>4.9688</v>
      </c>
      <c r="E2597" t="n">
        <v>20.13</v>
      </c>
      <c r="F2597" t="n">
        <v>17.71</v>
      </c>
      <c r="G2597" t="n">
        <v>75.89</v>
      </c>
      <c r="H2597" t="n">
        <v>1.22</v>
      </c>
      <c r="I2597" t="n">
        <v>14</v>
      </c>
      <c r="J2597" t="n">
        <v>126.15</v>
      </c>
      <c r="K2597" t="n">
        <v>43.4</v>
      </c>
      <c r="L2597" t="n">
        <v>8.75</v>
      </c>
      <c r="M2597" t="n">
        <v>12</v>
      </c>
      <c r="N2597" t="n">
        <v>19</v>
      </c>
      <c r="O2597" t="n">
        <v>15792.46</v>
      </c>
      <c r="P2597" t="n">
        <v>152.51</v>
      </c>
      <c r="Q2597" t="n">
        <v>444.55</v>
      </c>
      <c r="R2597" t="n">
        <v>75.06</v>
      </c>
      <c r="S2597" t="n">
        <v>48.21</v>
      </c>
      <c r="T2597" t="n">
        <v>7466.93</v>
      </c>
      <c r="U2597" t="n">
        <v>0.64</v>
      </c>
      <c r="V2597" t="n">
        <v>0.77</v>
      </c>
      <c r="W2597" t="n">
        <v>0.18</v>
      </c>
      <c r="X2597" t="n">
        <v>0.43</v>
      </c>
      <c r="Y2597" t="n">
        <v>1</v>
      </c>
      <c r="Z2597" t="n">
        <v>10</v>
      </c>
    </row>
    <row r="2598">
      <c r="A2598" t="n">
        <v>32</v>
      </c>
      <c r="B2598" t="n">
        <v>55</v>
      </c>
      <c r="C2598" t="inlineStr">
        <is>
          <t xml:space="preserve">CONCLUIDO	</t>
        </is>
      </c>
      <c r="D2598" t="n">
        <v>4.9963</v>
      </c>
      <c r="E2598" t="n">
        <v>20.02</v>
      </c>
      <c r="F2598" t="n">
        <v>17.62</v>
      </c>
      <c r="G2598" t="n">
        <v>81.31999999999999</v>
      </c>
      <c r="H2598" t="n">
        <v>1.26</v>
      </c>
      <c r="I2598" t="n">
        <v>13</v>
      </c>
      <c r="J2598" t="n">
        <v>126.48</v>
      </c>
      <c r="K2598" t="n">
        <v>43.4</v>
      </c>
      <c r="L2598" t="n">
        <v>9</v>
      </c>
      <c r="M2598" t="n">
        <v>11</v>
      </c>
      <c r="N2598" t="n">
        <v>19.08</v>
      </c>
      <c r="O2598" t="n">
        <v>15833.12</v>
      </c>
      <c r="P2598" t="n">
        <v>150.11</v>
      </c>
      <c r="Q2598" t="n">
        <v>444.55</v>
      </c>
      <c r="R2598" t="n">
        <v>71.81</v>
      </c>
      <c r="S2598" t="n">
        <v>48.21</v>
      </c>
      <c r="T2598" t="n">
        <v>5845.95</v>
      </c>
      <c r="U2598" t="n">
        <v>0.67</v>
      </c>
      <c r="V2598" t="n">
        <v>0.77</v>
      </c>
      <c r="W2598" t="n">
        <v>0.18</v>
      </c>
      <c r="X2598" t="n">
        <v>0.34</v>
      </c>
      <c r="Y2598" t="n">
        <v>1</v>
      </c>
      <c r="Z2598" t="n">
        <v>10</v>
      </c>
    </row>
    <row r="2599">
      <c r="A2599" t="n">
        <v>33</v>
      </c>
      <c r="B2599" t="n">
        <v>55</v>
      </c>
      <c r="C2599" t="inlineStr">
        <is>
          <t xml:space="preserve">CONCLUIDO	</t>
        </is>
      </c>
      <c r="D2599" t="n">
        <v>4.9999</v>
      </c>
      <c r="E2599" t="n">
        <v>20</v>
      </c>
      <c r="F2599" t="n">
        <v>17.61</v>
      </c>
      <c r="G2599" t="n">
        <v>81.26000000000001</v>
      </c>
      <c r="H2599" t="n">
        <v>1.29</v>
      </c>
      <c r="I2599" t="n">
        <v>13</v>
      </c>
      <c r="J2599" t="n">
        <v>126.81</v>
      </c>
      <c r="K2599" t="n">
        <v>43.4</v>
      </c>
      <c r="L2599" t="n">
        <v>9.25</v>
      </c>
      <c r="M2599" t="n">
        <v>11</v>
      </c>
      <c r="N2599" t="n">
        <v>19.16</v>
      </c>
      <c r="O2599" t="n">
        <v>15873.8</v>
      </c>
      <c r="P2599" t="n">
        <v>149.4</v>
      </c>
      <c r="Q2599" t="n">
        <v>444.55</v>
      </c>
      <c r="R2599" t="n">
        <v>71.31999999999999</v>
      </c>
      <c r="S2599" t="n">
        <v>48.21</v>
      </c>
      <c r="T2599" t="n">
        <v>5600.92</v>
      </c>
      <c r="U2599" t="n">
        <v>0.68</v>
      </c>
      <c r="V2599" t="n">
        <v>0.77</v>
      </c>
      <c r="W2599" t="n">
        <v>0.18</v>
      </c>
      <c r="X2599" t="n">
        <v>0.33</v>
      </c>
      <c r="Y2599" t="n">
        <v>1</v>
      </c>
      <c r="Z2599" t="n">
        <v>10</v>
      </c>
    </row>
    <row r="2600">
      <c r="A2600" t="n">
        <v>34</v>
      </c>
      <c r="B2600" t="n">
        <v>55</v>
      </c>
      <c r="C2600" t="inlineStr">
        <is>
          <t xml:space="preserve">CONCLUIDO	</t>
        </is>
      </c>
      <c r="D2600" t="n">
        <v>4.9962</v>
      </c>
      <c r="E2600" t="n">
        <v>20.02</v>
      </c>
      <c r="F2600" t="n">
        <v>17.62</v>
      </c>
      <c r="G2600" t="n">
        <v>81.33</v>
      </c>
      <c r="H2600" t="n">
        <v>1.32</v>
      </c>
      <c r="I2600" t="n">
        <v>13</v>
      </c>
      <c r="J2600" t="n">
        <v>127.14</v>
      </c>
      <c r="K2600" t="n">
        <v>43.4</v>
      </c>
      <c r="L2600" t="n">
        <v>9.5</v>
      </c>
      <c r="M2600" t="n">
        <v>11</v>
      </c>
      <c r="N2600" t="n">
        <v>19.24</v>
      </c>
      <c r="O2600" t="n">
        <v>15914.51</v>
      </c>
      <c r="P2600" t="n">
        <v>148.21</v>
      </c>
      <c r="Q2600" t="n">
        <v>444.55</v>
      </c>
      <c r="R2600" t="n">
        <v>71.81</v>
      </c>
      <c r="S2600" t="n">
        <v>48.21</v>
      </c>
      <c r="T2600" t="n">
        <v>5846.53</v>
      </c>
      <c r="U2600" t="n">
        <v>0.67</v>
      </c>
      <c r="V2600" t="n">
        <v>0.77</v>
      </c>
      <c r="W2600" t="n">
        <v>0.19</v>
      </c>
      <c r="X2600" t="n">
        <v>0.34</v>
      </c>
      <c r="Y2600" t="n">
        <v>1</v>
      </c>
      <c r="Z2600" t="n">
        <v>10</v>
      </c>
    </row>
    <row r="2601">
      <c r="A2601" t="n">
        <v>35</v>
      </c>
      <c r="B2601" t="n">
        <v>55</v>
      </c>
      <c r="C2601" t="inlineStr">
        <is>
          <t xml:space="preserve">CONCLUIDO	</t>
        </is>
      </c>
      <c r="D2601" t="n">
        <v>5.0086</v>
      </c>
      <c r="E2601" t="n">
        <v>19.97</v>
      </c>
      <c r="F2601" t="n">
        <v>17.59</v>
      </c>
      <c r="G2601" t="n">
        <v>87.97</v>
      </c>
      <c r="H2601" t="n">
        <v>1.35</v>
      </c>
      <c r="I2601" t="n">
        <v>12</v>
      </c>
      <c r="J2601" t="n">
        <v>127.47</v>
      </c>
      <c r="K2601" t="n">
        <v>43.4</v>
      </c>
      <c r="L2601" t="n">
        <v>9.75</v>
      </c>
      <c r="M2601" t="n">
        <v>10</v>
      </c>
      <c r="N2601" t="n">
        <v>19.32</v>
      </c>
      <c r="O2601" t="n">
        <v>15955.25</v>
      </c>
      <c r="P2601" t="n">
        <v>147.37</v>
      </c>
      <c r="Q2601" t="n">
        <v>444.55</v>
      </c>
      <c r="R2601" t="n">
        <v>70.97</v>
      </c>
      <c r="S2601" t="n">
        <v>48.21</v>
      </c>
      <c r="T2601" t="n">
        <v>5429.75</v>
      </c>
      <c r="U2601" t="n">
        <v>0.68</v>
      </c>
      <c r="V2601" t="n">
        <v>0.78</v>
      </c>
      <c r="W2601" t="n">
        <v>0.18</v>
      </c>
      <c r="X2601" t="n">
        <v>0.32</v>
      </c>
      <c r="Y2601" t="n">
        <v>1</v>
      </c>
      <c r="Z2601" t="n">
        <v>10</v>
      </c>
    </row>
    <row r="2602">
      <c r="A2602" t="n">
        <v>36</v>
      </c>
      <c r="B2602" t="n">
        <v>55</v>
      </c>
      <c r="C2602" t="inlineStr">
        <is>
          <t xml:space="preserve">CONCLUIDO	</t>
        </is>
      </c>
      <c r="D2602" t="n">
        <v>5.0126</v>
      </c>
      <c r="E2602" t="n">
        <v>19.95</v>
      </c>
      <c r="F2602" t="n">
        <v>17.58</v>
      </c>
      <c r="G2602" t="n">
        <v>87.89</v>
      </c>
      <c r="H2602" t="n">
        <v>1.38</v>
      </c>
      <c r="I2602" t="n">
        <v>12</v>
      </c>
      <c r="J2602" t="n">
        <v>127.8</v>
      </c>
      <c r="K2602" t="n">
        <v>43.4</v>
      </c>
      <c r="L2602" t="n">
        <v>10</v>
      </c>
      <c r="M2602" t="n">
        <v>10</v>
      </c>
      <c r="N2602" t="n">
        <v>19.4</v>
      </c>
      <c r="O2602" t="n">
        <v>15996.02</v>
      </c>
      <c r="P2602" t="n">
        <v>147.3</v>
      </c>
      <c r="Q2602" t="n">
        <v>444.56</v>
      </c>
      <c r="R2602" t="n">
        <v>70.39</v>
      </c>
      <c r="S2602" t="n">
        <v>48.21</v>
      </c>
      <c r="T2602" t="n">
        <v>5139.97</v>
      </c>
      <c r="U2602" t="n">
        <v>0.68</v>
      </c>
      <c r="V2602" t="n">
        <v>0.78</v>
      </c>
      <c r="W2602" t="n">
        <v>0.18</v>
      </c>
      <c r="X2602" t="n">
        <v>0.3</v>
      </c>
      <c r="Y2602" t="n">
        <v>1</v>
      </c>
      <c r="Z2602" t="n">
        <v>10</v>
      </c>
    </row>
    <row r="2603">
      <c r="A2603" t="n">
        <v>37</v>
      </c>
      <c r="B2603" t="n">
        <v>55</v>
      </c>
      <c r="C2603" t="inlineStr">
        <is>
          <t xml:space="preserve">CONCLUIDO	</t>
        </is>
      </c>
      <c r="D2603" t="n">
        <v>5.0251</v>
      </c>
      <c r="E2603" t="n">
        <v>19.9</v>
      </c>
      <c r="F2603" t="n">
        <v>17.53</v>
      </c>
      <c r="G2603" t="n">
        <v>87.65000000000001</v>
      </c>
      <c r="H2603" t="n">
        <v>1.41</v>
      </c>
      <c r="I2603" t="n">
        <v>12</v>
      </c>
      <c r="J2603" t="n">
        <v>128.13</v>
      </c>
      <c r="K2603" t="n">
        <v>43.4</v>
      </c>
      <c r="L2603" t="n">
        <v>10.25</v>
      </c>
      <c r="M2603" t="n">
        <v>10</v>
      </c>
      <c r="N2603" t="n">
        <v>19.48</v>
      </c>
      <c r="O2603" t="n">
        <v>16036.82</v>
      </c>
      <c r="P2603" t="n">
        <v>144.57</v>
      </c>
      <c r="Q2603" t="n">
        <v>444.56</v>
      </c>
      <c r="R2603" t="n">
        <v>68.72</v>
      </c>
      <c r="S2603" t="n">
        <v>48.21</v>
      </c>
      <c r="T2603" t="n">
        <v>4304.24</v>
      </c>
      <c r="U2603" t="n">
        <v>0.7</v>
      </c>
      <c r="V2603" t="n">
        <v>0.78</v>
      </c>
      <c r="W2603" t="n">
        <v>0.18</v>
      </c>
      <c r="X2603" t="n">
        <v>0.25</v>
      </c>
      <c r="Y2603" t="n">
        <v>1</v>
      </c>
      <c r="Z2603" t="n">
        <v>10</v>
      </c>
    </row>
    <row r="2604">
      <c r="A2604" t="n">
        <v>38</v>
      </c>
      <c r="B2604" t="n">
        <v>55</v>
      </c>
      <c r="C2604" t="inlineStr">
        <is>
          <t xml:space="preserve">CONCLUIDO	</t>
        </is>
      </c>
      <c r="D2604" t="n">
        <v>5.0249</v>
      </c>
      <c r="E2604" t="n">
        <v>19.9</v>
      </c>
      <c r="F2604" t="n">
        <v>17.55</v>
      </c>
      <c r="G2604" t="n">
        <v>95.75</v>
      </c>
      <c r="H2604" t="n">
        <v>1.44</v>
      </c>
      <c r="I2604" t="n">
        <v>11</v>
      </c>
      <c r="J2604" t="n">
        <v>128.46</v>
      </c>
      <c r="K2604" t="n">
        <v>43.4</v>
      </c>
      <c r="L2604" t="n">
        <v>10.5</v>
      </c>
      <c r="M2604" t="n">
        <v>9</v>
      </c>
      <c r="N2604" t="n">
        <v>19.56</v>
      </c>
      <c r="O2604" t="n">
        <v>16077.65</v>
      </c>
      <c r="P2604" t="n">
        <v>143.63</v>
      </c>
      <c r="Q2604" t="n">
        <v>444.55</v>
      </c>
      <c r="R2604" t="n">
        <v>69.65000000000001</v>
      </c>
      <c r="S2604" t="n">
        <v>48.21</v>
      </c>
      <c r="T2604" t="n">
        <v>4773.15</v>
      </c>
      <c r="U2604" t="n">
        <v>0.6899999999999999</v>
      </c>
      <c r="V2604" t="n">
        <v>0.78</v>
      </c>
      <c r="W2604" t="n">
        <v>0.18</v>
      </c>
      <c r="X2604" t="n">
        <v>0.28</v>
      </c>
      <c r="Y2604" t="n">
        <v>1</v>
      </c>
      <c r="Z2604" t="n">
        <v>10</v>
      </c>
    </row>
    <row r="2605">
      <c r="A2605" t="n">
        <v>39</v>
      </c>
      <c r="B2605" t="n">
        <v>55</v>
      </c>
      <c r="C2605" t="inlineStr">
        <is>
          <t xml:space="preserve">CONCLUIDO	</t>
        </is>
      </c>
      <c r="D2605" t="n">
        <v>5.0233</v>
      </c>
      <c r="E2605" t="n">
        <v>19.91</v>
      </c>
      <c r="F2605" t="n">
        <v>17.56</v>
      </c>
      <c r="G2605" t="n">
        <v>95.78</v>
      </c>
      <c r="H2605" t="n">
        <v>1.47</v>
      </c>
      <c r="I2605" t="n">
        <v>11</v>
      </c>
      <c r="J2605" t="n">
        <v>128.79</v>
      </c>
      <c r="K2605" t="n">
        <v>43.4</v>
      </c>
      <c r="L2605" t="n">
        <v>10.75</v>
      </c>
      <c r="M2605" t="n">
        <v>9</v>
      </c>
      <c r="N2605" t="n">
        <v>19.64</v>
      </c>
      <c r="O2605" t="n">
        <v>16118.5</v>
      </c>
      <c r="P2605" t="n">
        <v>144.11</v>
      </c>
      <c r="Q2605" t="n">
        <v>444.55</v>
      </c>
      <c r="R2605" t="n">
        <v>69.83</v>
      </c>
      <c r="S2605" t="n">
        <v>48.21</v>
      </c>
      <c r="T2605" t="n">
        <v>4862.89</v>
      </c>
      <c r="U2605" t="n">
        <v>0.6899999999999999</v>
      </c>
      <c r="V2605" t="n">
        <v>0.78</v>
      </c>
      <c r="W2605" t="n">
        <v>0.18</v>
      </c>
      <c r="X2605" t="n">
        <v>0.28</v>
      </c>
      <c r="Y2605" t="n">
        <v>1</v>
      </c>
      <c r="Z2605" t="n">
        <v>10</v>
      </c>
    </row>
    <row r="2606">
      <c r="A2606" t="n">
        <v>40</v>
      </c>
      <c r="B2606" t="n">
        <v>55</v>
      </c>
      <c r="C2606" t="inlineStr">
        <is>
          <t xml:space="preserve">CONCLUIDO	</t>
        </is>
      </c>
      <c r="D2606" t="n">
        <v>5.0206</v>
      </c>
      <c r="E2606" t="n">
        <v>19.92</v>
      </c>
      <c r="F2606" t="n">
        <v>17.57</v>
      </c>
      <c r="G2606" t="n">
        <v>95.84</v>
      </c>
      <c r="H2606" t="n">
        <v>1.5</v>
      </c>
      <c r="I2606" t="n">
        <v>11</v>
      </c>
      <c r="J2606" t="n">
        <v>129.13</v>
      </c>
      <c r="K2606" t="n">
        <v>43.4</v>
      </c>
      <c r="L2606" t="n">
        <v>11</v>
      </c>
      <c r="M2606" t="n">
        <v>8</v>
      </c>
      <c r="N2606" t="n">
        <v>19.73</v>
      </c>
      <c r="O2606" t="n">
        <v>16159.39</v>
      </c>
      <c r="P2606" t="n">
        <v>143.14</v>
      </c>
      <c r="Q2606" t="n">
        <v>444.55</v>
      </c>
      <c r="R2606" t="n">
        <v>70.09999999999999</v>
      </c>
      <c r="S2606" t="n">
        <v>48.21</v>
      </c>
      <c r="T2606" t="n">
        <v>5001.48</v>
      </c>
      <c r="U2606" t="n">
        <v>0.6899999999999999</v>
      </c>
      <c r="V2606" t="n">
        <v>0.78</v>
      </c>
      <c r="W2606" t="n">
        <v>0.19</v>
      </c>
      <c r="X2606" t="n">
        <v>0.29</v>
      </c>
      <c r="Y2606" t="n">
        <v>1</v>
      </c>
      <c r="Z2606" t="n">
        <v>10</v>
      </c>
    </row>
    <row r="2607">
      <c r="A2607" t="n">
        <v>41</v>
      </c>
      <c r="B2607" t="n">
        <v>55</v>
      </c>
      <c r="C2607" t="inlineStr">
        <is>
          <t xml:space="preserve">CONCLUIDO	</t>
        </is>
      </c>
      <c r="D2607" t="n">
        <v>5.0192</v>
      </c>
      <c r="E2607" t="n">
        <v>19.92</v>
      </c>
      <c r="F2607" t="n">
        <v>17.58</v>
      </c>
      <c r="G2607" t="n">
        <v>95.87</v>
      </c>
      <c r="H2607" t="n">
        <v>1.54</v>
      </c>
      <c r="I2607" t="n">
        <v>11</v>
      </c>
      <c r="J2607" t="n">
        <v>129.46</v>
      </c>
      <c r="K2607" t="n">
        <v>43.4</v>
      </c>
      <c r="L2607" t="n">
        <v>11.25</v>
      </c>
      <c r="M2607" t="n">
        <v>8</v>
      </c>
      <c r="N2607" t="n">
        <v>19.81</v>
      </c>
      <c r="O2607" t="n">
        <v>16200.3</v>
      </c>
      <c r="P2607" t="n">
        <v>142.19</v>
      </c>
      <c r="Q2607" t="n">
        <v>444.61</v>
      </c>
      <c r="R2607" t="n">
        <v>70.29000000000001</v>
      </c>
      <c r="S2607" t="n">
        <v>48.21</v>
      </c>
      <c r="T2607" t="n">
        <v>5096.86</v>
      </c>
      <c r="U2607" t="n">
        <v>0.6899999999999999</v>
      </c>
      <c r="V2607" t="n">
        <v>0.78</v>
      </c>
      <c r="W2607" t="n">
        <v>0.19</v>
      </c>
      <c r="X2607" t="n">
        <v>0.3</v>
      </c>
      <c r="Y2607" t="n">
        <v>1</v>
      </c>
      <c r="Z2607" t="n">
        <v>10</v>
      </c>
    </row>
    <row r="2608">
      <c r="A2608" t="n">
        <v>42</v>
      </c>
      <c r="B2608" t="n">
        <v>55</v>
      </c>
      <c r="C2608" t="inlineStr">
        <is>
          <t xml:space="preserve">CONCLUIDO	</t>
        </is>
      </c>
      <c r="D2608" t="n">
        <v>5.0376</v>
      </c>
      <c r="E2608" t="n">
        <v>19.85</v>
      </c>
      <c r="F2608" t="n">
        <v>17.53</v>
      </c>
      <c r="G2608" t="n">
        <v>105.16</v>
      </c>
      <c r="H2608" t="n">
        <v>1.57</v>
      </c>
      <c r="I2608" t="n">
        <v>10</v>
      </c>
      <c r="J2608" t="n">
        <v>129.79</v>
      </c>
      <c r="K2608" t="n">
        <v>43.4</v>
      </c>
      <c r="L2608" t="n">
        <v>11.5</v>
      </c>
      <c r="M2608" t="n">
        <v>6</v>
      </c>
      <c r="N2608" t="n">
        <v>19.89</v>
      </c>
      <c r="O2608" t="n">
        <v>16241.25</v>
      </c>
      <c r="P2608" t="n">
        <v>141.43</v>
      </c>
      <c r="Q2608" t="n">
        <v>444.55</v>
      </c>
      <c r="R2608" t="n">
        <v>68.65000000000001</v>
      </c>
      <c r="S2608" t="n">
        <v>48.21</v>
      </c>
      <c r="T2608" t="n">
        <v>4280.55</v>
      </c>
      <c r="U2608" t="n">
        <v>0.7</v>
      </c>
      <c r="V2608" t="n">
        <v>0.78</v>
      </c>
      <c r="W2608" t="n">
        <v>0.18</v>
      </c>
      <c r="X2608" t="n">
        <v>0.25</v>
      </c>
      <c r="Y2608" t="n">
        <v>1</v>
      </c>
      <c r="Z2608" t="n">
        <v>10</v>
      </c>
    </row>
    <row r="2609">
      <c r="A2609" t="n">
        <v>43</v>
      </c>
      <c r="B2609" t="n">
        <v>55</v>
      </c>
      <c r="C2609" t="inlineStr">
        <is>
          <t xml:space="preserve">CONCLUIDO	</t>
        </is>
      </c>
      <c r="D2609" t="n">
        <v>5.0408</v>
      </c>
      <c r="E2609" t="n">
        <v>19.84</v>
      </c>
      <c r="F2609" t="n">
        <v>17.52</v>
      </c>
      <c r="G2609" t="n">
        <v>105.09</v>
      </c>
      <c r="H2609" t="n">
        <v>1.6</v>
      </c>
      <c r="I2609" t="n">
        <v>10</v>
      </c>
      <c r="J2609" t="n">
        <v>130.12</v>
      </c>
      <c r="K2609" t="n">
        <v>43.4</v>
      </c>
      <c r="L2609" t="n">
        <v>11.75</v>
      </c>
      <c r="M2609" t="n">
        <v>5</v>
      </c>
      <c r="N2609" t="n">
        <v>19.97</v>
      </c>
      <c r="O2609" t="n">
        <v>16282.22</v>
      </c>
      <c r="P2609" t="n">
        <v>140.45</v>
      </c>
      <c r="Q2609" t="n">
        <v>444.56</v>
      </c>
      <c r="R2609" t="n">
        <v>68.11</v>
      </c>
      <c r="S2609" t="n">
        <v>48.21</v>
      </c>
      <c r="T2609" t="n">
        <v>4011.08</v>
      </c>
      <c r="U2609" t="n">
        <v>0.71</v>
      </c>
      <c r="V2609" t="n">
        <v>0.78</v>
      </c>
      <c r="W2609" t="n">
        <v>0.19</v>
      </c>
      <c r="X2609" t="n">
        <v>0.24</v>
      </c>
      <c r="Y2609" t="n">
        <v>1</v>
      </c>
      <c r="Z2609" t="n">
        <v>10</v>
      </c>
    </row>
    <row r="2610">
      <c r="A2610" t="n">
        <v>44</v>
      </c>
      <c r="B2610" t="n">
        <v>55</v>
      </c>
      <c r="C2610" t="inlineStr">
        <is>
          <t xml:space="preserve">CONCLUIDO	</t>
        </is>
      </c>
      <c r="D2610" t="n">
        <v>5.0441</v>
      </c>
      <c r="E2610" t="n">
        <v>19.82</v>
      </c>
      <c r="F2610" t="n">
        <v>17.5</v>
      </c>
      <c r="G2610" t="n">
        <v>105.01</v>
      </c>
      <c r="H2610" t="n">
        <v>1.63</v>
      </c>
      <c r="I2610" t="n">
        <v>10</v>
      </c>
      <c r="J2610" t="n">
        <v>130.45</v>
      </c>
      <c r="K2610" t="n">
        <v>43.4</v>
      </c>
      <c r="L2610" t="n">
        <v>12</v>
      </c>
      <c r="M2610" t="n">
        <v>5</v>
      </c>
      <c r="N2610" t="n">
        <v>20.05</v>
      </c>
      <c r="O2610" t="n">
        <v>16323.22</v>
      </c>
      <c r="P2610" t="n">
        <v>139.41</v>
      </c>
      <c r="Q2610" t="n">
        <v>444.57</v>
      </c>
      <c r="R2610" t="n">
        <v>67.84999999999999</v>
      </c>
      <c r="S2610" t="n">
        <v>48.21</v>
      </c>
      <c r="T2610" t="n">
        <v>3879.25</v>
      </c>
      <c r="U2610" t="n">
        <v>0.71</v>
      </c>
      <c r="V2610" t="n">
        <v>0.78</v>
      </c>
      <c r="W2610" t="n">
        <v>0.18</v>
      </c>
      <c r="X2610" t="n">
        <v>0.22</v>
      </c>
      <c r="Y2610" t="n">
        <v>1</v>
      </c>
      <c r="Z2610" t="n">
        <v>10</v>
      </c>
    </row>
    <row r="2611">
      <c r="A2611" t="n">
        <v>45</v>
      </c>
      <c r="B2611" t="n">
        <v>55</v>
      </c>
      <c r="C2611" t="inlineStr">
        <is>
          <t xml:space="preserve">CONCLUIDO	</t>
        </is>
      </c>
      <c r="D2611" t="n">
        <v>5.0386</v>
      </c>
      <c r="E2611" t="n">
        <v>19.85</v>
      </c>
      <c r="F2611" t="n">
        <v>17.52</v>
      </c>
      <c r="G2611" t="n">
        <v>105.14</v>
      </c>
      <c r="H2611" t="n">
        <v>1.65</v>
      </c>
      <c r="I2611" t="n">
        <v>10</v>
      </c>
      <c r="J2611" t="n">
        <v>130.79</v>
      </c>
      <c r="K2611" t="n">
        <v>43.4</v>
      </c>
      <c r="L2611" t="n">
        <v>12.25</v>
      </c>
      <c r="M2611" t="n">
        <v>3</v>
      </c>
      <c r="N2611" t="n">
        <v>20.14</v>
      </c>
      <c r="O2611" t="n">
        <v>16364.25</v>
      </c>
      <c r="P2611" t="n">
        <v>138.79</v>
      </c>
      <c r="Q2611" t="n">
        <v>444.55</v>
      </c>
      <c r="R2611" t="n">
        <v>68.37</v>
      </c>
      <c r="S2611" t="n">
        <v>48.21</v>
      </c>
      <c r="T2611" t="n">
        <v>4140.06</v>
      </c>
      <c r="U2611" t="n">
        <v>0.71</v>
      </c>
      <c r="V2611" t="n">
        <v>0.78</v>
      </c>
      <c r="W2611" t="n">
        <v>0.19</v>
      </c>
      <c r="X2611" t="n">
        <v>0.25</v>
      </c>
      <c r="Y2611" t="n">
        <v>1</v>
      </c>
      <c r="Z2611" t="n">
        <v>10</v>
      </c>
    </row>
    <row r="2612">
      <c r="A2612" t="n">
        <v>46</v>
      </c>
      <c r="B2612" t="n">
        <v>55</v>
      </c>
      <c r="C2612" t="inlineStr">
        <is>
          <t xml:space="preserve">CONCLUIDO	</t>
        </is>
      </c>
      <c r="D2612" t="n">
        <v>5.0418</v>
      </c>
      <c r="E2612" t="n">
        <v>19.83</v>
      </c>
      <c r="F2612" t="n">
        <v>17.51</v>
      </c>
      <c r="G2612" t="n">
        <v>105.07</v>
      </c>
      <c r="H2612" t="n">
        <v>1.68</v>
      </c>
      <c r="I2612" t="n">
        <v>10</v>
      </c>
      <c r="J2612" t="n">
        <v>131.12</v>
      </c>
      <c r="K2612" t="n">
        <v>43.4</v>
      </c>
      <c r="L2612" t="n">
        <v>12.5</v>
      </c>
      <c r="M2612" t="n">
        <v>1</v>
      </c>
      <c r="N2612" t="n">
        <v>20.22</v>
      </c>
      <c r="O2612" t="n">
        <v>16405.32</v>
      </c>
      <c r="P2612" t="n">
        <v>138.32</v>
      </c>
      <c r="Q2612" t="n">
        <v>444.55</v>
      </c>
      <c r="R2612" t="n">
        <v>67.90000000000001</v>
      </c>
      <c r="S2612" t="n">
        <v>48.21</v>
      </c>
      <c r="T2612" t="n">
        <v>3902.81</v>
      </c>
      <c r="U2612" t="n">
        <v>0.71</v>
      </c>
      <c r="V2612" t="n">
        <v>0.78</v>
      </c>
      <c r="W2612" t="n">
        <v>0.19</v>
      </c>
      <c r="X2612" t="n">
        <v>0.23</v>
      </c>
      <c r="Y2612" t="n">
        <v>1</v>
      </c>
      <c r="Z2612" t="n">
        <v>10</v>
      </c>
    </row>
    <row r="2613">
      <c r="A2613" t="n">
        <v>47</v>
      </c>
      <c r="B2613" t="n">
        <v>55</v>
      </c>
      <c r="C2613" t="inlineStr">
        <is>
          <t xml:space="preserve">CONCLUIDO	</t>
        </is>
      </c>
      <c r="D2613" t="n">
        <v>5.0374</v>
      </c>
      <c r="E2613" t="n">
        <v>19.85</v>
      </c>
      <c r="F2613" t="n">
        <v>17.53</v>
      </c>
      <c r="G2613" t="n">
        <v>105.17</v>
      </c>
      <c r="H2613" t="n">
        <v>1.71</v>
      </c>
      <c r="I2613" t="n">
        <v>10</v>
      </c>
      <c r="J2613" t="n">
        <v>131.45</v>
      </c>
      <c r="K2613" t="n">
        <v>43.4</v>
      </c>
      <c r="L2613" t="n">
        <v>12.75</v>
      </c>
      <c r="M2613" t="n">
        <v>1</v>
      </c>
      <c r="N2613" t="n">
        <v>20.3</v>
      </c>
      <c r="O2613" t="n">
        <v>16446.41</v>
      </c>
      <c r="P2613" t="n">
        <v>138.37</v>
      </c>
      <c r="Q2613" t="n">
        <v>444.55</v>
      </c>
      <c r="R2613" t="n">
        <v>68.56999999999999</v>
      </c>
      <c r="S2613" t="n">
        <v>48.21</v>
      </c>
      <c r="T2613" t="n">
        <v>4241.61</v>
      </c>
      <c r="U2613" t="n">
        <v>0.7</v>
      </c>
      <c r="V2613" t="n">
        <v>0.78</v>
      </c>
      <c r="W2613" t="n">
        <v>0.19</v>
      </c>
      <c r="X2613" t="n">
        <v>0.25</v>
      </c>
      <c r="Y2613" t="n">
        <v>1</v>
      </c>
      <c r="Z2613" t="n">
        <v>10</v>
      </c>
    </row>
    <row r="2614">
      <c r="A2614" t="n">
        <v>48</v>
      </c>
      <c r="B2614" t="n">
        <v>55</v>
      </c>
      <c r="C2614" t="inlineStr">
        <is>
          <t xml:space="preserve">CONCLUIDO	</t>
        </is>
      </c>
      <c r="D2614" t="n">
        <v>5.0371</v>
      </c>
      <c r="E2614" t="n">
        <v>19.85</v>
      </c>
      <c r="F2614" t="n">
        <v>17.53</v>
      </c>
      <c r="G2614" t="n">
        <v>105.18</v>
      </c>
      <c r="H2614" t="n">
        <v>1.74</v>
      </c>
      <c r="I2614" t="n">
        <v>10</v>
      </c>
      <c r="J2614" t="n">
        <v>131.79</v>
      </c>
      <c r="K2614" t="n">
        <v>43.4</v>
      </c>
      <c r="L2614" t="n">
        <v>13</v>
      </c>
      <c r="M2614" t="n">
        <v>0</v>
      </c>
      <c r="N2614" t="n">
        <v>20.39</v>
      </c>
      <c r="O2614" t="n">
        <v>16487.53</v>
      </c>
      <c r="P2614" t="n">
        <v>138.59</v>
      </c>
      <c r="Q2614" t="n">
        <v>444.55</v>
      </c>
      <c r="R2614" t="n">
        <v>68.5</v>
      </c>
      <c r="S2614" t="n">
        <v>48.21</v>
      </c>
      <c r="T2614" t="n">
        <v>4203.25</v>
      </c>
      <c r="U2614" t="n">
        <v>0.7</v>
      </c>
      <c r="V2614" t="n">
        <v>0.78</v>
      </c>
      <c r="W2614" t="n">
        <v>0.19</v>
      </c>
      <c r="X2614" t="n">
        <v>0.25</v>
      </c>
      <c r="Y2614" t="n">
        <v>1</v>
      </c>
      <c r="Z2614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261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INDEX(resultados!$A$2:$ZZ$2614, 1, MATCH($B$1, resultados!$A$1:$ZZ$1, 0))</f>
        <v/>
      </c>
      <c r="B7">
        <f>INDEX(resultados!$A$2:$ZZ$2614, 1, MATCH($B$2, resultados!$A$1:$ZZ$1, 0))</f>
        <v/>
      </c>
      <c r="C7">
        <f>INDEX(resultados!$A$2:$ZZ$2614, 1, MATCH($B$3, resultados!$A$1:$ZZ$1, 0))</f>
        <v/>
      </c>
    </row>
    <row r="8">
      <c r="A8">
        <f>INDEX(resultados!$A$2:$ZZ$2614, 2, MATCH($B$1, resultados!$A$1:$ZZ$1, 0))</f>
        <v/>
      </c>
      <c r="B8">
        <f>INDEX(resultados!$A$2:$ZZ$2614, 2, MATCH($B$2, resultados!$A$1:$ZZ$1, 0))</f>
        <v/>
      </c>
      <c r="C8">
        <f>INDEX(resultados!$A$2:$ZZ$2614, 2, MATCH($B$3, resultados!$A$1:$ZZ$1, 0))</f>
        <v/>
      </c>
    </row>
    <row r="9">
      <c r="A9">
        <f>INDEX(resultados!$A$2:$ZZ$2614, 3, MATCH($B$1, resultados!$A$1:$ZZ$1, 0))</f>
        <v/>
      </c>
      <c r="B9">
        <f>INDEX(resultados!$A$2:$ZZ$2614, 3, MATCH($B$2, resultados!$A$1:$ZZ$1, 0))</f>
        <v/>
      </c>
      <c r="C9">
        <f>INDEX(resultados!$A$2:$ZZ$2614, 3, MATCH($B$3, resultados!$A$1:$ZZ$1, 0))</f>
        <v/>
      </c>
    </row>
    <row r="10">
      <c r="A10">
        <f>INDEX(resultados!$A$2:$ZZ$2614, 4, MATCH($B$1, resultados!$A$1:$ZZ$1, 0))</f>
        <v/>
      </c>
      <c r="B10">
        <f>INDEX(resultados!$A$2:$ZZ$2614, 4, MATCH($B$2, resultados!$A$1:$ZZ$1, 0))</f>
        <v/>
      </c>
      <c r="C10">
        <f>INDEX(resultados!$A$2:$ZZ$2614, 4, MATCH($B$3, resultados!$A$1:$ZZ$1, 0))</f>
        <v/>
      </c>
    </row>
    <row r="11">
      <c r="A11">
        <f>INDEX(resultados!$A$2:$ZZ$2614, 5, MATCH($B$1, resultados!$A$1:$ZZ$1, 0))</f>
        <v/>
      </c>
      <c r="B11">
        <f>INDEX(resultados!$A$2:$ZZ$2614, 5, MATCH($B$2, resultados!$A$1:$ZZ$1, 0))</f>
        <v/>
      </c>
      <c r="C11">
        <f>INDEX(resultados!$A$2:$ZZ$2614, 5, MATCH($B$3, resultados!$A$1:$ZZ$1, 0))</f>
        <v/>
      </c>
    </row>
    <row r="12">
      <c r="A12">
        <f>INDEX(resultados!$A$2:$ZZ$2614, 6, MATCH($B$1, resultados!$A$1:$ZZ$1, 0))</f>
        <v/>
      </c>
      <c r="B12">
        <f>INDEX(resultados!$A$2:$ZZ$2614, 6, MATCH($B$2, resultados!$A$1:$ZZ$1, 0))</f>
        <v/>
      </c>
      <c r="C12">
        <f>INDEX(resultados!$A$2:$ZZ$2614, 6, MATCH($B$3, resultados!$A$1:$ZZ$1, 0))</f>
        <v/>
      </c>
    </row>
    <row r="13">
      <c r="A13">
        <f>INDEX(resultados!$A$2:$ZZ$2614, 7, MATCH($B$1, resultados!$A$1:$ZZ$1, 0))</f>
        <v/>
      </c>
      <c r="B13">
        <f>INDEX(resultados!$A$2:$ZZ$2614, 7, MATCH($B$2, resultados!$A$1:$ZZ$1, 0))</f>
        <v/>
      </c>
      <c r="C13">
        <f>INDEX(resultados!$A$2:$ZZ$2614, 7, MATCH($B$3, resultados!$A$1:$ZZ$1, 0))</f>
        <v/>
      </c>
    </row>
    <row r="14">
      <c r="A14">
        <f>INDEX(resultados!$A$2:$ZZ$2614, 8, MATCH($B$1, resultados!$A$1:$ZZ$1, 0))</f>
        <v/>
      </c>
      <c r="B14">
        <f>INDEX(resultados!$A$2:$ZZ$2614, 8, MATCH($B$2, resultados!$A$1:$ZZ$1, 0))</f>
        <v/>
      </c>
      <c r="C14">
        <f>INDEX(resultados!$A$2:$ZZ$2614, 8, MATCH($B$3, resultados!$A$1:$ZZ$1, 0))</f>
        <v/>
      </c>
    </row>
    <row r="15">
      <c r="A15">
        <f>INDEX(resultados!$A$2:$ZZ$2614, 9, MATCH($B$1, resultados!$A$1:$ZZ$1, 0))</f>
        <v/>
      </c>
      <c r="B15">
        <f>INDEX(resultados!$A$2:$ZZ$2614, 9, MATCH($B$2, resultados!$A$1:$ZZ$1, 0))</f>
        <v/>
      </c>
      <c r="C15">
        <f>INDEX(resultados!$A$2:$ZZ$2614, 9, MATCH($B$3, resultados!$A$1:$ZZ$1, 0))</f>
        <v/>
      </c>
    </row>
    <row r="16">
      <c r="A16">
        <f>INDEX(resultados!$A$2:$ZZ$2614, 10, MATCH($B$1, resultados!$A$1:$ZZ$1, 0))</f>
        <v/>
      </c>
      <c r="B16">
        <f>INDEX(resultados!$A$2:$ZZ$2614, 10, MATCH($B$2, resultados!$A$1:$ZZ$1, 0))</f>
        <v/>
      </c>
      <c r="C16">
        <f>INDEX(resultados!$A$2:$ZZ$2614, 10, MATCH($B$3, resultados!$A$1:$ZZ$1, 0))</f>
        <v/>
      </c>
    </row>
    <row r="17">
      <c r="A17">
        <f>INDEX(resultados!$A$2:$ZZ$2614, 11, MATCH($B$1, resultados!$A$1:$ZZ$1, 0))</f>
        <v/>
      </c>
      <c r="B17">
        <f>INDEX(resultados!$A$2:$ZZ$2614, 11, MATCH($B$2, resultados!$A$1:$ZZ$1, 0))</f>
        <v/>
      </c>
      <c r="C17">
        <f>INDEX(resultados!$A$2:$ZZ$2614, 11, MATCH($B$3, resultados!$A$1:$ZZ$1, 0))</f>
        <v/>
      </c>
    </row>
    <row r="18">
      <c r="A18">
        <f>INDEX(resultados!$A$2:$ZZ$2614, 12, MATCH($B$1, resultados!$A$1:$ZZ$1, 0))</f>
        <v/>
      </c>
      <c r="B18">
        <f>INDEX(resultados!$A$2:$ZZ$2614, 12, MATCH($B$2, resultados!$A$1:$ZZ$1, 0))</f>
        <v/>
      </c>
      <c r="C18">
        <f>INDEX(resultados!$A$2:$ZZ$2614, 12, MATCH($B$3, resultados!$A$1:$ZZ$1, 0))</f>
        <v/>
      </c>
    </row>
    <row r="19">
      <c r="A19">
        <f>INDEX(resultados!$A$2:$ZZ$2614, 13, MATCH($B$1, resultados!$A$1:$ZZ$1, 0))</f>
        <v/>
      </c>
      <c r="B19">
        <f>INDEX(resultados!$A$2:$ZZ$2614, 13, MATCH($B$2, resultados!$A$1:$ZZ$1, 0))</f>
        <v/>
      </c>
      <c r="C19">
        <f>INDEX(resultados!$A$2:$ZZ$2614, 13, MATCH($B$3, resultados!$A$1:$ZZ$1, 0))</f>
        <v/>
      </c>
    </row>
    <row r="20">
      <c r="A20">
        <f>INDEX(resultados!$A$2:$ZZ$2614, 14, MATCH($B$1, resultados!$A$1:$ZZ$1, 0))</f>
        <v/>
      </c>
      <c r="B20">
        <f>INDEX(resultados!$A$2:$ZZ$2614, 14, MATCH($B$2, resultados!$A$1:$ZZ$1, 0))</f>
        <v/>
      </c>
      <c r="C20">
        <f>INDEX(resultados!$A$2:$ZZ$2614, 14, MATCH($B$3, resultados!$A$1:$ZZ$1, 0))</f>
        <v/>
      </c>
    </row>
    <row r="21">
      <c r="A21">
        <f>INDEX(resultados!$A$2:$ZZ$2614, 15, MATCH($B$1, resultados!$A$1:$ZZ$1, 0))</f>
        <v/>
      </c>
      <c r="B21">
        <f>INDEX(resultados!$A$2:$ZZ$2614, 15, MATCH($B$2, resultados!$A$1:$ZZ$1, 0))</f>
        <v/>
      </c>
      <c r="C21">
        <f>INDEX(resultados!$A$2:$ZZ$2614, 15, MATCH($B$3, resultados!$A$1:$ZZ$1, 0))</f>
        <v/>
      </c>
    </row>
    <row r="22">
      <c r="A22">
        <f>INDEX(resultados!$A$2:$ZZ$2614, 16, MATCH($B$1, resultados!$A$1:$ZZ$1, 0))</f>
        <v/>
      </c>
      <c r="B22">
        <f>INDEX(resultados!$A$2:$ZZ$2614, 16, MATCH($B$2, resultados!$A$1:$ZZ$1, 0))</f>
        <v/>
      </c>
      <c r="C22">
        <f>INDEX(resultados!$A$2:$ZZ$2614, 16, MATCH($B$3, resultados!$A$1:$ZZ$1, 0))</f>
        <v/>
      </c>
    </row>
    <row r="23">
      <c r="A23">
        <f>INDEX(resultados!$A$2:$ZZ$2614, 17, MATCH($B$1, resultados!$A$1:$ZZ$1, 0))</f>
        <v/>
      </c>
      <c r="B23">
        <f>INDEX(resultados!$A$2:$ZZ$2614, 17, MATCH($B$2, resultados!$A$1:$ZZ$1, 0))</f>
        <v/>
      </c>
      <c r="C23">
        <f>INDEX(resultados!$A$2:$ZZ$2614, 17, MATCH($B$3, resultados!$A$1:$ZZ$1, 0))</f>
        <v/>
      </c>
    </row>
    <row r="24">
      <c r="A24">
        <f>INDEX(resultados!$A$2:$ZZ$2614, 18, MATCH($B$1, resultados!$A$1:$ZZ$1, 0))</f>
        <v/>
      </c>
      <c r="B24">
        <f>INDEX(resultados!$A$2:$ZZ$2614, 18, MATCH($B$2, resultados!$A$1:$ZZ$1, 0))</f>
        <v/>
      </c>
      <c r="C24">
        <f>INDEX(resultados!$A$2:$ZZ$2614, 18, MATCH($B$3, resultados!$A$1:$ZZ$1, 0))</f>
        <v/>
      </c>
    </row>
    <row r="25">
      <c r="A25">
        <f>INDEX(resultados!$A$2:$ZZ$2614, 19, MATCH($B$1, resultados!$A$1:$ZZ$1, 0))</f>
        <v/>
      </c>
      <c r="B25">
        <f>INDEX(resultados!$A$2:$ZZ$2614, 19, MATCH($B$2, resultados!$A$1:$ZZ$1, 0))</f>
        <v/>
      </c>
      <c r="C25">
        <f>INDEX(resultados!$A$2:$ZZ$2614, 19, MATCH($B$3, resultados!$A$1:$ZZ$1, 0))</f>
        <v/>
      </c>
    </row>
    <row r="26">
      <c r="A26">
        <f>INDEX(resultados!$A$2:$ZZ$2614, 20, MATCH($B$1, resultados!$A$1:$ZZ$1, 0))</f>
        <v/>
      </c>
      <c r="B26">
        <f>INDEX(resultados!$A$2:$ZZ$2614, 20, MATCH($B$2, resultados!$A$1:$ZZ$1, 0))</f>
        <v/>
      </c>
      <c r="C26">
        <f>INDEX(resultados!$A$2:$ZZ$2614, 20, MATCH($B$3, resultados!$A$1:$ZZ$1, 0))</f>
        <v/>
      </c>
    </row>
    <row r="27">
      <c r="A27">
        <f>INDEX(resultados!$A$2:$ZZ$2614, 21, MATCH($B$1, resultados!$A$1:$ZZ$1, 0))</f>
        <v/>
      </c>
      <c r="B27">
        <f>INDEX(resultados!$A$2:$ZZ$2614, 21, MATCH($B$2, resultados!$A$1:$ZZ$1, 0))</f>
        <v/>
      </c>
      <c r="C27">
        <f>INDEX(resultados!$A$2:$ZZ$2614, 21, MATCH($B$3, resultados!$A$1:$ZZ$1, 0))</f>
        <v/>
      </c>
    </row>
    <row r="28">
      <c r="A28">
        <f>INDEX(resultados!$A$2:$ZZ$2614, 22, MATCH($B$1, resultados!$A$1:$ZZ$1, 0))</f>
        <v/>
      </c>
      <c r="B28">
        <f>INDEX(resultados!$A$2:$ZZ$2614, 22, MATCH($B$2, resultados!$A$1:$ZZ$1, 0))</f>
        <v/>
      </c>
      <c r="C28">
        <f>INDEX(resultados!$A$2:$ZZ$2614, 22, MATCH($B$3, resultados!$A$1:$ZZ$1, 0))</f>
        <v/>
      </c>
    </row>
    <row r="29">
      <c r="A29">
        <f>INDEX(resultados!$A$2:$ZZ$2614, 23, MATCH($B$1, resultados!$A$1:$ZZ$1, 0))</f>
        <v/>
      </c>
      <c r="B29">
        <f>INDEX(resultados!$A$2:$ZZ$2614, 23, MATCH($B$2, resultados!$A$1:$ZZ$1, 0))</f>
        <v/>
      </c>
      <c r="C29">
        <f>INDEX(resultados!$A$2:$ZZ$2614, 23, MATCH($B$3, resultados!$A$1:$ZZ$1, 0))</f>
        <v/>
      </c>
    </row>
    <row r="30">
      <c r="A30">
        <f>INDEX(resultados!$A$2:$ZZ$2614, 24, MATCH($B$1, resultados!$A$1:$ZZ$1, 0))</f>
        <v/>
      </c>
      <c r="B30">
        <f>INDEX(resultados!$A$2:$ZZ$2614, 24, MATCH($B$2, resultados!$A$1:$ZZ$1, 0))</f>
        <v/>
      </c>
      <c r="C30">
        <f>INDEX(resultados!$A$2:$ZZ$2614, 24, MATCH($B$3, resultados!$A$1:$ZZ$1, 0))</f>
        <v/>
      </c>
    </row>
    <row r="31">
      <c r="A31">
        <f>INDEX(resultados!$A$2:$ZZ$2614, 25, MATCH($B$1, resultados!$A$1:$ZZ$1, 0))</f>
        <v/>
      </c>
      <c r="B31">
        <f>INDEX(resultados!$A$2:$ZZ$2614, 25, MATCH($B$2, resultados!$A$1:$ZZ$1, 0))</f>
        <v/>
      </c>
      <c r="C31">
        <f>INDEX(resultados!$A$2:$ZZ$2614, 25, MATCH($B$3, resultados!$A$1:$ZZ$1, 0))</f>
        <v/>
      </c>
    </row>
    <row r="32">
      <c r="A32">
        <f>INDEX(resultados!$A$2:$ZZ$2614, 26, MATCH($B$1, resultados!$A$1:$ZZ$1, 0))</f>
        <v/>
      </c>
      <c r="B32">
        <f>INDEX(resultados!$A$2:$ZZ$2614, 26, MATCH($B$2, resultados!$A$1:$ZZ$1, 0))</f>
        <v/>
      </c>
      <c r="C32">
        <f>INDEX(resultados!$A$2:$ZZ$2614, 26, MATCH($B$3, resultados!$A$1:$ZZ$1, 0))</f>
        <v/>
      </c>
    </row>
    <row r="33">
      <c r="A33">
        <f>INDEX(resultados!$A$2:$ZZ$2614, 27, MATCH($B$1, resultados!$A$1:$ZZ$1, 0))</f>
        <v/>
      </c>
      <c r="B33">
        <f>INDEX(resultados!$A$2:$ZZ$2614, 27, MATCH($B$2, resultados!$A$1:$ZZ$1, 0))</f>
        <v/>
      </c>
      <c r="C33">
        <f>INDEX(resultados!$A$2:$ZZ$2614, 27, MATCH($B$3, resultados!$A$1:$ZZ$1, 0))</f>
        <v/>
      </c>
    </row>
    <row r="34">
      <c r="A34">
        <f>INDEX(resultados!$A$2:$ZZ$2614, 28, MATCH($B$1, resultados!$A$1:$ZZ$1, 0))</f>
        <v/>
      </c>
      <c r="B34">
        <f>INDEX(resultados!$A$2:$ZZ$2614, 28, MATCH($B$2, resultados!$A$1:$ZZ$1, 0))</f>
        <v/>
      </c>
      <c r="C34">
        <f>INDEX(resultados!$A$2:$ZZ$2614, 28, MATCH($B$3, resultados!$A$1:$ZZ$1, 0))</f>
        <v/>
      </c>
    </row>
    <row r="35">
      <c r="A35">
        <f>INDEX(resultados!$A$2:$ZZ$2614, 29, MATCH($B$1, resultados!$A$1:$ZZ$1, 0))</f>
        <v/>
      </c>
      <c r="B35">
        <f>INDEX(resultados!$A$2:$ZZ$2614, 29, MATCH($B$2, resultados!$A$1:$ZZ$1, 0))</f>
        <v/>
      </c>
      <c r="C35">
        <f>INDEX(resultados!$A$2:$ZZ$2614, 29, MATCH($B$3, resultados!$A$1:$ZZ$1, 0))</f>
        <v/>
      </c>
    </row>
    <row r="36">
      <c r="A36">
        <f>INDEX(resultados!$A$2:$ZZ$2614, 30, MATCH($B$1, resultados!$A$1:$ZZ$1, 0))</f>
        <v/>
      </c>
      <c r="B36">
        <f>INDEX(resultados!$A$2:$ZZ$2614, 30, MATCH($B$2, resultados!$A$1:$ZZ$1, 0))</f>
        <v/>
      </c>
      <c r="C36">
        <f>INDEX(resultados!$A$2:$ZZ$2614, 30, MATCH($B$3, resultados!$A$1:$ZZ$1, 0))</f>
        <v/>
      </c>
    </row>
    <row r="37">
      <c r="A37">
        <f>INDEX(resultados!$A$2:$ZZ$2614, 31, MATCH($B$1, resultados!$A$1:$ZZ$1, 0))</f>
        <v/>
      </c>
      <c r="B37">
        <f>INDEX(resultados!$A$2:$ZZ$2614, 31, MATCH($B$2, resultados!$A$1:$ZZ$1, 0))</f>
        <v/>
      </c>
      <c r="C37">
        <f>INDEX(resultados!$A$2:$ZZ$2614, 31, MATCH($B$3, resultados!$A$1:$ZZ$1, 0))</f>
        <v/>
      </c>
    </row>
    <row r="38">
      <c r="A38">
        <f>INDEX(resultados!$A$2:$ZZ$2614, 32, MATCH($B$1, resultados!$A$1:$ZZ$1, 0))</f>
        <v/>
      </c>
      <c r="B38">
        <f>INDEX(resultados!$A$2:$ZZ$2614, 32, MATCH($B$2, resultados!$A$1:$ZZ$1, 0))</f>
        <v/>
      </c>
      <c r="C38">
        <f>INDEX(resultados!$A$2:$ZZ$2614, 32, MATCH($B$3, resultados!$A$1:$ZZ$1, 0))</f>
        <v/>
      </c>
    </row>
    <row r="39">
      <c r="A39">
        <f>INDEX(resultados!$A$2:$ZZ$2614, 33, MATCH($B$1, resultados!$A$1:$ZZ$1, 0))</f>
        <v/>
      </c>
      <c r="B39">
        <f>INDEX(resultados!$A$2:$ZZ$2614, 33, MATCH($B$2, resultados!$A$1:$ZZ$1, 0))</f>
        <v/>
      </c>
      <c r="C39">
        <f>INDEX(resultados!$A$2:$ZZ$2614, 33, MATCH($B$3, resultados!$A$1:$ZZ$1, 0))</f>
        <v/>
      </c>
    </row>
    <row r="40">
      <c r="A40">
        <f>INDEX(resultados!$A$2:$ZZ$2614, 34, MATCH($B$1, resultados!$A$1:$ZZ$1, 0))</f>
        <v/>
      </c>
      <c r="B40">
        <f>INDEX(resultados!$A$2:$ZZ$2614, 34, MATCH($B$2, resultados!$A$1:$ZZ$1, 0))</f>
        <v/>
      </c>
      <c r="C40">
        <f>INDEX(resultados!$A$2:$ZZ$2614, 34, MATCH($B$3, resultados!$A$1:$ZZ$1, 0))</f>
        <v/>
      </c>
    </row>
    <row r="41">
      <c r="A41">
        <f>INDEX(resultados!$A$2:$ZZ$2614, 35, MATCH($B$1, resultados!$A$1:$ZZ$1, 0))</f>
        <v/>
      </c>
      <c r="B41">
        <f>INDEX(resultados!$A$2:$ZZ$2614, 35, MATCH($B$2, resultados!$A$1:$ZZ$1, 0))</f>
        <v/>
      </c>
      <c r="C41">
        <f>INDEX(resultados!$A$2:$ZZ$2614, 35, MATCH($B$3, resultados!$A$1:$ZZ$1, 0))</f>
        <v/>
      </c>
    </row>
    <row r="42">
      <c r="A42">
        <f>INDEX(resultados!$A$2:$ZZ$2614, 36, MATCH($B$1, resultados!$A$1:$ZZ$1, 0))</f>
        <v/>
      </c>
      <c r="B42">
        <f>INDEX(resultados!$A$2:$ZZ$2614, 36, MATCH($B$2, resultados!$A$1:$ZZ$1, 0))</f>
        <v/>
      </c>
      <c r="C42">
        <f>INDEX(resultados!$A$2:$ZZ$2614, 36, MATCH($B$3, resultados!$A$1:$ZZ$1, 0))</f>
        <v/>
      </c>
    </row>
    <row r="43">
      <c r="A43">
        <f>INDEX(resultados!$A$2:$ZZ$2614, 37, MATCH($B$1, resultados!$A$1:$ZZ$1, 0))</f>
        <v/>
      </c>
      <c r="B43">
        <f>INDEX(resultados!$A$2:$ZZ$2614, 37, MATCH($B$2, resultados!$A$1:$ZZ$1, 0))</f>
        <v/>
      </c>
      <c r="C43">
        <f>INDEX(resultados!$A$2:$ZZ$2614, 37, MATCH($B$3, resultados!$A$1:$ZZ$1, 0))</f>
        <v/>
      </c>
    </row>
    <row r="44">
      <c r="A44">
        <f>INDEX(resultados!$A$2:$ZZ$2614, 38, MATCH($B$1, resultados!$A$1:$ZZ$1, 0))</f>
        <v/>
      </c>
      <c r="B44">
        <f>INDEX(resultados!$A$2:$ZZ$2614, 38, MATCH($B$2, resultados!$A$1:$ZZ$1, 0))</f>
        <v/>
      </c>
      <c r="C44">
        <f>INDEX(resultados!$A$2:$ZZ$2614, 38, MATCH($B$3, resultados!$A$1:$ZZ$1, 0))</f>
        <v/>
      </c>
    </row>
    <row r="45">
      <c r="A45">
        <f>INDEX(resultados!$A$2:$ZZ$2614, 39, MATCH($B$1, resultados!$A$1:$ZZ$1, 0))</f>
        <v/>
      </c>
      <c r="B45">
        <f>INDEX(resultados!$A$2:$ZZ$2614, 39, MATCH($B$2, resultados!$A$1:$ZZ$1, 0))</f>
        <v/>
      </c>
      <c r="C45">
        <f>INDEX(resultados!$A$2:$ZZ$2614, 39, MATCH($B$3, resultados!$A$1:$ZZ$1, 0))</f>
        <v/>
      </c>
    </row>
    <row r="46">
      <c r="A46">
        <f>INDEX(resultados!$A$2:$ZZ$2614, 40, MATCH($B$1, resultados!$A$1:$ZZ$1, 0))</f>
        <v/>
      </c>
      <c r="B46">
        <f>INDEX(resultados!$A$2:$ZZ$2614, 40, MATCH($B$2, resultados!$A$1:$ZZ$1, 0))</f>
        <v/>
      </c>
      <c r="C46">
        <f>INDEX(resultados!$A$2:$ZZ$2614, 40, MATCH($B$3, resultados!$A$1:$ZZ$1, 0))</f>
        <v/>
      </c>
    </row>
    <row r="47">
      <c r="A47">
        <f>INDEX(resultados!$A$2:$ZZ$2614, 41, MATCH($B$1, resultados!$A$1:$ZZ$1, 0))</f>
        <v/>
      </c>
      <c r="B47">
        <f>INDEX(resultados!$A$2:$ZZ$2614, 41, MATCH($B$2, resultados!$A$1:$ZZ$1, 0))</f>
        <v/>
      </c>
      <c r="C47">
        <f>INDEX(resultados!$A$2:$ZZ$2614, 41, MATCH($B$3, resultados!$A$1:$ZZ$1, 0))</f>
        <v/>
      </c>
    </row>
    <row r="48">
      <c r="A48">
        <f>INDEX(resultados!$A$2:$ZZ$2614, 42, MATCH($B$1, resultados!$A$1:$ZZ$1, 0))</f>
        <v/>
      </c>
      <c r="B48">
        <f>INDEX(resultados!$A$2:$ZZ$2614, 42, MATCH($B$2, resultados!$A$1:$ZZ$1, 0))</f>
        <v/>
      </c>
      <c r="C48">
        <f>INDEX(resultados!$A$2:$ZZ$2614, 42, MATCH($B$3, resultados!$A$1:$ZZ$1, 0))</f>
        <v/>
      </c>
    </row>
    <row r="49">
      <c r="A49">
        <f>INDEX(resultados!$A$2:$ZZ$2614, 43, MATCH($B$1, resultados!$A$1:$ZZ$1, 0))</f>
        <v/>
      </c>
      <c r="B49">
        <f>INDEX(resultados!$A$2:$ZZ$2614, 43, MATCH($B$2, resultados!$A$1:$ZZ$1, 0))</f>
        <v/>
      </c>
      <c r="C49">
        <f>INDEX(resultados!$A$2:$ZZ$2614, 43, MATCH($B$3, resultados!$A$1:$ZZ$1, 0))</f>
        <v/>
      </c>
    </row>
    <row r="50">
      <c r="A50">
        <f>INDEX(resultados!$A$2:$ZZ$2614, 44, MATCH($B$1, resultados!$A$1:$ZZ$1, 0))</f>
        <v/>
      </c>
      <c r="B50">
        <f>INDEX(resultados!$A$2:$ZZ$2614, 44, MATCH($B$2, resultados!$A$1:$ZZ$1, 0))</f>
        <v/>
      </c>
      <c r="C50">
        <f>INDEX(resultados!$A$2:$ZZ$2614, 44, MATCH($B$3, resultados!$A$1:$ZZ$1, 0))</f>
        <v/>
      </c>
    </row>
    <row r="51">
      <c r="A51">
        <f>INDEX(resultados!$A$2:$ZZ$2614, 45, MATCH($B$1, resultados!$A$1:$ZZ$1, 0))</f>
        <v/>
      </c>
      <c r="B51">
        <f>INDEX(resultados!$A$2:$ZZ$2614, 45, MATCH($B$2, resultados!$A$1:$ZZ$1, 0))</f>
        <v/>
      </c>
      <c r="C51">
        <f>INDEX(resultados!$A$2:$ZZ$2614, 45, MATCH($B$3, resultados!$A$1:$ZZ$1, 0))</f>
        <v/>
      </c>
    </row>
    <row r="52">
      <c r="A52">
        <f>INDEX(resultados!$A$2:$ZZ$2614, 46, MATCH($B$1, resultados!$A$1:$ZZ$1, 0))</f>
        <v/>
      </c>
      <c r="B52">
        <f>INDEX(resultados!$A$2:$ZZ$2614, 46, MATCH($B$2, resultados!$A$1:$ZZ$1, 0))</f>
        <v/>
      </c>
      <c r="C52">
        <f>INDEX(resultados!$A$2:$ZZ$2614, 46, MATCH($B$3, resultados!$A$1:$ZZ$1, 0))</f>
        <v/>
      </c>
    </row>
    <row r="53">
      <c r="A53">
        <f>INDEX(resultados!$A$2:$ZZ$2614, 47, MATCH($B$1, resultados!$A$1:$ZZ$1, 0))</f>
        <v/>
      </c>
      <c r="B53">
        <f>INDEX(resultados!$A$2:$ZZ$2614, 47, MATCH($B$2, resultados!$A$1:$ZZ$1, 0))</f>
        <v/>
      </c>
      <c r="C53">
        <f>INDEX(resultados!$A$2:$ZZ$2614, 47, MATCH($B$3, resultados!$A$1:$ZZ$1, 0))</f>
        <v/>
      </c>
    </row>
    <row r="54">
      <c r="A54">
        <f>INDEX(resultados!$A$2:$ZZ$2614, 48, MATCH($B$1, resultados!$A$1:$ZZ$1, 0))</f>
        <v/>
      </c>
      <c r="B54">
        <f>INDEX(resultados!$A$2:$ZZ$2614, 48, MATCH($B$2, resultados!$A$1:$ZZ$1, 0))</f>
        <v/>
      </c>
      <c r="C54">
        <f>INDEX(resultados!$A$2:$ZZ$2614, 48, MATCH($B$3, resultados!$A$1:$ZZ$1, 0))</f>
        <v/>
      </c>
    </row>
    <row r="55">
      <c r="A55">
        <f>INDEX(resultados!$A$2:$ZZ$2614, 49, MATCH($B$1, resultados!$A$1:$ZZ$1, 0))</f>
        <v/>
      </c>
      <c r="B55">
        <f>INDEX(resultados!$A$2:$ZZ$2614, 49, MATCH($B$2, resultados!$A$1:$ZZ$1, 0))</f>
        <v/>
      </c>
      <c r="C55">
        <f>INDEX(resultados!$A$2:$ZZ$2614, 49, MATCH($B$3, resultados!$A$1:$ZZ$1, 0))</f>
        <v/>
      </c>
    </row>
    <row r="56">
      <c r="A56">
        <f>INDEX(resultados!$A$2:$ZZ$2614, 50, MATCH($B$1, resultados!$A$1:$ZZ$1, 0))</f>
        <v/>
      </c>
      <c r="B56">
        <f>INDEX(resultados!$A$2:$ZZ$2614, 50, MATCH($B$2, resultados!$A$1:$ZZ$1, 0))</f>
        <v/>
      </c>
      <c r="C56">
        <f>INDEX(resultados!$A$2:$ZZ$2614, 50, MATCH($B$3, resultados!$A$1:$ZZ$1, 0))</f>
        <v/>
      </c>
    </row>
    <row r="57">
      <c r="A57">
        <f>INDEX(resultados!$A$2:$ZZ$2614, 51, MATCH($B$1, resultados!$A$1:$ZZ$1, 0))</f>
        <v/>
      </c>
      <c r="B57">
        <f>INDEX(resultados!$A$2:$ZZ$2614, 51, MATCH($B$2, resultados!$A$1:$ZZ$1, 0))</f>
        <v/>
      </c>
      <c r="C57">
        <f>INDEX(resultados!$A$2:$ZZ$2614, 51, MATCH($B$3, resultados!$A$1:$ZZ$1, 0))</f>
        <v/>
      </c>
    </row>
    <row r="58">
      <c r="A58">
        <f>INDEX(resultados!$A$2:$ZZ$2614, 52, MATCH($B$1, resultados!$A$1:$ZZ$1, 0))</f>
        <v/>
      </c>
      <c r="B58">
        <f>INDEX(resultados!$A$2:$ZZ$2614, 52, MATCH($B$2, resultados!$A$1:$ZZ$1, 0))</f>
        <v/>
      </c>
      <c r="C58">
        <f>INDEX(resultados!$A$2:$ZZ$2614, 52, MATCH($B$3, resultados!$A$1:$ZZ$1, 0))</f>
        <v/>
      </c>
    </row>
    <row r="59">
      <c r="A59">
        <f>INDEX(resultados!$A$2:$ZZ$2614, 53, MATCH($B$1, resultados!$A$1:$ZZ$1, 0))</f>
        <v/>
      </c>
      <c r="B59">
        <f>INDEX(resultados!$A$2:$ZZ$2614, 53, MATCH($B$2, resultados!$A$1:$ZZ$1, 0))</f>
        <v/>
      </c>
      <c r="C59">
        <f>INDEX(resultados!$A$2:$ZZ$2614, 53, MATCH($B$3, resultados!$A$1:$ZZ$1, 0))</f>
        <v/>
      </c>
    </row>
    <row r="60">
      <c r="A60">
        <f>INDEX(resultados!$A$2:$ZZ$2614, 54, MATCH($B$1, resultados!$A$1:$ZZ$1, 0))</f>
        <v/>
      </c>
      <c r="B60">
        <f>INDEX(resultados!$A$2:$ZZ$2614, 54, MATCH($B$2, resultados!$A$1:$ZZ$1, 0))</f>
        <v/>
      </c>
      <c r="C60">
        <f>INDEX(resultados!$A$2:$ZZ$2614, 54, MATCH($B$3, resultados!$A$1:$ZZ$1, 0))</f>
        <v/>
      </c>
    </row>
    <row r="61">
      <c r="A61">
        <f>INDEX(resultados!$A$2:$ZZ$2614, 55, MATCH($B$1, resultados!$A$1:$ZZ$1, 0))</f>
        <v/>
      </c>
      <c r="B61">
        <f>INDEX(resultados!$A$2:$ZZ$2614, 55, MATCH($B$2, resultados!$A$1:$ZZ$1, 0))</f>
        <v/>
      </c>
      <c r="C61">
        <f>INDEX(resultados!$A$2:$ZZ$2614, 55, MATCH($B$3, resultados!$A$1:$ZZ$1, 0))</f>
        <v/>
      </c>
    </row>
    <row r="62">
      <c r="A62">
        <f>INDEX(resultados!$A$2:$ZZ$2614, 56, MATCH($B$1, resultados!$A$1:$ZZ$1, 0))</f>
        <v/>
      </c>
      <c r="B62">
        <f>INDEX(resultados!$A$2:$ZZ$2614, 56, MATCH($B$2, resultados!$A$1:$ZZ$1, 0))</f>
        <v/>
      </c>
      <c r="C62">
        <f>INDEX(resultados!$A$2:$ZZ$2614, 56, MATCH($B$3, resultados!$A$1:$ZZ$1, 0))</f>
        <v/>
      </c>
    </row>
    <row r="63">
      <c r="A63">
        <f>INDEX(resultados!$A$2:$ZZ$2614, 57, MATCH($B$1, resultados!$A$1:$ZZ$1, 0))</f>
        <v/>
      </c>
      <c r="B63">
        <f>INDEX(resultados!$A$2:$ZZ$2614, 57, MATCH($B$2, resultados!$A$1:$ZZ$1, 0))</f>
        <v/>
      </c>
      <c r="C63">
        <f>INDEX(resultados!$A$2:$ZZ$2614, 57, MATCH($B$3, resultados!$A$1:$ZZ$1, 0))</f>
        <v/>
      </c>
    </row>
    <row r="64">
      <c r="A64">
        <f>INDEX(resultados!$A$2:$ZZ$2614, 58, MATCH($B$1, resultados!$A$1:$ZZ$1, 0))</f>
        <v/>
      </c>
      <c r="B64">
        <f>INDEX(resultados!$A$2:$ZZ$2614, 58, MATCH($B$2, resultados!$A$1:$ZZ$1, 0))</f>
        <v/>
      </c>
      <c r="C64">
        <f>INDEX(resultados!$A$2:$ZZ$2614, 58, MATCH($B$3, resultados!$A$1:$ZZ$1, 0))</f>
        <v/>
      </c>
    </row>
    <row r="65">
      <c r="A65">
        <f>INDEX(resultados!$A$2:$ZZ$2614, 59, MATCH($B$1, resultados!$A$1:$ZZ$1, 0))</f>
        <v/>
      </c>
      <c r="B65">
        <f>INDEX(resultados!$A$2:$ZZ$2614, 59, MATCH($B$2, resultados!$A$1:$ZZ$1, 0))</f>
        <v/>
      </c>
      <c r="C65">
        <f>INDEX(resultados!$A$2:$ZZ$2614, 59, MATCH($B$3, resultados!$A$1:$ZZ$1, 0))</f>
        <v/>
      </c>
    </row>
    <row r="66">
      <c r="A66">
        <f>INDEX(resultados!$A$2:$ZZ$2614, 60, MATCH($B$1, resultados!$A$1:$ZZ$1, 0))</f>
        <v/>
      </c>
      <c r="B66">
        <f>INDEX(resultados!$A$2:$ZZ$2614, 60, MATCH($B$2, resultados!$A$1:$ZZ$1, 0))</f>
        <v/>
      </c>
      <c r="C66">
        <f>INDEX(resultados!$A$2:$ZZ$2614, 60, MATCH($B$3, resultados!$A$1:$ZZ$1, 0))</f>
        <v/>
      </c>
    </row>
    <row r="67">
      <c r="A67">
        <f>INDEX(resultados!$A$2:$ZZ$2614, 61, MATCH($B$1, resultados!$A$1:$ZZ$1, 0))</f>
        <v/>
      </c>
      <c r="B67">
        <f>INDEX(resultados!$A$2:$ZZ$2614, 61, MATCH($B$2, resultados!$A$1:$ZZ$1, 0))</f>
        <v/>
      </c>
      <c r="C67">
        <f>INDEX(resultados!$A$2:$ZZ$2614, 61, MATCH($B$3, resultados!$A$1:$ZZ$1, 0))</f>
        <v/>
      </c>
    </row>
    <row r="68">
      <c r="A68">
        <f>INDEX(resultados!$A$2:$ZZ$2614, 62, MATCH($B$1, resultados!$A$1:$ZZ$1, 0))</f>
        <v/>
      </c>
      <c r="B68">
        <f>INDEX(resultados!$A$2:$ZZ$2614, 62, MATCH($B$2, resultados!$A$1:$ZZ$1, 0))</f>
        <v/>
      </c>
      <c r="C68">
        <f>INDEX(resultados!$A$2:$ZZ$2614, 62, MATCH($B$3, resultados!$A$1:$ZZ$1, 0))</f>
        <v/>
      </c>
    </row>
    <row r="69">
      <c r="A69">
        <f>INDEX(resultados!$A$2:$ZZ$2614, 63, MATCH($B$1, resultados!$A$1:$ZZ$1, 0))</f>
        <v/>
      </c>
      <c r="B69">
        <f>INDEX(resultados!$A$2:$ZZ$2614, 63, MATCH($B$2, resultados!$A$1:$ZZ$1, 0))</f>
        <v/>
      </c>
      <c r="C69">
        <f>INDEX(resultados!$A$2:$ZZ$2614, 63, MATCH($B$3, resultados!$A$1:$ZZ$1, 0))</f>
        <v/>
      </c>
    </row>
    <row r="70">
      <c r="A70">
        <f>INDEX(resultados!$A$2:$ZZ$2614, 64, MATCH($B$1, resultados!$A$1:$ZZ$1, 0))</f>
        <v/>
      </c>
      <c r="B70">
        <f>INDEX(resultados!$A$2:$ZZ$2614, 64, MATCH($B$2, resultados!$A$1:$ZZ$1, 0))</f>
        <v/>
      </c>
      <c r="C70">
        <f>INDEX(resultados!$A$2:$ZZ$2614, 64, MATCH($B$3, resultados!$A$1:$ZZ$1, 0))</f>
        <v/>
      </c>
    </row>
    <row r="71">
      <c r="A71">
        <f>INDEX(resultados!$A$2:$ZZ$2614, 65, MATCH($B$1, resultados!$A$1:$ZZ$1, 0))</f>
        <v/>
      </c>
      <c r="B71">
        <f>INDEX(resultados!$A$2:$ZZ$2614, 65, MATCH($B$2, resultados!$A$1:$ZZ$1, 0))</f>
        <v/>
      </c>
      <c r="C71">
        <f>INDEX(resultados!$A$2:$ZZ$2614, 65, MATCH($B$3, resultados!$A$1:$ZZ$1, 0))</f>
        <v/>
      </c>
    </row>
    <row r="72">
      <c r="A72">
        <f>INDEX(resultados!$A$2:$ZZ$2614, 66, MATCH($B$1, resultados!$A$1:$ZZ$1, 0))</f>
        <v/>
      </c>
      <c r="B72">
        <f>INDEX(resultados!$A$2:$ZZ$2614, 66, MATCH($B$2, resultados!$A$1:$ZZ$1, 0))</f>
        <v/>
      </c>
      <c r="C72">
        <f>INDEX(resultados!$A$2:$ZZ$2614, 66, MATCH($B$3, resultados!$A$1:$ZZ$1, 0))</f>
        <v/>
      </c>
    </row>
    <row r="73">
      <c r="A73">
        <f>INDEX(resultados!$A$2:$ZZ$2614, 67, MATCH($B$1, resultados!$A$1:$ZZ$1, 0))</f>
        <v/>
      </c>
      <c r="B73">
        <f>INDEX(resultados!$A$2:$ZZ$2614, 67, MATCH($B$2, resultados!$A$1:$ZZ$1, 0))</f>
        <v/>
      </c>
      <c r="C73">
        <f>INDEX(resultados!$A$2:$ZZ$2614, 67, MATCH($B$3, resultados!$A$1:$ZZ$1, 0))</f>
        <v/>
      </c>
    </row>
    <row r="74">
      <c r="A74">
        <f>INDEX(resultados!$A$2:$ZZ$2614, 68, MATCH($B$1, resultados!$A$1:$ZZ$1, 0))</f>
        <v/>
      </c>
      <c r="B74">
        <f>INDEX(resultados!$A$2:$ZZ$2614, 68, MATCH($B$2, resultados!$A$1:$ZZ$1, 0))</f>
        <v/>
      </c>
      <c r="C74">
        <f>INDEX(resultados!$A$2:$ZZ$2614, 68, MATCH($B$3, resultados!$A$1:$ZZ$1, 0))</f>
        <v/>
      </c>
    </row>
    <row r="75">
      <c r="A75">
        <f>INDEX(resultados!$A$2:$ZZ$2614, 69, MATCH($B$1, resultados!$A$1:$ZZ$1, 0))</f>
        <v/>
      </c>
      <c r="B75">
        <f>INDEX(resultados!$A$2:$ZZ$2614, 69, MATCH($B$2, resultados!$A$1:$ZZ$1, 0))</f>
        <v/>
      </c>
      <c r="C75">
        <f>INDEX(resultados!$A$2:$ZZ$2614, 69, MATCH($B$3, resultados!$A$1:$ZZ$1, 0))</f>
        <v/>
      </c>
    </row>
    <row r="76">
      <c r="A76">
        <f>INDEX(resultados!$A$2:$ZZ$2614, 70, MATCH($B$1, resultados!$A$1:$ZZ$1, 0))</f>
        <v/>
      </c>
      <c r="B76">
        <f>INDEX(resultados!$A$2:$ZZ$2614, 70, MATCH($B$2, resultados!$A$1:$ZZ$1, 0))</f>
        <v/>
      </c>
      <c r="C76">
        <f>INDEX(resultados!$A$2:$ZZ$2614, 70, MATCH($B$3, resultados!$A$1:$ZZ$1, 0))</f>
        <v/>
      </c>
    </row>
    <row r="77">
      <c r="A77">
        <f>INDEX(resultados!$A$2:$ZZ$2614, 71, MATCH($B$1, resultados!$A$1:$ZZ$1, 0))</f>
        <v/>
      </c>
      <c r="B77">
        <f>INDEX(resultados!$A$2:$ZZ$2614, 71, MATCH($B$2, resultados!$A$1:$ZZ$1, 0))</f>
        <v/>
      </c>
      <c r="C77">
        <f>INDEX(resultados!$A$2:$ZZ$2614, 71, MATCH($B$3, resultados!$A$1:$ZZ$1, 0))</f>
        <v/>
      </c>
    </row>
    <row r="78">
      <c r="A78">
        <f>INDEX(resultados!$A$2:$ZZ$2614, 72, MATCH($B$1, resultados!$A$1:$ZZ$1, 0))</f>
        <v/>
      </c>
      <c r="B78">
        <f>INDEX(resultados!$A$2:$ZZ$2614, 72, MATCH($B$2, resultados!$A$1:$ZZ$1, 0))</f>
        <v/>
      </c>
      <c r="C78">
        <f>INDEX(resultados!$A$2:$ZZ$2614, 72, MATCH($B$3, resultados!$A$1:$ZZ$1, 0))</f>
        <v/>
      </c>
    </row>
    <row r="79">
      <c r="A79">
        <f>INDEX(resultados!$A$2:$ZZ$2614, 73, MATCH($B$1, resultados!$A$1:$ZZ$1, 0))</f>
        <v/>
      </c>
      <c r="B79">
        <f>INDEX(resultados!$A$2:$ZZ$2614, 73, MATCH($B$2, resultados!$A$1:$ZZ$1, 0))</f>
        <v/>
      </c>
      <c r="C79">
        <f>INDEX(resultados!$A$2:$ZZ$2614, 73, MATCH($B$3, resultados!$A$1:$ZZ$1, 0))</f>
        <v/>
      </c>
    </row>
    <row r="80">
      <c r="A80">
        <f>INDEX(resultados!$A$2:$ZZ$2614, 74, MATCH($B$1, resultados!$A$1:$ZZ$1, 0))</f>
        <v/>
      </c>
      <c r="B80">
        <f>INDEX(resultados!$A$2:$ZZ$2614, 74, MATCH($B$2, resultados!$A$1:$ZZ$1, 0))</f>
        <v/>
      </c>
      <c r="C80">
        <f>INDEX(resultados!$A$2:$ZZ$2614, 74, MATCH($B$3, resultados!$A$1:$ZZ$1, 0))</f>
        <v/>
      </c>
    </row>
    <row r="81">
      <c r="A81">
        <f>INDEX(resultados!$A$2:$ZZ$2614, 75, MATCH($B$1, resultados!$A$1:$ZZ$1, 0))</f>
        <v/>
      </c>
      <c r="B81">
        <f>INDEX(resultados!$A$2:$ZZ$2614, 75, MATCH($B$2, resultados!$A$1:$ZZ$1, 0))</f>
        <v/>
      </c>
      <c r="C81">
        <f>INDEX(resultados!$A$2:$ZZ$2614, 75, MATCH($B$3, resultados!$A$1:$ZZ$1, 0))</f>
        <v/>
      </c>
    </row>
    <row r="82">
      <c r="A82">
        <f>INDEX(resultados!$A$2:$ZZ$2614, 76, MATCH($B$1, resultados!$A$1:$ZZ$1, 0))</f>
        <v/>
      </c>
      <c r="B82">
        <f>INDEX(resultados!$A$2:$ZZ$2614, 76, MATCH($B$2, resultados!$A$1:$ZZ$1, 0))</f>
        <v/>
      </c>
      <c r="C82">
        <f>INDEX(resultados!$A$2:$ZZ$2614, 76, MATCH($B$3, resultados!$A$1:$ZZ$1, 0))</f>
        <v/>
      </c>
    </row>
    <row r="83">
      <c r="A83">
        <f>INDEX(resultados!$A$2:$ZZ$2614, 77, MATCH($B$1, resultados!$A$1:$ZZ$1, 0))</f>
        <v/>
      </c>
      <c r="B83">
        <f>INDEX(resultados!$A$2:$ZZ$2614, 77, MATCH($B$2, resultados!$A$1:$ZZ$1, 0))</f>
        <v/>
      </c>
      <c r="C83">
        <f>INDEX(resultados!$A$2:$ZZ$2614, 77, MATCH($B$3, resultados!$A$1:$ZZ$1, 0))</f>
        <v/>
      </c>
    </row>
    <row r="84">
      <c r="A84">
        <f>INDEX(resultados!$A$2:$ZZ$2614, 78, MATCH($B$1, resultados!$A$1:$ZZ$1, 0))</f>
        <v/>
      </c>
      <c r="B84">
        <f>INDEX(resultados!$A$2:$ZZ$2614, 78, MATCH($B$2, resultados!$A$1:$ZZ$1, 0))</f>
        <v/>
      </c>
      <c r="C84">
        <f>INDEX(resultados!$A$2:$ZZ$2614, 78, MATCH($B$3, resultados!$A$1:$ZZ$1, 0))</f>
        <v/>
      </c>
    </row>
    <row r="85">
      <c r="A85">
        <f>INDEX(resultados!$A$2:$ZZ$2614, 79, MATCH($B$1, resultados!$A$1:$ZZ$1, 0))</f>
        <v/>
      </c>
      <c r="B85">
        <f>INDEX(resultados!$A$2:$ZZ$2614, 79, MATCH($B$2, resultados!$A$1:$ZZ$1, 0))</f>
        <v/>
      </c>
      <c r="C85">
        <f>INDEX(resultados!$A$2:$ZZ$2614, 79, MATCH($B$3, resultados!$A$1:$ZZ$1, 0))</f>
        <v/>
      </c>
    </row>
    <row r="86">
      <c r="A86">
        <f>INDEX(resultados!$A$2:$ZZ$2614, 80, MATCH($B$1, resultados!$A$1:$ZZ$1, 0))</f>
        <v/>
      </c>
      <c r="B86">
        <f>INDEX(resultados!$A$2:$ZZ$2614, 80, MATCH($B$2, resultados!$A$1:$ZZ$1, 0))</f>
        <v/>
      </c>
      <c r="C86">
        <f>INDEX(resultados!$A$2:$ZZ$2614, 80, MATCH($B$3, resultados!$A$1:$ZZ$1, 0))</f>
        <v/>
      </c>
    </row>
    <row r="87">
      <c r="A87">
        <f>INDEX(resultados!$A$2:$ZZ$2614, 81, MATCH($B$1, resultados!$A$1:$ZZ$1, 0))</f>
        <v/>
      </c>
      <c r="B87">
        <f>INDEX(resultados!$A$2:$ZZ$2614, 81, MATCH($B$2, resultados!$A$1:$ZZ$1, 0))</f>
        <v/>
      </c>
      <c r="C87">
        <f>INDEX(resultados!$A$2:$ZZ$2614, 81, MATCH($B$3, resultados!$A$1:$ZZ$1, 0))</f>
        <v/>
      </c>
    </row>
    <row r="88">
      <c r="A88">
        <f>INDEX(resultados!$A$2:$ZZ$2614, 82, MATCH($B$1, resultados!$A$1:$ZZ$1, 0))</f>
        <v/>
      </c>
      <c r="B88">
        <f>INDEX(resultados!$A$2:$ZZ$2614, 82, MATCH($B$2, resultados!$A$1:$ZZ$1, 0))</f>
        <v/>
      </c>
      <c r="C88">
        <f>INDEX(resultados!$A$2:$ZZ$2614, 82, MATCH($B$3, resultados!$A$1:$ZZ$1, 0))</f>
        <v/>
      </c>
    </row>
    <row r="89">
      <c r="A89">
        <f>INDEX(resultados!$A$2:$ZZ$2614, 83, MATCH($B$1, resultados!$A$1:$ZZ$1, 0))</f>
        <v/>
      </c>
      <c r="B89">
        <f>INDEX(resultados!$A$2:$ZZ$2614, 83, MATCH($B$2, resultados!$A$1:$ZZ$1, 0))</f>
        <v/>
      </c>
      <c r="C89">
        <f>INDEX(resultados!$A$2:$ZZ$2614, 83, MATCH($B$3, resultados!$A$1:$ZZ$1, 0))</f>
        <v/>
      </c>
    </row>
    <row r="90">
      <c r="A90">
        <f>INDEX(resultados!$A$2:$ZZ$2614, 84, MATCH($B$1, resultados!$A$1:$ZZ$1, 0))</f>
        <v/>
      </c>
      <c r="B90">
        <f>INDEX(resultados!$A$2:$ZZ$2614, 84, MATCH($B$2, resultados!$A$1:$ZZ$1, 0))</f>
        <v/>
      </c>
      <c r="C90">
        <f>INDEX(resultados!$A$2:$ZZ$2614, 84, MATCH($B$3, resultados!$A$1:$ZZ$1, 0))</f>
        <v/>
      </c>
    </row>
    <row r="91">
      <c r="A91">
        <f>INDEX(resultados!$A$2:$ZZ$2614, 85, MATCH($B$1, resultados!$A$1:$ZZ$1, 0))</f>
        <v/>
      </c>
      <c r="B91">
        <f>INDEX(resultados!$A$2:$ZZ$2614, 85, MATCH($B$2, resultados!$A$1:$ZZ$1, 0))</f>
        <v/>
      </c>
      <c r="C91">
        <f>INDEX(resultados!$A$2:$ZZ$2614, 85, MATCH($B$3, resultados!$A$1:$ZZ$1, 0))</f>
        <v/>
      </c>
    </row>
    <row r="92">
      <c r="A92">
        <f>INDEX(resultados!$A$2:$ZZ$2614, 86, MATCH($B$1, resultados!$A$1:$ZZ$1, 0))</f>
        <v/>
      </c>
      <c r="B92">
        <f>INDEX(resultados!$A$2:$ZZ$2614, 86, MATCH($B$2, resultados!$A$1:$ZZ$1, 0))</f>
        <v/>
      </c>
      <c r="C92">
        <f>INDEX(resultados!$A$2:$ZZ$2614, 86, MATCH($B$3, resultados!$A$1:$ZZ$1, 0))</f>
        <v/>
      </c>
    </row>
    <row r="93">
      <c r="A93">
        <f>INDEX(resultados!$A$2:$ZZ$2614, 87, MATCH($B$1, resultados!$A$1:$ZZ$1, 0))</f>
        <v/>
      </c>
      <c r="B93">
        <f>INDEX(resultados!$A$2:$ZZ$2614, 87, MATCH($B$2, resultados!$A$1:$ZZ$1, 0))</f>
        <v/>
      </c>
      <c r="C93">
        <f>INDEX(resultados!$A$2:$ZZ$2614, 87, MATCH($B$3, resultados!$A$1:$ZZ$1, 0))</f>
        <v/>
      </c>
    </row>
    <row r="94">
      <c r="A94">
        <f>INDEX(resultados!$A$2:$ZZ$2614, 88, MATCH($B$1, resultados!$A$1:$ZZ$1, 0))</f>
        <v/>
      </c>
      <c r="B94">
        <f>INDEX(resultados!$A$2:$ZZ$2614, 88, MATCH($B$2, resultados!$A$1:$ZZ$1, 0))</f>
        <v/>
      </c>
      <c r="C94">
        <f>INDEX(resultados!$A$2:$ZZ$2614, 88, MATCH($B$3, resultados!$A$1:$ZZ$1, 0))</f>
        <v/>
      </c>
    </row>
    <row r="95">
      <c r="A95">
        <f>INDEX(resultados!$A$2:$ZZ$2614, 89, MATCH($B$1, resultados!$A$1:$ZZ$1, 0))</f>
        <v/>
      </c>
      <c r="B95">
        <f>INDEX(resultados!$A$2:$ZZ$2614, 89, MATCH($B$2, resultados!$A$1:$ZZ$1, 0))</f>
        <v/>
      </c>
      <c r="C95">
        <f>INDEX(resultados!$A$2:$ZZ$2614, 89, MATCH($B$3, resultados!$A$1:$ZZ$1, 0))</f>
        <v/>
      </c>
    </row>
    <row r="96">
      <c r="A96">
        <f>INDEX(resultados!$A$2:$ZZ$2614, 90, MATCH($B$1, resultados!$A$1:$ZZ$1, 0))</f>
        <v/>
      </c>
      <c r="B96">
        <f>INDEX(resultados!$A$2:$ZZ$2614, 90, MATCH($B$2, resultados!$A$1:$ZZ$1, 0))</f>
        <v/>
      </c>
      <c r="C96">
        <f>INDEX(resultados!$A$2:$ZZ$2614, 90, MATCH($B$3, resultados!$A$1:$ZZ$1, 0))</f>
        <v/>
      </c>
    </row>
    <row r="97">
      <c r="A97">
        <f>INDEX(resultados!$A$2:$ZZ$2614, 91, MATCH($B$1, resultados!$A$1:$ZZ$1, 0))</f>
        <v/>
      </c>
      <c r="B97">
        <f>INDEX(resultados!$A$2:$ZZ$2614, 91, MATCH($B$2, resultados!$A$1:$ZZ$1, 0))</f>
        <v/>
      </c>
      <c r="C97">
        <f>INDEX(resultados!$A$2:$ZZ$2614, 91, MATCH($B$3, resultados!$A$1:$ZZ$1, 0))</f>
        <v/>
      </c>
    </row>
    <row r="98">
      <c r="A98">
        <f>INDEX(resultados!$A$2:$ZZ$2614, 92, MATCH($B$1, resultados!$A$1:$ZZ$1, 0))</f>
        <v/>
      </c>
      <c r="B98">
        <f>INDEX(resultados!$A$2:$ZZ$2614, 92, MATCH($B$2, resultados!$A$1:$ZZ$1, 0))</f>
        <v/>
      </c>
      <c r="C98">
        <f>INDEX(resultados!$A$2:$ZZ$2614, 92, MATCH($B$3, resultados!$A$1:$ZZ$1, 0))</f>
        <v/>
      </c>
    </row>
    <row r="99">
      <c r="A99">
        <f>INDEX(resultados!$A$2:$ZZ$2614, 93, MATCH($B$1, resultados!$A$1:$ZZ$1, 0))</f>
        <v/>
      </c>
      <c r="B99">
        <f>INDEX(resultados!$A$2:$ZZ$2614, 93, MATCH($B$2, resultados!$A$1:$ZZ$1, 0))</f>
        <v/>
      </c>
      <c r="C99">
        <f>INDEX(resultados!$A$2:$ZZ$2614, 93, MATCH($B$3, resultados!$A$1:$ZZ$1, 0))</f>
        <v/>
      </c>
    </row>
    <row r="100">
      <c r="A100">
        <f>INDEX(resultados!$A$2:$ZZ$2614, 94, MATCH($B$1, resultados!$A$1:$ZZ$1, 0))</f>
        <v/>
      </c>
      <c r="B100">
        <f>INDEX(resultados!$A$2:$ZZ$2614, 94, MATCH($B$2, resultados!$A$1:$ZZ$1, 0))</f>
        <v/>
      </c>
      <c r="C100">
        <f>INDEX(resultados!$A$2:$ZZ$2614, 94, MATCH($B$3, resultados!$A$1:$ZZ$1, 0))</f>
        <v/>
      </c>
    </row>
    <row r="101">
      <c r="A101">
        <f>INDEX(resultados!$A$2:$ZZ$2614, 95, MATCH($B$1, resultados!$A$1:$ZZ$1, 0))</f>
        <v/>
      </c>
      <c r="B101">
        <f>INDEX(resultados!$A$2:$ZZ$2614, 95, MATCH($B$2, resultados!$A$1:$ZZ$1, 0))</f>
        <v/>
      </c>
      <c r="C101">
        <f>INDEX(resultados!$A$2:$ZZ$2614, 95, MATCH($B$3, resultados!$A$1:$ZZ$1, 0))</f>
        <v/>
      </c>
    </row>
    <row r="102">
      <c r="A102">
        <f>INDEX(resultados!$A$2:$ZZ$2614, 96, MATCH($B$1, resultados!$A$1:$ZZ$1, 0))</f>
        <v/>
      </c>
      <c r="B102">
        <f>INDEX(resultados!$A$2:$ZZ$2614, 96, MATCH($B$2, resultados!$A$1:$ZZ$1, 0))</f>
        <v/>
      </c>
      <c r="C102">
        <f>INDEX(resultados!$A$2:$ZZ$2614, 96, MATCH($B$3, resultados!$A$1:$ZZ$1, 0))</f>
        <v/>
      </c>
    </row>
    <row r="103">
      <c r="A103">
        <f>INDEX(resultados!$A$2:$ZZ$2614, 97, MATCH($B$1, resultados!$A$1:$ZZ$1, 0))</f>
        <v/>
      </c>
      <c r="B103">
        <f>INDEX(resultados!$A$2:$ZZ$2614, 97, MATCH($B$2, resultados!$A$1:$ZZ$1, 0))</f>
        <v/>
      </c>
      <c r="C103">
        <f>INDEX(resultados!$A$2:$ZZ$2614, 97, MATCH($B$3, resultados!$A$1:$ZZ$1, 0))</f>
        <v/>
      </c>
    </row>
    <row r="104">
      <c r="A104">
        <f>INDEX(resultados!$A$2:$ZZ$2614, 98, MATCH($B$1, resultados!$A$1:$ZZ$1, 0))</f>
        <v/>
      </c>
      <c r="B104">
        <f>INDEX(resultados!$A$2:$ZZ$2614, 98, MATCH($B$2, resultados!$A$1:$ZZ$1, 0))</f>
        <v/>
      </c>
      <c r="C104">
        <f>INDEX(resultados!$A$2:$ZZ$2614, 98, MATCH($B$3, resultados!$A$1:$ZZ$1, 0))</f>
        <v/>
      </c>
    </row>
    <row r="105">
      <c r="A105">
        <f>INDEX(resultados!$A$2:$ZZ$2614, 99, MATCH($B$1, resultados!$A$1:$ZZ$1, 0))</f>
        <v/>
      </c>
      <c r="B105">
        <f>INDEX(resultados!$A$2:$ZZ$2614, 99, MATCH($B$2, resultados!$A$1:$ZZ$1, 0))</f>
        <v/>
      </c>
      <c r="C105">
        <f>INDEX(resultados!$A$2:$ZZ$2614, 99, MATCH($B$3, resultados!$A$1:$ZZ$1, 0))</f>
        <v/>
      </c>
    </row>
    <row r="106">
      <c r="A106">
        <f>INDEX(resultados!$A$2:$ZZ$2614, 100, MATCH($B$1, resultados!$A$1:$ZZ$1, 0))</f>
        <v/>
      </c>
      <c r="B106">
        <f>INDEX(resultados!$A$2:$ZZ$2614, 100, MATCH($B$2, resultados!$A$1:$ZZ$1, 0))</f>
        <v/>
      </c>
      <c r="C106">
        <f>INDEX(resultados!$A$2:$ZZ$2614, 100, MATCH($B$3, resultados!$A$1:$ZZ$1, 0))</f>
        <v/>
      </c>
    </row>
    <row r="107">
      <c r="A107">
        <f>INDEX(resultados!$A$2:$ZZ$2614, 101, MATCH($B$1, resultados!$A$1:$ZZ$1, 0))</f>
        <v/>
      </c>
      <c r="B107">
        <f>INDEX(resultados!$A$2:$ZZ$2614, 101, MATCH($B$2, resultados!$A$1:$ZZ$1, 0))</f>
        <v/>
      </c>
      <c r="C107">
        <f>INDEX(resultados!$A$2:$ZZ$2614, 101, MATCH($B$3, resultados!$A$1:$ZZ$1, 0))</f>
        <v/>
      </c>
    </row>
    <row r="108">
      <c r="A108">
        <f>INDEX(resultados!$A$2:$ZZ$2614, 102, MATCH($B$1, resultados!$A$1:$ZZ$1, 0))</f>
        <v/>
      </c>
      <c r="B108">
        <f>INDEX(resultados!$A$2:$ZZ$2614, 102, MATCH($B$2, resultados!$A$1:$ZZ$1, 0))</f>
        <v/>
      </c>
      <c r="C108">
        <f>INDEX(resultados!$A$2:$ZZ$2614, 102, MATCH($B$3, resultados!$A$1:$ZZ$1, 0))</f>
        <v/>
      </c>
    </row>
    <row r="109">
      <c r="A109">
        <f>INDEX(resultados!$A$2:$ZZ$2614, 103, MATCH($B$1, resultados!$A$1:$ZZ$1, 0))</f>
        <v/>
      </c>
      <c r="B109">
        <f>INDEX(resultados!$A$2:$ZZ$2614, 103, MATCH($B$2, resultados!$A$1:$ZZ$1, 0))</f>
        <v/>
      </c>
      <c r="C109">
        <f>INDEX(resultados!$A$2:$ZZ$2614, 103, MATCH($B$3, resultados!$A$1:$ZZ$1, 0))</f>
        <v/>
      </c>
    </row>
    <row r="110">
      <c r="A110">
        <f>INDEX(resultados!$A$2:$ZZ$2614, 104, MATCH($B$1, resultados!$A$1:$ZZ$1, 0))</f>
        <v/>
      </c>
      <c r="B110">
        <f>INDEX(resultados!$A$2:$ZZ$2614, 104, MATCH($B$2, resultados!$A$1:$ZZ$1, 0))</f>
        <v/>
      </c>
      <c r="C110">
        <f>INDEX(resultados!$A$2:$ZZ$2614, 104, MATCH($B$3, resultados!$A$1:$ZZ$1, 0))</f>
        <v/>
      </c>
    </row>
    <row r="111">
      <c r="A111">
        <f>INDEX(resultados!$A$2:$ZZ$2614, 105, MATCH($B$1, resultados!$A$1:$ZZ$1, 0))</f>
        <v/>
      </c>
      <c r="B111">
        <f>INDEX(resultados!$A$2:$ZZ$2614, 105, MATCH($B$2, resultados!$A$1:$ZZ$1, 0))</f>
        <v/>
      </c>
      <c r="C111">
        <f>INDEX(resultados!$A$2:$ZZ$2614, 105, MATCH($B$3, resultados!$A$1:$ZZ$1, 0))</f>
        <v/>
      </c>
    </row>
    <row r="112">
      <c r="A112">
        <f>INDEX(resultados!$A$2:$ZZ$2614, 106, MATCH($B$1, resultados!$A$1:$ZZ$1, 0))</f>
        <v/>
      </c>
      <c r="B112">
        <f>INDEX(resultados!$A$2:$ZZ$2614, 106, MATCH($B$2, resultados!$A$1:$ZZ$1, 0))</f>
        <v/>
      </c>
      <c r="C112">
        <f>INDEX(resultados!$A$2:$ZZ$2614, 106, MATCH($B$3, resultados!$A$1:$ZZ$1, 0))</f>
        <v/>
      </c>
    </row>
    <row r="113">
      <c r="A113">
        <f>INDEX(resultados!$A$2:$ZZ$2614, 107, MATCH($B$1, resultados!$A$1:$ZZ$1, 0))</f>
        <v/>
      </c>
      <c r="B113">
        <f>INDEX(resultados!$A$2:$ZZ$2614, 107, MATCH($B$2, resultados!$A$1:$ZZ$1, 0))</f>
        <v/>
      </c>
      <c r="C113">
        <f>INDEX(resultados!$A$2:$ZZ$2614, 107, MATCH($B$3, resultados!$A$1:$ZZ$1, 0))</f>
        <v/>
      </c>
    </row>
    <row r="114">
      <c r="A114">
        <f>INDEX(resultados!$A$2:$ZZ$2614, 108, MATCH($B$1, resultados!$A$1:$ZZ$1, 0))</f>
        <v/>
      </c>
      <c r="B114">
        <f>INDEX(resultados!$A$2:$ZZ$2614, 108, MATCH($B$2, resultados!$A$1:$ZZ$1, 0))</f>
        <v/>
      </c>
      <c r="C114">
        <f>INDEX(resultados!$A$2:$ZZ$2614, 108, MATCH($B$3, resultados!$A$1:$ZZ$1, 0))</f>
        <v/>
      </c>
    </row>
    <row r="115">
      <c r="A115">
        <f>INDEX(resultados!$A$2:$ZZ$2614, 109, MATCH($B$1, resultados!$A$1:$ZZ$1, 0))</f>
        <v/>
      </c>
      <c r="B115">
        <f>INDEX(resultados!$A$2:$ZZ$2614, 109, MATCH($B$2, resultados!$A$1:$ZZ$1, 0))</f>
        <v/>
      </c>
      <c r="C115">
        <f>INDEX(resultados!$A$2:$ZZ$2614, 109, MATCH($B$3, resultados!$A$1:$ZZ$1, 0))</f>
        <v/>
      </c>
    </row>
    <row r="116">
      <c r="A116">
        <f>INDEX(resultados!$A$2:$ZZ$2614, 110, MATCH($B$1, resultados!$A$1:$ZZ$1, 0))</f>
        <v/>
      </c>
      <c r="B116">
        <f>INDEX(resultados!$A$2:$ZZ$2614, 110, MATCH($B$2, resultados!$A$1:$ZZ$1, 0))</f>
        <v/>
      </c>
      <c r="C116">
        <f>INDEX(resultados!$A$2:$ZZ$2614, 110, MATCH($B$3, resultados!$A$1:$ZZ$1, 0))</f>
        <v/>
      </c>
    </row>
    <row r="117">
      <c r="A117">
        <f>INDEX(resultados!$A$2:$ZZ$2614, 111, MATCH($B$1, resultados!$A$1:$ZZ$1, 0))</f>
        <v/>
      </c>
      <c r="B117">
        <f>INDEX(resultados!$A$2:$ZZ$2614, 111, MATCH($B$2, resultados!$A$1:$ZZ$1, 0))</f>
        <v/>
      </c>
      <c r="C117">
        <f>INDEX(resultados!$A$2:$ZZ$2614, 111, MATCH($B$3, resultados!$A$1:$ZZ$1, 0))</f>
        <v/>
      </c>
    </row>
    <row r="118">
      <c r="A118">
        <f>INDEX(resultados!$A$2:$ZZ$2614, 112, MATCH($B$1, resultados!$A$1:$ZZ$1, 0))</f>
        <v/>
      </c>
      <c r="B118">
        <f>INDEX(resultados!$A$2:$ZZ$2614, 112, MATCH($B$2, resultados!$A$1:$ZZ$1, 0))</f>
        <v/>
      </c>
      <c r="C118">
        <f>INDEX(resultados!$A$2:$ZZ$2614, 112, MATCH($B$3, resultados!$A$1:$ZZ$1, 0))</f>
        <v/>
      </c>
    </row>
    <row r="119">
      <c r="A119">
        <f>INDEX(resultados!$A$2:$ZZ$2614, 113, MATCH($B$1, resultados!$A$1:$ZZ$1, 0))</f>
        <v/>
      </c>
      <c r="B119">
        <f>INDEX(resultados!$A$2:$ZZ$2614, 113, MATCH($B$2, resultados!$A$1:$ZZ$1, 0))</f>
        <v/>
      </c>
      <c r="C119">
        <f>INDEX(resultados!$A$2:$ZZ$2614, 113, MATCH($B$3, resultados!$A$1:$ZZ$1, 0))</f>
        <v/>
      </c>
    </row>
    <row r="120">
      <c r="A120">
        <f>INDEX(resultados!$A$2:$ZZ$2614, 114, MATCH($B$1, resultados!$A$1:$ZZ$1, 0))</f>
        <v/>
      </c>
      <c r="B120">
        <f>INDEX(resultados!$A$2:$ZZ$2614, 114, MATCH($B$2, resultados!$A$1:$ZZ$1, 0))</f>
        <v/>
      </c>
      <c r="C120">
        <f>INDEX(resultados!$A$2:$ZZ$2614, 114, MATCH($B$3, resultados!$A$1:$ZZ$1, 0))</f>
        <v/>
      </c>
    </row>
    <row r="121">
      <c r="A121">
        <f>INDEX(resultados!$A$2:$ZZ$2614, 115, MATCH($B$1, resultados!$A$1:$ZZ$1, 0))</f>
        <v/>
      </c>
      <c r="B121">
        <f>INDEX(resultados!$A$2:$ZZ$2614, 115, MATCH($B$2, resultados!$A$1:$ZZ$1, 0))</f>
        <v/>
      </c>
      <c r="C121">
        <f>INDEX(resultados!$A$2:$ZZ$2614, 115, MATCH($B$3, resultados!$A$1:$ZZ$1, 0))</f>
        <v/>
      </c>
    </row>
    <row r="122">
      <c r="A122">
        <f>INDEX(resultados!$A$2:$ZZ$2614, 116, MATCH($B$1, resultados!$A$1:$ZZ$1, 0))</f>
        <v/>
      </c>
      <c r="B122">
        <f>INDEX(resultados!$A$2:$ZZ$2614, 116, MATCH($B$2, resultados!$A$1:$ZZ$1, 0))</f>
        <v/>
      </c>
      <c r="C122">
        <f>INDEX(resultados!$A$2:$ZZ$2614, 116, MATCH($B$3, resultados!$A$1:$ZZ$1, 0))</f>
        <v/>
      </c>
    </row>
    <row r="123">
      <c r="A123">
        <f>INDEX(resultados!$A$2:$ZZ$2614, 117, MATCH($B$1, resultados!$A$1:$ZZ$1, 0))</f>
        <v/>
      </c>
      <c r="B123">
        <f>INDEX(resultados!$A$2:$ZZ$2614, 117, MATCH($B$2, resultados!$A$1:$ZZ$1, 0))</f>
        <v/>
      </c>
      <c r="C123">
        <f>INDEX(resultados!$A$2:$ZZ$2614, 117, MATCH($B$3, resultados!$A$1:$ZZ$1, 0))</f>
        <v/>
      </c>
    </row>
    <row r="124">
      <c r="A124">
        <f>INDEX(resultados!$A$2:$ZZ$2614, 118, MATCH($B$1, resultados!$A$1:$ZZ$1, 0))</f>
        <v/>
      </c>
      <c r="B124">
        <f>INDEX(resultados!$A$2:$ZZ$2614, 118, MATCH($B$2, resultados!$A$1:$ZZ$1, 0))</f>
        <v/>
      </c>
      <c r="C124">
        <f>INDEX(resultados!$A$2:$ZZ$2614, 118, MATCH($B$3, resultados!$A$1:$ZZ$1, 0))</f>
        <v/>
      </c>
    </row>
    <row r="125">
      <c r="A125">
        <f>INDEX(resultados!$A$2:$ZZ$2614, 119, MATCH($B$1, resultados!$A$1:$ZZ$1, 0))</f>
        <v/>
      </c>
      <c r="B125">
        <f>INDEX(resultados!$A$2:$ZZ$2614, 119, MATCH($B$2, resultados!$A$1:$ZZ$1, 0))</f>
        <v/>
      </c>
      <c r="C125">
        <f>INDEX(resultados!$A$2:$ZZ$2614, 119, MATCH($B$3, resultados!$A$1:$ZZ$1, 0))</f>
        <v/>
      </c>
    </row>
    <row r="126">
      <c r="A126">
        <f>INDEX(resultados!$A$2:$ZZ$2614, 120, MATCH($B$1, resultados!$A$1:$ZZ$1, 0))</f>
        <v/>
      </c>
      <c r="B126">
        <f>INDEX(resultados!$A$2:$ZZ$2614, 120, MATCH($B$2, resultados!$A$1:$ZZ$1, 0))</f>
        <v/>
      </c>
      <c r="C126">
        <f>INDEX(resultados!$A$2:$ZZ$2614, 120, MATCH($B$3, resultados!$A$1:$ZZ$1, 0))</f>
        <v/>
      </c>
    </row>
    <row r="127">
      <c r="A127">
        <f>INDEX(resultados!$A$2:$ZZ$2614, 121, MATCH($B$1, resultados!$A$1:$ZZ$1, 0))</f>
        <v/>
      </c>
      <c r="B127">
        <f>INDEX(resultados!$A$2:$ZZ$2614, 121, MATCH($B$2, resultados!$A$1:$ZZ$1, 0))</f>
        <v/>
      </c>
      <c r="C127">
        <f>INDEX(resultados!$A$2:$ZZ$2614, 121, MATCH($B$3, resultados!$A$1:$ZZ$1, 0))</f>
        <v/>
      </c>
    </row>
    <row r="128">
      <c r="A128">
        <f>INDEX(resultados!$A$2:$ZZ$2614, 122, MATCH($B$1, resultados!$A$1:$ZZ$1, 0))</f>
        <v/>
      </c>
      <c r="B128">
        <f>INDEX(resultados!$A$2:$ZZ$2614, 122, MATCH($B$2, resultados!$A$1:$ZZ$1, 0))</f>
        <v/>
      </c>
      <c r="C128">
        <f>INDEX(resultados!$A$2:$ZZ$2614, 122, MATCH($B$3, resultados!$A$1:$ZZ$1, 0))</f>
        <v/>
      </c>
    </row>
    <row r="129">
      <c r="A129">
        <f>INDEX(resultados!$A$2:$ZZ$2614, 123, MATCH($B$1, resultados!$A$1:$ZZ$1, 0))</f>
        <v/>
      </c>
      <c r="B129">
        <f>INDEX(resultados!$A$2:$ZZ$2614, 123, MATCH($B$2, resultados!$A$1:$ZZ$1, 0))</f>
        <v/>
      </c>
      <c r="C129">
        <f>INDEX(resultados!$A$2:$ZZ$2614, 123, MATCH($B$3, resultados!$A$1:$ZZ$1, 0))</f>
        <v/>
      </c>
    </row>
    <row r="130">
      <c r="A130">
        <f>INDEX(resultados!$A$2:$ZZ$2614, 124, MATCH($B$1, resultados!$A$1:$ZZ$1, 0))</f>
        <v/>
      </c>
      <c r="B130">
        <f>INDEX(resultados!$A$2:$ZZ$2614, 124, MATCH($B$2, resultados!$A$1:$ZZ$1, 0))</f>
        <v/>
      </c>
      <c r="C130">
        <f>INDEX(resultados!$A$2:$ZZ$2614, 124, MATCH($B$3, resultados!$A$1:$ZZ$1, 0))</f>
        <v/>
      </c>
    </row>
    <row r="131">
      <c r="A131">
        <f>INDEX(resultados!$A$2:$ZZ$2614, 125, MATCH($B$1, resultados!$A$1:$ZZ$1, 0))</f>
        <v/>
      </c>
      <c r="B131">
        <f>INDEX(resultados!$A$2:$ZZ$2614, 125, MATCH($B$2, resultados!$A$1:$ZZ$1, 0))</f>
        <v/>
      </c>
      <c r="C131">
        <f>INDEX(resultados!$A$2:$ZZ$2614, 125, MATCH($B$3, resultados!$A$1:$ZZ$1, 0))</f>
        <v/>
      </c>
    </row>
    <row r="132">
      <c r="A132">
        <f>INDEX(resultados!$A$2:$ZZ$2614, 126, MATCH($B$1, resultados!$A$1:$ZZ$1, 0))</f>
        <v/>
      </c>
      <c r="B132">
        <f>INDEX(resultados!$A$2:$ZZ$2614, 126, MATCH($B$2, resultados!$A$1:$ZZ$1, 0))</f>
        <v/>
      </c>
      <c r="C132">
        <f>INDEX(resultados!$A$2:$ZZ$2614, 126, MATCH($B$3, resultados!$A$1:$ZZ$1, 0))</f>
        <v/>
      </c>
    </row>
    <row r="133">
      <c r="A133">
        <f>INDEX(resultados!$A$2:$ZZ$2614, 127, MATCH($B$1, resultados!$A$1:$ZZ$1, 0))</f>
        <v/>
      </c>
      <c r="B133">
        <f>INDEX(resultados!$A$2:$ZZ$2614, 127, MATCH($B$2, resultados!$A$1:$ZZ$1, 0))</f>
        <v/>
      </c>
      <c r="C133">
        <f>INDEX(resultados!$A$2:$ZZ$2614, 127, MATCH($B$3, resultados!$A$1:$ZZ$1, 0))</f>
        <v/>
      </c>
    </row>
    <row r="134">
      <c r="A134">
        <f>INDEX(resultados!$A$2:$ZZ$2614, 128, MATCH($B$1, resultados!$A$1:$ZZ$1, 0))</f>
        <v/>
      </c>
      <c r="B134">
        <f>INDEX(resultados!$A$2:$ZZ$2614, 128, MATCH($B$2, resultados!$A$1:$ZZ$1, 0))</f>
        <v/>
      </c>
      <c r="C134">
        <f>INDEX(resultados!$A$2:$ZZ$2614, 128, MATCH($B$3, resultados!$A$1:$ZZ$1, 0))</f>
        <v/>
      </c>
    </row>
    <row r="135">
      <c r="A135">
        <f>INDEX(resultados!$A$2:$ZZ$2614, 129, MATCH($B$1, resultados!$A$1:$ZZ$1, 0))</f>
        <v/>
      </c>
      <c r="B135">
        <f>INDEX(resultados!$A$2:$ZZ$2614, 129, MATCH($B$2, resultados!$A$1:$ZZ$1, 0))</f>
        <v/>
      </c>
      <c r="C135">
        <f>INDEX(resultados!$A$2:$ZZ$2614, 129, MATCH($B$3, resultados!$A$1:$ZZ$1, 0))</f>
        <v/>
      </c>
    </row>
    <row r="136">
      <c r="A136">
        <f>INDEX(resultados!$A$2:$ZZ$2614, 130, MATCH($B$1, resultados!$A$1:$ZZ$1, 0))</f>
        <v/>
      </c>
      <c r="B136">
        <f>INDEX(resultados!$A$2:$ZZ$2614, 130, MATCH($B$2, resultados!$A$1:$ZZ$1, 0))</f>
        <v/>
      </c>
      <c r="C136">
        <f>INDEX(resultados!$A$2:$ZZ$2614, 130, MATCH($B$3, resultados!$A$1:$ZZ$1, 0))</f>
        <v/>
      </c>
    </row>
    <row r="137">
      <c r="A137">
        <f>INDEX(resultados!$A$2:$ZZ$2614, 131, MATCH($B$1, resultados!$A$1:$ZZ$1, 0))</f>
        <v/>
      </c>
      <c r="B137">
        <f>INDEX(resultados!$A$2:$ZZ$2614, 131, MATCH($B$2, resultados!$A$1:$ZZ$1, 0))</f>
        <v/>
      </c>
      <c r="C137">
        <f>INDEX(resultados!$A$2:$ZZ$2614, 131, MATCH($B$3, resultados!$A$1:$ZZ$1, 0))</f>
        <v/>
      </c>
    </row>
    <row r="138">
      <c r="A138">
        <f>INDEX(resultados!$A$2:$ZZ$2614, 132, MATCH($B$1, resultados!$A$1:$ZZ$1, 0))</f>
        <v/>
      </c>
      <c r="B138">
        <f>INDEX(resultados!$A$2:$ZZ$2614, 132, MATCH($B$2, resultados!$A$1:$ZZ$1, 0))</f>
        <v/>
      </c>
      <c r="C138">
        <f>INDEX(resultados!$A$2:$ZZ$2614, 132, MATCH($B$3, resultados!$A$1:$ZZ$1, 0))</f>
        <v/>
      </c>
    </row>
    <row r="139">
      <c r="A139">
        <f>INDEX(resultados!$A$2:$ZZ$2614, 133, MATCH($B$1, resultados!$A$1:$ZZ$1, 0))</f>
        <v/>
      </c>
      <c r="B139">
        <f>INDEX(resultados!$A$2:$ZZ$2614, 133, MATCH($B$2, resultados!$A$1:$ZZ$1, 0))</f>
        <v/>
      </c>
      <c r="C139">
        <f>INDEX(resultados!$A$2:$ZZ$2614, 133, MATCH($B$3, resultados!$A$1:$ZZ$1, 0))</f>
        <v/>
      </c>
    </row>
    <row r="140">
      <c r="A140">
        <f>INDEX(resultados!$A$2:$ZZ$2614, 134, MATCH($B$1, resultados!$A$1:$ZZ$1, 0))</f>
        <v/>
      </c>
      <c r="B140">
        <f>INDEX(resultados!$A$2:$ZZ$2614, 134, MATCH($B$2, resultados!$A$1:$ZZ$1, 0))</f>
        <v/>
      </c>
      <c r="C140">
        <f>INDEX(resultados!$A$2:$ZZ$2614, 134, MATCH($B$3, resultados!$A$1:$ZZ$1, 0))</f>
        <v/>
      </c>
    </row>
    <row r="141">
      <c r="A141">
        <f>INDEX(resultados!$A$2:$ZZ$2614, 135, MATCH($B$1, resultados!$A$1:$ZZ$1, 0))</f>
        <v/>
      </c>
      <c r="B141">
        <f>INDEX(resultados!$A$2:$ZZ$2614, 135, MATCH($B$2, resultados!$A$1:$ZZ$1, 0))</f>
        <v/>
      </c>
      <c r="C141">
        <f>INDEX(resultados!$A$2:$ZZ$2614, 135, MATCH($B$3, resultados!$A$1:$ZZ$1, 0))</f>
        <v/>
      </c>
    </row>
    <row r="142">
      <c r="A142">
        <f>INDEX(resultados!$A$2:$ZZ$2614, 136, MATCH($B$1, resultados!$A$1:$ZZ$1, 0))</f>
        <v/>
      </c>
      <c r="B142">
        <f>INDEX(resultados!$A$2:$ZZ$2614, 136, MATCH($B$2, resultados!$A$1:$ZZ$1, 0))</f>
        <v/>
      </c>
      <c r="C142">
        <f>INDEX(resultados!$A$2:$ZZ$2614, 136, MATCH($B$3, resultados!$A$1:$ZZ$1, 0))</f>
        <v/>
      </c>
    </row>
    <row r="143">
      <c r="A143">
        <f>INDEX(resultados!$A$2:$ZZ$2614, 137, MATCH($B$1, resultados!$A$1:$ZZ$1, 0))</f>
        <v/>
      </c>
      <c r="B143">
        <f>INDEX(resultados!$A$2:$ZZ$2614, 137, MATCH($B$2, resultados!$A$1:$ZZ$1, 0))</f>
        <v/>
      </c>
      <c r="C143">
        <f>INDEX(resultados!$A$2:$ZZ$2614, 137, MATCH($B$3, resultados!$A$1:$ZZ$1, 0))</f>
        <v/>
      </c>
    </row>
    <row r="144">
      <c r="A144">
        <f>INDEX(resultados!$A$2:$ZZ$2614, 138, MATCH($B$1, resultados!$A$1:$ZZ$1, 0))</f>
        <v/>
      </c>
      <c r="B144">
        <f>INDEX(resultados!$A$2:$ZZ$2614, 138, MATCH($B$2, resultados!$A$1:$ZZ$1, 0))</f>
        <v/>
      </c>
      <c r="C144">
        <f>INDEX(resultados!$A$2:$ZZ$2614, 138, MATCH($B$3, resultados!$A$1:$ZZ$1, 0))</f>
        <v/>
      </c>
    </row>
    <row r="145">
      <c r="A145">
        <f>INDEX(resultados!$A$2:$ZZ$2614, 139, MATCH($B$1, resultados!$A$1:$ZZ$1, 0))</f>
        <v/>
      </c>
      <c r="B145">
        <f>INDEX(resultados!$A$2:$ZZ$2614, 139, MATCH($B$2, resultados!$A$1:$ZZ$1, 0))</f>
        <v/>
      </c>
      <c r="C145">
        <f>INDEX(resultados!$A$2:$ZZ$2614, 139, MATCH($B$3, resultados!$A$1:$ZZ$1, 0))</f>
        <v/>
      </c>
    </row>
    <row r="146">
      <c r="A146">
        <f>INDEX(resultados!$A$2:$ZZ$2614, 140, MATCH($B$1, resultados!$A$1:$ZZ$1, 0))</f>
        <v/>
      </c>
      <c r="B146">
        <f>INDEX(resultados!$A$2:$ZZ$2614, 140, MATCH($B$2, resultados!$A$1:$ZZ$1, 0))</f>
        <v/>
      </c>
      <c r="C146">
        <f>INDEX(resultados!$A$2:$ZZ$2614, 140, MATCH($B$3, resultados!$A$1:$ZZ$1, 0))</f>
        <v/>
      </c>
    </row>
    <row r="147">
      <c r="A147">
        <f>INDEX(resultados!$A$2:$ZZ$2614, 141, MATCH($B$1, resultados!$A$1:$ZZ$1, 0))</f>
        <v/>
      </c>
      <c r="B147">
        <f>INDEX(resultados!$A$2:$ZZ$2614, 141, MATCH($B$2, resultados!$A$1:$ZZ$1, 0))</f>
        <v/>
      </c>
      <c r="C147">
        <f>INDEX(resultados!$A$2:$ZZ$2614, 141, MATCH($B$3, resultados!$A$1:$ZZ$1, 0))</f>
        <v/>
      </c>
    </row>
    <row r="148">
      <c r="A148">
        <f>INDEX(resultados!$A$2:$ZZ$2614, 142, MATCH($B$1, resultados!$A$1:$ZZ$1, 0))</f>
        <v/>
      </c>
      <c r="B148">
        <f>INDEX(resultados!$A$2:$ZZ$2614, 142, MATCH($B$2, resultados!$A$1:$ZZ$1, 0))</f>
        <v/>
      </c>
      <c r="C148">
        <f>INDEX(resultados!$A$2:$ZZ$2614, 142, MATCH($B$3, resultados!$A$1:$ZZ$1, 0))</f>
        <v/>
      </c>
    </row>
    <row r="149">
      <c r="A149">
        <f>INDEX(resultados!$A$2:$ZZ$2614, 143, MATCH($B$1, resultados!$A$1:$ZZ$1, 0))</f>
        <v/>
      </c>
      <c r="B149">
        <f>INDEX(resultados!$A$2:$ZZ$2614, 143, MATCH($B$2, resultados!$A$1:$ZZ$1, 0))</f>
        <v/>
      </c>
      <c r="C149">
        <f>INDEX(resultados!$A$2:$ZZ$2614, 143, MATCH($B$3, resultados!$A$1:$ZZ$1, 0))</f>
        <v/>
      </c>
    </row>
    <row r="150">
      <c r="A150">
        <f>INDEX(resultados!$A$2:$ZZ$2614, 144, MATCH($B$1, resultados!$A$1:$ZZ$1, 0))</f>
        <v/>
      </c>
      <c r="B150">
        <f>INDEX(resultados!$A$2:$ZZ$2614, 144, MATCH($B$2, resultados!$A$1:$ZZ$1, 0))</f>
        <v/>
      </c>
      <c r="C150">
        <f>INDEX(resultados!$A$2:$ZZ$2614, 144, MATCH($B$3, resultados!$A$1:$ZZ$1, 0))</f>
        <v/>
      </c>
    </row>
    <row r="151">
      <c r="A151">
        <f>INDEX(resultados!$A$2:$ZZ$2614, 145, MATCH($B$1, resultados!$A$1:$ZZ$1, 0))</f>
        <v/>
      </c>
      <c r="B151">
        <f>INDEX(resultados!$A$2:$ZZ$2614, 145, MATCH($B$2, resultados!$A$1:$ZZ$1, 0))</f>
        <v/>
      </c>
      <c r="C151">
        <f>INDEX(resultados!$A$2:$ZZ$2614, 145, MATCH($B$3, resultados!$A$1:$ZZ$1, 0))</f>
        <v/>
      </c>
    </row>
    <row r="152">
      <c r="A152">
        <f>INDEX(resultados!$A$2:$ZZ$2614, 146, MATCH($B$1, resultados!$A$1:$ZZ$1, 0))</f>
        <v/>
      </c>
      <c r="B152">
        <f>INDEX(resultados!$A$2:$ZZ$2614, 146, MATCH($B$2, resultados!$A$1:$ZZ$1, 0))</f>
        <v/>
      </c>
      <c r="C152">
        <f>INDEX(resultados!$A$2:$ZZ$2614, 146, MATCH($B$3, resultados!$A$1:$ZZ$1, 0))</f>
        <v/>
      </c>
    </row>
    <row r="153">
      <c r="A153">
        <f>INDEX(resultados!$A$2:$ZZ$2614, 147, MATCH($B$1, resultados!$A$1:$ZZ$1, 0))</f>
        <v/>
      </c>
      <c r="B153">
        <f>INDEX(resultados!$A$2:$ZZ$2614, 147, MATCH($B$2, resultados!$A$1:$ZZ$1, 0))</f>
        <v/>
      </c>
      <c r="C153">
        <f>INDEX(resultados!$A$2:$ZZ$2614, 147, MATCH($B$3, resultados!$A$1:$ZZ$1, 0))</f>
        <v/>
      </c>
    </row>
    <row r="154">
      <c r="A154">
        <f>INDEX(resultados!$A$2:$ZZ$2614, 148, MATCH($B$1, resultados!$A$1:$ZZ$1, 0))</f>
        <v/>
      </c>
      <c r="B154">
        <f>INDEX(resultados!$A$2:$ZZ$2614, 148, MATCH($B$2, resultados!$A$1:$ZZ$1, 0))</f>
        <v/>
      </c>
      <c r="C154">
        <f>INDEX(resultados!$A$2:$ZZ$2614, 148, MATCH($B$3, resultados!$A$1:$ZZ$1, 0))</f>
        <v/>
      </c>
    </row>
    <row r="155">
      <c r="A155">
        <f>INDEX(resultados!$A$2:$ZZ$2614, 149, MATCH($B$1, resultados!$A$1:$ZZ$1, 0))</f>
        <v/>
      </c>
      <c r="B155">
        <f>INDEX(resultados!$A$2:$ZZ$2614, 149, MATCH($B$2, resultados!$A$1:$ZZ$1, 0))</f>
        <v/>
      </c>
      <c r="C155">
        <f>INDEX(resultados!$A$2:$ZZ$2614, 149, MATCH($B$3, resultados!$A$1:$ZZ$1, 0))</f>
        <v/>
      </c>
    </row>
    <row r="156">
      <c r="A156">
        <f>INDEX(resultados!$A$2:$ZZ$2614, 150, MATCH($B$1, resultados!$A$1:$ZZ$1, 0))</f>
        <v/>
      </c>
      <c r="B156">
        <f>INDEX(resultados!$A$2:$ZZ$2614, 150, MATCH($B$2, resultados!$A$1:$ZZ$1, 0))</f>
        <v/>
      </c>
      <c r="C156">
        <f>INDEX(resultados!$A$2:$ZZ$2614, 150, MATCH($B$3, resultados!$A$1:$ZZ$1, 0))</f>
        <v/>
      </c>
    </row>
    <row r="157">
      <c r="A157">
        <f>INDEX(resultados!$A$2:$ZZ$2614, 151, MATCH($B$1, resultados!$A$1:$ZZ$1, 0))</f>
        <v/>
      </c>
      <c r="B157">
        <f>INDEX(resultados!$A$2:$ZZ$2614, 151, MATCH($B$2, resultados!$A$1:$ZZ$1, 0))</f>
        <v/>
      </c>
      <c r="C157">
        <f>INDEX(resultados!$A$2:$ZZ$2614, 151, MATCH($B$3, resultados!$A$1:$ZZ$1, 0))</f>
        <v/>
      </c>
    </row>
    <row r="158">
      <c r="A158">
        <f>INDEX(resultados!$A$2:$ZZ$2614, 152, MATCH($B$1, resultados!$A$1:$ZZ$1, 0))</f>
        <v/>
      </c>
      <c r="B158">
        <f>INDEX(resultados!$A$2:$ZZ$2614, 152, MATCH($B$2, resultados!$A$1:$ZZ$1, 0))</f>
        <v/>
      </c>
      <c r="C158">
        <f>INDEX(resultados!$A$2:$ZZ$2614, 152, MATCH($B$3, resultados!$A$1:$ZZ$1, 0))</f>
        <v/>
      </c>
    </row>
    <row r="159">
      <c r="A159">
        <f>INDEX(resultados!$A$2:$ZZ$2614, 153, MATCH($B$1, resultados!$A$1:$ZZ$1, 0))</f>
        <v/>
      </c>
      <c r="B159">
        <f>INDEX(resultados!$A$2:$ZZ$2614, 153, MATCH($B$2, resultados!$A$1:$ZZ$1, 0))</f>
        <v/>
      </c>
      <c r="C159">
        <f>INDEX(resultados!$A$2:$ZZ$2614, 153, MATCH($B$3, resultados!$A$1:$ZZ$1, 0))</f>
        <v/>
      </c>
    </row>
    <row r="160">
      <c r="A160">
        <f>INDEX(resultados!$A$2:$ZZ$2614, 154, MATCH($B$1, resultados!$A$1:$ZZ$1, 0))</f>
        <v/>
      </c>
      <c r="B160">
        <f>INDEX(resultados!$A$2:$ZZ$2614, 154, MATCH($B$2, resultados!$A$1:$ZZ$1, 0))</f>
        <v/>
      </c>
      <c r="C160">
        <f>INDEX(resultados!$A$2:$ZZ$2614, 154, MATCH($B$3, resultados!$A$1:$ZZ$1, 0))</f>
        <v/>
      </c>
    </row>
    <row r="161">
      <c r="A161">
        <f>INDEX(resultados!$A$2:$ZZ$2614, 155, MATCH($B$1, resultados!$A$1:$ZZ$1, 0))</f>
        <v/>
      </c>
      <c r="B161">
        <f>INDEX(resultados!$A$2:$ZZ$2614, 155, MATCH($B$2, resultados!$A$1:$ZZ$1, 0))</f>
        <v/>
      </c>
      <c r="C161">
        <f>INDEX(resultados!$A$2:$ZZ$2614, 155, MATCH($B$3, resultados!$A$1:$ZZ$1, 0))</f>
        <v/>
      </c>
    </row>
    <row r="162">
      <c r="A162">
        <f>INDEX(resultados!$A$2:$ZZ$2614, 156, MATCH($B$1, resultados!$A$1:$ZZ$1, 0))</f>
        <v/>
      </c>
      <c r="B162">
        <f>INDEX(resultados!$A$2:$ZZ$2614, 156, MATCH($B$2, resultados!$A$1:$ZZ$1, 0))</f>
        <v/>
      </c>
      <c r="C162">
        <f>INDEX(resultados!$A$2:$ZZ$2614, 156, MATCH($B$3, resultados!$A$1:$ZZ$1, 0))</f>
        <v/>
      </c>
    </row>
    <row r="163">
      <c r="A163">
        <f>INDEX(resultados!$A$2:$ZZ$2614, 157, MATCH($B$1, resultados!$A$1:$ZZ$1, 0))</f>
        <v/>
      </c>
      <c r="B163">
        <f>INDEX(resultados!$A$2:$ZZ$2614, 157, MATCH($B$2, resultados!$A$1:$ZZ$1, 0))</f>
        <v/>
      </c>
      <c r="C163">
        <f>INDEX(resultados!$A$2:$ZZ$2614, 157, MATCH($B$3, resultados!$A$1:$ZZ$1, 0))</f>
        <v/>
      </c>
    </row>
    <row r="164">
      <c r="A164">
        <f>INDEX(resultados!$A$2:$ZZ$2614, 158, MATCH($B$1, resultados!$A$1:$ZZ$1, 0))</f>
        <v/>
      </c>
      <c r="B164">
        <f>INDEX(resultados!$A$2:$ZZ$2614, 158, MATCH($B$2, resultados!$A$1:$ZZ$1, 0))</f>
        <v/>
      </c>
      <c r="C164">
        <f>INDEX(resultados!$A$2:$ZZ$2614, 158, MATCH($B$3, resultados!$A$1:$ZZ$1, 0))</f>
        <v/>
      </c>
    </row>
    <row r="165">
      <c r="A165">
        <f>INDEX(resultados!$A$2:$ZZ$2614, 159, MATCH($B$1, resultados!$A$1:$ZZ$1, 0))</f>
        <v/>
      </c>
      <c r="B165">
        <f>INDEX(resultados!$A$2:$ZZ$2614, 159, MATCH($B$2, resultados!$A$1:$ZZ$1, 0))</f>
        <v/>
      </c>
      <c r="C165">
        <f>INDEX(resultados!$A$2:$ZZ$2614, 159, MATCH($B$3, resultados!$A$1:$ZZ$1, 0))</f>
        <v/>
      </c>
    </row>
    <row r="166">
      <c r="A166">
        <f>INDEX(resultados!$A$2:$ZZ$2614, 160, MATCH($B$1, resultados!$A$1:$ZZ$1, 0))</f>
        <v/>
      </c>
      <c r="B166">
        <f>INDEX(resultados!$A$2:$ZZ$2614, 160, MATCH($B$2, resultados!$A$1:$ZZ$1, 0))</f>
        <v/>
      </c>
      <c r="C166">
        <f>INDEX(resultados!$A$2:$ZZ$2614, 160, MATCH($B$3, resultados!$A$1:$ZZ$1, 0))</f>
        <v/>
      </c>
    </row>
    <row r="167">
      <c r="A167">
        <f>INDEX(resultados!$A$2:$ZZ$2614, 161, MATCH($B$1, resultados!$A$1:$ZZ$1, 0))</f>
        <v/>
      </c>
      <c r="B167">
        <f>INDEX(resultados!$A$2:$ZZ$2614, 161, MATCH($B$2, resultados!$A$1:$ZZ$1, 0))</f>
        <v/>
      </c>
      <c r="C167">
        <f>INDEX(resultados!$A$2:$ZZ$2614, 161, MATCH($B$3, resultados!$A$1:$ZZ$1, 0))</f>
        <v/>
      </c>
    </row>
    <row r="168">
      <c r="A168">
        <f>INDEX(resultados!$A$2:$ZZ$2614, 162, MATCH($B$1, resultados!$A$1:$ZZ$1, 0))</f>
        <v/>
      </c>
      <c r="B168">
        <f>INDEX(resultados!$A$2:$ZZ$2614, 162, MATCH($B$2, resultados!$A$1:$ZZ$1, 0))</f>
        <v/>
      </c>
      <c r="C168">
        <f>INDEX(resultados!$A$2:$ZZ$2614, 162, MATCH($B$3, resultados!$A$1:$ZZ$1, 0))</f>
        <v/>
      </c>
    </row>
    <row r="169">
      <c r="A169">
        <f>INDEX(resultados!$A$2:$ZZ$2614, 163, MATCH($B$1, resultados!$A$1:$ZZ$1, 0))</f>
        <v/>
      </c>
      <c r="B169">
        <f>INDEX(resultados!$A$2:$ZZ$2614, 163, MATCH($B$2, resultados!$A$1:$ZZ$1, 0))</f>
        <v/>
      </c>
      <c r="C169">
        <f>INDEX(resultados!$A$2:$ZZ$2614, 163, MATCH($B$3, resultados!$A$1:$ZZ$1, 0))</f>
        <v/>
      </c>
    </row>
    <row r="170">
      <c r="A170">
        <f>INDEX(resultados!$A$2:$ZZ$2614, 164, MATCH($B$1, resultados!$A$1:$ZZ$1, 0))</f>
        <v/>
      </c>
      <c r="B170">
        <f>INDEX(resultados!$A$2:$ZZ$2614, 164, MATCH($B$2, resultados!$A$1:$ZZ$1, 0))</f>
        <v/>
      </c>
      <c r="C170">
        <f>INDEX(resultados!$A$2:$ZZ$2614, 164, MATCH($B$3, resultados!$A$1:$ZZ$1, 0))</f>
        <v/>
      </c>
    </row>
    <row r="171">
      <c r="A171">
        <f>INDEX(resultados!$A$2:$ZZ$2614, 165, MATCH($B$1, resultados!$A$1:$ZZ$1, 0))</f>
        <v/>
      </c>
      <c r="B171">
        <f>INDEX(resultados!$A$2:$ZZ$2614, 165, MATCH($B$2, resultados!$A$1:$ZZ$1, 0))</f>
        <v/>
      </c>
      <c r="C171">
        <f>INDEX(resultados!$A$2:$ZZ$2614, 165, MATCH($B$3, resultados!$A$1:$ZZ$1, 0))</f>
        <v/>
      </c>
    </row>
    <row r="172">
      <c r="A172">
        <f>INDEX(resultados!$A$2:$ZZ$2614, 166, MATCH($B$1, resultados!$A$1:$ZZ$1, 0))</f>
        <v/>
      </c>
      <c r="B172">
        <f>INDEX(resultados!$A$2:$ZZ$2614, 166, MATCH($B$2, resultados!$A$1:$ZZ$1, 0))</f>
        <v/>
      </c>
      <c r="C172">
        <f>INDEX(resultados!$A$2:$ZZ$2614, 166, MATCH($B$3, resultados!$A$1:$ZZ$1, 0))</f>
        <v/>
      </c>
    </row>
    <row r="173">
      <c r="A173">
        <f>INDEX(resultados!$A$2:$ZZ$2614, 167, MATCH($B$1, resultados!$A$1:$ZZ$1, 0))</f>
        <v/>
      </c>
      <c r="B173">
        <f>INDEX(resultados!$A$2:$ZZ$2614, 167, MATCH($B$2, resultados!$A$1:$ZZ$1, 0))</f>
        <v/>
      </c>
      <c r="C173">
        <f>INDEX(resultados!$A$2:$ZZ$2614, 167, MATCH($B$3, resultados!$A$1:$ZZ$1, 0))</f>
        <v/>
      </c>
    </row>
    <row r="174">
      <c r="A174">
        <f>INDEX(resultados!$A$2:$ZZ$2614, 168, MATCH($B$1, resultados!$A$1:$ZZ$1, 0))</f>
        <v/>
      </c>
      <c r="B174">
        <f>INDEX(resultados!$A$2:$ZZ$2614, 168, MATCH($B$2, resultados!$A$1:$ZZ$1, 0))</f>
        <v/>
      </c>
      <c r="C174">
        <f>INDEX(resultados!$A$2:$ZZ$2614, 168, MATCH($B$3, resultados!$A$1:$ZZ$1, 0))</f>
        <v/>
      </c>
    </row>
    <row r="175">
      <c r="A175">
        <f>INDEX(resultados!$A$2:$ZZ$2614, 169, MATCH($B$1, resultados!$A$1:$ZZ$1, 0))</f>
        <v/>
      </c>
      <c r="B175">
        <f>INDEX(resultados!$A$2:$ZZ$2614, 169, MATCH($B$2, resultados!$A$1:$ZZ$1, 0))</f>
        <v/>
      </c>
      <c r="C175">
        <f>INDEX(resultados!$A$2:$ZZ$2614, 169, MATCH($B$3, resultados!$A$1:$ZZ$1, 0))</f>
        <v/>
      </c>
    </row>
    <row r="176">
      <c r="A176">
        <f>INDEX(resultados!$A$2:$ZZ$2614, 170, MATCH($B$1, resultados!$A$1:$ZZ$1, 0))</f>
        <v/>
      </c>
      <c r="B176">
        <f>INDEX(resultados!$A$2:$ZZ$2614, 170, MATCH($B$2, resultados!$A$1:$ZZ$1, 0))</f>
        <v/>
      </c>
      <c r="C176">
        <f>INDEX(resultados!$A$2:$ZZ$2614, 170, MATCH($B$3, resultados!$A$1:$ZZ$1, 0))</f>
        <v/>
      </c>
    </row>
    <row r="177">
      <c r="A177">
        <f>INDEX(resultados!$A$2:$ZZ$2614, 171, MATCH($B$1, resultados!$A$1:$ZZ$1, 0))</f>
        <v/>
      </c>
      <c r="B177">
        <f>INDEX(resultados!$A$2:$ZZ$2614, 171, MATCH($B$2, resultados!$A$1:$ZZ$1, 0))</f>
        <v/>
      </c>
      <c r="C177">
        <f>INDEX(resultados!$A$2:$ZZ$2614, 171, MATCH($B$3, resultados!$A$1:$ZZ$1, 0))</f>
        <v/>
      </c>
    </row>
    <row r="178">
      <c r="A178">
        <f>INDEX(resultados!$A$2:$ZZ$2614, 172, MATCH($B$1, resultados!$A$1:$ZZ$1, 0))</f>
        <v/>
      </c>
      <c r="B178">
        <f>INDEX(resultados!$A$2:$ZZ$2614, 172, MATCH($B$2, resultados!$A$1:$ZZ$1, 0))</f>
        <v/>
      </c>
      <c r="C178">
        <f>INDEX(resultados!$A$2:$ZZ$2614, 172, MATCH($B$3, resultados!$A$1:$ZZ$1, 0))</f>
        <v/>
      </c>
    </row>
    <row r="179">
      <c r="A179">
        <f>INDEX(resultados!$A$2:$ZZ$2614, 173, MATCH($B$1, resultados!$A$1:$ZZ$1, 0))</f>
        <v/>
      </c>
      <c r="B179">
        <f>INDEX(resultados!$A$2:$ZZ$2614, 173, MATCH($B$2, resultados!$A$1:$ZZ$1, 0))</f>
        <v/>
      </c>
      <c r="C179">
        <f>INDEX(resultados!$A$2:$ZZ$2614, 173, MATCH($B$3, resultados!$A$1:$ZZ$1, 0))</f>
        <v/>
      </c>
    </row>
    <row r="180">
      <c r="A180">
        <f>INDEX(resultados!$A$2:$ZZ$2614, 174, MATCH($B$1, resultados!$A$1:$ZZ$1, 0))</f>
        <v/>
      </c>
      <c r="B180">
        <f>INDEX(resultados!$A$2:$ZZ$2614, 174, MATCH($B$2, resultados!$A$1:$ZZ$1, 0))</f>
        <v/>
      </c>
      <c r="C180">
        <f>INDEX(resultados!$A$2:$ZZ$2614, 174, MATCH($B$3, resultados!$A$1:$ZZ$1, 0))</f>
        <v/>
      </c>
    </row>
    <row r="181">
      <c r="A181">
        <f>INDEX(resultados!$A$2:$ZZ$2614, 175, MATCH($B$1, resultados!$A$1:$ZZ$1, 0))</f>
        <v/>
      </c>
      <c r="B181">
        <f>INDEX(resultados!$A$2:$ZZ$2614, 175, MATCH($B$2, resultados!$A$1:$ZZ$1, 0))</f>
        <v/>
      </c>
      <c r="C181">
        <f>INDEX(resultados!$A$2:$ZZ$2614, 175, MATCH($B$3, resultados!$A$1:$ZZ$1, 0))</f>
        <v/>
      </c>
    </row>
    <row r="182">
      <c r="A182">
        <f>INDEX(resultados!$A$2:$ZZ$2614, 176, MATCH($B$1, resultados!$A$1:$ZZ$1, 0))</f>
        <v/>
      </c>
      <c r="B182">
        <f>INDEX(resultados!$A$2:$ZZ$2614, 176, MATCH($B$2, resultados!$A$1:$ZZ$1, 0))</f>
        <v/>
      </c>
      <c r="C182">
        <f>INDEX(resultados!$A$2:$ZZ$2614, 176, MATCH($B$3, resultados!$A$1:$ZZ$1, 0))</f>
        <v/>
      </c>
    </row>
    <row r="183">
      <c r="A183">
        <f>INDEX(resultados!$A$2:$ZZ$2614, 177, MATCH($B$1, resultados!$A$1:$ZZ$1, 0))</f>
        <v/>
      </c>
      <c r="B183">
        <f>INDEX(resultados!$A$2:$ZZ$2614, 177, MATCH($B$2, resultados!$A$1:$ZZ$1, 0))</f>
        <v/>
      </c>
      <c r="C183">
        <f>INDEX(resultados!$A$2:$ZZ$2614, 177, MATCH($B$3, resultados!$A$1:$ZZ$1, 0))</f>
        <v/>
      </c>
    </row>
    <row r="184">
      <c r="A184">
        <f>INDEX(resultados!$A$2:$ZZ$2614, 178, MATCH($B$1, resultados!$A$1:$ZZ$1, 0))</f>
        <v/>
      </c>
      <c r="B184">
        <f>INDEX(resultados!$A$2:$ZZ$2614, 178, MATCH($B$2, resultados!$A$1:$ZZ$1, 0))</f>
        <v/>
      </c>
      <c r="C184">
        <f>INDEX(resultados!$A$2:$ZZ$2614, 178, MATCH($B$3, resultados!$A$1:$ZZ$1, 0))</f>
        <v/>
      </c>
    </row>
    <row r="185">
      <c r="A185">
        <f>INDEX(resultados!$A$2:$ZZ$2614, 179, MATCH($B$1, resultados!$A$1:$ZZ$1, 0))</f>
        <v/>
      </c>
      <c r="B185">
        <f>INDEX(resultados!$A$2:$ZZ$2614, 179, MATCH($B$2, resultados!$A$1:$ZZ$1, 0))</f>
        <v/>
      </c>
      <c r="C185">
        <f>INDEX(resultados!$A$2:$ZZ$2614, 179, MATCH($B$3, resultados!$A$1:$ZZ$1, 0))</f>
        <v/>
      </c>
    </row>
    <row r="186">
      <c r="A186">
        <f>INDEX(resultados!$A$2:$ZZ$2614, 180, MATCH($B$1, resultados!$A$1:$ZZ$1, 0))</f>
        <v/>
      </c>
      <c r="B186">
        <f>INDEX(resultados!$A$2:$ZZ$2614, 180, MATCH($B$2, resultados!$A$1:$ZZ$1, 0))</f>
        <v/>
      </c>
      <c r="C186">
        <f>INDEX(resultados!$A$2:$ZZ$2614, 180, MATCH($B$3, resultados!$A$1:$ZZ$1, 0))</f>
        <v/>
      </c>
    </row>
    <row r="187">
      <c r="A187">
        <f>INDEX(resultados!$A$2:$ZZ$2614, 181, MATCH($B$1, resultados!$A$1:$ZZ$1, 0))</f>
        <v/>
      </c>
      <c r="B187">
        <f>INDEX(resultados!$A$2:$ZZ$2614, 181, MATCH($B$2, resultados!$A$1:$ZZ$1, 0))</f>
        <v/>
      </c>
      <c r="C187">
        <f>INDEX(resultados!$A$2:$ZZ$2614, 181, MATCH($B$3, resultados!$A$1:$ZZ$1, 0))</f>
        <v/>
      </c>
    </row>
    <row r="188">
      <c r="A188">
        <f>INDEX(resultados!$A$2:$ZZ$2614, 182, MATCH($B$1, resultados!$A$1:$ZZ$1, 0))</f>
        <v/>
      </c>
      <c r="B188">
        <f>INDEX(resultados!$A$2:$ZZ$2614, 182, MATCH($B$2, resultados!$A$1:$ZZ$1, 0))</f>
        <v/>
      </c>
      <c r="C188">
        <f>INDEX(resultados!$A$2:$ZZ$2614, 182, MATCH($B$3, resultados!$A$1:$ZZ$1, 0))</f>
        <v/>
      </c>
    </row>
    <row r="189">
      <c r="A189">
        <f>INDEX(resultados!$A$2:$ZZ$2614, 183, MATCH($B$1, resultados!$A$1:$ZZ$1, 0))</f>
        <v/>
      </c>
      <c r="B189">
        <f>INDEX(resultados!$A$2:$ZZ$2614, 183, MATCH($B$2, resultados!$A$1:$ZZ$1, 0))</f>
        <v/>
      </c>
      <c r="C189">
        <f>INDEX(resultados!$A$2:$ZZ$2614, 183, MATCH($B$3, resultados!$A$1:$ZZ$1, 0))</f>
        <v/>
      </c>
    </row>
    <row r="190">
      <c r="A190">
        <f>INDEX(resultados!$A$2:$ZZ$2614, 184, MATCH($B$1, resultados!$A$1:$ZZ$1, 0))</f>
        <v/>
      </c>
      <c r="B190">
        <f>INDEX(resultados!$A$2:$ZZ$2614, 184, MATCH($B$2, resultados!$A$1:$ZZ$1, 0))</f>
        <v/>
      </c>
      <c r="C190">
        <f>INDEX(resultados!$A$2:$ZZ$2614, 184, MATCH($B$3, resultados!$A$1:$ZZ$1, 0))</f>
        <v/>
      </c>
    </row>
    <row r="191">
      <c r="A191">
        <f>INDEX(resultados!$A$2:$ZZ$2614, 185, MATCH($B$1, resultados!$A$1:$ZZ$1, 0))</f>
        <v/>
      </c>
      <c r="B191">
        <f>INDEX(resultados!$A$2:$ZZ$2614, 185, MATCH($B$2, resultados!$A$1:$ZZ$1, 0))</f>
        <v/>
      </c>
      <c r="C191">
        <f>INDEX(resultados!$A$2:$ZZ$2614, 185, MATCH($B$3, resultados!$A$1:$ZZ$1, 0))</f>
        <v/>
      </c>
    </row>
    <row r="192">
      <c r="A192">
        <f>INDEX(resultados!$A$2:$ZZ$2614, 186, MATCH($B$1, resultados!$A$1:$ZZ$1, 0))</f>
        <v/>
      </c>
      <c r="B192">
        <f>INDEX(resultados!$A$2:$ZZ$2614, 186, MATCH($B$2, resultados!$A$1:$ZZ$1, 0))</f>
        <v/>
      </c>
      <c r="C192">
        <f>INDEX(resultados!$A$2:$ZZ$2614, 186, MATCH($B$3, resultados!$A$1:$ZZ$1, 0))</f>
        <v/>
      </c>
    </row>
    <row r="193">
      <c r="A193">
        <f>INDEX(resultados!$A$2:$ZZ$2614, 187, MATCH($B$1, resultados!$A$1:$ZZ$1, 0))</f>
        <v/>
      </c>
      <c r="B193">
        <f>INDEX(resultados!$A$2:$ZZ$2614, 187, MATCH($B$2, resultados!$A$1:$ZZ$1, 0))</f>
        <v/>
      </c>
      <c r="C193">
        <f>INDEX(resultados!$A$2:$ZZ$2614, 187, MATCH($B$3, resultados!$A$1:$ZZ$1, 0))</f>
        <v/>
      </c>
    </row>
    <row r="194">
      <c r="A194">
        <f>INDEX(resultados!$A$2:$ZZ$2614, 188, MATCH($B$1, resultados!$A$1:$ZZ$1, 0))</f>
        <v/>
      </c>
      <c r="B194">
        <f>INDEX(resultados!$A$2:$ZZ$2614, 188, MATCH($B$2, resultados!$A$1:$ZZ$1, 0))</f>
        <v/>
      </c>
      <c r="C194">
        <f>INDEX(resultados!$A$2:$ZZ$2614, 188, MATCH($B$3, resultados!$A$1:$ZZ$1, 0))</f>
        <v/>
      </c>
    </row>
    <row r="195">
      <c r="A195">
        <f>INDEX(resultados!$A$2:$ZZ$2614, 189, MATCH($B$1, resultados!$A$1:$ZZ$1, 0))</f>
        <v/>
      </c>
      <c r="B195">
        <f>INDEX(resultados!$A$2:$ZZ$2614, 189, MATCH($B$2, resultados!$A$1:$ZZ$1, 0))</f>
        <v/>
      </c>
      <c r="C195">
        <f>INDEX(resultados!$A$2:$ZZ$2614, 189, MATCH($B$3, resultados!$A$1:$ZZ$1, 0))</f>
        <v/>
      </c>
    </row>
    <row r="196">
      <c r="A196">
        <f>INDEX(resultados!$A$2:$ZZ$2614, 190, MATCH($B$1, resultados!$A$1:$ZZ$1, 0))</f>
        <v/>
      </c>
      <c r="B196">
        <f>INDEX(resultados!$A$2:$ZZ$2614, 190, MATCH($B$2, resultados!$A$1:$ZZ$1, 0))</f>
        <v/>
      </c>
      <c r="C196">
        <f>INDEX(resultados!$A$2:$ZZ$2614, 190, MATCH($B$3, resultados!$A$1:$ZZ$1, 0))</f>
        <v/>
      </c>
    </row>
    <row r="197">
      <c r="A197">
        <f>INDEX(resultados!$A$2:$ZZ$2614, 191, MATCH($B$1, resultados!$A$1:$ZZ$1, 0))</f>
        <v/>
      </c>
      <c r="B197">
        <f>INDEX(resultados!$A$2:$ZZ$2614, 191, MATCH($B$2, resultados!$A$1:$ZZ$1, 0))</f>
        <v/>
      </c>
      <c r="C197">
        <f>INDEX(resultados!$A$2:$ZZ$2614, 191, MATCH($B$3, resultados!$A$1:$ZZ$1, 0))</f>
        <v/>
      </c>
    </row>
    <row r="198">
      <c r="A198">
        <f>INDEX(resultados!$A$2:$ZZ$2614, 192, MATCH($B$1, resultados!$A$1:$ZZ$1, 0))</f>
        <v/>
      </c>
      <c r="B198">
        <f>INDEX(resultados!$A$2:$ZZ$2614, 192, MATCH($B$2, resultados!$A$1:$ZZ$1, 0))</f>
        <v/>
      </c>
      <c r="C198">
        <f>INDEX(resultados!$A$2:$ZZ$2614, 192, MATCH($B$3, resultados!$A$1:$ZZ$1, 0))</f>
        <v/>
      </c>
    </row>
    <row r="199">
      <c r="A199">
        <f>INDEX(resultados!$A$2:$ZZ$2614, 193, MATCH($B$1, resultados!$A$1:$ZZ$1, 0))</f>
        <v/>
      </c>
      <c r="B199">
        <f>INDEX(resultados!$A$2:$ZZ$2614, 193, MATCH($B$2, resultados!$A$1:$ZZ$1, 0))</f>
        <v/>
      </c>
      <c r="C199">
        <f>INDEX(resultados!$A$2:$ZZ$2614, 193, MATCH($B$3, resultados!$A$1:$ZZ$1, 0))</f>
        <v/>
      </c>
    </row>
    <row r="200">
      <c r="A200">
        <f>INDEX(resultados!$A$2:$ZZ$2614, 194, MATCH($B$1, resultados!$A$1:$ZZ$1, 0))</f>
        <v/>
      </c>
      <c r="B200">
        <f>INDEX(resultados!$A$2:$ZZ$2614, 194, MATCH($B$2, resultados!$A$1:$ZZ$1, 0))</f>
        <v/>
      </c>
      <c r="C200">
        <f>INDEX(resultados!$A$2:$ZZ$2614, 194, MATCH($B$3, resultados!$A$1:$ZZ$1, 0))</f>
        <v/>
      </c>
    </row>
    <row r="201">
      <c r="A201">
        <f>INDEX(resultados!$A$2:$ZZ$2614, 195, MATCH($B$1, resultados!$A$1:$ZZ$1, 0))</f>
        <v/>
      </c>
      <c r="B201">
        <f>INDEX(resultados!$A$2:$ZZ$2614, 195, MATCH($B$2, resultados!$A$1:$ZZ$1, 0))</f>
        <v/>
      </c>
      <c r="C201">
        <f>INDEX(resultados!$A$2:$ZZ$2614, 195, MATCH($B$3, resultados!$A$1:$ZZ$1, 0))</f>
        <v/>
      </c>
    </row>
    <row r="202">
      <c r="A202">
        <f>INDEX(resultados!$A$2:$ZZ$2614, 196, MATCH($B$1, resultados!$A$1:$ZZ$1, 0))</f>
        <v/>
      </c>
      <c r="B202">
        <f>INDEX(resultados!$A$2:$ZZ$2614, 196, MATCH($B$2, resultados!$A$1:$ZZ$1, 0))</f>
        <v/>
      </c>
      <c r="C202">
        <f>INDEX(resultados!$A$2:$ZZ$2614, 196, MATCH($B$3, resultados!$A$1:$ZZ$1, 0))</f>
        <v/>
      </c>
    </row>
    <row r="203">
      <c r="A203">
        <f>INDEX(resultados!$A$2:$ZZ$2614, 197, MATCH($B$1, resultados!$A$1:$ZZ$1, 0))</f>
        <v/>
      </c>
      <c r="B203">
        <f>INDEX(resultados!$A$2:$ZZ$2614, 197, MATCH($B$2, resultados!$A$1:$ZZ$1, 0))</f>
        <v/>
      </c>
      <c r="C203">
        <f>INDEX(resultados!$A$2:$ZZ$2614, 197, MATCH($B$3, resultados!$A$1:$ZZ$1, 0))</f>
        <v/>
      </c>
    </row>
    <row r="204">
      <c r="A204">
        <f>INDEX(resultados!$A$2:$ZZ$2614, 198, MATCH($B$1, resultados!$A$1:$ZZ$1, 0))</f>
        <v/>
      </c>
      <c r="B204">
        <f>INDEX(resultados!$A$2:$ZZ$2614, 198, MATCH($B$2, resultados!$A$1:$ZZ$1, 0))</f>
        <v/>
      </c>
      <c r="C204">
        <f>INDEX(resultados!$A$2:$ZZ$2614, 198, MATCH($B$3, resultados!$A$1:$ZZ$1, 0))</f>
        <v/>
      </c>
    </row>
    <row r="205">
      <c r="A205">
        <f>INDEX(resultados!$A$2:$ZZ$2614, 199, MATCH($B$1, resultados!$A$1:$ZZ$1, 0))</f>
        <v/>
      </c>
      <c r="B205">
        <f>INDEX(resultados!$A$2:$ZZ$2614, 199, MATCH($B$2, resultados!$A$1:$ZZ$1, 0))</f>
        <v/>
      </c>
      <c r="C205">
        <f>INDEX(resultados!$A$2:$ZZ$2614, 199, MATCH($B$3, resultados!$A$1:$ZZ$1, 0))</f>
        <v/>
      </c>
    </row>
    <row r="206">
      <c r="A206">
        <f>INDEX(resultados!$A$2:$ZZ$2614, 200, MATCH($B$1, resultados!$A$1:$ZZ$1, 0))</f>
        <v/>
      </c>
      <c r="B206">
        <f>INDEX(resultados!$A$2:$ZZ$2614, 200, MATCH($B$2, resultados!$A$1:$ZZ$1, 0))</f>
        <v/>
      </c>
      <c r="C206">
        <f>INDEX(resultados!$A$2:$ZZ$2614, 200, MATCH($B$3, resultados!$A$1:$ZZ$1, 0))</f>
        <v/>
      </c>
    </row>
    <row r="207">
      <c r="A207">
        <f>INDEX(resultados!$A$2:$ZZ$2614, 201, MATCH($B$1, resultados!$A$1:$ZZ$1, 0))</f>
        <v/>
      </c>
      <c r="B207">
        <f>INDEX(resultados!$A$2:$ZZ$2614, 201, MATCH($B$2, resultados!$A$1:$ZZ$1, 0))</f>
        <v/>
      </c>
      <c r="C207">
        <f>INDEX(resultados!$A$2:$ZZ$2614, 201, MATCH($B$3, resultados!$A$1:$ZZ$1, 0))</f>
        <v/>
      </c>
    </row>
    <row r="208">
      <c r="A208">
        <f>INDEX(resultados!$A$2:$ZZ$2614, 202, MATCH($B$1, resultados!$A$1:$ZZ$1, 0))</f>
        <v/>
      </c>
      <c r="B208">
        <f>INDEX(resultados!$A$2:$ZZ$2614, 202, MATCH($B$2, resultados!$A$1:$ZZ$1, 0))</f>
        <v/>
      </c>
      <c r="C208">
        <f>INDEX(resultados!$A$2:$ZZ$2614, 202, MATCH($B$3, resultados!$A$1:$ZZ$1, 0))</f>
        <v/>
      </c>
    </row>
    <row r="209">
      <c r="A209">
        <f>INDEX(resultados!$A$2:$ZZ$2614, 203, MATCH($B$1, resultados!$A$1:$ZZ$1, 0))</f>
        <v/>
      </c>
      <c r="B209">
        <f>INDEX(resultados!$A$2:$ZZ$2614, 203, MATCH($B$2, resultados!$A$1:$ZZ$1, 0))</f>
        <v/>
      </c>
      <c r="C209">
        <f>INDEX(resultados!$A$2:$ZZ$2614, 203, MATCH($B$3, resultados!$A$1:$ZZ$1, 0))</f>
        <v/>
      </c>
    </row>
    <row r="210">
      <c r="A210">
        <f>INDEX(resultados!$A$2:$ZZ$2614, 204, MATCH($B$1, resultados!$A$1:$ZZ$1, 0))</f>
        <v/>
      </c>
      <c r="B210">
        <f>INDEX(resultados!$A$2:$ZZ$2614, 204, MATCH($B$2, resultados!$A$1:$ZZ$1, 0))</f>
        <v/>
      </c>
      <c r="C210">
        <f>INDEX(resultados!$A$2:$ZZ$2614, 204, MATCH($B$3, resultados!$A$1:$ZZ$1, 0))</f>
        <v/>
      </c>
    </row>
    <row r="211">
      <c r="A211">
        <f>INDEX(resultados!$A$2:$ZZ$2614, 205, MATCH($B$1, resultados!$A$1:$ZZ$1, 0))</f>
        <v/>
      </c>
      <c r="B211">
        <f>INDEX(resultados!$A$2:$ZZ$2614, 205, MATCH($B$2, resultados!$A$1:$ZZ$1, 0))</f>
        <v/>
      </c>
      <c r="C211">
        <f>INDEX(resultados!$A$2:$ZZ$2614, 205, MATCH($B$3, resultados!$A$1:$ZZ$1, 0))</f>
        <v/>
      </c>
    </row>
    <row r="212">
      <c r="A212">
        <f>INDEX(resultados!$A$2:$ZZ$2614, 206, MATCH($B$1, resultados!$A$1:$ZZ$1, 0))</f>
        <v/>
      </c>
      <c r="B212">
        <f>INDEX(resultados!$A$2:$ZZ$2614, 206, MATCH($B$2, resultados!$A$1:$ZZ$1, 0))</f>
        <v/>
      </c>
      <c r="C212">
        <f>INDEX(resultados!$A$2:$ZZ$2614, 206, MATCH($B$3, resultados!$A$1:$ZZ$1, 0))</f>
        <v/>
      </c>
    </row>
    <row r="213">
      <c r="A213">
        <f>INDEX(resultados!$A$2:$ZZ$2614, 207, MATCH($B$1, resultados!$A$1:$ZZ$1, 0))</f>
        <v/>
      </c>
      <c r="B213">
        <f>INDEX(resultados!$A$2:$ZZ$2614, 207, MATCH($B$2, resultados!$A$1:$ZZ$1, 0))</f>
        <v/>
      </c>
      <c r="C213">
        <f>INDEX(resultados!$A$2:$ZZ$2614, 207, MATCH($B$3, resultados!$A$1:$ZZ$1, 0))</f>
        <v/>
      </c>
    </row>
    <row r="214">
      <c r="A214">
        <f>INDEX(resultados!$A$2:$ZZ$2614, 208, MATCH($B$1, resultados!$A$1:$ZZ$1, 0))</f>
        <v/>
      </c>
      <c r="B214">
        <f>INDEX(resultados!$A$2:$ZZ$2614, 208, MATCH($B$2, resultados!$A$1:$ZZ$1, 0))</f>
        <v/>
      </c>
      <c r="C214">
        <f>INDEX(resultados!$A$2:$ZZ$2614, 208, MATCH($B$3, resultados!$A$1:$ZZ$1, 0))</f>
        <v/>
      </c>
    </row>
    <row r="215">
      <c r="A215">
        <f>INDEX(resultados!$A$2:$ZZ$2614, 209, MATCH($B$1, resultados!$A$1:$ZZ$1, 0))</f>
        <v/>
      </c>
      <c r="B215">
        <f>INDEX(resultados!$A$2:$ZZ$2614, 209, MATCH($B$2, resultados!$A$1:$ZZ$1, 0))</f>
        <v/>
      </c>
      <c r="C215">
        <f>INDEX(resultados!$A$2:$ZZ$2614, 209, MATCH($B$3, resultados!$A$1:$ZZ$1, 0))</f>
        <v/>
      </c>
    </row>
    <row r="216">
      <c r="A216">
        <f>INDEX(resultados!$A$2:$ZZ$2614, 210, MATCH($B$1, resultados!$A$1:$ZZ$1, 0))</f>
        <v/>
      </c>
      <c r="B216">
        <f>INDEX(resultados!$A$2:$ZZ$2614, 210, MATCH($B$2, resultados!$A$1:$ZZ$1, 0))</f>
        <v/>
      </c>
      <c r="C216">
        <f>INDEX(resultados!$A$2:$ZZ$2614, 210, MATCH($B$3, resultados!$A$1:$ZZ$1, 0))</f>
        <v/>
      </c>
    </row>
    <row r="217">
      <c r="A217">
        <f>INDEX(resultados!$A$2:$ZZ$2614, 211, MATCH($B$1, resultados!$A$1:$ZZ$1, 0))</f>
        <v/>
      </c>
      <c r="B217">
        <f>INDEX(resultados!$A$2:$ZZ$2614, 211, MATCH($B$2, resultados!$A$1:$ZZ$1, 0))</f>
        <v/>
      </c>
      <c r="C217">
        <f>INDEX(resultados!$A$2:$ZZ$2614, 211, MATCH($B$3, resultados!$A$1:$ZZ$1, 0))</f>
        <v/>
      </c>
    </row>
    <row r="218">
      <c r="A218">
        <f>INDEX(resultados!$A$2:$ZZ$2614, 212, MATCH($B$1, resultados!$A$1:$ZZ$1, 0))</f>
        <v/>
      </c>
      <c r="B218">
        <f>INDEX(resultados!$A$2:$ZZ$2614, 212, MATCH($B$2, resultados!$A$1:$ZZ$1, 0))</f>
        <v/>
      </c>
      <c r="C218">
        <f>INDEX(resultados!$A$2:$ZZ$2614, 212, MATCH($B$3, resultados!$A$1:$ZZ$1, 0))</f>
        <v/>
      </c>
    </row>
    <row r="219">
      <c r="A219">
        <f>INDEX(resultados!$A$2:$ZZ$2614, 213, MATCH($B$1, resultados!$A$1:$ZZ$1, 0))</f>
        <v/>
      </c>
      <c r="B219">
        <f>INDEX(resultados!$A$2:$ZZ$2614, 213, MATCH($B$2, resultados!$A$1:$ZZ$1, 0))</f>
        <v/>
      </c>
      <c r="C219">
        <f>INDEX(resultados!$A$2:$ZZ$2614, 213, MATCH($B$3, resultados!$A$1:$ZZ$1, 0))</f>
        <v/>
      </c>
    </row>
    <row r="220">
      <c r="A220">
        <f>INDEX(resultados!$A$2:$ZZ$2614, 214, MATCH($B$1, resultados!$A$1:$ZZ$1, 0))</f>
        <v/>
      </c>
      <c r="B220">
        <f>INDEX(resultados!$A$2:$ZZ$2614, 214, MATCH($B$2, resultados!$A$1:$ZZ$1, 0))</f>
        <v/>
      </c>
      <c r="C220">
        <f>INDEX(resultados!$A$2:$ZZ$2614, 214, MATCH($B$3, resultados!$A$1:$ZZ$1, 0))</f>
        <v/>
      </c>
    </row>
    <row r="221">
      <c r="A221">
        <f>INDEX(resultados!$A$2:$ZZ$2614, 215, MATCH($B$1, resultados!$A$1:$ZZ$1, 0))</f>
        <v/>
      </c>
      <c r="B221">
        <f>INDEX(resultados!$A$2:$ZZ$2614, 215, MATCH($B$2, resultados!$A$1:$ZZ$1, 0))</f>
        <v/>
      </c>
      <c r="C221">
        <f>INDEX(resultados!$A$2:$ZZ$2614, 215, MATCH($B$3, resultados!$A$1:$ZZ$1, 0))</f>
        <v/>
      </c>
    </row>
    <row r="222">
      <c r="A222">
        <f>INDEX(resultados!$A$2:$ZZ$2614, 216, MATCH($B$1, resultados!$A$1:$ZZ$1, 0))</f>
        <v/>
      </c>
      <c r="B222">
        <f>INDEX(resultados!$A$2:$ZZ$2614, 216, MATCH($B$2, resultados!$A$1:$ZZ$1, 0))</f>
        <v/>
      </c>
      <c r="C222">
        <f>INDEX(resultados!$A$2:$ZZ$2614, 216, MATCH($B$3, resultados!$A$1:$ZZ$1, 0))</f>
        <v/>
      </c>
    </row>
    <row r="223">
      <c r="A223">
        <f>INDEX(resultados!$A$2:$ZZ$2614, 217, MATCH($B$1, resultados!$A$1:$ZZ$1, 0))</f>
        <v/>
      </c>
      <c r="B223">
        <f>INDEX(resultados!$A$2:$ZZ$2614, 217, MATCH($B$2, resultados!$A$1:$ZZ$1, 0))</f>
        <v/>
      </c>
      <c r="C223">
        <f>INDEX(resultados!$A$2:$ZZ$2614, 217, MATCH($B$3, resultados!$A$1:$ZZ$1, 0))</f>
        <v/>
      </c>
    </row>
    <row r="224">
      <c r="A224">
        <f>INDEX(resultados!$A$2:$ZZ$2614, 218, MATCH($B$1, resultados!$A$1:$ZZ$1, 0))</f>
        <v/>
      </c>
      <c r="B224">
        <f>INDEX(resultados!$A$2:$ZZ$2614, 218, MATCH($B$2, resultados!$A$1:$ZZ$1, 0))</f>
        <v/>
      </c>
      <c r="C224">
        <f>INDEX(resultados!$A$2:$ZZ$2614, 218, MATCH($B$3, resultados!$A$1:$ZZ$1, 0))</f>
        <v/>
      </c>
    </row>
    <row r="225">
      <c r="A225">
        <f>INDEX(resultados!$A$2:$ZZ$2614, 219, MATCH($B$1, resultados!$A$1:$ZZ$1, 0))</f>
        <v/>
      </c>
      <c r="B225">
        <f>INDEX(resultados!$A$2:$ZZ$2614, 219, MATCH($B$2, resultados!$A$1:$ZZ$1, 0))</f>
        <v/>
      </c>
      <c r="C225">
        <f>INDEX(resultados!$A$2:$ZZ$2614, 219, MATCH($B$3, resultados!$A$1:$ZZ$1, 0))</f>
        <v/>
      </c>
    </row>
    <row r="226">
      <c r="A226">
        <f>INDEX(resultados!$A$2:$ZZ$2614, 220, MATCH($B$1, resultados!$A$1:$ZZ$1, 0))</f>
        <v/>
      </c>
      <c r="B226">
        <f>INDEX(resultados!$A$2:$ZZ$2614, 220, MATCH($B$2, resultados!$A$1:$ZZ$1, 0))</f>
        <v/>
      </c>
      <c r="C226">
        <f>INDEX(resultados!$A$2:$ZZ$2614, 220, MATCH($B$3, resultados!$A$1:$ZZ$1, 0))</f>
        <v/>
      </c>
    </row>
    <row r="227">
      <c r="A227">
        <f>INDEX(resultados!$A$2:$ZZ$2614, 221, MATCH($B$1, resultados!$A$1:$ZZ$1, 0))</f>
        <v/>
      </c>
      <c r="B227">
        <f>INDEX(resultados!$A$2:$ZZ$2614, 221, MATCH($B$2, resultados!$A$1:$ZZ$1, 0))</f>
        <v/>
      </c>
      <c r="C227">
        <f>INDEX(resultados!$A$2:$ZZ$2614, 221, MATCH($B$3, resultados!$A$1:$ZZ$1, 0))</f>
        <v/>
      </c>
    </row>
    <row r="228">
      <c r="A228">
        <f>INDEX(resultados!$A$2:$ZZ$2614, 222, MATCH($B$1, resultados!$A$1:$ZZ$1, 0))</f>
        <v/>
      </c>
      <c r="B228">
        <f>INDEX(resultados!$A$2:$ZZ$2614, 222, MATCH($B$2, resultados!$A$1:$ZZ$1, 0))</f>
        <v/>
      </c>
      <c r="C228">
        <f>INDEX(resultados!$A$2:$ZZ$2614, 222, MATCH($B$3, resultados!$A$1:$ZZ$1, 0))</f>
        <v/>
      </c>
    </row>
    <row r="229">
      <c r="A229">
        <f>INDEX(resultados!$A$2:$ZZ$2614, 223, MATCH($B$1, resultados!$A$1:$ZZ$1, 0))</f>
        <v/>
      </c>
      <c r="B229">
        <f>INDEX(resultados!$A$2:$ZZ$2614, 223, MATCH($B$2, resultados!$A$1:$ZZ$1, 0))</f>
        <v/>
      </c>
      <c r="C229">
        <f>INDEX(resultados!$A$2:$ZZ$2614, 223, MATCH($B$3, resultados!$A$1:$ZZ$1, 0))</f>
        <v/>
      </c>
    </row>
    <row r="230">
      <c r="A230">
        <f>INDEX(resultados!$A$2:$ZZ$2614, 224, MATCH($B$1, resultados!$A$1:$ZZ$1, 0))</f>
        <v/>
      </c>
      <c r="B230">
        <f>INDEX(resultados!$A$2:$ZZ$2614, 224, MATCH($B$2, resultados!$A$1:$ZZ$1, 0))</f>
        <v/>
      </c>
      <c r="C230">
        <f>INDEX(resultados!$A$2:$ZZ$2614, 224, MATCH($B$3, resultados!$A$1:$ZZ$1, 0))</f>
        <v/>
      </c>
    </row>
    <row r="231">
      <c r="A231">
        <f>INDEX(resultados!$A$2:$ZZ$2614, 225, MATCH($B$1, resultados!$A$1:$ZZ$1, 0))</f>
        <v/>
      </c>
      <c r="B231">
        <f>INDEX(resultados!$A$2:$ZZ$2614, 225, MATCH($B$2, resultados!$A$1:$ZZ$1, 0))</f>
        <v/>
      </c>
      <c r="C231">
        <f>INDEX(resultados!$A$2:$ZZ$2614, 225, MATCH($B$3, resultados!$A$1:$ZZ$1, 0))</f>
        <v/>
      </c>
    </row>
    <row r="232">
      <c r="A232">
        <f>INDEX(resultados!$A$2:$ZZ$2614, 226, MATCH($B$1, resultados!$A$1:$ZZ$1, 0))</f>
        <v/>
      </c>
      <c r="B232">
        <f>INDEX(resultados!$A$2:$ZZ$2614, 226, MATCH($B$2, resultados!$A$1:$ZZ$1, 0))</f>
        <v/>
      </c>
      <c r="C232">
        <f>INDEX(resultados!$A$2:$ZZ$2614, 226, MATCH($B$3, resultados!$A$1:$ZZ$1, 0))</f>
        <v/>
      </c>
    </row>
    <row r="233">
      <c r="A233">
        <f>INDEX(resultados!$A$2:$ZZ$2614, 227, MATCH($B$1, resultados!$A$1:$ZZ$1, 0))</f>
        <v/>
      </c>
      <c r="B233">
        <f>INDEX(resultados!$A$2:$ZZ$2614, 227, MATCH($B$2, resultados!$A$1:$ZZ$1, 0))</f>
        <v/>
      </c>
      <c r="C233">
        <f>INDEX(resultados!$A$2:$ZZ$2614, 227, MATCH($B$3, resultados!$A$1:$ZZ$1, 0))</f>
        <v/>
      </c>
    </row>
    <row r="234">
      <c r="A234">
        <f>INDEX(resultados!$A$2:$ZZ$2614, 228, MATCH($B$1, resultados!$A$1:$ZZ$1, 0))</f>
        <v/>
      </c>
      <c r="B234">
        <f>INDEX(resultados!$A$2:$ZZ$2614, 228, MATCH($B$2, resultados!$A$1:$ZZ$1, 0))</f>
        <v/>
      </c>
      <c r="C234">
        <f>INDEX(resultados!$A$2:$ZZ$2614, 228, MATCH($B$3, resultados!$A$1:$ZZ$1, 0))</f>
        <v/>
      </c>
    </row>
    <row r="235">
      <c r="A235">
        <f>INDEX(resultados!$A$2:$ZZ$2614, 229, MATCH($B$1, resultados!$A$1:$ZZ$1, 0))</f>
        <v/>
      </c>
      <c r="B235">
        <f>INDEX(resultados!$A$2:$ZZ$2614, 229, MATCH($B$2, resultados!$A$1:$ZZ$1, 0))</f>
        <v/>
      </c>
      <c r="C235">
        <f>INDEX(resultados!$A$2:$ZZ$2614, 229, MATCH($B$3, resultados!$A$1:$ZZ$1, 0))</f>
        <v/>
      </c>
    </row>
    <row r="236">
      <c r="A236">
        <f>INDEX(resultados!$A$2:$ZZ$2614, 230, MATCH($B$1, resultados!$A$1:$ZZ$1, 0))</f>
        <v/>
      </c>
      <c r="B236">
        <f>INDEX(resultados!$A$2:$ZZ$2614, 230, MATCH($B$2, resultados!$A$1:$ZZ$1, 0))</f>
        <v/>
      </c>
      <c r="C236">
        <f>INDEX(resultados!$A$2:$ZZ$2614, 230, MATCH($B$3, resultados!$A$1:$ZZ$1, 0))</f>
        <v/>
      </c>
    </row>
    <row r="237">
      <c r="A237">
        <f>INDEX(resultados!$A$2:$ZZ$2614, 231, MATCH($B$1, resultados!$A$1:$ZZ$1, 0))</f>
        <v/>
      </c>
      <c r="B237">
        <f>INDEX(resultados!$A$2:$ZZ$2614, 231, MATCH($B$2, resultados!$A$1:$ZZ$1, 0))</f>
        <v/>
      </c>
      <c r="C237">
        <f>INDEX(resultados!$A$2:$ZZ$2614, 231, MATCH($B$3, resultados!$A$1:$ZZ$1, 0))</f>
        <v/>
      </c>
    </row>
    <row r="238">
      <c r="A238">
        <f>INDEX(resultados!$A$2:$ZZ$2614, 232, MATCH($B$1, resultados!$A$1:$ZZ$1, 0))</f>
        <v/>
      </c>
      <c r="B238">
        <f>INDEX(resultados!$A$2:$ZZ$2614, 232, MATCH($B$2, resultados!$A$1:$ZZ$1, 0))</f>
        <v/>
      </c>
      <c r="C238">
        <f>INDEX(resultados!$A$2:$ZZ$2614, 232, MATCH($B$3, resultados!$A$1:$ZZ$1, 0))</f>
        <v/>
      </c>
    </row>
    <row r="239">
      <c r="A239">
        <f>INDEX(resultados!$A$2:$ZZ$2614, 233, MATCH($B$1, resultados!$A$1:$ZZ$1, 0))</f>
        <v/>
      </c>
      <c r="B239">
        <f>INDEX(resultados!$A$2:$ZZ$2614, 233, MATCH($B$2, resultados!$A$1:$ZZ$1, 0))</f>
        <v/>
      </c>
      <c r="C239">
        <f>INDEX(resultados!$A$2:$ZZ$2614, 233, MATCH($B$3, resultados!$A$1:$ZZ$1, 0))</f>
        <v/>
      </c>
    </row>
    <row r="240">
      <c r="A240">
        <f>INDEX(resultados!$A$2:$ZZ$2614, 234, MATCH($B$1, resultados!$A$1:$ZZ$1, 0))</f>
        <v/>
      </c>
      <c r="B240">
        <f>INDEX(resultados!$A$2:$ZZ$2614, 234, MATCH($B$2, resultados!$A$1:$ZZ$1, 0))</f>
        <v/>
      </c>
      <c r="C240">
        <f>INDEX(resultados!$A$2:$ZZ$2614, 234, MATCH($B$3, resultados!$A$1:$ZZ$1, 0))</f>
        <v/>
      </c>
    </row>
    <row r="241">
      <c r="A241">
        <f>INDEX(resultados!$A$2:$ZZ$2614, 235, MATCH($B$1, resultados!$A$1:$ZZ$1, 0))</f>
        <v/>
      </c>
      <c r="B241">
        <f>INDEX(resultados!$A$2:$ZZ$2614, 235, MATCH($B$2, resultados!$A$1:$ZZ$1, 0))</f>
        <v/>
      </c>
      <c r="C241">
        <f>INDEX(resultados!$A$2:$ZZ$2614, 235, MATCH($B$3, resultados!$A$1:$ZZ$1, 0))</f>
        <v/>
      </c>
    </row>
    <row r="242">
      <c r="A242">
        <f>INDEX(resultados!$A$2:$ZZ$2614, 236, MATCH($B$1, resultados!$A$1:$ZZ$1, 0))</f>
        <v/>
      </c>
      <c r="B242">
        <f>INDEX(resultados!$A$2:$ZZ$2614, 236, MATCH($B$2, resultados!$A$1:$ZZ$1, 0))</f>
        <v/>
      </c>
      <c r="C242">
        <f>INDEX(resultados!$A$2:$ZZ$2614, 236, MATCH($B$3, resultados!$A$1:$ZZ$1, 0))</f>
        <v/>
      </c>
    </row>
    <row r="243">
      <c r="A243">
        <f>INDEX(resultados!$A$2:$ZZ$2614, 237, MATCH($B$1, resultados!$A$1:$ZZ$1, 0))</f>
        <v/>
      </c>
      <c r="B243">
        <f>INDEX(resultados!$A$2:$ZZ$2614, 237, MATCH($B$2, resultados!$A$1:$ZZ$1, 0))</f>
        <v/>
      </c>
      <c r="C243">
        <f>INDEX(resultados!$A$2:$ZZ$2614, 237, MATCH($B$3, resultados!$A$1:$ZZ$1, 0))</f>
        <v/>
      </c>
    </row>
    <row r="244">
      <c r="A244">
        <f>INDEX(resultados!$A$2:$ZZ$2614, 238, MATCH($B$1, resultados!$A$1:$ZZ$1, 0))</f>
        <v/>
      </c>
      <c r="B244">
        <f>INDEX(resultados!$A$2:$ZZ$2614, 238, MATCH($B$2, resultados!$A$1:$ZZ$1, 0))</f>
        <v/>
      </c>
      <c r="C244">
        <f>INDEX(resultados!$A$2:$ZZ$2614, 238, MATCH($B$3, resultados!$A$1:$ZZ$1, 0))</f>
        <v/>
      </c>
    </row>
    <row r="245">
      <c r="A245">
        <f>INDEX(resultados!$A$2:$ZZ$2614, 239, MATCH($B$1, resultados!$A$1:$ZZ$1, 0))</f>
        <v/>
      </c>
      <c r="B245">
        <f>INDEX(resultados!$A$2:$ZZ$2614, 239, MATCH($B$2, resultados!$A$1:$ZZ$1, 0))</f>
        <v/>
      </c>
      <c r="C245">
        <f>INDEX(resultados!$A$2:$ZZ$2614, 239, MATCH($B$3, resultados!$A$1:$ZZ$1, 0))</f>
        <v/>
      </c>
    </row>
    <row r="246">
      <c r="A246">
        <f>INDEX(resultados!$A$2:$ZZ$2614, 240, MATCH($B$1, resultados!$A$1:$ZZ$1, 0))</f>
        <v/>
      </c>
      <c r="B246">
        <f>INDEX(resultados!$A$2:$ZZ$2614, 240, MATCH($B$2, resultados!$A$1:$ZZ$1, 0))</f>
        <v/>
      </c>
      <c r="C246">
        <f>INDEX(resultados!$A$2:$ZZ$2614, 240, MATCH($B$3, resultados!$A$1:$ZZ$1, 0))</f>
        <v/>
      </c>
    </row>
    <row r="247">
      <c r="A247">
        <f>INDEX(resultados!$A$2:$ZZ$2614, 241, MATCH($B$1, resultados!$A$1:$ZZ$1, 0))</f>
        <v/>
      </c>
      <c r="B247">
        <f>INDEX(resultados!$A$2:$ZZ$2614, 241, MATCH($B$2, resultados!$A$1:$ZZ$1, 0))</f>
        <v/>
      </c>
      <c r="C247">
        <f>INDEX(resultados!$A$2:$ZZ$2614, 241, MATCH($B$3, resultados!$A$1:$ZZ$1, 0))</f>
        <v/>
      </c>
    </row>
    <row r="248">
      <c r="A248">
        <f>INDEX(resultados!$A$2:$ZZ$2614, 242, MATCH($B$1, resultados!$A$1:$ZZ$1, 0))</f>
        <v/>
      </c>
      <c r="B248">
        <f>INDEX(resultados!$A$2:$ZZ$2614, 242, MATCH($B$2, resultados!$A$1:$ZZ$1, 0))</f>
        <v/>
      </c>
      <c r="C248">
        <f>INDEX(resultados!$A$2:$ZZ$2614, 242, MATCH($B$3, resultados!$A$1:$ZZ$1, 0))</f>
        <v/>
      </c>
    </row>
    <row r="249">
      <c r="A249">
        <f>INDEX(resultados!$A$2:$ZZ$2614, 243, MATCH($B$1, resultados!$A$1:$ZZ$1, 0))</f>
        <v/>
      </c>
      <c r="B249">
        <f>INDEX(resultados!$A$2:$ZZ$2614, 243, MATCH($B$2, resultados!$A$1:$ZZ$1, 0))</f>
        <v/>
      </c>
      <c r="C249">
        <f>INDEX(resultados!$A$2:$ZZ$2614, 243, MATCH($B$3, resultados!$A$1:$ZZ$1, 0))</f>
        <v/>
      </c>
    </row>
    <row r="250">
      <c r="A250">
        <f>INDEX(resultados!$A$2:$ZZ$2614, 244, MATCH($B$1, resultados!$A$1:$ZZ$1, 0))</f>
        <v/>
      </c>
      <c r="B250">
        <f>INDEX(resultados!$A$2:$ZZ$2614, 244, MATCH($B$2, resultados!$A$1:$ZZ$1, 0))</f>
        <v/>
      </c>
      <c r="C250">
        <f>INDEX(resultados!$A$2:$ZZ$2614, 244, MATCH($B$3, resultados!$A$1:$ZZ$1, 0))</f>
        <v/>
      </c>
    </row>
    <row r="251">
      <c r="A251">
        <f>INDEX(resultados!$A$2:$ZZ$2614, 245, MATCH($B$1, resultados!$A$1:$ZZ$1, 0))</f>
        <v/>
      </c>
      <c r="B251">
        <f>INDEX(resultados!$A$2:$ZZ$2614, 245, MATCH($B$2, resultados!$A$1:$ZZ$1, 0))</f>
        <v/>
      </c>
      <c r="C251">
        <f>INDEX(resultados!$A$2:$ZZ$2614, 245, MATCH($B$3, resultados!$A$1:$ZZ$1, 0))</f>
        <v/>
      </c>
    </row>
    <row r="252">
      <c r="A252">
        <f>INDEX(resultados!$A$2:$ZZ$2614, 246, MATCH($B$1, resultados!$A$1:$ZZ$1, 0))</f>
        <v/>
      </c>
      <c r="B252">
        <f>INDEX(resultados!$A$2:$ZZ$2614, 246, MATCH($B$2, resultados!$A$1:$ZZ$1, 0))</f>
        <v/>
      </c>
      <c r="C252">
        <f>INDEX(resultados!$A$2:$ZZ$2614, 246, MATCH($B$3, resultados!$A$1:$ZZ$1, 0))</f>
        <v/>
      </c>
    </row>
    <row r="253">
      <c r="A253">
        <f>INDEX(resultados!$A$2:$ZZ$2614, 247, MATCH($B$1, resultados!$A$1:$ZZ$1, 0))</f>
        <v/>
      </c>
      <c r="B253">
        <f>INDEX(resultados!$A$2:$ZZ$2614, 247, MATCH($B$2, resultados!$A$1:$ZZ$1, 0))</f>
        <v/>
      </c>
      <c r="C253">
        <f>INDEX(resultados!$A$2:$ZZ$2614, 247, MATCH($B$3, resultados!$A$1:$ZZ$1, 0))</f>
        <v/>
      </c>
    </row>
    <row r="254">
      <c r="A254">
        <f>INDEX(resultados!$A$2:$ZZ$2614, 248, MATCH($B$1, resultados!$A$1:$ZZ$1, 0))</f>
        <v/>
      </c>
      <c r="B254">
        <f>INDEX(resultados!$A$2:$ZZ$2614, 248, MATCH($B$2, resultados!$A$1:$ZZ$1, 0))</f>
        <v/>
      </c>
      <c r="C254">
        <f>INDEX(resultados!$A$2:$ZZ$2614, 248, MATCH($B$3, resultados!$A$1:$ZZ$1, 0))</f>
        <v/>
      </c>
    </row>
    <row r="255">
      <c r="A255">
        <f>INDEX(resultados!$A$2:$ZZ$2614, 249, MATCH($B$1, resultados!$A$1:$ZZ$1, 0))</f>
        <v/>
      </c>
      <c r="B255">
        <f>INDEX(resultados!$A$2:$ZZ$2614, 249, MATCH($B$2, resultados!$A$1:$ZZ$1, 0))</f>
        <v/>
      </c>
      <c r="C255">
        <f>INDEX(resultados!$A$2:$ZZ$2614, 249, MATCH($B$3, resultados!$A$1:$ZZ$1, 0))</f>
        <v/>
      </c>
    </row>
    <row r="256">
      <c r="A256">
        <f>INDEX(resultados!$A$2:$ZZ$2614, 250, MATCH($B$1, resultados!$A$1:$ZZ$1, 0))</f>
        <v/>
      </c>
      <c r="B256">
        <f>INDEX(resultados!$A$2:$ZZ$2614, 250, MATCH($B$2, resultados!$A$1:$ZZ$1, 0))</f>
        <v/>
      </c>
      <c r="C256">
        <f>INDEX(resultados!$A$2:$ZZ$2614, 250, MATCH($B$3, resultados!$A$1:$ZZ$1, 0))</f>
        <v/>
      </c>
    </row>
    <row r="257">
      <c r="A257">
        <f>INDEX(resultados!$A$2:$ZZ$2614, 251, MATCH($B$1, resultados!$A$1:$ZZ$1, 0))</f>
        <v/>
      </c>
      <c r="B257">
        <f>INDEX(resultados!$A$2:$ZZ$2614, 251, MATCH($B$2, resultados!$A$1:$ZZ$1, 0))</f>
        <v/>
      </c>
      <c r="C257">
        <f>INDEX(resultados!$A$2:$ZZ$2614, 251, MATCH($B$3, resultados!$A$1:$ZZ$1, 0))</f>
        <v/>
      </c>
    </row>
    <row r="258">
      <c r="A258">
        <f>INDEX(resultados!$A$2:$ZZ$2614, 252, MATCH($B$1, resultados!$A$1:$ZZ$1, 0))</f>
        <v/>
      </c>
      <c r="B258">
        <f>INDEX(resultados!$A$2:$ZZ$2614, 252, MATCH($B$2, resultados!$A$1:$ZZ$1, 0))</f>
        <v/>
      </c>
      <c r="C258">
        <f>INDEX(resultados!$A$2:$ZZ$2614, 252, MATCH($B$3, resultados!$A$1:$ZZ$1, 0))</f>
        <v/>
      </c>
    </row>
    <row r="259">
      <c r="A259">
        <f>INDEX(resultados!$A$2:$ZZ$2614, 253, MATCH($B$1, resultados!$A$1:$ZZ$1, 0))</f>
        <v/>
      </c>
      <c r="B259">
        <f>INDEX(resultados!$A$2:$ZZ$2614, 253, MATCH($B$2, resultados!$A$1:$ZZ$1, 0))</f>
        <v/>
      </c>
      <c r="C259">
        <f>INDEX(resultados!$A$2:$ZZ$2614, 253, MATCH($B$3, resultados!$A$1:$ZZ$1, 0))</f>
        <v/>
      </c>
    </row>
    <row r="260">
      <c r="A260">
        <f>INDEX(resultados!$A$2:$ZZ$2614, 254, MATCH($B$1, resultados!$A$1:$ZZ$1, 0))</f>
        <v/>
      </c>
      <c r="B260">
        <f>INDEX(resultados!$A$2:$ZZ$2614, 254, MATCH($B$2, resultados!$A$1:$ZZ$1, 0))</f>
        <v/>
      </c>
      <c r="C260">
        <f>INDEX(resultados!$A$2:$ZZ$2614, 254, MATCH($B$3, resultados!$A$1:$ZZ$1, 0))</f>
        <v/>
      </c>
    </row>
    <row r="261">
      <c r="A261">
        <f>INDEX(resultados!$A$2:$ZZ$2614, 255, MATCH($B$1, resultados!$A$1:$ZZ$1, 0))</f>
        <v/>
      </c>
      <c r="B261">
        <f>INDEX(resultados!$A$2:$ZZ$2614, 255, MATCH($B$2, resultados!$A$1:$ZZ$1, 0))</f>
        <v/>
      </c>
      <c r="C261">
        <f>INDEX(resultados!$A$2:$ZZ$2614, 255, MATCH($B$3, resultados!$A$1:$ZZ$1, 0))</f>
        <v/>
      </c>
    </row>
    <row r="262">
      <c r="A262">
        <f>INDEX(resultados!$A$2:$ZZ$2614, 256, MATCH($B$1, resultados!$A$1:$ZZ$1, 0))</f>
        <v/>
      </c>
      <c r="B262">
        <f>INDEX(resultados!$A$2:$ZZ$2614, 256, MATCH($B$2, resultados!$A$1:$ZZ$1, 0))</f>
        <v/>
      </c>
      <c r="C262">
        <f>INDEX(resultados!$A$2:$ZZ$2614, 256, MATCH($B$3, resultados!$A$1:$ZZ$1, 0))</f>
        <v/>
      </c>
    </row>
    <row r="263">
      <c r="A263">
        <f>INDEX(resultados!$A$2:$ZZ$2614, 257, MATCH($B$1, resultados!$A$1:$ZZ$1, 0))</f>
        <v/>
      </c>
      <c r="B263">
        <f>INDEX(resultados!$A$2:$ZZ$2614, 257, MATCH($B$2, resultados!$A$1:$ZZ$1, 0))</f>
        <v/>
      </c>
      <c r="C263">
        <f>INDEX(resultados!$A$2:$ZZ$2614, 257, MATCH($B$3, resultados!$A$1:$ZZ$1, 0))</f>
        <v/>
      </c>
    </row>
    <row r="264">
      <c r="A264">
        <f>INDEX(resultados!$A$2:$ZZ$2614, 258, MATCH($B$1, resultados!$A$1:$ZZ$1, 0))</f>
        <v/>
      </c>
      <c r="B264">
        <f>INDEX(resultados!$A$2:$ZZ$2614, 258, MATCH($B$2, resultados!$A$1:$ZZ$1, 0))</f>
        <v/>
      </c>
      <c r="C264">
        <f>INDEX(resultados!$A$2:$ZZ$2614, 258, MATCH($B$3, resultados!$A$1:$ZZ$1, 0))</f>
        <v/>
      </c>
    </row>
    <row r="265">
      <c r="A265">
        <f>INDEX(resultados!$A$2:$ZZ$2614, 259, MATCH($B$1, resultados!$A$1:$ZZ$1, 0))</f>
        <v/>
      </c>
      <c r="B265">
        <f>INDEX(resultados!$A$2:$ZZ$2614, 259, MATCH($B$2, resultados!$A$1:$ZZ$1, 0))</f>
        <v/>
      </c>
      <c r="C265">
        <f>INDEX(resultados!$A$2:$ZZ$2614, 259, MATCH($B$3, resultados!$A$1:$ZZ$1, 0))</f>
        <v/>
      </c>
    </row>
    <row r="266">
      <c r="A266">
        <f>INDEX(resultados!$A$2:$ZZ$2614, 260, MATCH($B$1, resultados!$A$1:$ZZ$1, 0))</f>
        <v/>
      </c>
      <c r="B266">
        <f>INDEX(resultados!$A$2:$ZZ$2614, 260, MATCH($B$2, resultados!$A$1:$ZZ$1, 0))</f>
        <v/>
      </c>
      <c r="C266">
        <f>INDEX(resultados!$A$2:$ZZ$2614, 260, MATCH($B$3, resultados!$A$1:$ZZ$1, 0))</f>
        <v/>
      </c>
    </row>
    <row r="267">
      <c r="A267">
        <f>INDEX(resultados!$A$2:$ZZ$2614, 261, MATCH($B$1, resultados!$A$1:$ZZ$1, 0))</f>
        <v/>
      </c>
      <c r="B267">
        <f>INDEX(resultados!$A$2:$ZZ$2614, 261, MATCH($B$2, resultados!$A$1:$ZZ$1, 0))</f>
        <v/>
      </c>
      <c r="C267">
        <f>INDEX(resultados!$A$2:$ZZ$2614, 261, MATCH($B$3, resultados!$A$1:$ZZ$1, 0))</f>
        <v/>
      </c>
    </row>
    <row r="268">
      <c r="A268">
        <f>INDEX(resultados!$A$2:$ZZ$2614, 262, MATCH($B$1, resultados!$A$1:$ZZ$1, 0))</f>
        <v/>
      </c>
      <c r="B268">
        <f>INDEX(resultados!$A$2:$ZZ$2614, 262, MATCH($B$2, resultados!$A$1:$ZZ$1, 0))</f>
        <v/>
      </c>
      <c r="C268">
        <f>INDEX(resultados!$A$2:$ZZ$2614, 262, MATCH($B$3, resultados!$A$1:$ZZ$1, 0))</f>
        <v/>
      </c>
    </row>
    <row r="269">
      <c r="A269">
        <f>INDEX(resultados!$A$2:$ZZ$2614, 263, MATCH($B$1, resultados!$A$1:$ZZ$1, 0))</f>
        <v/>
      </c>
      <c r="B269">
        <f>INDEX(resultados!$A$2:$ZZ$2614, 263, MATCH($B$2, resultados!$A$1:$ZZ$1, 0))</f>
        <v/>
      </c>
      <c r="C269">
        <f>INDEX(resultados!$A$2:$ZZ$2614, 263, MATCH($B$3, resultados!$A$1:$ZZ$1, 0))</f>
        <v/>
      </c>
    </row>
    <row r="270">
      <c r="A270">
        <f>INDEX(resultados!$A$2:$ZZ$2614, 264, MATCH($B$1, resultados!$A$1:$ZZ$1, 0))</f>
        <v/>
      </c>
      <c r="B270">
        <f>INDEX(resultados!$A$2:$ZZ$2614, 264, MATCH($B$2, resultados!$A$1:$ZZ$1, 0))</f>
        <v/>
      </c>
      <c r="C270">
        <f>INDEX(resultados!$A$2:$ZZ$2614, 264, MATCH($B$3, resultados!$A$1:$ZZ$1, 0))</f>
        <v/>
      </c>
    </row>
    <row r="271">
      <c r="A271">
        <f>INDEX(resultados!$A$2:$ZZ$2614, 265, MATCH($B$1, resultados!$A$1:$ZZ$1, 0))</f>
        <v/>
      </c>
      <c r="B271">
        <f>INDEX(resultados!$A$2:$ZZ$2614, 265, MATCH($B$2, resultados!$A$1:$ZZ$1, 0))</f>
        <v/>
      </c>
      <c r="C271">
        <f>INDEX(resultados!$A$2:$ZZ$2614, 265, MATCH($B$3, resultados!$A$1:$ZZ$1, 0))</f>
        <v/>
      </c>
    </row>
    <row r="272">
      <c r="A272">
        <f>INDEX(resultados!$A$2:$ZZ$2614, 266, MATCH($B$1, resultados!$A$1:$ZZ$1, 0))</f>
        <v/>
      </c>
      <c r="B272">
        <f>INDEX(resultados!$A$2:$ZZ$2614, 266, MATCH($B$2, resultados!$A$1:$ZZ$1, 0))</f>
        <v/>
      </c>
      <c r="C272">
        <f>INDEX(resultados!$A$2:$ZZ$2614, 266, MATCH($B$3, resultados!$A$1:$ZZ$1, 0))</f>
        <v/>
      </c>
    </row>
    <row r="273">
      <c r="A273">
        <f>INDEX(resultados!$A$2:$ZZ$2614, 267, MATCH($B$1, resultados!$A$1:$ZZ$1, 0))</f>
        <v/>
      </c>
      <c r="B273">
        <f>INDEX(resultados!$A$2:$ZZ$2614, 267, MATCH($B$2, resultados!$A$1:$ZZ$1, 0))</f>
        <v/>
      </c>
      <c r="C273">
        <f>INDEX(resultados!$A$2:$ZZ$2614, 267, MATCH($B$3, resultados!$A$1:$ZZ$1, 0))</f>
        <v/>
      </c>
    </row>
    <row r="274">
      <c r="A274">
        <f>INDEX(resultados!$A$2:$ZZ$2614, 268, MATCH($B$1, resultados!$A$1:$ZZ$1, 0))</f>
        <v/>
      </c>
      <c r="B274">
        <f>INDEX(resultados!$A$2:$ZZ$2614, 268, MATCH($B$2, resultados!$A$1:$ZZ$1, 0))</f>
        <v/>
      </c>
      <c r="C274">
        <f>INDEX(resultados!$A$2:$ZZ$2614, 268, MATCH($B$3, resultados!$A$1:$ZZ$1, 0))</f>
        <v/>
      </c>
    </row>
    <row r="275">
      <c r="A275">
        <f>INDEX(resultados!$A$2:$ZZ$2614, 269, MATCH($B$1, resultados!$A$1:$ZZ$1, 0))</f>
        <v/>
      </c>
      <c r="B275">
        <f>INDEX(resultados!$A$2:$ZZ$2614, 269, MATCH($B$2, resultados!$A$1:$ZZ$1, 0))</f>
        <v/>
      </c>
      <c r="C275">
        <f>INDEX(resultados!$A$2:$ZZ$2614, 269, MATCH($B$3, resultados!$A$1:$ZZ$1, 0))</f>
        <v/>
      </c>
    </row>
    <row r="276">
      <c r="A276">
        <f>INDEX(resultados!$A$2:$ZZ$2614, 270, MATCH($B$1, resultados!$A$1:$ZZ$1, 0))</f>
        <v/>
      </c>
      <c r="B276">
        <f>INDEX(resultados!$A$2:$ZZ$2614, 270, MATCH($B$2, resultados!$A$1:$ZZ$1, 0))</f>
        <v/>
      </c>
      <c r="C276">
        <f>INDEX(resultados!$A$2:$ZZ$2614, 270, MATCH($B$3, resultados!$A$1:$ZZ$1, 0))</f>
        <v/>
      </c>
    </row>
    <row r="277">
      <c r="A277">
        <f>INDEX(resultados!$A$2:$ZZ$2614, 271, MATCH($B$1, resultados!$A$1:$ZZ$1, 0))</f>
        <v/>
      </c>
      <c r="B277">
        <f>INDEX(resultados!$A$2:$ZZ$2614, 271, MATCH($B$2, resultados!$A$1:$ZZ$1, 0))</f>
        <v/>
      </c>
      <c r="C277">
        <f>INDEX(resultados!$A$2:$ZZ$2614, 271, MATCH($B$3, resultados!$A$1:$ZZ$1, 0))</f>
        <v/>
      </c>
    </row>
    <row r="278">
      <c r="A278">
        <f>INDEX(resultados!$A$2:$ZZ$2614, 272, MATCH($B$1, resultados!$A$1:$ZZ$1, 0))</f>
        <v/>
      </c>
      <c r="B278">
        <f>INDEX(resultados!$A$2:$ZZ$2614, 272, MATCH($B$2, resultados!$A$1:$ZZ$1, 0))</f>
        <v/>
      </c>
      <c r="C278">
        <f>INDEX(resultados!$A$2:$ZZ$2614, 272, MATCH($B$3, resultados!$A$1:$ZZ$1, 0))</f>
        <v/>
      </c>
    </row>
    <row r="279">
      <c r="A279">
        <f>INDEX(resultados!$A$2:$ZZ$2614, 273, MATCH($B$1, resultados!$A$1:$ZZ$1, 0))</f>
        <v/>
      </c>
      <c r="B279">
        <f>INDEX(resultados!$A$2:$ZZ$2614, 273, MATCH($B$2, resultados!$A$1:$ZZ$1, 0))</f>
        <v/>
      </c>
      <c r="C279">
        <f>INDEX(resultados!$A$2:$ZZ$2614, 273, MATCH($B$3, resultados!$A$1:$ZZ$1, 0))</f>
        <v/>
      </c>
    </row>
    <row r="280">
      <c r="A280">
        <f>INDEX(resultados!$A$2:$ZZ$2614, 274, MATCH($B$1, resultados!$A$1:$ZZ$1, 0))</f>
        <v/>
      </c>
      <c r="B280">
        <f>INDEX(resultados!$A$2:$ZZ$2614, 274, MATCH($B$2, resultados!$A$1:$ZZ$1, 0))</f>
        <v/>
      </c>
      <c r="C280">
        <f>INDEX(resultados!$A$2:$ZZ$2614, 274, MATCH($B$3, resultados!$A$1:$ZZ$1, 0))</f>
        <v/>
      </c>
    </row>
    <row r="281">
      <c r="A281">
        <f>INDEX(resultados!$A$2:$ZZ$2614, 275, MATCH($B$1, resultados!$A$1:$ZZ$1, 0))</f>
        <v/>
      </c>
      <c r="B281">
        <f>INDEX(resultados!$A$2:$ZZ$2614, 275, MATCH($B$2, resultados!$A$1:$ZZ$1, 0))</f>
        <v/>
      </c>
      <c r="C281">
        <f>INDEX(resultados!$A$2:$ZZ$2614, 275, MATCH($B$3, resultados!$A$1:$ZZ$1, 0))</f>
        <v/>
      </c>
    </row>
    <row r="282">
      <c r="A282">
        <f>INDEX(resultados!$A$2:$ZZ$2614, 276, MATCH($B$1, resultados!$A$1:$ZZ$1, 0))</f>
        <v/>
      </c>
      <c r="B282">
        <f>INDEX(resultados!$A$2:$ZZ$2614, 276, MATCH($B$2, resultados!$A$1:$ZZ$1, 0))</f>
        <v/>
      </c>
      <c r="C282">
        <f>INDEX(resultados!$A$2:$ZZ$2614, 276, MATCH($B$3, resultados!$A$1:$ZZ$1, 0))</f>
        <v/>
      </c>
    </row>
    <row r="283">
      <c r="A283">
        <f>INDEX(resultados!$A$2:$ZZ$2614, 277, MATCH($B$1, resultados!$A$1:$ZZ$1, 0))</f>
        <v/>
      </c>
      <c r="B283">
        <f>INDEX(resultados!$A$2:$ZZ$2614, 277, MATCH($B$2, resultados!$A$1:$ZZ$1, 0))</f>
        <v/>
      </c>
      <c r="C283">
        <f>INDEX(resultados!$A$2:$ZZ$2614, 277, MATCH($B$3, resultados!$A$1:$ZZ$1, 0))</f>
        <v/>
      </c>
    </row>
    <row r="284">
      <c r="A284">
        <f>INDEX(resultados!$A$2:$ZZ$2614, 278, MATCH($B$1, resultados!$A$1:$ZZ$1, 0))</f>
        <v/>
      </c>
      <c r="B284">
        <f>INDEX(resultados!$A$2:$ZZ$2614, 278, MATCH($B$2, resultados!$A$1:$ZZ$1, 0))</f>
        <v/>
      </c>
      <c r="C284">
        <f>INDEX(resultados!$A$2:$ZZ$2614, 278, MATCH($B$3, resultados!$A$1:$ZZ$1, 0))</f>
        <v/>
      </c>
    </row>
    <row r="285">
      <c r="A285">
        <f>INDEX(resultados!$A$2:$ZZ$2614, 279, MATCH($B$1, resultados!$A$1:$ZZ$1, 0))</f>
        <v/>
      </c>
      <c r="B285">
        <f>INDEX(resultados!$A$2:$ZZ$2614, 279, MATCH($B$2, resultados!$A$1:$ZZ$1, 0))</f>
        <v/>
      </c>
      <c r="C285">
        <f>INDEX(resultados!$A$2:$ZZ$2614, 279, MATCH($B$3, resultados!$A$1:$ZZ$1, 0))</f>
        <v/>
      </c>
    </row>
    <row r="286">
      <c r="A286">
        <f>INDEX(resultados!$A$2:$ZZ$2614, 280, MATCH($B$1, resultados!$A$1:$ZZ$1, 0))</f>
        <v/>
      </c>
      <c r="B286">
        <f>INDEX(resultados!$A$2:$ZZ$2614, 280, MATCH($B$2, resultados!$A$1:$ZZ$1, 0))</f>
        <v/>
      </c>
      <c r="C286">
        <f>INDEX(resultados!$A$2:$ZZ$2614, 280, MATCH($B$3, resultados!$A$1:$ZZ$1, 0))</f>
        <v/>
      </c>
    </row>
    <row r="287">
      <c r="A287">
        <f>INDEX(resultados!$A$2:$ZZ$2614, 281, MATCH($B$1, resultados!$A$1:$ZZ$1, 0))</f>
        <v/>
      </c>
      <c r="B287">
        <f>INDEX(resultados!$A$2:$ZZ$2614, 281, MATCH($B$2, resultados!$A$1:$ZZ$1, 0))</f>
        <v/>
      </c>
      <c r="C287">
        <f>INDEX(resultados!$A$2:$ZZ$2614, 281, MATCH($B$3, resultados!$A$1:$ZZ$1, 0))</f>
        <v/>
      </c>
    </row>
    <row r="288">
      <c r="A288">
        <f>INDEX(resultados!$A$2:$ZZ$2614, 282, MATCH($B$1, resultados!$A$1:$ZZ$1, 0))</f>
        <v/>
      </c>
      <c r="B288">
        <f>INDEX(resultados!$A$2:$ZZ$2614, 282, MATCH($B$2, resultados!$A$1:$ZZ$1, 0))</f>
        <v/>
      </c>
      <c r="C288">
        <f>INDEX(resultados!$A$2:$ZZ$2614, 282, MATCH($B$3, resultados!$A$1:$ZZ$1, 0))</f>
        <v/>
      </c>
    </row>
    <row r="289">
      <c r="A289">
        <f>INDEX(resultados!$A$2:$ZZ$2614, 283, MATCH($B$1, resultados!$A$1:$ZZ$1, 0))</f>
        <v/>
      </c>
      <c r="B289">
        <f>INDEX(resultados!$A$2:$ZZ$2614, 283, MATCH($B$2, resultados!$A$1:$ZZ$1, 0))</f>
        <v/>
      </c>
      <c r="C289">
        <f>INDEX(resultados!$A$2:$ZZ$2614, 283, MATCH($B$3, resultados!$A$1:$ZZ$1, 0))</f>
        <v/>
      </c>
    </row>
    <row r="290">
      <c r="A290">
        <f>INDEX(resultados!$A$2:$ZZ$2614, 284, MATCH($B$1, resultados!$A$1:$ZZ$1, 0))</f>
        <v/>
      </c>
      <c r="B290">
        <f>INDEX(resultados!$A$2:$ZZ$2614, 284, MATCH($B$2, resultados!$A$1:$ZZ$1, 0))</f>
        <v/>
      </c>
      <c r="C290">
        <f>INDEX(resultados!$A$2:$ZZ$2614, 284, MATCH($B$3, resultados!$A$1:$ZZ$1, 0))</f>
        <v/>
      </c>
    </row>
    <row r="291">
      <c r="A291">
        <f>INDEX(resultados!$A$2:$ZZ$2614, 285, MATCH($B$1, resultados!$A$1:$ZZ$1, 0))</f>
        <v/>
      </c>
      <c r="B291">
        <f>INDEX(resultados!$A$2:$ZZ$2614, 285, MATCH($B$2, resultados!$A$1:$ZZ$1, 0))</f>
        <v/>
      </c>
      <c r="C291">
        <f>INDEX(resultados!$A$2:$ZZ$2614, 285, MATCH($B$3, resultados!$A$1:$ZZ$1, 0))</f>
        <v/>
      </c>
    </row>
    <row r="292">
      <c r="A292">
        <f>INDEX(resultados!$A$2:$ZZ$2614, 286, MATCH($B$1, resultados!$A$1:$ZZ$1, 0))</f>
        <v/>
      </c>
      <c r="B292">
        <f>INDEX(resultados!$A$2:$ZZ$2614, 286, MATCH($B$2, resultados!$A$1:$ZZ$1, 0))</f>
        <v/>
      </c>
      <c r="C292">
        <f>INDEX(resultados!$A$2:$ZZ$2614, 286, MATCH($B$3, resultados!$A$1:$ZZ$1, 0))</f>
        <v/>
      </c>
    </row>
    <row r="293">
      <c r="A293">
        <f>INDEX(resultados!$A$2:$ZZ$2614, 287, MATCH($B$1, resultados!$A$1:$ZZ$1, 0))</f>
        <v/>
      </c>
      <c r="B293">
        <f>INDEX(resultados!$A$2:$ZZ$2614, 287, MATCH($B$2, resultados!$A$1:$ZZ$1, 0))</f>
        <v/>
      </c>
      <c r="C293">
        <f>INDEX(resultados!$A$2:$ZZ$2614, 287, MATCH($B$3, resultados!$A$1:$ZZ$1, 0))</f>
        <v/>
      </c>
    </row>
    <row r="294">
      <c r="A294">
        <f>INDEX(resultados!$A$2:$ZZ$2614, 288, MATCH($B$1, resultados!$A$1:$ZZ$1, 0))</f>
        <v/>
      </c>
      <c r="B294">
        <f>INDEX(resultados!$A$2:$ZZ$2614, 288, MATCH($B$2, resultados!$A$1:$ZZ$1, 0))</f>
        <v/>
      </c>
      <c r="C294">
        <f>INDEX(resultados!$A$2:$ZZ$2614, 288, MATCH($B$3, resultados!$A$1:$ZZ$1, 0))</f>
        <v/>
      </c>
    </row>
    <row r="295">
      <c r="A295">
        <f>INDEX(resultados!$A$2:$ZZ$2614, 289, MATCH($B$1, resultados!$A$1:$ZZ$1, 0))</f>
        <v/>
      </c>
      <c r="B295">
        <f>INDEX(resultados!$A$2:$ZZ$2614, 289, MATCH($B$2, resultados!$A$1:$ZZ$1, 0))</f>
        <v/>
      </c>
      <c r="C295">
        <f>INDEX(resultados!$A$2:$ZZ$2614, 289, MATCH($B$3, resultados!$A$1:$ZZ$1, 0))</f>
        <v/>
      </c>
    </row>
    <row r="296">
      <c r="A296">
        <f>INDEX(resultados!$A$2:$ZZ$2614, 290, MATCH($B$1, resultados!$A$1:$ZZ$1, 0))</f>
        <v/>
      </c>
      <c r="B296">
        <f>INDEX(resultados!$A$2:$ZZ$2614, 290, MATCH($B$2, resultados!$A$1:$ZZ$1, 0))</f>
        <v/>
      </c>
      <c r="C296">
        <f>INDEX(resultados!$A$2:$ZZ$2614, 290, MATCH($B$3, resultados!$A$1:$ZZ$1, 0))</f>
        <v/>
      </c>
    </row>
    <row r="297">
      <c r="A297">
        <f>INDEX(resultados!$A$2:$ZZ$2614, 291, MATCH($B$1, resultados!$A$1:$ZZ$1, 0))</f>
        <v/>
      </c>
      <c r="B297">
        <f>INDEX(resultados!$A$2:$ZZ$2614, 291, MATCH($B$2, resultados!$A$1:$ZZ$1, 0))</f>
        <v/>
      </c>
      <c r="C297">
        <f>INDEX(resultados!$A$2:$ZZ$2614, 291, MATCH($B$3, resultados!$A$1:$ZZ$1, 0))</f>
        <v/>
      </c>
    </row>
    <row r="298">
      <c r="A298">
        <f>INDEX(resultados!$A$2:$ZZ$2614, 292, MATCH($B$1, resultados!$A$1:$ZZ$1, 0))</f>
        <v/>
      </c>
      <c r="B298">
        <f>INDEX(resultados!$A$2:$ZZ$2614, 292, MATCH($B$2, resultados!$A$1:$ZZ$1, 0))</f>
        <v/>
      </c>
      <c r="C298">
        <f>INDEX(resultados!$A$2:$ZZ$2614, 292, MATCH($B$3, resultados!$A$1:$ZZ$1, 0))</f>
        <v/>
      </c>
    </row>
    <row r="299">
      <c r="A299">
        <f>INDEX(resultados!$A$2:$ZZ$2614, 293, MATCH($B$1, resultados!$A$1:$ZZ$1, 0))</f>
        <v/>
      </c>
      <c r="B299">
        <f>INDEX(resultados!$A$2:$ZZ$2614, 293, MATCH($B$2, resultados!$A$1:$ZZ$1, 0))</f>
        <v/>
      </c>
      <c r="C299">
        <f>INDEX(resultados!$A$2:$ZZ$2614, 293, MATCH($B$3, resultados!$A$1:$ZZ$1, 0))</f>
        <v/>
      </c>
    </row>
    <row r="300">
      <c r="A300">
        <f>INDEX(resultados!$A$2:$ZZ$2614, 294, MATCH($B$1, resultados!$A$1:$ZZ$1, 0))</f>
        <v/>
      </c>
      <c r="B300">
        <f>INDEX(resultados!$A$2:$ZZ$2614, 294, MATCH($B$2, resultados!$A$1:$ZZ$1, 0))</f>
        <v/>
      </c>
      <c r="C300">
        <f>INDEX(resultados!$A$2:$ZZ$2614, 294, MATCH($B$3, resultados!$A$1:$ZZ$1, 0))</f>
        <v/>
      </c>
    </row>
    <row r="301">
      <c r="A301">
        <f>INDEX(resultados!$A$2:$ZZ$2614, 295, MATCH($B$1, resultados!$A$1:$ZZ$1, 0))</f>
        <v/>
      </c>
      <c r="B301">
        <f>INDEX(resultados!$A$2:$ZZ$2614, 295, MATCH($B$2, resultados!$A$1:$ZZ$1, 0))</f>
        <v/>
      </c>
      <c r="C301">
        <f>INDEX(resultados!$A$2:$ZZ$2614, 295, MATCH($B$3, resultados!$A$1:$ZZ$1, 0))</f>
        <v/>
      </c>
    </row>
    <row r="302">
      <c r="A302">
        <f>INDEX(resultados!$A$2:$ZZ$2614, 296, MATCH($B$1, resultados!$A$1:$ZZ$1, 0))</f>
        <v/>
      </c>
      <c r="B302">
        <f>INDEX(resultados!$A$2:$ZZ$2614, 296, MATCH($B$2, resultados!$A$1:$ZZ$1, 0))</f>
        <v/>
      </c>
      <c r="C302">
        <f>INDEX(resultados!$A$2:$ZZ$2614, 296, MATCH($B$3, resultados!$A$1:$ZZ$1, 0))</f>
        <v/>
      </c>
    </row>
    <row r="303">
      <c r="A303">
        <f>INDEX(resultados!$A$2:$ZZ$2614, 297, MATCH($B$1, resultados!$A$1:$ZZ$1, 0))</f>
        <v/>
      </c>
      <c r="B303">
        <f>INDEX(resultados!$A$2:$ZZ$2614, 297, MATCH($B$2, resultados!$A$1:$ZZ$1, 0))</f>
        <v/>
      </c>
      <c r="C303">
        <f>INDEX(resultados!$A$2:$ZZ$2614, 297, MATCH($B$3, resultados!$A$1:$ZZ$1, 0))</f>
        <v/>
      </c>
    </row>
    <row r="304">
      <c r="A304">
        <f>INDEX(resultados!$A$2:$ZZ$2614, 298, MATCH($B$1, resultados!$A$1:$ZZ$1, 0))</f>
        <v/>
      </c>
      <c r="B304">
        <f>INDEX(resultados!$A$2:$ZZ$2614, 298, MATCH($B$2, resultados!$A$1:$ZZ$1, 0))</f>
        <v/>
      </c>
      <c r="C304">
        <f>INDEX(resultados!$A$2:$ZZ$2614, 298, MATCH($B$3, resultados!$A$1:$ZZ$1, 0))</f>
        <v/>
      </c>
    </row>
    <row r="305">
      <c r="A305">
        <f>INDEX(resultados!$A$2:$ZZ$2614, 299, MATCH($B$1, resultados!$A$1:$ZZ$1, 0))</f>
        <v/>
      </c>
      <c r="B305">
        <f>INDEX(resultados!$A$2:$ZZ$2614, 299, MATCH($B$2, resultados!$A$1:$ZZ$1, 0))</f>
        <v/>
      </c>
      <c r="C305">
        <f>INDEX(resultados!$A$2:$ZZ$2614, 299, MATCH($B$3, resultados!$A$1:$ZZ$1, 0))</f>
        <v/>
      </c>
    </row>
    <row r="306">
      <c r="A306">
        <f>INDEX(resultados!$A$2:$ZZ$2614, 300, MATCH($B$1, resultados!$A$1:$ZZ$1, 0))</f>
        <v/>
      </c>
      <c r="B306">
        <f>INDEX(resultados!$A$2:$ZZ$2614, 300, MATCH($B$2, resultados!$A$1:$ZZ$1, 0))</f>
        <v/>
      </c>
      <c r="C306">
        <f>INDEX(resultados!$A$2:$ZZ$2614, 300, MATCH($B$3, resultados!$A$1:$ZZ$1, 0))</f>
        <v/>
      </c>
    </row>
    <row r="307">
      <c r="A307">
        <f>INDEX(resultados!$A$2:$ZZ$2614, 301, MATCH($B$1, resultados!$A$1:$ZZ$1, 0))</f>
        <v/>
      </c>
      <c r="B307">
        <f>INDEX(resultados!$A$2:$ZZ$2614, 301, MATCH($B$2, resultados!$A$1:$ZZ$1, 0))</f>
        <v/>
      </c>
      <c r="C307">
        <f>INDEX(resultados!$A$2:$ZZ$2614, 301, MATCH($B$3, resultados!$A$1:$ZZ$1, 0))</f>
        <v/>
      </c>
    </row>
    <row r="308">
      <c r="A308">
        <f>INDEX(resultados!$A$2:$ZZ$2614, 302, MATCH($B$1, resultados!$A$1:$ZZ$1, 0))</f>
        <v/>
      </c>
      <c r="B308">
        <f>INDEX(resultados!$A$2:$ZZ$2614, 302, MATCH($B$2, resultados!$A$1:$ZZ$1, 0))</f>
        <v/>
      </c>
      <c r="C308">
        <f>INDEX(resultados!$A$2:$ZZ$2614, 302, MATCH($B$3, resultados!$A$1:$ZZ$1, 0))</f>
        <v/>
      </c>
    </row>
    <row r="309">
      <c r="A309">
        <f>INDEX(resultados!$A$2:$ZZ$2614, 303, MATCH($B$1, resultados!$A$1:$ZZ$1, 0))</f>
        <v/>
      </c>
      <c r="B309">
        <f>INDEX(resultados!$A$2:$ZZ$2614, 303, MATCH($B$2, resultados!$A$1:$ZZ$1, 0))</f>
        <v/>
      </c>
      <c r="C309">
        <f>INDEX(resultados!$A$2:$ZZ$2614, 303, MATCH($B$3, resultados!$A$1:$ZZ$1, 0))</f>
        <v/>
      </c>
    </row>
    <row r="310">
      <c r="A310">
        <f>INDEX(resultados!$A$2:$ZZ$2614, 304, MATCH($B$1, resultados!$A$1:$ZZ$1, 0))</f>
        <v/>
      </c>
      <c r="B310">
        <f>INDEX(resultados!$A$2:$ZZ$2614, 304, MATCH($B$2, resultados!$A$1:$ZZ$1, 0))</f>
        <v/>
      </c>
      <c r="C310">
        <f>INDEX(resultados!$A$2:$ZZ$2614, 304, MATCH($B$3, resultados!$A$1:$ZZ$1, 0))</f>
        <v/>
      </c>
    </row>
    <row r="311">
      <c r="A311">
        <f>INDEX(resultados!$A$2:$ZZ$2614, 305, MATCH($B$1, resultados!$A$1:$ZZ$1, 0))</f>
        <v/>
      </c>
      <c r="B311">
        <f>INDEX(resultados!$A$2:$ZZ$2614, 305, MATCH($B$2, resultados!$A$1:$ZZ$1, 0))</f>
        <v/>
      </c>
      <c r="C311">
        <f>INDEX(resultados!$A$2:$ZZ$2614, 305, MATCH($B$3, resultados!$A$1:$ZZ$1, 0))</f>
        <v/>
      </c>
    </row>
    <row r="312">
      <c r="A312">
        <f>INDEX(resultados!$A$2:$ZZ$2614, 306, MATCH($B$1, resultados!$A$1:$ZZ$1, 0))</f>
        <v/>
      </c>
      <c r="B312">
        <f>INDEX(resultados!$A$2:$ZZ$2614, 306, MATCH($B$2, resultados!$A$1:$ZZ$1, 0))</f>
        <v/>
      </c>
      <c r="C312">
        <f>INDEX(resultados!$A$2:$ZZ$2614, 306, MATCH($B$3, resultados!$A$1:$ZZ$1, 0))</f>
        <v/>
      </c>
    </row>
    <row r="313">
      <c r="A313">
        <f>INDEX(resultados!$A$2:$ZZ$2614, 307, MATCH($B$1, resultados!$A$1:$ZZ$1, 0))</f>
        <v/>
      </c>
      <c r="B313">
        <f>INDEX(resultados!$A$2:$ZZ$2614, 307, MATCH($B$2, resultados!$A$1:$ZZ$1, 0))</f>
        <v/>
      </c>
      <c r="C313">
        <f>INDEX(resultados!$A$2:$ZZ$2614, 307, MATCH($B$3, resultados!$A$1:$ZZ$1, 0))</f>
        <v/>
      </c>
    </row>
    <row r="314">
      <c r="A314">
        <f>INDEX(resultados!$A$2:$ZZ$2614, 308, MATCH($B$1, resultados!$A$1:$ZZ$1, 0))</f>
        <v/>
      </c>
      <c r="B314">
        <f>INDEX(resultados!$A$2:$ZZ$2614, 308, MATCH($B$2, resultados!$A$1:$ZZ$1, 0))</f>
        <v/>
      </c>
      <c r="C314">
        <f>INDEX(resultados!$A$2:$ZZ$2614, 308, MATCH($B$3, resultados!$A$1:$ZZ$1, 0))</f>
        <v/>
      </c>
    </row>
    <row r="315">
      <c r="A315">
        <f>INDEX(resultados!$A$2:$ZZ$2614, 309, MATCH($B$1, resultados!$A$1:$ZZ$1, 0))</f>
        <v/>
      </c>
      <c r="B315">
        <f>INDEX(resultados!$A$2:$ZZ$2614, 309, MATCH($B$2, resultados!$A$1:$ZZ$1, 0))</f>
        <v/>
      </c>
      <c r="C315">
        <f>INDEX(resultados!$A$2:$ZZ$2614, 309, MATCH($B$3, resultados!$A$1:$ZZ$1, 0))</f>
        <v/>
      </c>
    </row>
    <row r="316">
      <c r="A316">
        <f>INDEX(resultados!$A$2:$ZZ$2614, 310, MATCH($B$1, resultados!$A$1:$ZZ$1, 0))</f>
        <v/>
      </c>
      <c r="B316">
        <f>INDEX(resultados!$A$2:$ZZ$2614, 310, MATCH($B$2, resultados!$A$1:$ZZ$1, 0))</f>
        <v/>
      </c>
      <c r="C316">
        <f>INDEX(resultados!$A$2:$ZZ$2614, 310, MATCH($B$3, resultados!$A$1:$ZZ$1, 0))</f>
        <v/>
      </c>
    </row>
    <row r="317">
      <c r="A317">
        <f>INDEX(resultados!$A$2:$ZZ$2614, 311, MATCH($B$1, resultados!$A$1:$ZZ$1, 0))</f>
        <v/>
      </c>
      <c r="B317">
        <f>INDEX(resultados!$A$2:$ZZ$2614, 311, MATCH($B$2, resultados!$A$1:$ZZ$1, 0))</f>
        <v/>
      </c>
      <c r="C317">
        <f>INDEX(resultados!$A$2:$ZZ$2614, 311, MATCH($B$3, resultados!$A$1:$ZZ$1, 0))</f>
        <v/>
      </c>
    </row>
    <row r="318">
      <c r="A318">
        <f>INDEX(resultados!$A$2:$ZZ$2614, 312, MATCH($B$1, resultados!$A$1:$ZZ$1, 0))</f>
        <v/>
      </c>
      <c r="B318">
        <f>INDEX(resultados!$A$2:$ZZ$2614, 312, MATCH($B$2, resultados!$A$1:$ZZ$1, 0))</f>
        <v/>
      </c>
      <c r="C318">
        <f>INDEX(resultados!$A$2:$ZZ$2614, 312, MATCH($B$3, resultados!$A$1:$ZZ$1, 0))</f>
        <v/>
      </c>
    </row>
    <row r="319">
      <c r="A319">
        <f>INDEX(resultados!$A$2:$ZZ$2614, 313, MATCH($B$1, resultados!$A$1:$ZZ$1, 0))</f>
        <v/>
      </c>
      <c r="B319">
        <f>INDEX(resultados!$A$2:$ZZ$2614, 313, MATCH($B$2, resultados!$A$1:$ZZ$1, 0))</f>
        <v/>
      </c>
      <c r="C319">
        <f>INDEX(resultados!$A$2:$ZZ$2614, 313, MATCH($B$3, resultados!$A$1:$ZZ$1, 0))</f>
        <v/>
      </c>
    </row>
    <row r="320">
      <c r="A320">
        <f>INDEX(resultados!$A$2:$ZZ$2614, 314, MATCH($B$1, resultados!$A$1:$ZZ$1, 0))</f>
        <v/>
      </c>
      <c r="B320">
        <f>INDEX(resultados!$A$2:$ZZ$2614, 314, MATCH($B$2, resultados!$A$1:$ZZ$1, 0))</f>
        <v/>
      </c>
      <c r="C320">
        <f>INDEX(resultados!$A$2:$ZZ$2614, 314, MATCH($B$3, resultados!$A$1:$ZZ$1, 0))</f>
        <v/>
      </c>
    </row>
    <row r="321">
      <c r="A321">
        <f>INDEX(resultados!$A$2:$ZZ$2614, 315, MATCH($B$1, resultados!$A$1:$ZZ$1, 0))</f>
        <v/>
      </c>
      <c r="B321">
        <f>INDEX(resultados!$A$2:$ZZ$2614, 315, MATCH($B$2, resultados!$A$1:$ZZ$1, 0))</f>
        <v/>
      </c>
      <c r="C321">
        <f>INDEX(resultados!$A$2:$ZZ$2614, 315, MATCH($B$3, resultados!$A$1:$ZZ$1, 0))</f>
        <v/>
      </c>
    </row>
    <row r="322">
      <c r="A322">
        <f>INDEX(resultados!$A$2:$ZZ$2614, 316, MATCH($B$1, resultados!$A$1:$ZZ$1, 0))</f>
        <v/>
      </c>
      <c r="B322">
        <f>INDEX(resultados!$A$2:$ZZ$2614, 316, MATCH($B$2, resultados!$A$1:$ZZ$1, 0))</f>
        <v/>
      </c>
      <c r="C322">
        <f>INDEX(resultados!$A$2:$ZZ$2614, 316, MATCH($B$3, resultados!$A$1:$ZZ$1, 0))</f>
        <v/>
      </c>
    </row>
    <row r="323">
      <c r="A323">
        <f>INDEX(resultados!$A$2:$ZZ$2614, 317, MATCH($B$1, resultados!$A$1:$ZZ$1, 0))</f>
        <v/>
      </c>
      <c r="B323">
        <f>INDEX(resultados!$A$2:$ZZ$2614, 317, MATCH($B$2, resultados!$A$1:$ZZ$1, 0))</f>
        <v/>
      </c>
      <c r="C323">
        <f>INDEX(resultados!$A$2:$ZZ$2614, 317, MATCH($B$3, resultados!$A$1:$ZZ$1, 0))</f>
        <v/>
      </c>
    </row>
    <row r="324">
      <c r="A324">
        <f>INDEX(resultados!$A$2:$ZZ$2614, 318, MATCH($B$1, resultados!$A$1:$ZZ$1, 0))</f>
        <v/>
      </c>
      <c r="B324">
        <f>INDEX(resultados!$A$2:$ZZ$2614, 318, MATCH($B$2, resultados!$A$1:$ZZ$1, 0))</f>
        <v/>
      </c>
      <c r="C324">
        <f>INDEX(resultados!$A$2:$ZZ$2614, 318, MATCH($B$3, resultados!$A$1:$ZZ$1, 0))</f>
        <v/>
      </c>
    </row>
    <row r="325">
      <c r="A325">
        <f>INDEX(resultados!$A$2:$ZZ$2614, 319, MATCH($B$1, resultados!$A$1:$ZZ$1, 0))</f>
        <v/>
      </c>
      <c r="B325">
        <f>INDEX(resultados!$A$2:$ZZ$2614, 319, MATCH($B$2, resultados!$A$1:$ZZ$1, 0))</f>
        <v/>
      </c>
      <c r="C325">
        <f>INDEX(resultados!$A$2:$ZZ$2614, 319, MATCH($B$3, resultados!$A$1:$ZZ$1, 0))</f>
        <v/>
      </c>
    </row>
    <row r="326">
      <c r="A326">
        <f>INDEX(resultados!$A$2:$ZZ$2614, 320, MATCH($B$1, resultados!$A$1:$ZZ$1, 0))</f>
        <v/>
      </c>
      <c r="B326">
        <f>INDEX(resultados!$A$2:$ZZ$2614, 320, MATCH($B$2, resultados!$A$1:$ZZ$1, 0))</f>
        <v/>
      </c>
      <c r="C326">
        <f>INDEX(resultados!$A$2:$ZZ$2614, 320, MATCH($B$3, resultados!$A$1:$ZZ$1, 0))</f>
        <v/>
      </c>
    </row>
    <row r="327">
      <c r="A327">
        <f>INDEX(resultados!$A$2:$ZZ$2614, 321, MATCH($B$1, resultados!$A$1:$ZZ$1, 0))</f>
        <v/>
      </c>
      <c r="B327">
        <f>INDEX(resultados!$A$2:$ZZ$2614, 321, MATCH($B$2, resultados!$A$1:$ZZ$1, 0))</f>
        <v/>
      </c>
      <c r="C327">
        <f>INDEX(resultados!$A$2:$ZZ$2614, 321, MATCH($B$3, resultados!$A$1:$ZZ$1, 0))</f>
        <v/>
      </c>
    </row>
    <row r="328">
      <c r="A328">
        <f>INDEX(resultados!$A$2:$ZZ$2614, 322, MATCH($B$1, resultados!$A$1:$ZZ$1, 0))</f>
        <v/>
      </c>
      <c r="B328">
        <f>INDEX(resultados!$A$2:$ZZ$2614, 322, MATCH($B$2, resultados!$A$1:$ZZ$1, 0))</f>
        <v/>
      </c>
      <c r="C328">
        <f>INDEX(resultados!$A$2:$ZZ$2614, 322, MATCH($B$3, resultados!$A$1:$ZZ$1, 0))</f>
        <v/>
      </c>
    </row>
    <row r="329">
      <c r="A329">
        <f>INDEX(resultados!$A$2:$ZZ$2614, 323, MATCH($B$1, resultados!$A$1:$ZZ$1, 0))</f>
        <v/>
      </c>
      <c r="B329">
        <f>INDEX(resultados!$A$2:$ZZ$2614, 323, MATCH($B$2, resultados!$A$1:$ZZ$1, 0))</f>
        <v/>
      </c>
      <c r="C329">
        <f>INDEX(resultados!$A$2:$ZZ$2614, 323, MATCH($B$3, resultados!$A$1:$ZZ$1, 0))</f>
        <v/>
      </c>
    </row>
    <row r="330">
      <c r="A330">
        <f>INDEX(resultados!$A$2:$ZZ$2614, 324, MATCH($B$1, resultados!$A$1:$ZZ$1, 0))</f>
        <v/>
      </c>
      <c r="B330">
        <f>INDEX(resultados!$A$2:$ZZ$2614, 324, MATCH($B$2, resultados!$A$1:$ZZ$1, 0))</f>
        <v/>
      </c>
      <c r="C330">
        <f>INDEX(resultados!$A$2:$ZZ$2614, 324, MATCH($B$3, resultados!$A$1:$ZZ$1, 0))</f>
        <v/>
      </c>
    </row>
    <row r="331">
      <c r="A331">
        <f>INDEX(resultados!$A$2:$ZZ$2614, 325, MATCH($B$1, resultados!$A$1:$ZZ$1, 0))</f>
        <v/>
      </c>
      <c r="B331">
        <f>INDEX(resultados!$A$2:$ZZ$2614, 325, MATCH($B$2, resultados!$A$1:$ZZ$1, 0))</f>
        <v/>
      </c>
      <c r="C331">
        <f>INDEX(resultados!$A$2:$ZZ$2614, 325, MATCH($B$3, resultados!$A$1:$ZZ$1, 0))</f>
        <v/>
      </c>
    </row>
    <row r="332">
      <c r="A332">
        <f>INDEX(resultados!$A$2:$ZZ$2614, 326, MATCH($B$1, resultados!$A$1:$ZZ$1, 0))</f>
        <v/>
      </c>
      <c r="B332">
        <f>INDEX(resultados!$A$2:$ZZ$2614, 326, MATCH($B$2, resultados!$A$1:$ZZ$1, 0))</f>
        <v/>
      </c>
      <c r="C332">
        <f>INDEX(resultados!$A$2:$ZZ$2614, 326, MATCH($B$3, resultados!$A$1:$ZZ$1, 0))</f>
        <v/>
      </c>
    </row>
    <row r="333">
      <c r="A333">
        <f>INDEX(resultados!$A$2:$ZZ$2614, 327, MATCH($B$1, resultados!$A$1:$ZZ$1, 0))</f>
        <v/>
      </c>
      <c r="B333">
        <f>INDEX(resultados!$A$2:$ZZ$2614, 327, MATCH($B$2, resultados!$A$1:$ZZ$1, 0))</f>
        <v/>
      </c>
      <c r="C333">
        <f>INDEX(resultados!$A$2:$ZZ$2614, 327, MATCH($B$3, resultados!$A$1:$ZZ$1, 0))</f>
        <v/>
      </c>
    </row>
    <row r="334">
      <c r="A334">
        <f>INDEX(resultados!$A$2:$ZZ$2614, 328, MATCH($B$1, resultados!$A$1:$ZZ$1, 0))</f>
        <v/>
      </c>
      <c r="B334">
        <f>INDEX(resultados!$A$2:$ZZ$2614, 328, MATCH($B$2, resultados!$A$1:$ZZ$1, 0))</f>
        <v/>
      </c>
      <c r="C334">
        <f>INDEX(resultados!$A$2:$ZZ$2614, 328, MATCH($B$3, resultados!$A$1:$ZZ$1, 0))</f>
        <v/>
      </c>
    </row>
    <row r="335">
      <c r="A335">
        <f>INDEX(resultados!$A$2:$ZZ$2614, 329, MATCH($B$1, resultados!$A$1:$ZZ$1, 0))</f>
        <v/>
      </c>
      <c r="B335">
        <f>INDEX(resultados!$A$2:$ZZ$2614, 329, MATCH($B$2, resultados!$A$1:$ZZ$1, 0))</f>
        <v/>
      </c>
      <c r="C335">
        <f>INDEX(resultados!$A$2:$ZZ$2614, 329, MATCH($B$3, resultados!$A$1:$ZZ$1, 0))</f>
        <v/>
      </c>
    </row>
    <row r="336">
      <c r="A336">
        <f>INDEX(resultados!$A$2:$ZZ$2614, 330, MATCH($B$1, resultados!$A$1:$ZZ$1, 0))</f>
        <v/>
      </c>
      <c r="B336">
        <f>INDEX(resultados!$A$2:$ZZ$2614, 330, MATCH($B$2, resultados!$A$1:$ZZ$1, 0))</f>
        <v/>
      </c>
      <c r="C336">
        <f>INDEX(resultados!$A$2:$ZZ$2614, 330, MATCH($B$3, resultados!$A$1:$ZZ$1, 0))</f>
        <v/>
      </c>
    </row>
    <row r="337">
      <c r="A337">
        <f>INDEX(resultados!$A$2:$ZZ$2614, 331, MATCH($B$1, resultados!$A$1:$ZZ$1, 0))</f>
        <v/>
      </c>
      <c r="B337">
        <f>INDEX(resultados!$A$2:$ZZ$2614, 331, MATCH($B$2, resultados!$A$1:$ZZ$1, 0))</f>
        <v/>
      </c>
      <c r="C337">
        <f>INDEX(resultados!$A$2:$ZZ$2614, 331, MATCH($B$3, resultados!$A$1:$ZZ$1, 0))</f>
        <v/>
      </c>
    </row>
    <row r="338">
      <c r="A338">
        <f>INDEX(resultados!$A$2:$ZZ$2614, 332, MATCH($B$1, resultados!$A$1:$ZZ$1, 0))</f>
        <v/>
      </c>
      <c r="B338">
        <f>INDEX(resultados!$A$2:$ZZ$2614, 332, MATCH($B$2, resultados!$A$1:$ZZ$1, 0))</f>
        <v/>
      </c>
      <c r="C338">
        <f>INDEX(resultados!$A$2:$ZZ$2614, 332, MATCH($B$3, resultados!$A$1:$ZZ$1, 0))</f>
        <v/>
      </c>
    </row>
    <row r="339">
      <c r="A339">
        <f>INDEX(resultados!$A$2:$ZZ$2614, 333, MATCH($B$1, resultados!$A$1:$ZZ$1, 0))</f>
        <v/>
      </c>
      <c r="B339">
        <f>INDEX(resultados!$A$2:$ZZ$2614, 333, MATCH($B$2, resultados!$A$1:$ZZ$1, 0))</f>
        <v/>
      </c>
      <c r="C339">
        <f>INDEX(resultados!$A$2:$ZZ$2614, 333, MATCH($B$3, resultados!$A$1:$ZZ$1, 0))</f>
        <v/>
      </c>
    </row>
    <row r="340">
      <c r="A340">
        <f>INDEX(resultados!$A$2:$ZZ$2614, 334, MATCH($B$1, resultados!$A$1:$ZZ$1, 0))</f>
        <v/>
      </c>
      <c r="B340">
        <f>INDEX(resultados!$A$2:$ZZ$2614, 334, MATCH($B$2, resultados!$A$1:$ZZ$1, 0))</f>
        <v/>
      </c>
      <c r="C340">
        <f>INDEX(resultados!$A$2:$ZZ$2614, 334, MATCH($B$3, resultados!$A$1:$ZZ$1, 0))</f>
        <v/>
      </c>
    </row>
    <row r="341">
      <c r="A341">
        <f>INDEX(resultados!$A$2:$ZZ$2614, 335, MATCH($B$1, resultados!$A$1:$ZZ$1, 0))</f>
        <v/>
      </c>
      <c r="B341">
        <f>INDEX(resultados!$A$2:$ZZ$2614, 335, MATCH($B$2, resultados!$A$1:$ZZ$1, 0))</f>
        <v/>
      </c>
      <c r="C341">
        <f>INDEX(resultados!$A$2:$ZZ$2614, 335, MATCH($B$3, resultados!$A$1:$ZZ$1, 0))</f>
        <v/>
      </c>
    </row>
    <row r="342">
      <c r="A342">
        <f>INDEX(resultados!$A$2:$ZZ$2614, 336, MATCH($B$1, resultados!$A$1:$ZZ$1, 0))</f>
        <v/>
      </c>
      <c r="B342">
        <f>INDEX(resultados!$A$2:$ZZ$2614, 336, MATCH($B$2, resultados!$A$1:$ZZ$1, 0))</f>
        <v/>
      </c>
      <c r="C342">
        <f>INDEX(resultados!$A$2:$ZZ$2614, 336, MATCH($B$3, resultados!$A$1:$ZZ$1, 0))</f>
        <v/>
      </c>
    </row>
    <row r="343">
      <c r="A343">
        <f>INDEX(resultados!$A$2:$ZZ$2614, 337, MATCH($B$1, resultados!$A$1:$ZZ$1, 0))</f>
        <v/>
      </c>
      <c r="B343">
        <f>INDEX(resultados!$A$2:$ZZ$2614, 337, MATCH($B$2, resultados!$A$1:$ZZ$1, 0))</f>
        <v/>
      </c>
      <c r="C343">
        <f>INDEX(resultados!$A$2:$ZZ$2614, 337, MATCH($B$3, resultados!$A$1:$ZZ$1, 0))</f>
        <v/>
      </c>
    </row>
    <row r="344">
      <c r="A344">
        <f>INDEX(resultados!$A$2:$ZZ$2614, 338, MATCH($B$1, resultados!$A$1:$ZZ$1, 0))</f>
        <v/>
      </c>
      <c r="B344">
        <f>INDEX(resultados!$A$2:$ZZ$2614, 338, MATCH($B$2, resultados!$A$1:$ZZ$1, 0))</f>
        <v/>
      </c>
      <c r="C344">
        <f>INDEX(resultados!$A$2:$ZZ$2614, 338, MATCH($B$3, resultados!$A$1:$ZZ$1, 0))</f>
        <v/>
      </c>
    </row>
    <row r="345">
      <c r="A345">
        <f>INDEX(resultados!$A$2:$ZZ$2614, 339, MATCH($B$1, resultados!$A$1:$ZZ$1, 0))</f>
        <v/>
      </c>
      <c r="B345">
        <f>INDEX(resultados!$A$2:$ZZ$2614, 339, MATCH($B$2, resultados!$A$1:$ZZ$1, 0))</f>
        <v/>
      </c>
      <c r="C345">
        <f>INDEX(resultados!$A$2:$ZZ$2614, 339, MATCH($B$3, resultados!$A$1:$ZZ$1, 0))</f>
        <v/>
      </c>
    </row>
    <row r="346">
      <c r="A346">
        <f>INDEX(resultados!$A$2:$ZZ$2614, 340, MATCH($B$1, resultados!$A$1:$ZZ$1, 0))</f>
        <v/>
      </c>
      <c r="B346">
        <f>INDEX(resultados!$A$2:$ZZ$2614, 340, MATCH($B$2, resultados!$A$1:$ZZ$1, 0))</f>
        <v/>
      </c>
      <c r="C346">
        <f>INDEX(resultados!$A$2:$ZZ$2614, 340, MATCH($B$3, resultados!$A$1:$ZZ$1, 0))</f>
        <v/>
      </c>
    </row>
    <row r="347">
      <c r="A347">
        <f>INDEX(resultados!$A$2:$ZZ$2614, 341, MATCH($B$1, resultados!$A$1:$ZZ$1, 0))</f>
        <v/>
      </c>
      <c r="B347">
        <f>INDEX(resultados!$A$2:$ZZ$2614, 341, MATCH($B$2, resultados!$A$1:$ZZ$1, 0))</f>
        <v/>
      </c>
      <c r="C347">
        <f>INDEX(resultados!$A$2:$ZZ$2614, 341, MATCH($B$3, resultados!$A$1:$ZZ$1, 0))</f>
        <v/>
      </c>
    </row>
    <row r="348">
      <c r="A348">
        <f>INDEX(resultados!$A$2:$ZZ$2614, 342, MATCH($B$1, resultados!$A$1:$ZZ$1, 0))</f>
        <v/>
      </c>
      <c r="B348">
        <f>INDEX(resultados!$A$2:$ZZ$2614, 342, MATCH($B$2, resultados!$A$1:$ZZ$1, 0))</f>
        <v/>
      </c>
      <c r="C348">
        <f>INDEX(resultados!$A$2:$ZZ$2614, 342, MATCH($B$3, resultados!$A$1:$ZZ$1, 0))</f>
        <v/>
      </c>
    </row>
    <row r="349">
      <c r="A349">
        <f>INDEX(resultados!$A$2:$ZZ$2614, 343, MATCH($B$1, resultados!$A$1:$ZZ$1, 0))</f>
        <v/>
      </c>
      <c r="B349">
        <f>INDEX(resultados!$A$2:$ZZ$2614, 343, MATCH($B$2, resultados!$A$1:$ZZ$1, 0))</f>
        <v/>
      </c>
      <c r="C349">
        <f>INDEX(resultados!$A$2:$ZZ$2614, 343, MATCH($B$3, resultados!$A$1:$ZZ$1, 0))</f>
        <v/>
      </c>
    </row>
    <row r="350">
      <c r="A350">
        <f>INDEX(resultados!$A$2:$ZZ$2614, 344, MATCH($B$1, resultados!$A$1:$ZZ$1, 0))</f>
        <v/>
      </c>
      <c r="B350">
        <f>INDEX(resultados!$A$2:$ZZ$2614, 344, MATCH($B$2, resultados!$A$1:$ZZ$1, 0))</f>
        <v/>
      </c>
      <c r="C350">
        <f>INDEX(resultados!$A$2:$ZZ$2614, 344, MATCH($B$3, resultados!$A$1:$ZZ$1, 0))</f>
        <v/>
      </c>
    </row>
    <row r="351">
      <c r="A351">
        <f>INDEX(resultados!$A$2:$ZZ$2614, 345, MATCH($B$1, resultados!$A$1:$ZZ$1, 0))</f>
        <v/>
      </c>
      <c r="B351">
        <f>INDEX(resultados!$A$2:$ZZ$2614, 345, MATCH($B$2, resultados!$A$1:$ZZ$1, 0))</f>
        <v/>
      </c>
      <c r="C351">
        <f>INDEX(resultados!$A$2:$ZZ$2614, 345, MATCH($B$3, resultados!$A$1:$ZZ$1, 0))</f>
        <v/>
      </c>
    </row>
    <row r="352">
      <c r="A352">
        <f>INDEX(resultados!$A$2:$ZZ$2614, 346, MATCH($B$1, resultados!$A$1:$ZZ$1, 0))</f>
        <v/>
      </c>
      <c r="B352">
        <f>INDEX(resultados!$A$2:$ZZ$2614, 346, MATCH($B$2, resultados!$A$1:$ZZ$1, 0))</f>
        <v/>
      </c>
      <c r="C352">
        <f>INDEX(resultados!$A$2:$ZZ$2614, 346, MATCH($B$3, resultados!$A$1:$ZZ$1, 0))</f>
        <v/>
      </c>
    </row>
    <row r="353">
      <c r="A353">
        <f>INDEX(resultados!$A$2:$ZZ$2614, 347, MATCH($B$1, resultados!$A$1:$ZZ$1, 0))</f>
        <v/>
      </c>
      <c r="B353">
        <f>INDEX(resultados!$A$2:$ZZ$2614, 347, MATCH($B$2, resultados!$A$1:$ZZ$1, 0))</f>
        <v/>
      </c>
      <c r="C353">
        <f>INDEX(resultados!$A$2:$ZZ$2614, 347, MATCH($B$3, resultados!$A$1:$ZZ$1, 0))</f>
        <v/>
      </c>
    </row>
    <row r="354">
      <c r="A354">
        <f>INDEX(resultados!$A$2:$ZZ$2614, 348, MATCH($B$1, resultados!$A$1:$ZZ$1, 0))</f>
        <v/>
      </c>
      <c r="B354">
        <f>INDEX(resultados!$A$2:$ZZ$2614, 348, MATCH($B$2, resultados!$A$1:$ZZ$1, 0))</f>
        <v/>
      </c>
      <c r="C354">
        <f>INDEX(resultados!$A$2:$ZZ$2614, 348, MATCH($B$3, resultados!$A$1:$ZZ$1, 0))</f>
        <v/>
      </c>
    </row>
    <row r="355">
      <c r="A355">
        <f>INDEX(resultados!$A$2:$ZZ$2614, 349, MATCH($B$1, resultados!$A$1:$ZZ$1, 0))</f>
        <v/>
      </c>
      <c r="B355">
        <f>INDEX(resultados!$A$2:$ZZ$2614, 349, MATCH($B$2, resultados!$A$1:$ZZ$1, 0))</f>
        <v/>
      </c>
      <c r="C355">
        <f>INDEX(resultados!$A$2:$ZZ$2614, 349, MATCH($B$3, resultados!$A$1:$ZZ$1, 0))</f>
        <v/>
      </c>
    </row>
    <row r="356">
      <c r="A356">
        <f>INDEX(resultados!$A$2:$ZZ$2614, 350, MATCH($B$1, resultados!$A$1:$ZZ$1, 0))</f>
        <v/>
      </c>
      <c r="B356">
        <f>INDEX(resultados!$A$2:$ZZ$2614, 350, MATCH($B$2, resultados!$A$1:$ZZ$1, 0))</f>
        <v/>
      </c>
      <c r="C356">
        <f>INDEX(resultados!$A$2:$ZZ$2614, 350, MATCH($B$3, resultados!$A$1:$ZZ$1, 0))</f>
        <v/>
      </c>
    </row>
    <row r="357">
      <c r="A357">
        <f>INDEX(resultados!$A$2:$ZZ$2614, 351, MATCH($B$1, resultados!$A$1:$ZZ$1, 0))</f>
        <v/>
      </c>
      <c r="B357">
        <f>INDEX(resultados!$A$2:$ZZ$2614, 351, MATCH($B$2, resultados!$A$1:$ZZ$1, 0))</f>
        <v/>
      </c>
      <c r="C357">
        <f>INDEX(resultados!$A$2:$ZZ$2614, 351, MATCH($B$3, resultados!$A$1:$ZZ$1, 0))</f>
        <v/>
      </c>
    </row>
    <row r="358">
      <c r="A358">
        <f>INDEX(resultados!$A$2:$ZZ$2614, 352, MATCH($B$1, resultados!$A$1:$ZZ$1, 0))</f>
        <v/>
      </c>
      <c r="B358">
        <f>INDEX(resultados!$A$2:$ZZ$2614, 352, MATCH($B$2, resultados!$A$1:$ZZ$1, 0))</f>
        <v/>
      </c>
      <c r="C358">
        <f>INDEX(resultados!$A$2:$ZZ$2614, 352, MATCH($B$3, resultados!$A$1:$ZZ$1, 0))</f>
        <v/>
      </c>
    </row>
    <row r="359">
      <c r="A359">
        <f>INDEX(resultados!$A$2:$ZZ$2614, 353, MATCH($B$1, resultados!$A$1:$ZZ$1, 0))</f>
        <v/>
      </c>
      <c r="B359">
        <f>INDEX(resultados!$A$2:$ZZ$2614, 353, MATCH($B$2, resultados!$A$1:$ZZ$1, 0))</f>
        <v/>
      </c>
      <c r="C359">
        <f>INDEX(resultados!$A$2:$ZZ$2614, 353, MATCH($B$3, resultados!$A$1:$ZZ$1, 0))</f>
        <v/>
      </c>
    </row>
    <row r="360">
      <c r="A360">
        <f>INDEX(resultados!$A$2:$ZZ$2614, 354, MATCH($B$1, resultados!$A$1:$ZZ$1, 0))</f>
        <v/>
      </c>
      <c r="B360">
        <f>INDEX(resultados!$A$2:$ZZ$2614, 354, MATCH($B$2, resultados!$A$1:$ZZ$1, 0))</f>
        <v/>
      </c>
      <c r="C360">
        <f>INDEX(resultados!$A$2:$ZZ$2614, 354, MATCH($B$3, resultados!$A$1:$ZZ$1, 0))</f>
        <v/>
      </c>
    </row>
    <row r="361">
      <c r="A361">
        <f>INDEX(resultados!$A$2:$ZZ$2614, 355, MATCH($B$1, resultados!$A$1:$ZZ$1, 0))</f>
        <v/>
      </c>
      <c r="B361">
        <f>INDEX(resultados!$A$2:$ZZ$2614, 355, MATCH($B$2, resultados!$A$1:$ZZ$1, 0))</f>
        <v/>
      </c>
      <c r="C361">
        <f>INDEX(resultados!$A$2:$ZZ$2614, 355, MATCH($B$3, resultados!$A$1:$ZZ$1, 0))</f>
        <v/>
      </c>
    </row>
    <row r="362">
      <c r="A362">
        <f>INDEX(resultados!$A$2:$ZZ$2614, 356, MATCH($B$1, resultados!$A$1:$ZZ$1, 0))</f>
        <v/>
      </c>
      <c r="B362">
        <f>INDEX(resultados!$A$2:$ZZ$2614, 356, MATCH($B$2, resultados!$A$1:$ZZ$1, 0))</f>
        <v/>
      </c>
      <c r="C362">
        <f>INDEX(resultados!$A$2:$ZZ$2614, 356, MATCH($B$3, resultados!$A$1:$ZZ$1, 0))</f>
        <v/>
      </c>
    </row>
    <row r="363">
      <c r="A363">
        <f>INDEX(resultados!$A$2:$ZZ$2614, 357, MATCH($B$1, resultados!$A$1:$ZZ$1, 0))</f>
        <v/>
      </c>
      <c r="B363">
        <f>INDEX(resultados!$A$2:$ZZ$2614, 357, MATCH($B$2, resultados!$A$1:$ZZ$1, 0))</f>
        <v/>
      </c>
      <c r="C363">
        <f>INDEX(resultados!$A$2:$ZZ$2614, 357, MATCH($B$3, resultados!$A$1:$ZZ$1, 0))</f>
        <v/>
      </c>
    </row>
    <row r="364">
      <c r="A364">
        <f>INDEX(resultados!$A$2:$ZZ$2614, 358, MATCH($B$1, resultados!$A$1:$ZZ$1, 0))</f>
        <v/>
      </c>
      <c r="B364">
        <f>INDEX(resultados!$A$2:$ZZ$2614, 358, MATCH($B$2, resultados!$A$1:$ZZ$1, 0))</f>
        <v/>
      </c>
      <c r="C364">
        <f>INDEX(resultados!$A$2:$ZZ$2614, 358, MATCH($B$3, resultados!$A$1:$ZZ$1, 0))</f>
        <v/>
      </c>
    </row>
    <row r="365">
      <c r="A365">
        <f>INDEX(resultados!$A$2:$ZZ$2614, 359, MATCH($B$1, resultados!$A$1:$ZZ$1, 0))</f>
        <v/>
      </c>
      <c r="B365">
        <f>INDEX(resultados!$A$2:$ZZ$2614, 359, MATCH($B$2, resultados!$A$1:$ZZ$1, 0))</f>
        <v/>
      </c>
      <c r="C365">
        <f>INDEX(resultados!$A$2:$ZZ$2614, 359, MATCH($B$3, resultados!$A$1:$ZZ$1, 0))</f>
        <v/>
      </c>
    </row>
    <row r="366">
      <c r="A366">
        <f>INDEX(resultados!$A$2:$ZZ$2614, 360, MATCH($B$1, resultados!$A$1:$ZZ$1, 0))</f>
        <v/>
      </c>
      <c r="B366">
        <f>INDEX(resultados!$A$2:$ZZ$2614, 360, MATCH($B$2, resultados!$A$1:$ZZ$1, 0))</f>
        <v/>
      </c>
      <c r="C366">
        <f>INDEX(resultados!$A$2:$ZZ$2614, 360, MATCH($B$3, resultados!$A$1:$ZZ$1, 0))</f>
        <v/>
      </c>
    </row>
    <row r="367">
      <c r="A367">
        <f>INDEX(resultados!$A$2:$ZZ$2614, 361, MATCH($B$1, resultados!$A$1:$ZZ$1, 0))</f>
        <v/>
      </c>
      <c r="B367">
        <f>INDEX(resultados!$A$2:$ZZ$2614, 361, MATCH($B$2, resultados!$A$1:$ZZ$1, 0))</f>
        <v/>
      </c>
      <c r="C367">
        <f>INDEX(resultados!$A$2:$ZZ$2614, 361, MATCH($B$3, resultados!$A$1:$ZZ$1, 0))</f>
        <v/>
      </c>
    </row>
    <row r="368">
      <c r="A368">
        <f>INDEX(resultados!$A$2:$ZZ$2614, 362, MATCH($B$1, resultados!$A$1:$ZZ$1, 0))</f>
        <v/>
      </c>
      <c r="B368">
        <f>INDEX(resultados!$A$2:$ZZ$2614, 362, MATCH($B$2, resultados!$A$1:$ZZ$1, 0))</f>
        <v/>
      </c>
      <c r="C368">
        <f>INDEX(resultados!$A$2:$ZZ$2614, 362, MATCH($B$3, resultados!$A$1:$ZZ$1, 0))</f>
        <v/>
      </c>
    </row>
    <row r="369">
      <c r="A369">
        <f>INDEX(resultados!$A$2:$ZZ$2614, 363, MATCH($B$1, resultados!$A$1:$ZZ$1, 0))</f>
        <v/>
      </c>
      <c r="B369">
        <f>INDEX(resultados!$A$2:$ZZ$2614, 363, MATCH($B$2, resultados!$A$1:$ZZ$1, 0))</f>
        <v/>
      </c>
      <c r="C369">
        <f>INDEX(resultados!$A$2:$ZZ$2614, 363, MATCH($B$3, resultados!$A$1:$ZZ$1, 0))</f>
        <v/>
      </c>
    </row>
    <row r="370">
      <c r="A370">
        <f>INDEX(resultados!$A$2:$ZZ$2614, 364, MATCH($B$1, resultados!$A$1:$ZZ$1, 0))</f>
        <v/>
      </c>
      <c r="B370">
        <f>INDEX(resultados!$A$2:$ZZ$2614, 364, MATCH($B$2, resultados!$A$1:$ZZ$1, 0))</f>
        <v/>
      </c>
      <c r="C370">
        <f>INDEX(resultados!$A$2:$ZZ$2614, 364, MATCH($B$3, resultados!$A$1:$ZZ$1, 0))</f>
        <v/>
      </c>
    </row>
    <row r="371">
      <c r="A371">
        <f>INDEX(resultados!$A$2:$ZZ$2614, 365, MATCH($B$1, resultados!$A$1:$ZZ$1, 0))</f>
        <v/>
      </c>
      <c r="B371">
        <f>INDEX(resultados!$A$2:$ZZ$2614, 365, MATCH($B$2, resultados!$A$1:$ZZ$1, 0))</f>
        <v/>
      </c>
      <c r="C371">
        <f>INDEX(resultados!$A$2:$ZZ$2614, 365, MATCH($B$3, resultados!$A$1:$ZZ$1, 0))</f>
        <v/>
      </c>
    </row>
    <row r="372">
      <c r="A372">
        <f>INDEX(resultados!$A$2:$ZZ$2614, 366, MATCH($B$1, resultados!$A$1:$ZZ$1, 0))</f>
        <v/>
      </c>
      <c r="B372">
        <f>INDEX(resultados!$A$2:$ZZ$2614, 366, MATCH($B$2, resultados!$A$1:$ZZ$1, 0))</f>
        <v/>
      </c>
      <c r="C372">
        <f>INDEX(resultados!$A$2:$ZZ$2614, 366, MATCH($B$3, resultados!$A$1:$ZZ$1, 0))</f>
        <v/>
      </c>
    </row>
    <row r="373">
      <c r="A373">
        <f>INDEX(resultados!$A$2:$ZZ$2614, 367, MATCH($B$1, resultados!$A$1:$ZZ$1, 0))</f>
        <v/>
      </c>
      <c r="B373">
        <f>INDEX(resultados!$A$2:$ZZ$2614, 367, MATCH($B$2, resultados!$A$1:$ZZ$1, 0))</f>
        <v/>
      </c>
      <c r="C373">
        <f>INDEX(resultados!$A$2:$ZZ$2614, 367, MATCH($B$3, resultados!$A$1:$ZZ$1, 0))</f>
        <v/>
      </c>
    </row>
    <row r="374">
      <c r="A374">
        <f>INDEX(resultados!$A$2:$ZZ$2614, 368, MATCH($B$1, resultados!$A$1:$ZZ$1, 0))</f>
        <v/>
      </c>
      <c r="B374">
        <f>INDEX(resultados!$A$2:$ZZ$2614, 368, MATCH($B$2, resultados!$A$1:$ZZ$1, 0))</f>
        <v/>
      </c>
      <c r="C374">
        <f>INDEX(resultados!$A$2:$ZZ$2614, 368, MATCH($B$3, resultados!$A$1:$ZZ$1, 0))</f>
        <v/>
      </c>
    </row>
    <row r="375">
      <c r="A375">
        <f>INDEX(resultados!$A$2:$ZZ$2614, 369, MATCH($B$1, resultados!$A$1:$ZZ$1, 0))</f>
        <v/>
      </c>
      <c r="B375">
        <f>INDEX(resultados!$A$2:$ZZ$2614, 369, MATCH($B$2, resultados!$A$1:$ZZ$1, 0))</f>
        <v/>
      </c>
      <c r="C375">
        <f>INDEX(resultados!$A$2:$ZZ$2614, 369, MATCH($B$3, resultados!$A$1:$ZZ$1, 0))</f>
        <v/>
      </c>
    </row>
    <row r="376">
      <c r="A376">
        <f>INDEX(resultados!$A$2:$ZZ$2614, 370, MATCH($B$1, resultados!$A$1:$ZZ$1, 0))</f>
        <v/>
      </c>
      <c r="B376">
        <f>INDEX(resultados!$A$2:$ZZ$2614, 370, MATCH($B$2, resultados!$A$1:$ZZ$1, 0))</f>
        <v/>
      </c>
      <c r="C376">
        <f>INDEX(resultados!$A$2:$ZZ$2614, 370, MATCH($B$3, resultados!$A$1:$ZZ$1, 0))</f>
        <v/>
      </c>
    </row>
    <row r="377">
      <c r="A377">
        <f>INDEX(resultados!$A$2:$ZZ$2614, 371, MATCH($B$1, resultados!$A$1:$ZZ$1, 0))</f>
        <v/>
      </c>
      <c r="B377">
        <f>INDEX(resultados!$A$2:$ZZ$2614, 371, MATCH($B$2, resultados!$A$1:$ZZ$1, 0))</f>
        <v/>
      </c>
      <c r="C377">
        <f>INDEX(resultados!$A$2:$ZZ$2614, 371, MATCH($B$3, resultados!$A$1:$ZZ$1, 0))</f>
        <v/>
      </c>
    </row>
    <row r="378">
      <c r="A378">
        <f>INDEX(resultados!$A$2:$ZZ$2614, 372, MATCH($B$1, resultados!$A$1:$ZZ$1, 0))</f>
        <v/>
      </c>
      <c r="B378">
        <f>INDEX(resultados!$A$2:$ZZ$2614, 372, MATCH($B$2, resultados!$A$1:$ZZ$1, 0))</f>
        <v/>
      </c>
      <c r="C378">
        <f>INDEX(resultados!$A$2:$ZZ$2614, 372, MATCH($B$3, resultados!$A$1:$ZZ$1, 0))</f>
        <v/>
      </c>
    </row>
    <row r="379">
      <c r="A379">
        <f>INDEX(resultados!$A$2:$ZZ$2614, 373, MATCH($B$1, resultados!$A$1:$ZZ$1, 0))</f>
        <v/>
      </c>
      <c r="B379">
        <f>INDEX(resultados!$A$2:$ZZ$2614, 373, MATCH($B$2, resultados!$A$1:$ZZ$1, 0))</f>
        <v/>
      </c>
      <c r="C379">
        <f>INDEX(resultados!$A$2:$ZZ$2614, 373, MATCH($B$3, resultados!$A$1:$ZZ$1, 0))</f>
        <v/>
      </c>
    </row>
    <row r="380">
      <c r="A380">
        <f>INDEX(resultados!$A$2:$ZZ$2614, 374, MATCH($B$1, resultados!$A$1:$ZZ$1, 0))</f>
        <v/>
      </c>
      <c r="B380">
        <f>INDEX(resultados!$A$2:$ZZ$2614, 374, MATCH($B$2, resultados!$A$1:$ZZ$1, 0))</f>
        <v/>
      </c>
      <c r="C380">
        <f>INDEX(resultados!$A$2:$ZZ$2614, 374, MATCH($B$3, resultados!$A$1:$ZZ$1, 0))</f>
        <v/>
      </c>
    </row>
    <row r="381">
      <c r="A381">
        <f>INDEX(resultados!$A$2:$ZZ$2614, 375, MATCH($B$1, resultados!$A$1:$ZZ$1, 0))</f>
        <v/>
      </c>
      <c r="B381">
        <f>INDEX(resultados!$A$2:$ZZ$2614, 375, MATCH($B$2, resultados!$A$1:$ZZ$1, 0))</f>
        <v/>
      </c>
      <c r="C381">
        <f>INDEX(resultados!$A$2:$ZZ$2614, 375, MATCH($B$3, resultados!$A$1:$ZZ$1, 0))</f>
        <v/>
      </c>
    </row>
    <row r="382">
      <c r="A382">
        <f>INDEX(resultados!$A$2:$ZZ$2614, 376, MATCH($B$1, resultados!$A$1:$ZZ$1, 0))</f>
        <v/>
      </c>
      <c r="B382">
        <f>INDEX(resultados!$A$2:$ZZ$2614, 376, MATCH($B$2, resultados!$A$1:$ZZ$1, 0))</f>
        <v/>
      </c>
      <c r="C382">
        <f>INDEX(resultados!$A$2:$ZZ$2614, 376, MATCH($B$3, resultados!$A$1:$ZZ$1, 0))</f>
        <v/>
      </c>
    </row>
    <row r="383">
      <c r="A383">
        <f>INDEX(resultados!$A$2:$ZZ$2614, 377, MATCH($B$1, resultados!$A$1:$ZZ$1, 0))</f>
        <v/>
      </c>
      <c r="B383">
        <f>INDEX(resultados!$A$2:$ZZ$2614, 377, MATCH($B$2, resultados!$A$1:$ZZ$1, 0))</f>
        <v/>
      </c>
      <c r="C383">
        <f>INDEX(resultados!$A$2:$ZZ$2614, 377, MATCH($B$3, resultados!$A$1:$ZZ$1, 0))</f>
        <v/>
      </c>
    </row>
    <row r="384">
      <c r="A384">
        <f>INDEX(resultados!$A$2:$ZZ$2614, 378, MATCH($B$1, resultados!$A$1:$ZZ$1, 0))</f>
        <v/>
      </c>
      <c r="B384">
        <f>INDEX(resultados!$A$2:$ZZ$2614, 378, MATCH($B$2, resultados!$A$1:$ZZ$1, 0))</f>
        <v/>
      </c>
      <c r="C384">
        <f>INDEX(resultados!$A$2:$ZZ$2614, 378, MATCH($B$3, resultados!$A$1:$ZZ$1, 0))</f>
        <v/>
      </c>
    </row>
    <row r="385">
      <c r="A385">
        <f>INDEX(resultados!$A$2:$ZZ$2614, 379, MATCH($B$1, resultados!$A$1:$ZZ$1, 0))</f>
        <v/>
      </c>
      <c r="B385">
        <f>INDEX(resultados!$A$2:$ZZ$2614, 379, MATCH($B$2, resultados!$A$1:$ZZ$1, 0))</f>
        <v/>
      </c>
      <c r="C385">
        <f>INDEX(resultados!$A$2:$ZZ$2614, 379, MATCH($B$3, resultados!$A$1:$ZZ$1, 0))</f>
        <v/>
      </c>
    </row>
    <row r="386">
      <c r="A386">
        <f>INDEX(resultados!$A$2:$ZZ$2614, 380, MATCH($B$1, resultados!$A$1:$ZZ$1, 0))</f>
        <v/>
      </c>
      <c r="B386">
        <f>INDEX(resultados!$A$2:$ZZ$2614, 380, MATCH($B$2, resultados!$A$1:$ZZ$1, 0))</f>
        <v/>
      </c>
      <c r="C386">
        <f>INDEX(resultados!$A$2:$ZZ$2614, 380, MATCH($B$3, resultados!$A$1:$ZZ$1, 0))</f>
        <v/>
      </c>
    </row>
    <row r="387">
      <c r="A387">
        <f>INDEX(resultados!$A$2:$ZZ$2614, 381, MATCH($B$1, resultados!$A$1:$ZZ$1, 0))</f>
        <v/>
      </c>
      <c r="B387">
        <f>INDEX(resultados!$A$2:$ZZ$2614, 381, MATCH($B$2, resultados!$A$1:$ZZ$1, 0))</f>
        <v/>
      </c>
      <c r="C387">
        <f>INDEX(resultados!$A$2:$ZZ$2614, 381, MATCH($B$3, resultados!$A$1:$ZZ$1, 0))</f>
        <v/>
      </c>
    </row>
    <row r="388">
      <c r="A388">
        <f>INDEX(resultados!$A$2:$ZZ$2614, 382, MATCH($B$1, resultados!$A$1:$ZZ$1, 0))</f>
        <v/>
      </c>
      <c r="B388">
        <f>INDEX(resultados!$A$2:$ZZ$2614, 382, MATCH($B$2, resultados!$A$1:$ZZ$1, 0))</f>
        <v/>
      </c>
      <c r="C388">
        <f>INDEX(resultados!$A$2:$ZZ$2614, 382, MATCH($B$3, resultados!$A$1:$ZZ$1, 0))</f>
        <v/>
      </c>
    </row>
    <row r="389">
      <c r="A389">
        <f>INDEX(resultados!$A$2:$ZZ$2614, 383, MATCH($B$1, resultados!$A$1:$ZZ$1, 0))</f>
        <v/>
      </c>
      <c r="B389">
        <f>INDEX(resultados!$A$2:$ZZ$2614, 383, MATCH($B$2, resultados!$A$1:$ZZ$1, 0))</f>
        <v/>
      </c>
      <c r="C389">
        <f>INDEX(resultados!$A$2:$ZZ$2614, 383, MATCH($B$3, resultados!$A$1:$ZZ$1, 0))</f>
        <v/>
      </c>
    </row>
    <row r="390">
      <c r="A390">
        <f>INDEX(resultados!$A$2:$ZZ$2614, 384, MATCH($B$1, resultados!$A$1:$ZZ$1, 0))</f>
        <v/>
      </c>
      <c r="B390">
        <f>INDEX(resultados!$A$2:$ZZ$2614, 384, MATCH($B$2, resultados!$A$1:$ZZ$1, 0))</f>
        <v/>
      </c>
      <c r="C390">
        <f>INDEX(resultados!$A$2:$ZZ$2614, 384, MATCH($B$3, resultados!$A$1:$ZZ$1, 0))</f>
        <v/>
      </c>
    </row>
    <row r="391">
      <c r="A391">
        <f>INDEX(resultados!$A$2:$ZZ$2614, 385, MATCH($B$1, resultados!$A$1:$ZZ$1, 0))</f>
        <v/>
      </c>
      <c r="B391">
        <f>INDEX(resultados!$A$2:$ZZ$2614, 385, MATCH($B$2, resultados!$A$1:$ZZ$1, 0))</f>
        <v/>
      </c>
      <c r="C391">
        <f>INDEX(resultados!$A$2:$ZZ$2614, 385, MATCH($B$3, resultados!$A$1:$ZZ$1, 0))</f>
        <v/>
      </c>
    </row>
    <row r="392">
      <c r="A392">
        <f>INDEX(resultados!$A$2:$ZZ$2614, 386, MATCH($B$1, resultados!$A$1:$ZZ$1, 0))</f>
        <v/>
      </c>
      <c r="B392">
        <f>INDEX(resultados!$A$2:$ZZ$2614, 386, MATCH($B$2, resultados!$A$1:$ZZ$1, 0))</f>
        <v/>
      </c>
      <c r="C392">
        <f>INDEX(resultados!$A$2:$ZZ$2614, 386, MATCH($B$3, resultados!$A$1:$ZZ$1, 0))</f>
        <v/>
      </c>
    </row>
    <row r="393">
      <c r="A393">
        <f>INDEX(resultados!$A$2:$ZZ$2614, 387, MATCH($B$1, resultados!$A$1:$ZZ$1, 0))</f>
        <v/>
      </c>
      <c r="B393">
        <f>INDEX(resultados!$A$2:$ZZ$2614, 387, MATCH($B$2, resultados!$A$1:$ZZ$1, 0))</f>
        <v/>
      </c>
      <c r="C393">
        <f>INDEX(resultados!$A$2:$ZZ$2614, 387, MATCH($B$3, resultados!$A$1:$ZZ$1, 0))</f>
        <v/>
      </c>
    </row>
    <row r="394">
      <c r="A394">
        <f>INDEX(resultados!$A$2:$ZZ$2614, 388, MATCH($B$1, resultados!$A$1:$ZZ$1, 0))</f>
        <v/>
      </c>
      <c r="B394">
        <f>INDEX(resultados!$A$2:$ZZ$2614, 388, MATCH($B$2, resultados!$A$1:$ZZ$1, 0))</f>
        <v/>
      </c>
      <c r="C394">
        <f>INDEX(resultados!$A$2:$ZZ$2614, 388, MATCH($B$3, resultados!$A$1:$ZZ$1, 0))</f>
        <v/>
      </c>
    </row>
    <row r="395">
      <c r="A395">
        <f>INDEX(resultados!$A$2:$ZZ$2614, 389, MATCH($B$1, resultados!$A$1:$ZZ$1, 0))</f>
        <v/>
      </c>
      <c r="B395">
        <f>INDEX(resultados!$A$2:$ZZ$2614, 389, MATCH($B$2, resultados!$A$1:$ZZ$1, 0))</f>
        <v/>
      </c>
      <c r="C395">
        <f>INDEX(resultados!$A$2:$ZZ$2614, 389, MATCH($B$3, resultados!$A$1:$ZZ$1, 0))</f>
        <v/>
      </c>
    </row>
    <row r="396">
      <c r="A396">
        <f>INDEX(resultados!$A$2:$ZZ$2614, 390, MATCH($B$1, resultados!$A$1:$ZZ$1, 0))</f>
        <v/>
      </c>
      <c r="B396">
        <f>INDEX(resultados!$A$2:$ZZ$2614, 390, MATCH($B$2, resultados!$A$1:$ZZ$1, 0))</f>
        <v/>
      </c>
      <c r="C396">
        <f>INDEX(resultados!$A$2:$ZZ$2614, 390, MATCH($B$3, resultados!$A$1:$ZZ$1, 0))</f>
        <v/>
      </c>
    </row>
    <row r="397">
      <c r="A397">
        <f>INDEX(resultados!$A$2:$ZZ$2614, 391, MATCH($B$1, resultados!$A$1:$ZZ$1, 0))</f>
        <v/>
      </c>
      <c r="B397">
        <f>INDEX(resultados!$A$2:$ZZ$2614, 391, MATCH($B$2, resultados!$A$1:$ZZ$1, 0))</f>
        <v/>
      </c>
      <c r="C397">
        <f>INDEX(resultados!$A$2:$ZZ$2614, 391, MATCH($B$3, resultados!$A$1:$ZZ$1, 0))</f>
        <v/>
      </c>
    </row>
    <row r="398">
      <c r="A398">
        <f>INDEX(resultados!$A$2:$ZZ$2614, 392, MATCH($B$1, resultados!$A$1:$ZZ$1, 0))</f>
        <v/>
      </c>
      <c r="B398">
        <f>INDEX(resultados!$A$2:$ZZ$2614, 392, MATCH($B$2, resultados!$A$1:$ZZ$1, 0))</f>
        <v/>
      </c>
      <c r="C398">
        <f>INDEX(resultados!$A$2:$ZZ$2614, 392, MATCH($B$3, resultados!$A$1:$ZZ$1, 0))</f>
        <v/>
      </c>
    </row>
    <row r="399">
      <c r="A399">
        <f>INDEX(resultados!$A$2:$ZZ$2614, 393, MATCH($B$1, resultados!$A$1:$ZZ$1, 0))</f>
        <v/>
      </c>
      <c r="B399">
        <f>INDEX(resultados!$A$2:$ZZ$2614, 393, MATCH($B$2, resultados!$A$1:$ZZ$1, 0))</f>
        <v/>
      </c>
      <c r="C399">
        <f>INDEX(resultados!$A$2:$ZZ$2614, 393, MATCH($B$3, resultados!$A$1:$ZZ$1, 0))</f>
        <v/>
      </c>
    </row>
    <row r="400">
      <c r="A400">
        <f>INDEX(resultados!$A$2:$ZZ$2614, 394, MATCH($B$1, resultados!$A$1:$ZZ$1, 0))</f>
        <v/>
      </c>
      <c r="B400">
        <f>INDEX(resultados!$A$2:$ZZ$2614, 394, MATCH($B$2, resultados!$A$1:$ZZ$1, 0))</f>
        <v/>
      </c>
      <c r="C400">
        <f>INDEX(resultados!$A$2:$ZZ$2614, 394, MATCH($B$3, resultados!$A$1:$ZZ$1, 0))</f>
        <v/>
      </c>
    </row>
    <row r="401">
      <c r="A401">
        <f>INDEX(resultados!$A$2:$ZZ$2614, 395, MATCH($B$1, resultados!$A$1:$ZZ$1, 0))</f>
        <v/>
      </c>
      <c r="B401">
        <f>INDEX(resultados!$A$2:$ZZ$2614, 395, MATCH($B$2, resultados!$A$1:$ZZ$1, 0))</f>
        <v/>
      </c>
      <c r="C401">
        <f>INDEX(resultados!$A$2:$ZZ$2614, 395, MATCH($B$3, resultados!$A$1:$ZZ$1, 0))</f>
        <v/>
      </c>
    </row>
    <row r="402">
      <c r="A402">
        <f>INDEX(resultados!$A$2:$ZZ$2614, 396, MATCH($B$1, resultados!$A$1:$ZZ$1, 0))</f>
        <v/>
      </c>
      <c r="B402">
        <f>INDEX(resultados!$A$2:$ZZ$2614, 396, MATCH($B$2, resultados!$A$1:$ZZ$1, 0))</f>
        <v/>
      </c>
      <c r="C402">
        <f>INDEX(resultados!$A$2:$ZZ$2614, 396, MATCH($B$3, resultados!$A$1:$ZZ$1, 0))</f>
        <v/>
      </c>
    </row>
    <row r="403">
      <c r="A403">
        <f>INDEX(resultados!$A$2:$ZZ$2614, 397, MATCH($B$1, resultados!$A$1:$ZZ$1, 0))</f>
        <v/>
      </c>
      <c r="B403">
        <f>INDEX(resultados!$A$2:$ZZ$2614, 397, MATCH($B$2, resultados!$A$1:$ZZ$1, 0))</f>
        <v/>
      </c>
      <c r="C403">
        <f>INDEX(resultados!$A$2:$ZZ$2614, 397, MATCH($B$3, resultados!$A$1:$ZZ$1, 0))</f>
        <v/>
      </c>
    </row>
    <row r="404">
      <c r="A404">
        <f>INDEX(resultados!$A$2:$ZZ$2614, 398, MATCH($B$1, resultados!$A$1:$ZZ$1, 0))</f>
        <v/>
      </c>
      <c r="B404">
        <f>INDEX(resultados!$A$2:$ZZ$2614, 398, MATCH($B$2, resultados!$A$1:$ZZ$1, 0))</f>
        <v/>
      </c>
      <c r="C404">
        <f>INDEX(resultados!$A$2:$ZZ$2614, 398, MATCH($B$3, resultados!$A$1:$ZZ$1, 0))</f>
        <v/>
      </c>
    </row>
    <row r="405">
      <c r="A405">
        <f>INDEX(resultados!$A$2:$ZZ$2614, 399, MATCH($B$1, resultados!$A$1:$ZZ$1, 0))</f>
        <v/>
      </c>
      <c r="B405">
        <f>INDEX(resultados!$A$2:$ZZ$2614, 399, MATCH($B$2, resultados!$A$1:$ZZ$1, 0))</f>
        <v/>
      </c>
      <c r="C405">
        <f>INDEX(resultados!$A$2:$ZZ$2614, 399, MATCH($B$3, resultados!$A$1:$ZZ$1, 0))</f>
        <v/>
      </c>
    </row>
    <row r="406">
      <c r="A406">
        <f>INDEX(resultados!$A$2:$ZZ$2614, 400, MATCH($B$1, resultados!$A$1:$ZZ$1, 0))</f>
        <v/>
      </c>
      <c r="B406">
        <f>INDEX(resultados!$A$2:$ZZ$2614, 400, MATCH($B$2, resultados!$A$1:$ZZ$1, 0))</f>
        <v/>
      </c>
      <c r="C406">
        <f>INDEX(resultados!$A$2:$ZZ$2614, 400, MATCH($B$3, resultados!$A$1:$ZZ$1, 0))</f>
        <v/>
      </c>
    </row>
    <row r="407">
      <c r="A407">
        <f>INDEX(resultados!$A$2:$ZZ$2614, 401, MATCH($B$1, resultados!$A$1:$ZZ$1, 0))</f>
        <v/>
      </c>
      <c r="B407">
        <f>INDEX(resultados!$A$2:$ZZ$2614, 401, MATCH($B$2, resultados!$A$1:$ZZ$1, 0))</f>
        <v/>
      </c>
      <c r="C407">
        <f>INDEX(resultados!$A$2:$ZZ$2614, 401, MATCH($B$3, resultados!$A$1:$ZZ$1, 0))</f>
        <v/>
      </c>
    </row>
    <row r="408">
      <c r="A408">
        <f>INDEX(resultados!$A$2:$ZZ$2614, 402, MATCH($B$1, resultados!$A$1:$ZZ$1, 0))</f>
        <v/>
      </c>
      <c r="B408">
        <f>INDEX(resultados!$A$2:$ZZ$2614, 402, MATCH($B$2, resultados!$A$1:$ZZ$1, 0))</f>
        <v/>
      </c>
      <c r="C408">
        <f>INDEX(resultados!$A$2:$ZZ$2614, 402, MATCH($B$3, resultados!$A$1:$ZZ$1, 0))</f>
        <v/>
      </c>
    </row>
    <row r="409">
      <c r="A409">
        <f>INDEX(resultados!$A$2:$ZZ$2614, 403, MATCH($B$1, resultados!$A$1:$ZZ$1, 0))</f>
        <v/>
      </c>
      <c r="B409">
        <f>INDEX(resultados!$A$2:$ZZ$2614, 403, MATCH($B$2, resultados!$A$1:$ZZ$1, 0))</f>
        <v/>
      </c>
      <c r="C409">
        <f>INDEX(resultados!$A$2:$ZZ$2614, 403, MATCH($B$3, resultados!$A$1:$ZZ$1, 0))</f>
        <v/>
      </c>
    </row>
    <row r="410">
      <c r="A410">
        <f>INDEX(resultados!$A$2:$ZZ$2614, 404, MATCH($B$1, resultados!$A$1:$ZZ$1, 0))</f>
        <v/>
      </c>
      <c r="B410">
        <f>INDEX(resultados!$A$2:$ZZ$2614, 404, MATCH($B$2, resultados!$A$1:$ZZ$1, 0))</f>
        <v/>
      </c>
      <c r="C410">
        <f>INDEX(resultados!$A$2:$ZZ$2614, 404, MATCH($B$3, resultados!$A$1:$ZZ$1, 0))</f>
        <v/>
      </c>
    </row>
    <row r="411">
      <c r="A411">
        <f>INDEX(resultados!$A$2:$ZZ$2614, 405, MATCH($B$1, resultados!$A$1:$ZZ$1, 0))</f>
        <v/>
      </c>
      <c r="B411">
        <f>INDEX(resultados!$A$2:$ZZ$2614, 405, MATCH($B$2, resultados!$A$1:$ZZ$1, 0))</f>
        <v/>
      </c>
      <c r="C411">
        <f>INDEX(resultados!$A$2:$ZZ$2614, 405, MATCH($B$3, resultados!$A$1:$ZZ$1, 0))</f>
        <v/>
      </c>
    </row>
    <row r="412">
      <c r="A412">
        <f>INDEX(resultados!$A$2:$ZZ$2614, 406, MATCH($B$1, resultados!$A$1:$ZZ$1, 0))</f>
        <v/>
      </c>
      <c r="B412">
        <f>INDEX(resultados!$A$2:$ZZ$2614, 406, MATCH($B$2, resultados!$A$1:$ZZ$1, 0))</f>
        <v/>
      </c>
      <c r="C412">
        <f>INDEX(resultados!$A$2:$ZZ$2614, 406, MATCH($B$3, resultados!$A$1:$ZZ$1, 0))</f>
        <v/>
      </c>
    </row>
    <row r="413">
      <c r="A413">
        <f>INDEX(resultados!$A$2:$ZZ$2614, 407, MATCH($B$1, resultados!$A$1:$ZZ$1, 0))</f>
        <v/>
      </c>
      <c r="B413">
        <f>INDEX(resultados!$A$2:$ZZ$2614, 407, MATCH($B$2, resultados!$A$1:$ZZ$1, 0))</f>
        <v/>
      </c>
      <c r="C413">
        <f>INDEX(resultados!$A$2:$ZZ$2614, 407, MATCH($B$3, resultados!$A$1:$ZZ$1, 0))</f>
        <v/>
      </c>
    </row>
    <row r="414">
      <c r="A414">
        <f>INDEX(resultados!$A$2:$ZZ$2614, 408, MATCH($B$1, resultados!$A$1:$ZZ$1, 0))</f>
        <v/>
      </c>
      <c r="B414">
        <f>INDEX(resultados!$A$2:$ZZ$2614, 408, MATCH($B$2, resultados!$A$1:$ZZ$1, 0))</f>
        <v/>
      </c>
      <c r="C414">
        <f>INDEX(resultados!$A$2:$ZZ$2614, 408, MATCH($B$3, resultados!$A$1:$ZZ$1, 0))</f>
        <v/>
      </c>
    </row>
    <row r="415">
      <c r="A415">
        <f>INDEX(resultados!$A$2:$ZZ$2614, 409, MATCH($B$1, resultados!$A$1:$ZZ$1, 0))</f>
        <v/>
      </c>
      <c r="B415">
        <f>INDEX(resultados!$A$2:$ZZ$2614, 409, MATCH($B$2, resultados!$A$1:$ZZ$1, 0))</f>
        <v/>
      </c>
      <c r="C415">
        <f>INDEX(resultados!$A$2:$ZZ$2614, 409, MATCH($B$3, resultados!$A$1:$ZZ$1, 0))</f>
        <v/>
      </c>
    </row>
    <row r="416">
      <c r="A416">
        <f>INDEX(resultados!$A$2:$ZZ$2614, 410, MATCH($B$1, resultados!$A$1:$ZZ$1, 0))</f>
        <v/>
      </c>
      <c r="B416">
        <f>INDEX(resultados!$A$2:$ZZ$2614, 410, MATCH($B$2, resultados!$A$1:$ZZ$1, 0))</f>
        <v/>
      </c>
      <c r="C416">
        <f>INDEX(resultados!$A$2:$ZZ$2614, 410, MATCH($B$3, resultados!$A$1:$ZZ$1, 0))</f>
        <v/>
      </c>
    </row>
    <row r="417">
      <c r="A417">
        <f>INDEX(resultados!$A$2:$ZZ$2614, 411, MATCH($B$1, resultados!$A$1:$ZZ$1, 0))</f>
        <v/>
      </c>
      <c r="B417">
        <f>INDEX(resultados!$A$2:$ZZ$2614, 411, MATCH($B$2, resultados!$A$1:$ZZ$1, 0))</f>
        <v/>
      </c>
      <c r="C417">
        <f>INDEX(resultados!$A$2:$ZZ$2614, 411, MATCH($B$3, resultados!$A$1:$ZZ$1, 0))</f>
        <v/>
      </c>
    </row>
    <row r="418">
      <c r="A418">
        <f>INDEX(resultados!$A$2:$ZZ$2614, 412, MATCH($B$1, resultados!$A$1:$ZZ$1, 0))</f>
        <v/>
      </c>
      <c r="B418">
        <f>INDEX(resultados!$A$2:$ZZ$2614, 412, MATCH($B$2, resultados!$A$1:$ZZ$1, 0))</f>
        <v/>
      </c>
      <c r="C418">
        <f>INDEX(resultados!$A$2:$ZZ$2614, 412, MATCH($B$3, resultados!$A$1:$ZZ$1, 0))</f>
        <v/>
      </c>
    </row>
    <row r="419">
      <c r="A419">
        <f>INDEX(resultados!$A$2:$ZZ$2614, 413, MATCH($B$1, resultados!$A$1:$ZZ$1, 0))</f>
        <v/>
      </c>
      <c r="B419">
        <f>INDEX(resultados!$A$2:$ZZ$2614, 413, MATCH($B$2, resultados!$A$1:$ZZ$1, 0))</f>
        <v/>
      </c>
      <c r="C419">
        <f>INDEX(resultados!$A$2:$ZZ$2614, 413, MATCH($B$3, resultados!$A$1:$ZZ$1, 0))</f>
        <v/>
      </c>
    </row>
    <row r="420">
      <c r="A420">
        <f>INDEX(resultados!$A$2:$ZZ$2614, 414, MATCH($B$1, resultados!$A$1:$ZZ$1, 0))</f>
        <v/>
      </c>
      <c r="B420">
        <f>INDEX(resultados!$A$2:$ZZ$2614, 414, MATCH($B$2, resultados!$A$1:$ZZ$1, 0))</f>
        <v/>
      </c>
      <c r="C420">
        <f>INDEX(resultados!$A$2:$ZZ$2614, 414, MATCH($B$3, resultados!$A$1:$ZZ$1, 0))</f>
        <v/>
      </c>
    </row>
    <row r="421">
      <c r="A421">
        <f>INDEX(resultados!$A$2:$ZZ$2614, 415, MATCH($B$1, resultados!$A$1:$ZZ$1, 0))</f>
        <v/>
      </c>
      <c r="B421">
        <f>INDEX(resultados!$A$2:$ZZ$2614, 415, MATCH($B$2, resultados!$A$1:$ZZ$1, 0))</f>
        <v/>
      </c>
      <c r="C421">
        <f>INDEX(resultados!$A$2:$ZZ$2614, 415, MATCH($B$3, resultados!$A$1:$ZZ$1, 0))</f>
        <v/>
      </c>
    </row>
    <row r="422">
      <c r="A422">
        <f>INDEX(resultados!$A$2:$ZZ$2614, 416, MATCH($B$1, resultados!$A$1:$ZZ$1, 0))</f>
        <v/>
      </c>
      <c r="B422">
        <f>INDEX(resultados!$A$2:$ZZ$2614, 416, MATCH($B$2, resultados!$A$1:$ZZ$1, 0))</f>
        <v/>
      </c>
      <c r="C422">
        <f>INDEX(resultados!$A$2:$ZZ$2614, 416, MATCH($B$3, resultados!$A$1:$ZZ$1, 0))</f>
        <v/>
      </c>
    </row>
    <row r="423">
      <c r="A423">
        <f>INDEX(resultados!$A$2:$ZZ$2614, 417, MATCH($B$1, resultados!$A$1:$ZZ$1, 0))</f>
        <v/>
      </c>
      <c r="B423">
        <f>INDEX(resultados!$A$2:$ZZ$2614, 417, MATCH($B$2, resultados!$A$1:$ZZ$1, 0))</f>
        <v/>
      </c>
      <c r="C423">
        <f>INDEX(resultados!$A$2:$ZZ$2614, 417, MATCH($B$3, resultados!$A$1:$ZZ$1, 0))</f>
        <v/>
      </c>
    </row>
    <row r="424">
      <c r="A424">
        <f>INDEX(resultados!$A$2:$ZZ$2614, 418, MATCH($B$1, resultados!$A$1:$ZZ$1, 0))</f>
        <v/>
      </c>
      <c r="B424">
        <f>INDEX(resultados!$A$2:$ZZ$2614, 418, MATCH($B$2, resultados!$A$1:$ZZ$1, 0))</f>
        <v/>
      </c>
      <c r="C424">
        <f>INDEX(resultados!$A$2:$ZZ$2614, 418, MATCH($B$3, resultados!$A$1:$ZZ$1, 0))</f>
        <v/>
      </c>
    </row>
    <row r="425">
      <c r="A425">
        <f>INDEX(resultados!$A$2:$ZZ$2614, 419, MATCH($B$1, resultados!$A$1:$ZZ$1, 0))</f>
        <v/>
      </c>
      <c r="B425">
        <f>INDEX(resultados!$A$2:$ZZ$2614, 419, MATCH($B$2, resultados!$A$1:$ZZ$1, 0))</f>
        <v/>
      </c>
      <c r="C425">
        <f>INDEX(resultados!$A$2:$ZZ$2614, 419, MATCH($B$3, resultados!$A$1:$ZZ$1, 0))</f>
        <v/>
      </c>
    </row>
    <row r="426">
      <c r="A426">
        <f>INDEX(resultados!$A$2:$ZZ$2614, 420, MATCH($B$1, resultados!$A$1:$ZZ$1, 0))</f>
        <v/>
      </c>
      <c r="B426">
        <f>INDEX(resultados!$A$2:$ZZ$2614, 420, MATCH($B$2, resultados!$A$1:$ZZ$1, 0))</f>
        <v/>
      </c>
      <c r="C426">
        <f>INDEX(resultados!$A$2:$ZZ$2614, 420, MATCH($B$3, resultados!$A$1:$ZZ$1, 0))</f>
        <v/>
      </c>
    </row>
    <row r="427">
      <c r="A427">
        <f>INDEX(resultados!$A$2:$ZZ$2614, 421, MATCH($B$1, resultados!$A$1:$ZZ$1, 0))</f>
        <v/>
      </c>
      <c r="B427">
        <f>INDEX(resultados!$A$2:$ZZ$2614, 421, MATCH($B$2, resultados!$A$1:$ZZ$1, 0))</f>
        <v/>
      </c>
      <c r="C427">
        <f>INDEX(resultados!$A$2:$ZZ$2614, 421, MATCH($B$3, resultados!$A$1:$ZZ$1, 0))</f>
        <v/>
      </c>
    </row>
    <row r="428">
      <c r="A428">
        <f>INDEX(resultados!$A$2:$ZZ$2614, 422, MATCH($B$1, resultados!$A$1:$ZZ$1, 0))</f>
        <v/>
      </c>
      <c r="B428">
        <f>INDEX(resultados!$A$2:$ZZ$2614, 422, MATCH($B$2, resultados!$A$1:$ZZ$1, 0))</f>
        <v/>
      </c>
      <c r="C428">
        <f>INDEX(resultados!$A$2:$ZZ$2614, 422, MATCH($B$3, resultados!$A$1:$ZZ$1, 0))</f>
        <v/>
      </c>
    </row>
    <row r="429">
      <c r="A429">
        <f>INDEX(resultados!$A$2:$ZZ$2614, 423, MATCH($B$1, resultados!$A$1:$ZZ$1, 0))</f>
        <v/>
      </c>
      <c r="B429">
        <f>INDEX(resultados!$A$2:$ZZ$2614, 423, MATCH($B$2, resultados!$A$1:$ZZ$1, 0))</f>
        <v/>
      </c>
      <c r="C429">
        <f>INDEX(resultados!$A$2:$ZZ$2614, 423, MATCH($B$3, resultados!$A$1:$ZZ$1, 0))</f>
        <v/>
      </c>
    </row>
    <row r="430">
      <c r="A430">
        <f>INDEX(resultados!$A$2:$ZZ$2614, 424, MATCH($B$1, resultados!$A$1:$ZZ$1, 0))</f>
        <v/>
      </c>
      <c r="B430">
        <f>INDEX(resultados!$A$2:$ZZ$2614, 424, MATCH($B$2, resultados!$A$1:$ZZ$1, 0))</f>
        <v/>
      </c>
      <c r="C430">
        <f>INDEX(resultados!$A$2:$ZZ$2614, 424, MATCH($B$3, resultados!$A$1:$ZZ$1, 0))</f>
        <v/>
      </c>
    </row>
    <row r="431">
      <c r="A431">
        <f>INDEX(resultados!$A$2:$ZZ$2614, 425, MATCH($B$1, resultados!$A$1:$ZZ$1, 0))</f>
        <v/>
      </c>
      <c r="B431">
        <f>INDEX(resultados!$A$2:$ZZ$2614, 425, MATCH($B$2, resultados!$A$1:$ZZ$1, 0))</f>
        <v/>
      </c>
      <c r="C431">
        <f>INDEX(resultados!$A$2:$ZZ$2614, 425, MATCH($B$3, resultados!$A$1:$ZZ$1, 0))</f>
        <v/>
      </c>
    </row>
    <row r="432">
      <c r="A432">
        <f>INDEX(resultados!$A$2:$ZZ$2614, 426, MATCH($B$1, resultados!$A$1:$ZZ$1, 0))</f>
        <v/>
      </c>
      <c r="B432">
        <f>INDEX(resultados!$A$2:$ZZ$2614, 426, MATCH($B$2, resultados!$A$1:$ZZ$1, 0))</f>
        <v/>
      </c>
      <c r="C432">
        <f>INDEX(resultados!$A$2:$ZZ$2614, 426, MATCH($B$3, resultados!$A$1:$ZZ$1, 0))</f>
        <v/>
      </c>
    </row>
    <row r="433">
      <c r="A433">
        <f>INDEX(resultados!$A$2:$ZZ$2614, 427, MATCH($B$1, resultados!$A$1:$ZZ$1, 0))</f>
        <v/>
      </c>
      <c r="B433">
        <f>INDEX(resultados!$A$2:$ZZ$2614, 427, MATCH($B$2, resultados!$A$1:$ZZ$1, 0))</f>
        <v/>
      </c>
      <c r="C433">
        <f>INDEX(resultados!$A$2:$ZZ$2614, 427, MATCH($B$3, resultados!$A$1:$ZZ$1, 0))</f>
        <v/>
      </c>
    </row>
    <row r="434">
      <c r="A434">
        <f>INDEX(resultados!$A$2:$ZZ$2614, 428, MATCH($B$1, resultados!$A$1:$ZZ$1, 0))</f>
        <v/>
      </c>
      <c r="B434">
        <f>INDEX(resultados!$A$2:$ZZ$2614, 428, MATCH($B$2, resultados!$A$1:$ZZ$1, 0))</f>
        <v/>
      </c>
      <c r="C434">
        <f>INDEX(resultados!$A$2:$ZZ$2614, 428, MATCH($B$3, resultados!$A$1:$ZZ$1, 0))</f>
        <v/>
      </c>
    </row>
    <row r="435">
      <c r="A435">
        <f>INDEX(resultados!$A$2:$ZZ$2614, 429, MATCH($B$1, resultados!$A$1:$ZZ$1, 0))</f>
        <v/>
      </c>
      <c r="B435">
        <f>INDEX(resultados!$A$2:$ZZ$2614, 429, MATCH($B$2, resultados!$A$1:$ZZ$1, 0))</f>
        <v/>
      </c>
      <c r="C435">
        <f>INDEX(resultados!$A$2:$ZZ$2614, 429, MATCH($B$3, resultados!$A$1:$ZZ$1, 0))</f>
        <v/>
      </c>
    </row>
    <row r="436">
      <c r="A436">
        <f>INDEX(resultados!$A$2:$ZZ$2614, 430, MATCH($B$1, resultados!$A$1:$ZZ$1, 0))</f>
        <v/>
      </c>
      <c r="B436">
        <f>INDEX(resultados!$A$2:$ZZ$2614, 430, MATCH($B$2, resultados!$A$1:$ZZ$1, 0))</f>
        <v/>
      </c>
      <c r="C436">
        <f>INDEX(resultados!$A$2:$ZZ$2614, 430, MATCH($B$3, resultados!$A$1:$ZZ$1, 0))</f>
        <v/>
      </c>
    </row>
    <row r="437">
      <c r="A437">
        <f>INDEX(resultados!$A$2:$ZZ$2614, 431, MATCH($B$1, resultados!$A$1:$ZZ$1, 0))</f>
        <v/>
      </c>
      <c r="B437">
        <f>INDEX(resultados!$A$2:$ZZ$2614, 431, MATCH($B$2, resultados!$A$1:$ZZ$1, 0))</f>
        <v/>
      </c>
      <c r="C437">
        <f>INDEX(resultados!$A$2:$ZZ$2614, 431, MATCH($B$3, resultados!$A$1:$ZZ$1, 0))</f>
        <v/>
      </c>
    </row>
    <row r="438">
      <c r="A438">
        <f>INDEX(resultados!$A$2:$ZZ$2614, 432, MATCH($B$1, resultados!$A$1:$ZZ$1, 0))</f>
        <v/>
      </c>
      <c r="B438">
        <f>INDEX(resultados!$A$2:$ZZ$2614, 432, MATCH($B$2, resultados!$A$1:$ZZ$1, 0))</f>
        <v/>
      </c>
      <c r="C438">
        <f>INDEX(resultados!$A$2:$ZZ$2614, 432, MATCH($B$3, resultados!$A$1:$ZZ$1, 0))</f>
        <v/>
      </c>
    </row>
    <row r="439">
      <c r="A439">
        <f>INDEX(resultados!$A$2:$ZZ$2614, 433, MATCH($B$1, resultados!$A$1:$ZZ$1, 0))</f>
        <v/>
      </c>
      <c r="B439">
        <f>INDEX(resultados!$A$2:$ZZ$2614, 433, MATCH($B$2, resultados!$A$1:$ZZ$1, 0))</f>
        <v/>
      </c>
      <c r="C439">
        <f>INDEX(resultados!$A$2:$ZZ$2614, 433, MATCH($B$3, resultados!$A$1:$ZZ$1, 0))</f>
        <v/>
      </c>
    </row>
    <row r="440">
      <c r="A440">
        <f>INDEX(resultados!$A$2:$ZZ$2614, 434, MATCH($B$1, resultados!$A$1:$ZZ$1, 0))</f>
        <v/>
      </c>
      <c r="B440">
        <f>INDEX(resultados!$A$2:$ZZ$2614, 434, MATCH($B$2, resultados!$A$1:$ZZ$1, 0))</f>
        <v/>
      </c>
      <c r="C440">
        <f>INDEX(resultados!$A$2:$ZZ$2614, 434, MATCH($B$3, resultados!$A$1:$ZZ$1, 0))</f>
        <v/>
      </c>
    </row>
    <row r="441">
      <c r="A441">
        <f>INDEX(resultados!$A$2:$ZZ$2614, 435, MATCH($B$1, resultados!$A$1:$ZZ$1, 0))</f>
        <v/>
      </c>
      <c r="B441">
        <f>INDEX(resultados!$A$2:$ZZ$2614, 435, MATCH($B$2, resultados!$A$1:$ZZ$1, 0))</f>
        <v/>
      </c>
      <c r="C441">
        <f>INDEX(resultados!$A$2:$ZZ$2614, 435, MATCH($B$3, resultados!$A$1:$ZZ$1, 0))</f>
        <v/>
      </c>
    </row>
    <row r="442">
      <c r="A442">
        <f>INDEX(resultados!$A$2:$ZZ$2614, 436, MATCH($B$1, resultados!$A$1:$ZZ$1, 0))</f>
        <v/>
      </c>
      <c r="B442">
        <f>INDEX(resultados!$A$2:$ZZ$2614, 436, MATCH($B$2, resultados!$A$1:$ZZ$1, 0))</f>
        <v/>
      </c>
      <c r="C442">
        <f>INDEX(resultados!$A$2:$ZZ$2614, 436, MATCH($B$3, resultados!$A$1:$ZZ$1, 0))</f>
        <v/>
      </c>
    </row>
    <row r="443">
      <c r="A443">
        <f>INDEX(resultados!$A$2:$ZZ$2614, 437, MATCH($B$1, resultados!$A$1:$ZZ$1, 0))</f>
        <v/>
      </c>
      <c r="B443">
        <f>INDEX(resultados!$A$2:$ZZ$2614, 437, MATCH($B$2, resultados!$A$1:$ZZ$1, 0))</f>
        <v/>
      </c>
      <c r="C443">
        <f>INDEX(resultados!$A$2:$ZZ$2614, 437, MATCH($B$3, resultados!$A$1:$ZZ$1, 0))</f>
        <v/>
      </c>
    </row>
    <row r="444">
      <c r="A444">
        <f>INDEX(resultados!$A$2:$ZZ$2614, 438, MATCH($B$1, resultados!$A$1:$ZZ$1, 0))</f>
        <v/>
      </c>
      <c r="B444">
        <f>INDEX(resultados!$A$2:$ZZ$2614, 438, MATCH($B$2, resultados!$A$1:$ZZ$1, 0))</f>
        <v/>
      </c>
      <c r="C444">
        <f>INDEX(resultados!$A$2:$ZZ$2614, 438, MATCH($B$3, resultados!$A$1:$ZZ$1, 0))</f>
        <v/>
      </c>
    </row>
    <row r="445">
      <c r="A445">
        <f>INDEX(resultados!$A$2:$ZZ$2614, 439, MATCH($B$1, resultados!$A$1:$ZZ$1, 0))</f>
        <v/>
      </c>
      <c r="B445">
        <f>INDEX(resultados!$A$2:$ZZ$2614, 439, MATCH($B$2, resultados!$A$1:$ZZ$1, 0))</f>
        <v/>
      </c>
      <c r="C445">
        <f>INDEX(resultados!$A$2:$ZZ$2614, 439, MATCH($B$3, resultados!$A$1:$ZZ$1, 0))</f>
        <v/>
      </c>
    </row>
    <row r="446">
      <c r="A446">
        <f>INDEX(resultados!$A$2:$ZZ$2614, 440, MATCH($B$1, resultados!$A$1:$ZZ$1, 0))</f>
        <v/>
      </c>
      <c r="B446">
        <f>INDEX(resultados!$A$2:$ZZ$2614, 440, MATCH($B$2, resultados!$A$1:$ZZ$1, 0))</f>
        <v/>
      </c>
      <c r="C446">
        <f>INDEX(resultados!$A$2:$ZZ$2614, 440, MATCH($B$3, resultados!$A$1:$ZZ$1, 0))</f>
        <v/>
      </c>
    </row>
    <row r="447">
      <c r="A447">
        <f>INDEX(resultados!$A$2:$ZZ$2614, 441, MATCH($B$1, resultados!$A$1:$ZZ$1, 0))</f>
        <v/>
      </c>
      <c r="B447">
        <f>INDEX(resultados!$A$2:$ZZ$2614, 441, MATCH($B$2, resultados!$A$1:$ZZ$1, 0))</f>
        <v/>
      </c>
      <c r="C447">
        <f>INDEX(resultados!$A$2:$ZZ$2614, 441, MATCH($B$3, resultados!$A$1:$ZZ$1, 0))</f>
        <v/>
      </c>
    </row>
    <row r="448">
      <c r="A448">
        <f>INDEX(resultados!$A$2:$ZZ$2614, 442, MATCH($B$1, resultados!$A$1:$ZZ$1, 0))</f>
        <v/>
      </c>
      <c r="B448">
        <f>INDEX(resultados!$A$2:$ZZ$2614, 442, MATCH($B$2, resultados!$A$1:$ZZ$1, 0))</f>
        <v/>
      </c>
      <c r="C448">
        <f>INDEX(resultados!$A$2:$ZZ$2614, 442, MATCH($B$3, resultados!$A$1:$ZZ$1, 0))</f>
        <v/>
      </c>
    </row>
    <row r="449">
      <c r="A449">
        <f>INDEX(resultados!$A$2:$ZZ$2614, 443, MATCH($B$1, resultados!$A$1:$ZZ$1, 0))</f>
        <v/>
      </c>
      <c r="B449">
        <f>INDEX(resultados!$A$2:$ZZ$2614, 443, MATCH($B$2, resultados!$A$1:$ZZ$1, 0))</f>
        <v/>
      </c>
      <c r="C449">
        <f>INDEX(resultados!$A$2:$ZZ$2614, 443, MATCH($B$3, resultados!$A$1:$ZZ$1, 0))</f>
        <v/>
      </c>
    </row>
    <row r="450">
      <c r="A450">
        <f>INDEX(resultados!$A$2:$ZZ$2614, 444, MATCH($B$1, resultados!$A$1:$ZZ$1, 0))</f>
        <v/>
      </c>
      <c r="B450">
        <f>INDEX(resultados!$A$2:$ZZ$2614, 444, MATCH($B$2, resultados!$A$1:$ZZ$1, 0))</f>
        <v/>
      </c>
      <c r="C450">
        <f>INDEX(resultados!$A$2:$ZZ$2614, 444, MATCH($B$3, resultados!$A$1:$ZZ$1, 0))</f>
        <v/>
      </c>
    </row>
    <row r="451">
      <c r="A451">
        <f>INDEX(resultados!$A$2:$ZZ$2614, 445, MATCH($B$1, resultados!$A$1:$ZZ$1, 0))</f>
        <v/>
      </c>
      <c r="B451">
        <f>INDEX(resultados!$A$2:$ZZ$2614, 445, MATCH($B$2, resultados!$A$1:$ZZ$1, 0))</f>
        <v/>
      </c>
      <c r="C451">
        <f>INDEX(resultados!$A$2:$ZZ$2614, 445, MATCH($B$3, resultados!$A$1:$ZZ$1, 0))</f>
        <v/>
      </c>
    </row>
    <row r="452">
      <c r="A452">
        <f>INDEX(resultados!$A$2:$ZZ$2614, 446, MATCH($B$1, resultados!$A$1:$ZZ$1, 0))</f>
        <v/>
      </c>
      <c r="B452">
        <f>INDEX(resultados!$A$2:$ZZ$2614, 446, MATCH($B$2, resultados!$A$1:$ZZ$1, 0))</f>
        <v/>
      </c>
      <c r="C452">
        <f>INDEX(resultados!$A$2:$ZZ$2614, 446, MATCH($B$3, resultados!$A$1:$ZZ$1, 0))</f>
        <v/>
      </c>
    </row>
    <row r="453">
      <c r="A453">
        <f>INDEX(resultados!$A$2:$ZZ$2614, 447, MATCH($B$1, resultados!$A$1:$ZZ$1, 0))</f>
        <v/>
      </c>
      <c r="B453">
        <f>INDEX(resultados!$A$2:$ZZ$2614, 447, MATCH($B$2, resultados!$A$1:$ZZ$1, 0))</f>
        <v/>
      </c>
      <c r="C453">
        <f>INDEX(resultados!$A$2:$ZZ$2614, 447, MATCH($B$3, resultados!$A$1:$ZZ$1, 0))</f>
        <v/>
      </c>
    </row>
    <row r="454">
      <c r="A454">
        <f>INDEX(resultados!$A$2:$ZZ$2614, 448, MATCH($B$1, resultados!$A$1:$ZZ$1, 0))</f>
        <v/>
      </c>
      <c r="B454">
        <f>INDEX(resultados!$A$2:$ZZ$2614, 448, MATCH($B$2, resultados!$A$1:$ZZ$1, 0))</f>
        <v/>
      </c>
      <c r="C454">
        <f>INDEX(resultados!$A$2:$ZZ$2614, 448, MATCH($B$3, resultados!$A$1:$ZZ$1, 0))</f>
        <v/>
      </c>
    </row>
    <row r="455">
      <c r="A455">
        <f>INDEX(resultados!$A$2:$ZZ$2614, 449, MATCH($B$1, resultados!$A$1:$ZZ$1, 0))</f>
        <v/>
      </c>
      <c r="B455">
        <f>INDEX(resultados!$A$2:$ZZ$2614, 449, MATCH($B$2, resultados!$A$1:$ZZ$1, 0))</f>
        <v/>
      </c>
      <c r="C455">
        <f>INDEX(resultados!$A$2:$ZZ$2614, 449, MATCH($B$3, resultados!$A$1:$ZZ$1, 0))</f>
        <v/>
      </c>
    </row>
    <row r="456">
      <c r="A456">
        <f>INDEX(resultados!$A$2:$ZZ$2614, 450, MATCH($B$1, resultados!$A$1:$ZZ$1, 0))</f>
        <v/>
      </c>
      <c r="B456">
        <f>INDEX(resultados!$A$2:$ZZ$2614, 450, MATCH($B$2, resultados!$A$1:$ZZ$1, 0))</f>
        <v/>
      </c>
      <c r="C456">
        <f>INDEX(resultados!$A$2:$ZZ$2614, 450, MATCH($B$3, resultados!$A$1:$ZZ$1, 0))</f>
        <v/>
      </c>
    </row>
    <row r="457">
      <c r="A457">
        <f>INDEX(resultados!$A$2:$ZZ$2614, 451, MATCH($B$1, resultados!$A$1:$ZZ$1, 0))</f>
        <v/>
      </c>
      <c r="B457">
        <f>INDEX(resultados!$A$2:$ZZ$2614, 451, MATCH($B$2, resultados!$A$1:$ZZ$1, 0))</f>
        <v/>
      </c>
      <c r="C457">
        <f>INDEX(resultados!$A$2:$ZZ$2614, 451, MATCH($B$3, resultados!$A$1:$ZZ$1, 0))</f>
        <v/>
      </c>
    </row>
    <row r="458">
      <c r="A458">
        <f>INDEX(resultados!$A$2:$ZZ$2614, 452, MATCH($B$1, resultados!$A$1:$ZZ$1, 0))</f>
        <v/>
      </c>
      <c r="B458">
        <f>INDEX(resultados!$A$2:$ZZ$2614, 452, MATCH($B$2, resultados!$A$1:$ZZ$1, 0))</f>
        <v/>
      </c>
      <c r="C458">
        <f>INDEX(resultados!$A$2:$ZZ$2614, 452, MATCH($B$3, resultados!$A$1:$ZZ$1, 0))</f>
        <v/>
      </c>
    </row>
    <row r="459">
      <c r="A459">
        <f>INDEX(resultados!$A$2:$ZZ$2614, 453, MATCH($B$1, resultados!$A$1:$ZZ$1, 0))</f>
        <v/>
      </c>
      <c r="B459">
        <f>INDEX(resultados!$A$2:$ZZ$2614, 453, MATCH($B$2, resultados!$A$1:$ZZ$1, 0))</f>
        <v/>
      </c>
      <c r="C459">
        <f>INDEX(resultados!$A$2:$ZZ$2614, 453, MATCH($B$3, resultados!$A$1:$ZZ$1, 0))</f>
        <v/>
      </c>
    </row>
    <row r="460">
      <c r="A460">
        <f>INDEX(resultados!$A$2:$ZZ$2614, 454, MATCH($B$1, resultados!$A$1:$ZZ$1, 0))</f>
        <v/>
      </c>
      <c r="B460">
        <f>INDEX(resultados!$A$2:$ZZ$2614, 454, MATCH($B$2, resultados!$A$1:$ZZ$1, 0))</f>
        <v/>
      </c>
      <c r="C460">
        <f>INDEX(resultados!$A$2:$ZZ$2614, 454, MATCH($B$3, resultados!$A$1:$ZZ$1, 0))</f>
        <v/>
      </c>
    </row>
    <row r="461">
      <c r="A461">
        <f>INDEX(resultados!$A$2:$ZZ$2614, 455, MATCH($B$1, resultados!$A$1:$ZZ$1, 0))</f>
        <v/>
      </c>
      <c r="B461">
        <f>INDEX(resultados!$A$2:$ZZ$2614, 455, MATCH($B$2, resultados!$A$1:$ZZ$1, 0))</f>
        <v/>
      </c>
      <c r="C461">
        <f>INDEX(resultados!$A$2:$ZZ$2614, 455, MATCH($B$3, resultados!$A$1:$ZZ$1, 0))</f>
        <v/>
      </c>
    </row>
    <row r="462">
      <c r="A462">
        <f>INDEX(resultados!$A$2:$ZZ$2614, 456, MATCH($B$1, resultados!$A$1:$ZZ$1, 0))</f>
        <v/>
      </c>
      <c r="B462">
        <f>INDEX(resultados!$A$2:$ZZ$2614, 456, MATCH($B$2, resultados!$A$1:$ZZ$1, 0))</f>
        <v/>
      </c>
      <c r="C462">
        <f>INDEX(resultados!$A$2:$ZZ$2614, 456, MATCH($B$3, resultados!$A$1:$ZZ$1, 0))</f>
        <v/>
      </c>
    </row>
    <row r="463">
      <c r="A463">
        <f>INDEX(resultados!$A$2:$ZZ$2614, 457, MATCH($B$1, resultados!$A$1:$ZZ$1, 0))</f>
        <v/>
      </c>
      <c r="B463">
        <f>INDEX(resultados!$A$2:$ZZ$2614, 457, MATCH($B$2, resultados!$A$1:$ZZ$1, 0))</f>
        <v/>
      </c>
      <c r="C463">
        <f>INDEX(resultados!$A$2:$ZZ$2614, 457, MATCH($B$3, resultados!$A$1:$ZZ$1, 0))</f>
        <v/>
      </c>
    </row>
    <row r="464">
      <c r="A464">
        <f>INDEX(resultados!$A$2:$ZZ$2614, 458, MATCH($B$1, resultados!$A$1:$ZZ$1, 0))</f>
        <v/>
      </c>
      <c r="B464">
        <f>INDEX(resultados!$A$2:$ZZ$2614, 458, MATCH($B$2, resultados!$A$1:$ZZ$1, 0))</f>
        <v/>
      </c>
      <c r="C464">
        <f>INDEX(resultados!$A$2:$ZZ$2614, 458, MATCH($B$3, resultados!$A$1:$ZZ$1, 0))</f>
        <v/>
      </c>
    </row>
    <row r="465">
      <c r="A465">
        <f>INDEX(resultados!$A$2:$ZZ$2614, 459, MATCH($B$1, resultados!$A$1:$ZZ$1, 0))</f>
        <v/>
      </c>
      <c r="B465">
        <f>INDEX(resultados!$A$2:$ZZ$2614, 459, MATCH($B$2, resultados!$A$1:$ZZ$1, 0))</f>
        <v/>
      </c>
      <c r="C465">
        <f>INDEX(resultados!$A$2:$ZZ$2614, 459, MATCH($B$3, resultados!$A$1:$ZZ$1, 0))</f>
        <v/>
      </c>
    </row>
    <row r="466">
      <c r="A466">
        <f>INDEX(resultados!$A$2:$ZZ$2614, 460, MATCH($B$1, resultados!$A$1:$ZZ$1, 0))</f>
        <v/>
      </c>
      <c r="B466">
        <f>INDEX(resultados!$A$2:$ZZ$2614, 460, MATCH($B$2, resultados!$A$1:$ZZ$1, 0))</f>
        <v/>
      </c>
      <c r="C466">
        <f>INDEX(resultados!$A$2:$ZZ$2614, 460, MATCH($B$3, resultados!$A$1:$ZZ$1, 0))</f>
        <v/>
      </c>
    </row>
    <row r="467">
      <c r="A467">
        <f>INDEX(resultados!$A$2:$ZZ$2614, 461, MATCH($B$1, resultados!$A$1:$ZZ$1, 0))</f>
        <v/>
      </c>
      <c r="B467">
        <f>INDEX(resultados!$A$2:$ZZ$2614, 461, MATCH($B$2, resultados!$A$1:$ZZ$1, 0))</f>
        <v/>
      </c>
      <c r="C467">
        <f>INDEX(resultados!$A$2:$ZZ$2614, 461, MATCH($B$3, resultados!$A$1:$ZZ$1, 0))</f>
        <v/>
      </c>
    </row>
    <row r="468">
      <c r="A468">
        <f>INDEX(resultados!$A$2:$ZZ$2614, 462, MATCH($B$1, resultados!$A$1:$ZZ$1, 0))</f>
        <v/>
      </c>
      <c r="B468">
        <f>INDEX(resultados!$A$2:$ZZ$2614, 462, MATCH($B$2, resultados!$A$1:$ZZ$1, 0))</f>
        <v/>
      </c>
      <c r="C468">
        <f>INDEX(resultados!$A$2:$ZZ$2614, 462, MATCH($B$3, resultados!$A$1:$ZZ$1, 0))</f>
        <v/>
      </c>
    </row>
    <row r="469">
      <c r="A469">
        <f>INDEX(resultados!$A$2:$ZZ$2614, 463, MATCH($B$1, resultados!$A$1:$ZZ$1, 0))</f>
        <v/>
      </c>
      <c r="B469">
        <f>INDEX(resultados!$A$2:$ZZ$2614, 463, MATCH($B$2, resultados!$A$1:$ZZ$1, 0))</f>
        <v/>
      </c>
      <c r="C469">
        <f>INDEX(resultados!$A$2:$ZZ$2614, 463, MATCH($B$3, resultados!$A$1:$ZZ$1, 0))</f>
        <v/>
      </c>
    </row>
    <row r="470">
      <c r="A470">
        <f>INDEX(resultados!$A$2:$ZZ$2614, 464, MATCH($B$1, resultados!$A$1:$ZZ$1, 0))</f>
        <v/>
      </c>
      <c r="B470">
        <f>INDEX(resultados!$A$2:$ZZ$2614, 464, MATCH($B$2, resultados!$A$1:$ZZ$1, 0))</f>
        <v/>
      </c>
      <c r="C470">
        <f>INDEX(resultados!$A$2:$ZZ$2614, 464, MATCH($B$3, resultados!$A$1:$ZZ$1, 0))</f>
        <v/>
      </c>
    </row>
    <row r="471">
      <c r="A471">
        <f>INDEX(resultados!$A$2:$ZZ$2614, 465, MATCH($B$1, resultados!$A$1:$ZZ$1, 0))</f>
        <v/>
      </c>
      <c r="B471">
        <f>INDEX(resultados!$A$2:$ZZ$2614, 465, MATCH($B$2, resultados!$A$1:$ZZ$1, 0))</f>
        <v/>
      </c>
      <c r="C471">
        <f>INDEX(resultados!$A$2:$ZZ$2614, 465, MATCH($B$3, resultados!$A$1:$ZZ$1, 0))</f>
        <v/>
      </c>
    </row>
    <row r="472">
      <c r="A472">
        <f>INDEX(resultados!$A$2:$ZZ$2614, 466, MATCH($B$1, resultados!$A$1:$ZZ$1, 0))</f>
        <v/>
      </c>
      <c r="B472">
        <f>INDEX(resultados!$A$2:$ZZ$2614, 466, MATCH($B$2, resultados!$A$1:$ZZ$1, 0))</f>
        <v/>
      </c>
      <c r="C472">
        <f>INDEX(resultados!$A$2:$ZZ$2614, 466, MATCH($B$3, resultados!$A$1:$ZZ$1, 0))</f>
        <v/>
      </c>
    </row>
    <row r="473">
      <c r="A473">
        <f>INDEX(resultados!$A$2:$ZZ$2614, 467, MATCH($B$1, resultados!$A$1:$ZZ$1, 0))</f>
        <v/>
      </c>
      <c r="B473">
        <f>INDEX(resultados!$A$2:$ZZ$2614, 467, MATCH($B$2, resultados!$A$1:$ZZ$1, 0))</f>
        <v/>
      </c>
      <c r="C473">
        <f>INDEX(resultados!$A$2:$ZZ$2614, 467, MATCH($B$3, resultados!$A$1:$ZZ$1, 0))</f>
        <v/>
      </c>
    </row>
    <row r="474">
      <c r="A474">
        <f>INDEX(resultados!$A$2:$ZZ$2614, 468, MATCH($B$1, resultados!$A$1:$ZZ$1, 0))</f>
        <v/>
      </c>
      <c r="B474">
        <f>INDEX(resultados!$A$2:$ZZ$2614, 468, MATCH($B$2, resultados!$A$1:$ZZ$1, 0))</f>
        <v/>
      </c>
      <c r="C474">
        <f>INDEX(resultados!$A$2:$ZZ$2614, 468, MATCH($B$3, resultados!$A$1:$ZZ$1, 0))</f>
        <v/>
      </c>
    </row>
    <row r="475">
      <c r="A475">
        <f>INDEX(resultados!$A$2:$ZZ$2614, 469, MATCH($B$1, resultados!$A$1:$ZZ$1, 0))</f>
        <v/>
      </c>
      <c r="B475">
        <f>INDEX(resultados!$A$2:$ZZ$2614, 469, MATCH($B$2, resultados!$A$1:$ZZ$1, 0))</f>
        <v/>
      </c>
      <c r="C475">
        <f>INDEX(resultados!$A$2:$ZZ$2614, 469, MATCH($B$3, resultados!$A$1:$ZZ$1, 0))</f>
        <v/>
      </c>
    </row>
    <row r="476">
      <c r="A476">
        <f>INDEX(resultados!$A$2:$ZZ$2614, 470, MATCH($B$1, resultados!$A$1:$ZZ$1, 0))</f>
        <v/>
      </c>
      <c r="B476">
        <f>INDEX(resultados!$A$2:$ZZ$2614, 470, MATCH($B$2, resultados!$A$1:$ZZ$1, 0))</f>
        <v/>
      </c>
      <c r="C476">
        <f>INDEX(resultados!$A$2:$ZZ$2614, 470, MATCH($B$3, resultados!$A$1:$ZZ$1, 0))</f>
        <v/>
      </c>
    </row>
    <row r="477">
      <c r="A477">
        <f>INDEX(resultados!$A$2:$ZZ$2614, 471, MATCH($B$1, resultados!$A$1:$ZZ$1, 0))</f>
        <v/>
      </c>
      <c r="B477">
        <f>INDEX(resultados!$A$2:$ZZ$2614, 471, MATCH($B$2, resultados!$A$1:$ZZ$1, 0))</f>
        <v/>
      </c>
      <c r="C477">
        <f>INDEX(resultados!$A$2:$ZZ$2614, 471, MATCH($B$3, resultados!$A$1:$ZZ$1, 0))</f>
        <v/>
      </c>
    </row>
    <row r="478">
      <c r="A478">
        <f>INDEX(resultados!$A$2:$ZZ$2614, 472, MATCH($B$1, resultados!$A$1:$ZZ$1, 0))</f>
        <v/>
      </c>
      <c r="B478">
        <f>INDEX(resultados!$A$2:$ZZ$2614, 472, MATCH($B$2, resultados!$A$1:$ZZ$1, 0))</f>
        <v/>
      </c>
      <c r="C478">
        <f>INDEX(resultados!$A$2:$ZZ$2614, 472, MATCH($B$3, resultados!$A$1:$ZZ$1, 0))</f>
        <v/>
      </c>
    </row>
    <row r="479">
      <c r="A479">
        <f>INDEX(resultados!$A$2:$ZZ$2614, 473, MATCH($B$1, resultados!$A$1:$ZZ$1, 0))</f>
        <v/>
      </c>
      <c r="B479">
        <f>INDEX(resultados!$A$2:$ZZ$2614, 473, MATCH($B$2, resultados!$A$1:$ZZ$1, 0))</f>
        <v/>
      </c>
      <c r="C479">
        <f>INDEX(resultados!$A$2:$ZZ$2614, 473, MATCH($B$3, resultados!$A$1:$ZZ$1, 0))</f>
        <v/>
      </c>
    </row>
    <row r="480">
      <c r="A480">
        <f>INDEX(resultados!$A$2:$ZZ$2614, 474, MATCH($B$1, resultados!$A$1:$ZZ$1, 0))</f>
        <v/>
      </c>
      <c r="B480">
        <f>INDEX(resultados!$A$2:$ZZ$2614, 474, MATCH($B$2, resultados!$A$1:$ZZ$1, 0))</f>
        <v/>
      </c>
      <c r="C480">
        <f>INDEX(resultados!$A$2:$ZZ$2614, 474, MATCH($B$3, resultados!$A$1:$ZZ$1, 0))</f>
        <v/>
      </c>
    </row>
    <row r="481">
      <c r="A481">
        <f>INDEX(resultados!$A$2:$ZZ$2614, 475, MATCH($B$1, resultados!$A$1:$ZZ$1, 0))</f>
        <v/>
      </c>
      <c r="B481">
        <f>INDEX(resultados!$A$2:$ZZ$2614, 475, MATCH($B$2, resultados!$A$1:$ZZ$1, 0))</f>
        <v/>
      </c>
      <c r="C481">
        <f>INDEX(resultados!$A$2:$ZZ$2614, 475, MATCH($B$3, resultados!$A$1:$ZZ$1, 0))</f>
        <v/>
      </c>
    </row>
    <row r="482">
      <c r="A482">
        <f>INDEX(resultados!$A$2:$ZZ$2614, 476, MATCH($B$1, resultados!$A$1:$ZZ$1, 0))</f>
        <v/>
      </c>
      <c r="B482">
        <f>INDEX(resultados!$A$2:$ZZ$2614, 476, MATCH($B$2, resultados!$A$1:$ZZ$1, 0))</f>
        <v/>
      </c>
      <c r="C482">
        <f>INDEX(resultados!$A$2:$ZZ$2614, 476, MATCH($B$3, resultados!$A$1:$ZZ$1, 0))</f>
        <v/>
      </c>
    </row>
    <row r="483">
      <c r="A483">
        <f>INDEX(resultados!$A$2:$ZZ$2614, 477, MATCH($B$1, resultados!$A$1:$ZZ$1, 0))</f>
        <v/>
      </c>
      <c r="B483">
        <f>INDEX(resultados!$A$2:$ZZ$2614, 477, MATCH($B$2, resultados!$A$1:$ZZ$1, 0))</f>
        <v/>
      </c>
      <c r="C483">
        <f>INDEX(resultados!$A$2:$ZZ$2614, 477, MATCH($B$3, resultados!$A$1:$ZZ$1, 0))</f>
        <v/>
      </c>
    </row>
    <row r="484">
      <c r="A484">
        <f>INDEX(resultados!$A$2:$ZZ$2614, 478, MATCH($B$1, resultados!$A$1:$ZZ$1, 0))</f>
        <v/>
      </c>
      <c r="B484">
        <f>INDEX(resultados!$A$2:$ZZ$2614, 478, MATCH($B$2, resultados!$A$1:$ZZ$1, 0))</f>
        <v/>
      </c>
      <c r="C484">
        <f>INDEX(resultados!$A$2:$ZZ$2614, 478, MATCH($B$3, resultados!$A$1:$ZZ$1, 0))</f>
        <v/>
      </c>
    </row>
    <row r="485">
      <c r="A485">
        <f>INDEX(resultados!$A$2:$ZZ$2614, 479, MATCH($B$1, resultados!$A$1:$ZZ$1, 0))</f>
        <v/>
      </c>
      <c r="B485">
        <f>INDEX(resultados!$A$2:$ZZ$2614, 479, MATCH($B$2, resultados!$A$1:$ZZ$1, 0))</f>
        <v/>
      </c>
      <c r="C485">
        <f>INDEX(resultados!$A$2:$ZZ$2614, 479, MATCH($B$3, resultados!$A$1:$ZZ$1, 0))</f>
        <v/>
      </c>
    </row>
    <row r="486">
      <c r="A486">
        <f>INDEX(resultados!$A$2:$ZZ$2614, 480, MATCH($B$1, resultados!$A$1:$ZZ$1, 0))</f>
        <v/>
      </c>
      <c r="B486">
        <f>INDEX(resultados!$A$2:$ZZ$2614, 480, MATCH($B$2, resultados!$A$1:$ZZ$1, 0))</f>
        <v/>
      </c>
      <c r="C486">
        <f>INDEX(resultados!$A$2:$ZZ$2614, 480, MATCH($B$3, resultados!$A$1:$ZZ$1, 0))</f>
        <v/>
      </c>
    </row>
    <row r="487">
      <c r="A487">
        <f>INDEX(resultados!$A$2:$ZZ$2614, 481, MATCH($B$1, resultados!$A$1:$ZZ$1, 0))</f>
        <v/>
      </c>
      <c r="B487">
        <f>INDEX(resultados!$A$2:$ZZ$2614, 481, MATCH($B$2, resultados!$A$1:$ZZ$1, 0))</f>
        <v/>
      </c>
      <c r="C487">
        <f>INDEX(resultados!$A$2:$ZZ$2614, 481, MATCH($B$3, resultados!$A$1:$ZZ$1, 0))</f>
        <v/>
      </c>
    </row>
    <row r="488">
      <c r="A488">
        <f>INDEX(resultados!$A$2:$ZZ$2614, 482, MATCH($B$1, resultados!$A$1:$ZZ$1, 0))</f>
        <v/>
      </c>
      <c r="B488">
        <f>INDEX(resultados!$A$2:$ZZ$2614, 482, MATCH($B$2, resultados!$A$1:$ZZ$1, 0))</f>
        <v/>
      </c>
      <c r="C488">
        <f>INDEX(resultados!$A$2:$ZZ$2614, 482, MATCH($B$3, resultados!$A$1:$ZZ$1, 0))</f>
        <v/>
      </c>
    </row>
    <row r="489">
      <c r="A489">
        <f>INDEX(resultados!$A$2:$ZZ$2614, 483, MATCH($B$1, resultados!$A$1:$ZZ$1, 0))</f>
        <v/>
      </c>
      <c r="B489">
        <f>INDEX(resultados!$A$2:$ZZ$2614, 483, MATCH($B$2, resultados!$A$1:$ZZ$1, 0))</f>
        <v/>
      </c>
      <c r="C489">
        <f>INDEX(resultados!$A$2:$ZZ$2614, 483, MATCH($B$3, resultados!$A$1:$ZZ$1, 0))</f>
        <v/>
      </c>
    </row>
    <row r="490">
      <c r="A490">
        <f>INDEX(resultados!$A$2:$ZZ$2614, 484, MATCH($B$1, resultados!$A$1:$ZZ$1, 0))</f>
        <v/>
      </c>
      <c r="B490">
        <f>INDEX(resultados!$A$2:$ZZ$2614, 484, MATCH($B$2, resultados!$A$1:$ZZ$1, 0))</f>
        <v/>
      </c>
      <c r="C490">
        <f>INDEX(resultados!$A$2:$ZZ$2614, 484, MATCH($B$3, resultados!$A$1:$ZZ$1, 0))</f>
        <v/>
      </c>
    </row>
    <row r="491">
      <c r="A491">
        <f>INDEX(resultados!$A$2:$ZZ$2614, 485, MATCH($B$1, resultados!$A$1:$ZZ$1, 0))</f>
        <v/>
      </c>
      <c r="B491">
        <f>INDEX(resultados!$A$2:$ZZ$2614, 485, MATCH($B$2, resultados!$A$1:$ZZ$1, 0))</f>
        <v/>
      </c>
      <c r="C491">
        <f>INDEX(resultados!$A$2:$ZZ$2614, 485, MATCH($B$3, resultados!$A$1:$ZZ$1, 0))</f>
        <v/>
      </c>
    </row>
    <row r="492">
      <c r="A492">
        <f>INDEX(resultados!$A$2:$ZZ$2614, 486, MATCH($B$1, resultados!$A$1:$ZZ$1, 0))</f>
        <v/>
      </c>
      <c r="B492">
        <f>INDEX(resultados!$A$2:$ZZ$2614, 486, MATCH($B$2, resultados!$A$1:$ZZ$1, 0))</f>
        <v/>
      </c>
      <c r="C492">
        <f>INDEX(resultados!$A$2:$ZZ$2614, 486, MATCH($B$3, resultados!$A$1:$ZZ$1, 0))</f>
        <v/>
      </c>
    </row>
    <row r="493">
      <c r="A493">
        <f>INDEX(resultados!$A$2:$ZZ$2614, 487, MATCH($B$1, resultados!$A$1:$ZZ$1, 0))</f>
        <v/>
      </c>
      <c r="B493">
        <f>INDEX(resultados!$A$2:$ZZ$2614, 487, MATCH($B$2, resultados!$A$1:$ZZ$1, 0))</f>
        <v/>
      </c>
      <c r="C493">
        <f>INDEX(resultados!$A$2:$ZZ$2614, 487, MATCH($B$3, resultados!$A$1:$ZZ$1, 0))</f>
        <v/>
      </c>
    </row>
    <row r="494">
      <c r="A494">
        <f>INDEX(resultados!$A$2:$ZZ$2614, 488, MATCH($B$1, resultados!$A$1:$ZZ$1, 0))</f>
        <v/>
      </c>
      <c r="B494">
        <f>INDEX(resultados!$A$2:$ZZ$2614, 488, MATCH($B$2, resultados!$A$1:$ZZ$1, 0))</f>
        <v/>
      </c>
      <c r="C494">
        <f>INDEX(resultados!$A$2:$ZZ$2614, 488, MATCH($B$3, resultados!$A$1:$ZZ$1, 0))</f>
        <v/>
      </c>
    </row>
    <row r="495">
      <c r="A495">
        <f>INDEX(resultados!$A$2:$ZZ$2614, 489, MATCH($B$1, resultados!$A$1:$ZZ$1, 0))</f>
        <v/>
      </c>
      <c r="B495">
        <f>INDEX(resultados!$A$2:$ZZ$2614, 489, MATCH($B$2, resultados!$A$1:$ZZ$1, 0))</f>
        <v/>
      </c>
      <c r="C495">
        <f>INDEX(resultados!$A$2:$ZZ$2614, 489, MATCH($B$3, resultados!$A$1:$ZZ$1, 0))</f>
        <v/>
      </c>
    </row>
    <row r="496">
      <c r="A496">
        <f>INDEX(resultados!$A$2:$ZZ$2614, 490, MATCH($B$1, resultados!$A$1:$ZZ$1, 0))</f>
        <v/>
      </c>
      <c r="B496">
        <f>INDEX(resultados!$A$2:$ZZ$2614, 490, MATCH($B$2, resultados!$A$1:$ZZ$1, 0))</f>
        <v/>
      </c>
      <c r="C496">
        <f>INDEX(resultados!$A$2:$ZZ$2614, 490, MATCH($B$3, resultados!$A$1:$ZZ$1, 0))</f>
        <v/>
      </c>
    </row>
    <row r="497">
      <c r="A497">
        <f>INDEX(resultados!$A$2:$ZZ$2614, 491, MATCH($B$1, resultados!$A$1:$ZZ$1, 0))</f>
        <v/>
      </c>
      <c r="B497">
        <f>INDEX(resultados!$A$2:$ZZ$2614, 491, MATCH($B$2, resultados!$A$1:$ZZ$1, 0))</f>
        <v/>
      </c>
      <c r="C497">
        <f>INDEX(resultados!$A$2:$ZZ$2614, 491, MATCH($B$3, resultados!$A$1:$ZZ$1, 0))</f>
        <v/>
      </c>
    </row>
    <row r="498">
      <c r="A498">
        <f>INDEX(resultados!$A$2:$ZZ$2614, 492, MATCH($B$1, resultados!$A$1:$ZZ$1, 0))</f>
        <v/>
      </c>
      <c r="B498">
        <f>INDEX(resultados!$A$2:$ZZ$2614, 492, MATCH($B$2, resultados!$A$1:$ZZ$1, 0))</f>
        <v/>
      </c>
      <c r="C498">
        <f>INDEX(resultados!$A$2:$ZZ$2614, 492, MATCH($B$3, resultados!$A$1:$ZZ$1, 0))</f>
        <v/>
      </c>
    </row>
    <row r="499">
      <c r="A499">
        <f>INDEX(resultados!$A$2:$ZZ$2614, 493, MATCH($B$1, resultados!$A$1:$ZZ$1, 0))</f>
        <v/>
      </c>
      <c r="B499">
        <f>INDEX(resultados!$A$2:$ZZ$2614, 493, MATCH($B$2, resultados!$A$1:$ZZ$1, 0))</f>
        <v/>
      </c>
      <c r="C499">
        <f>INDEX(resultados!$A$2:$ZZ$2614, 493, MATCH($B$3, resultados!$A$1:$ZZ$1, 0))</f>
        <v/>
      </c>
    </row>
    <row r="500">
      <c r="A500">
        <f>INDEX(resultados!$A$2:$ZZ$2614, 494, MATCH($B$1, resultados!$A$1:$ZZ$1, 0))</f>
        <v/>
      </c>
      <c r="B500">
        <f>INDEX(resultados!$A$2:$ZZ$2614, 494, MATCH($B$2, resultados!$A$1:$ZZ$1, 0))</f>
        <v/>
      </c>
      <c r="C500">
        <f>INDEX(resultados!$A$2:$ZZ$2614, 494, MATCH($B$3, resultados!$A$1:$ZZ$1, 0))</f>
        <v/>
      </c>
    </row>
    <row r="501">
      <c r="A501">
        <f>INDEX(resultados!$A$2:$ZZ$2614, 495, MATCH($B$1, resultados!$A$1:$ZZ$1, 0))</f>
        <v/>
      </c>
      <c r="B501">
        <f>INDEX(resultados!$A$2:$ZZ$2614, 495, MATCH($B$2, resultados!$A$1:$ZZ$1, 0))</f>
        <v/>
      </c>
      <c r="C501">
        <f>INDEX(resultados!$A$2:$ZZ$2614, 495, MATCH($B$3, resultados!$A$1:$ZZ$1, 0))</f>
        <v/>
      </c>
    </row>
    <row r="502">
      <c r="A502">
        <f>INDEX(resultados!$A$2:$ZZ$2614, 496, MATCH($B$1, resultados!$A$1:$ZZ$1, 0))</f>
        <v/>
      </c>
      <c r="B502">
        <f>INDEX(resultados!$A$2:$ZZ$2614, 496, MATCH($B$2, resultados!$A$1:$ZZ$1, 0))</f>
        <v/>
      </c>
      <c r="C502">
        <f>INDEX(resultados!$A$2:$ZZ$2614, 496, MATCH($B$3, resultados!$A$1:$ZZ$1, 0))</f>
        <v/>
      </c>
    </row>
    <row r="503">
      <c r="A503">
        <f>INDEX(resultados!$A$2:$ZZ$2614, 497, MATCH($B$1, resultados!$A$1:$ZZ$1, 0))</f>
        <v/>
      </c>
      <c r="B503">
        <f>INDEX(resultados!$A$2:$ZZ$2614, 497, MATCH($B$2, resultados!$A$1:$ZZ$1, 0))</f>
        <v/>
      </c>
      <c r="C503">
        <f>INDEX(resultados!$A$2:$ZZ$2614, 497, MATCH($B$3, resultados!$A$1:$ZZ$1, 0))</f>
        <v/>
      </c>
    </row>
    <row r="504">
      <c r="A504">
        <f>INDEX(resultados!$A$2:$ZZ$2614, 498, MATCH($B$1, resultados!$A$1:$ZZ$1, 0))</f>
        <v/>
      </c>
      <c r="B504">
        <f>INDEX(resultados!$A$2:$ZZ$2614, 498, MATCH($B$2, resultados!$A$1:$ZZ$1, 0))</f>
        <v/>
      </c>
      <c r="C504">
        <f>INDEX(resultados!$A$2:$ZZ$2614, 498, MATCH($B$3, resultados!$A$1:$ZZ$1, 0))</f>
        <v/>
      </c>
    </row>
    <row r="505">
      <c r="A505">
        <f>INDEX(resultados!$A$2:$ZZ$2614, 499, MATCH($B$1, resultados!$A$1:$ZZ$1, 0))</f>
        <v/>
      </c>
      <c r="B505">
        <f>INDEX(resultados!$A$2:$ZZ$2614, 499, MATCH($B$2, resultados!$A$1:$ZZ$1, 0))</f>
        <v/>
      </c>
      <c r="C505">
        <f>INDEX(resultados!$A$2:$ZZ$2614, 499, MATCH($B$3, resultados!$A$1:$ZZ$1, 0))</f>
        <v/>
      </c>
    </row>
    <row r="506">
      <c r="A506">
        <f>INDEX(resultados!$A$2:$ZZ$2614, 500, MATCH($B$1, resultados!$A$1:$ZZ$1, 0))</f>
        <v/>
      </c>
      <c r="B506">
        <f>INDEX(resultados!$A$2:$ZZ$2614, 500, MATCH($B$2, resultados!$A$1:$ZZ$1, 0))</f>
        <v/>
      </c>
      <c r="C506">
        <f>INDEX(resultados!$A$2:$ZZ$2614, 500, MATCH($B$3, resultados!$A$1:$ZZ$1, 0))</f>
        <v/>
      </c>
    </row>
    <row r="507">
      <c r="A507">
        <f>INDEX(resultados!$A$2:$ZZ$2614, 501, MATCH($B$1, resultados!$A$1:$ZZ$1, 0))</f>
        <v/>
      </c>
      <c r="B507">
        <f>INDEX(resultados!$A$2:$ZZ$2614, 501, MATCH($B$2, resultados!$A$1:$ZZ$1, 0))</f>
        <v/>
      </c>
      <c r="C507">
        <f>INDEX(resultados!$A$2:$ZZ$2614, 501, MATCH($B$3, resultados!$A$1:$ZZ$1, 0))</f>
        <v/>
      </c>
    </row>
    <row r="508">
      <c r="A508">
        <f>INDEX(resultados!$A$2:$ZZ$2614, 502, MATCH($B$1, resultados!$A$1:$ZZ$1, 0))</f>
        <v/>
      </c>
      <c r="B508">
        <f>INDEX(resultados!$A$2:$ZZ$2614, 502, MATCH($B$2, resultados!$A$1:$ZZ$1, 0))</f>
        <v/>
      </c>
      <c r="C508">
        <f>INDEX(resultados!$A$2:$ZZ$2614, 502, MATCH($B$3, resultados!$A$1:$ZZ$1, 0))</f>
        <v/>
      </c>
    </row>
    <row r="509">
      <c r="A509">
        <f>INDEX(resultados!$A$2:$ZZ$2614, 503, MATCH($B$1, resultados!$A$1:$ZZ$1, 0))</f>
        <v/>
      </c>
      <c r="B509">
        <f>INDEX(resultados!$A$2:$ZZ$2614, 503, MATCH($B$2, resultados!$A$1:$ZZ$1, 0))</f>
        <v/>
      </c>
      <c r="C509">
        <f>INDEX(resultados!$A$2:$ZZ$2614, 503, MATCH($B$3, resultados!$A$1:$ZZ$1, 0))</f>
        <v/>
      </c>
    </row>
    <row r="510">
      <c r="A510">
        <f>INDEX(resultados!$A$2:$ZZ$2614, 504, MATCH($B$1, resultados!$A$1:$ZZ$1, 0))</f>
        <v/>
      </c>
      <c r="B510">
        <f>INDEX(resultados!$A$2:$ZZ$2614, 504, MATCH($B$2, resultados!$A$1:$ZZ$1, 0))</f>
        <v/>
      </c>
      <c r="C510">
        <f>INDEX(resultados!$A$2:$ZZ$2614, 504, MATCH($B$3, resultados!$A$1:$ZZ$1, 0))</f>
        <v/>
      </c>
    </row>
    <row r="511">
      <c r="A511">
        <f>INDEX(resultados!$A$2:$ZZ$2614, 505, MATCH($B$1, resultados!$A$1:$ZZ$1, 0))</f>
        <v/>
      </c>
      <c r="B511">
        <f>INDEX(resultados!$A$2:$ZZ$2614, 505, MATCH($B$2, resultados!$A$1:$ZZ$1, 0))</f>
        <v/>
      </c>
      <c r="C511">
        <f>INDEX(resultados!$A$2:$ZZ$2614, 505, MATCH($B$3, resultados!$A$1:$ZZ$1, 0))</f>
        <v/>
      </c>
    </row>
    <row r="512">
      <c r="A512">
        <f>INDEX(resultados!$A$2:$ZZ$2614, 506, MATCH($B$1, resultados!$A$1:$ZZ$1, 0))</f>
        <v/>
      </c>
      <c r="B512">
        <f>INDEX(resultados!$A$2:$ZZ$2614, 506, MATCH($B$2, resultados!$A$1:$ZZ$1, 0))</f>
        <v/>
      </c>
      <c r="C512">
        <f>INDEX(resultados!$A$2:$ZZ$2614, 506, MATCH($B$3, resultados!$A$1:$ZZ$1, 0))</f>
        <v/>
      </c>
    </row>
    <row r="513">
      <c r="A513">
        <f>INDEX(resultados!$A$2:$ZZ$2614, 507, MATCH($B$1, resultados!$A$1:$ZZ$1, 0))</f>
        <v/>
      </c>
      <c r="B513">
        <f>INDEX(resultados!$A$2:$ZZ$2614, 507, MATCH($B$2, resultados!$A$1:$ZZ$1, 0))</f>
        <v/>
      </c>
      <c r="C513">
        <f>INDEX(resultados!$A$2:$ZZ$2614, 507, MATCH($B$3, resultados!$A$1:$ZZ$1, 0))</f>
        <v/>
      </c>
    </row>
    <row r="514">
      <c r="A514">
        <f>INDEX(resultados!$A$2:$ZZ$2614, 508, MATCH($B$1, resultados!$A$1:$ZZ$1, 0))</f>
        <v/>
      </c>
      <c r="B514">
        <f>INDEX(resultados!$A$2:$ZZ$2614, 508, MATCH($B$2, resultados!$A$1:$ZZ$1, 0))</f>
        <v/>
      </c>
      <c r="C514">
        <f>INDEX(resultados!$A$2:$ZZ$2614, 508, MATCH($B$3, resultados!$A$1:$ZZ$1, 0))</f>
        <v/>
      </c>
    </row>
    <row r="515">
      <c r="A515">
        <f>INDEX(resultados!$A$2:$ZZ$2614, 509, MATCH($B$1, resultados!$A$1:$ZZ$1, 0))</f>
        <v/>
      </c>
      <c r="B515">
        <f>INDEX(resultados!$A$2:$ZZ$2614, 509, MATCH($B$2, resultados!$A$1:$ZZ$1, 0))</f>
        <v/>
      </c>
      <c r="C515">
        <f>INDEX(resultados!$A$2:$ZZ$2614, 509, MATCH($B$3, resultados!$A$1:$ZZ$1, 0))</f>
        <v/>
      </c>
    </row>
    <row r="516">
      <c r="A516">
        <f>INDEX(resultados!$A$2:$ZZ$2614, 510, MATCH($B$1, resultados!$A$1:$ZZ$1, 0))</f>
        <v/>
      </c>
      <c r="B516">
        <f>INDEX(resultados!$A$2:$ZZ$2614, 510, MATCH($B$2, resultados!$A$1:$ZZ$1, 0))</f>
        <v/>
      </c>
      <c r="C516">
        <f>INDEX(resultados!$A$2:$ZZ$2614, 510, MATCH($B$3, resultados!$A$1:$ZZ$1, 0))</f>
        <v/>
      </c>
    </row>
    <row r="517">
      <c r="A517">
        <f>INDEX(resultados!$A$2:$ZZ$2614, 511, MATCH($B$1, resultados!$A$1:$ZZ$1, 0))</f>
        <v/>
      </c>
      <c r="B517">
        <f>INDEX(resultados!$A$2:$ZZ$2614, 511, MATCH($B$2, resultados!$A$1:$ZZ$1, 0))</f>
        <v/>
      </c>
      <c r="C517">
        <f>INDEX(resultados!$A$2:$ZZ$2614, 511, MATCH($B$3, resultados!$A$1:$ZZ$1, 0))</f>
        <v/>
      </c>
    </row>
    <row r="518">
      <c r="A518">
        <f>INDEX(resultados!$A$2:$ZZ$2614, 512, MATCH($B$1, resultados!$A$1:$ZZ$1, 0))</f>
        <v/>
      </c>
      <c r="B518">
        <f>INDEX(resultados!$A$2:$ZZ$2614, 512, MATCH($B$2, resultados!$A$1:$ZZ$1, 0))</f>
        <v/>
      </c>
      <c r="C518">
        <f>INDEX(resultados!$A$2:$ZZ$2614, 512, MATCH($B$3, resultados!$A$1:$ZZ$1, 0))</f>
        <v/>
      </c>
    </row>
    <row r="519">
      <c r="A519">
        <f>INDEX(resultados!$A$2:$ZZ$2614, 513, MATCH($B$1, resultados!$A$1:$ZZ$1, 0))</f>
        <v/>
      </c>
      <c r="B519">
        <f>INDEX(resultados!$A$2:$ZZ$2614, 513, MATCH($B$2, resultados!$A$1:$ZZ$1, 0))</f>
        <v/>
      </c>
      <c r="C519">
        <f>INDEX(resultados!$A$2:$ZZ$2614, 513, MATCH($B$3, resultados!$A$1:$ZZ$1, 0))</f>
        <v/>
      </c>
    </row>
    <row r="520">
      <c r="A520">
        <f>INDEX(resultados!$A$2:$ZZ$2614, 514, MATCH($B$1, resultados!$A$1:$ZZ$1, 0))</f>
        <v/>
      </c>
      <c r="B520">
        <f>INDEX(resultados!$A$2:$ZZ$2614, 514, MATCH($B$2, resultados!$A$1:$ZZ$1, 0))</f>
        <v/>
      </c>
      <c r="C520">
        <f>INDEX(resultados!$A$2:$ZZ$2614, 514, MATCH($B$3, resultados!$A$1:$ZZ$1, 0))</f>
        <v/>
      </c>
    </row>
    <row r="521">
      <c r="A521">
        <f>INDEX(resultados!$A$2:$ZZ$2614, 515, MATCH($B$1, resultados!$A$1:$ZZ$1, 0))</f>
        <v/>
      </c>
      <c r="B521">
        <f>INDEX(resultados!$A$2:$ZZ$2614, 515, MATCH($B$2, resultados!$A$1:$ZZ$1, 0))</f>
        <v/>
      </c>
      <c r="C521">
        <f>INDEX(resultados!$A$2:$ZZ$2614, 515, MATCH($B$3, resultados!$A$1:$ZZ$1, 0))</f>
        <v/>
      </c>
    </row>
    <row r="522">
      <c r="A522">
        <f>INDEX(resultados!$A$2:$ZZ$2614, 516, MATCH($B$1, resultados!$A$1:$ZZ$1, 0))</f>
        <v/>
      </c>
      <c r="B522">
        <f>INDEX(resultados!$A$2:$ZZ$2614, 516, MATCH($B$2, resultados!$A$1:$ZZ$1, 0))</f>
        <v/>
      </c>
      <c r="C522">
        <f>INDEX(resultados!$A$2:$ZZ$2614, 516, MATCH($B$3, resultados!$A$1:$ZZ$1, 0))</f>
        <v/>
      </c>
    </row>
    <row r="523">
      <c r="A523">
        <f>INDEX(resultados!$A$2:$ZZ$2614, 517, MATCH($B$1, resultados!$A$1:$ZZ$1, 0))</f>
        <v/>
      </c>
      <c r="B523">
        <f>INDEX(resultados!$A$2:$ZZ$2614, 517, MATCH($B$2, resultados!$A$1:$ZZ$1, 0))</f>
        <v/>
      </c>
      <c r="C523">
        <f>INDEX(resultados!$A$2:$ZZ$2614, 517, MATCH($B$3, resultados!$A$1:$ZZ$1, 0))</f>
        <v/>
      </c>
    </row>
    <row r="524">
      <c r="A524">
        <f>INDEX(resultados!$A$2:$ZZ$2614, 518, MATCH($B$1, resultados!$A$1:$ZZ$1, 0))</f>
        <v/>
      </c>
      <c r="B524">
        <f>INDEX(resultados!$A$2:$ZZ$2614, 518, MATCH($B$2, resultados!$A$1:$ZZ$1, 0))</f>
        <v/>
      </c>
      <c r="C524">
        <f>INDEX(resultados!$A$2:$ZZ$2614, 518, MATCH($B$3, resultados!$A$1:$ZZ$1, 0))</f>
        <v/>
      </c>
    </row>
    <row r="525">
      <c r="A525">
        <f>INDEX(resultados!$A$2:$ZZ$2614, 519, MATCH($B$1, resultados!$A$1:$ZZ$1, 0))</f>
        <v/>
      </c>
      <c r="B525">
        <f>INDEX(resultados!$A$2:$ZZ$2614, 519, MATCH($B$2, resultados!$A$1:$ZZ$1, 0))</f>
        <v/>
      </c>
      <c r="C525">
        <f>INDEX(resultados!$A$2:$ZZ$2614, 519, MATCH($B$3, resultados!$A$1:$ZZ$1, 0))</f>
        <v/>
      </c>
    </row>
    <row r="526">
      <c r="A526">
        <f>INDEX(resultados!$A$2:$ZZ$2614, 520, MATCH($B$1, resultados!$A$1:$ZZ$1, 0))</f>
        <v/>
      </c>
      <c r="B526">
        <f>INDEX(resultados!$A$2:$ZZ$2614, 520, MATCH($B$2, resultados!$A$1:$ZZ$1, 0))</f>
        <v/>
      </c>
      <c r="C526">
        <f>INDEX(resultados!$A$2:$ZZ$2614, 520, MATCH($B$3, resultados!$A$1:$ZZ$1, 0))</f>
        <v/>
      </c>
    </row>
    <row r="527">
      <c r="A527">
        <f>INDEX(resultados!$A$2:$ZZ$2614, 521, MATCH($B$1, resultados!$A$1:$ZZ$1, 0))</f>
        <v/>
      </c>
      <c r="B527">
        <f>INDEX(resultados!$A$2:$ZZ$2614, 521, MATCH($B$2, resultados!$A$1:$ZZ$1, 0))</f>
        <v/>
      </c>
      <c r="C527">
        <f>INDEX(resultados!$A$2:$ZZ$2614, 521, MATCH($B$3, resultados!$A$1:$ZZ$1, 0))</f>
        <v/>
      </c>
    </row>
    <row r="528">
      <c r="A528">
        <f>INDEX(resultados!$A$2:$ZZ$2614, 522, MATCH($B$1, resultados!$A$1:$ZZ$1, 0))</f>
        <v/>
      </c>
      <c r="B528">
        <f>INDEX(resultados!$A$2:$ZZ$2614, 522, MATCH($B$2, resultados!$A$1:$ZZ$1, 0))</f>
        <v/>
      </c>
      <c r="C528">
        <f>INDEX(resultados!$A$2:$ZZ$2614, 522, MATCH($B$3, resultados!$A$1:$ZZ$1, 0))</f>
        <v/>
      </c>
    </row>
    <row r="529">
      <c r="A529">
        <f>INDEX(resultados!$A$2:$ZZ$2614, 523, MATCH($B$1, resultados!$A$1:$ZZ$1, 0))</f>
        <v/>
      </c>
      <c r="B529">
        <f>INDEX(resultados!$A$2:$ZZ$2614, 523, MATCH($B$2, resultados!$A$1:$ZZ$1, 0))</f>
        <v/>
      </c>
      <c r="C529">
        <f>INDEX(resultados!$A$2:$ZZ$2614, 523, MATCH($B$3, resultados!$A$1:$ZZ$1, 0))</f>
        <v/>
      </c>
    </row>
    <row r="530">
      <c r="A530">
        <f>INDEX(resultados!$A$2:$ZZ$2614, 524, MATCH($B$1, resultados!$A$1:$ZZ$1, 0))</f>
        <v/>
      </c>
      <c r="B530">
        <f>INDEX(resultados!$A$2:$ZZ$2614, 524, MATCH($B$2, resultados!$A$1:$ZZ$1, 0))</f>
        <v/>
      </c>
      <c r="C530">
        <f>INDEX(resultados!$A$2:$ZZ$2614, 524, MATCH($B$3, resultados!$A$1:$ZZ$1, 0))</f>
        <v/>
      </c>
    </row>
    <row r="531">
      <c r="A531">
        <f>INDEX(resultados!$A$2:$ZZ$2614, 525, MATCH($B$1, resultados!$A$1:$ZZ$1, 0))</f>
        <v/>
      </c>
      <c r="B531">
        <f>INDEX(resultados!$A$2:$ZZ$2614, 525, MATCH($B$2, resultados!$A$1:$ZZ$1, 0))</f>
        <v/>
      </c>
      <c r="C531">
        <f>INDEX(resultados!$A$2:$ZZ$2614, 525, MATCH($B$3, resultados!$A$1:$ZZ$1, 0))</f>
        <v/>
      </c>
    </row>
    <row r="532">
      <c r="A532">
        <f>INDEX(resultados!$A$2:$ZZ$2614, 526, MATCH($B$1, resultados!$A$1:$ZZ$1, 0))</f>
        <v/>
      </c>
      <c r="B532">
        <f>INDEX(resultados!$A$2:$ZZ$2614, 526, MATCH($B$2, resultados!$A$1:$ZZ$1, 0))</f>
        <v/>
      </c>
      <c r="C532">
        <f>INDEX(resultados!$A$2:$ZZ$2614, 526, MATCH($B$3, resultados!$A$1:$ZZ$1, 0))</f>
        <v/>
      </c>
    </row>
    <row r="533">
      <c r="A533">
        <f>INDEX(resultados!$A$2:$ZZ$2614, 527, MATCH($B$1, resultados!$A$1:$ZZ$1, 0))</f>
        <v/>
      </c>
      <c r="B533">
        <f>INDEX(resultados!$A$2:$ZZ$2614, 527, MATCH($B$2, resultados!$A$1:$ZZ$1, 0))</f>
        <v/>
      </c>
      <c r="C533">
        <f>INDEX(resultados!$A$2:$ZZ$2614, 527, MATCH($B$3, resultados!$A$1:$ZZ$1, 0))</f>
        <v/>
      </c>
    </row>
    <row r="534">
      <c r="A534">
        <f>INDEX(resultados!$A$2:$ZZ$2614, 528, MATCH($B$1, resultados!$A$1:$ZZ$1, 0))</f>
        <v/>
      </c>
      <c r="B534">
        <f>INDEX(resultados!$A$2:$ZZ$2614, 528, MATCH($B$2, resultados!$A$1:$ZZ$1, 0))</f>
        <v/>
      </c>
      <c r="C534">
        <f>INDEX(resultados!$A$2:$ZZ$2614, 528, MATCH($B$3, resultados!$A$1:$ZZ$1, 0))</f>
        <v/>
      </c>
    </row>
    <row r="535">
      <c r="A535">
        <f>INDEX(resultados!$A$2:$ZZ$2614, 529, MATCH($B$1, resultados!$A$1:$ZZ$1, 0))</f>
        <v/>
      </c>
      <c r="B535">
        <f>INDEX(resultados!$A$2:$ZZ$2614, 529, MATCH($B$2, resultados!$A$1:$ZZ$1, 0))</f>
        <v/>
      </c>
      <c r="C535">
        <f>INDEX(resultados!$A$2:$ZZ$2614, 529, MATCH($B$3, resultados!$A$1:$ZZ$1, 0))</f>
        <v/>
      </c>
    </row>
    <row r="536">
      <c r="A536">
        <f>INDEX(resultados!$A$2:$ZZ$2614, 530, MATCH($B$1, resultados!$A$1:$ZZ$1, 0))</f>
        <v/>
      </c>
      <c r="B536">
        <f>INDEX(resultados!$A$2:$ZZ$2614, 530, MATCH($B$2, resultados!$A$1:$ZZ$1, 0))</f>
        <v/>
      </c>
      <c r="C536">
        <f>INDEX(resultados!$A$2:$ZZ$2614, 530, MATCH($B$3, resultados!$A$1:$ZZ$1, 0))</f>
        <v/>
      </c>
    </row>
    <row r="537">
      <c r="A537">
        <f>INDEX(resultados!$A$2:$ZZ$2614, 531, MATCH($B$1, resultados!$A$1:$ZZ$1, 0))</f>
        <v/>
      </c>
      <c r="B537">
        <f>INDEX(resultados!$A$2:$ZZ$2614, 531, MATCH($B$2, resultados!$A$1:$ZZ$1, 0))</f>
        <v/>
      </c>
      <c r="C537">
        <f>INDEX(resultados!$A$2:$ZZ$2614, 531, MATCH($B$3, resultados!$A$1:$ZZ$1, 0))</f>
        <v/>
      </c>
    </row>
    <row r="538">
      <c r="A538">
        <f>INDEX(resultados!$A$2:$ZZ$2614, 532, MATCH($B$1, resultados!$A$1:$ZZ$1, 0))</f>
        <v/>
      </c>
      <c r="B538">
        <f>INDEX(resultados!$A$2:$ZZ$2614, 532, MATCH($B$2, resultados!$A$1:$ZZ$1, 0))</f>
        <v/>
      </c>
      <c r="C538">
        <f>INDEX(resultados!$A$2:$ZZ$2614, 532, MATCH($B$3, resultados!$A$1:$ZZ$1, 0))</f>
        <v/>
      </c>
    </row>
    <row r="539">
      <c r="A539">
        <f>INDEX(resultados!$A$2:$ZZ$2614, 533, MATCH($B$1, resultados!$A$1:$ZZ$1, 0))</f>
        <v/>
      </c>
      <c r="B539">
        <f>INDEX(resultados!$A$2:$ZZ$2614, 533, MATCH($B$2, resultados!$A$1:$ZZ$1, 0))</f>
        <v/>
      </c>
      <c r="C539">
        <f>INDEX(resultados!$A$2:$ZZ$2614, 533, MATCH($B$3, resultados!$A$1:$ZZ$1, 0))</f>
        <v/>
      </c>
    </row>
    <row r="540">
      <c r="A540">
        <f>INDEX(resultados!$A$2:$ZZ$2614, 534, MATCH($B$1, resultados!$A$1:$ZZ$1, 0))</f>
        <v/>
      </c>
      <c r="B540">
        <f>INDEX(resultados!$A$2:$ZZ$2614, 534, MATCH($B$2, resultados!$A$1:$ZZ$1, 0))</f>
        <v/>
      </c>
      <c r="C540">
        <f>INDEX(resultados!$A$2:$ZZ$2614, 534, MATCH($B$3, resultados!$A$1:$ZZ$1, 0))</f>
        <v/>
      </c>
    </row>
    <row r="541">
      <c r="A541">
        <f>INDEX(resultados!$A$2:$ZZ$2614, 535, MATCH($B$1, resultados!$A$1:$ZZ$1, 0))</f>
        <v/>
      </c>
      <c r="B541">
        <f>INDEX(resultados!$A$2:$ZZ$2614, 535, MATCH($B$2, resultados!$A$1:$ZZ$1, 0))</f>
        <v/>
      </c>
      <c r="C541">
        <f>INDEX(resultados!$A$2:$ZZ$2614, 535, MATCH($B$3, resultados!$A$1:$ZZ$1, 0))</f>
        <v/>
      </c>
    </row>
    <row r="542">
      <c r="A542">
        <f>INDEX(resultados!$A$2:$ZZ$2614, 536, MATCH($B$1, resultados!$A$1:$ZZ$1, 0))</f>
        <v/>
      </c>
      <c r="B542">
        <f>INDEX(resultados!$A$2:$ZZ$2614, 536, MATCH($B$2, resultados!$A$1:$ZZ$1, 0))</f>
        <v/>
      </c>
      <c r="C542">
        <f>INDEX(resultados!$A$2:$ZZ$2614, 536, MATCH($B$3, resultados!$A$1:$ZZ$1, 0))</f>
        <v/>
      </c>
    </row>
    <row r="543">
      <c r="A543">
        <f>INDEX(resultados!$A$2:$ZZ$2614, 537, MATCH($B$1, resultados!$A$1:$ZZ$1, 0))</f>
        <v/>
      </c>
      <c r="B543">
        <f>INDEX(resultados!$A$2:$ZZ$2614, 537, MATCH($B$2, resultados!$A$1:$ZZ$1, 0))</f>
        <v/>
      </c>
      <c r="C543">
        <f>INDEX(resultados!$A$2:$ZZ$2614, 537, MATCH($B$3, resultados!$A$1:$ZZ$1, 0))</f>
        <v/>
      </c>
    </row>
    <row r="544">
      <c r="A544">
        <f>INDEX(resultados!$A$2:$ZZ$2614, 538, MATCH($B$1, resultados!$A$1:$ZZ$1, 0))</f>
        <v/>
      </c>
      <c r="B544">
        <f>INDEX(resultados!$A$2:$ZZ$2614, 538, MATCH($B$2, resultados!$A$1:$ZZ$1, 0))</f>
        <v/>
      </c>
      <c r="C544">
        <f>INDEX(resultados!$A$2:$ZZ$2614, 538, MATCH($B$3, resultados!$A$1:$ZZ$1, 0))</f>
        <v/>
      </c>
    </row>
    <row r="545">
      <c r="A545">
        <f>INDEX(resultados!$A$2:$ZZ$2614, 539, MATCH($B$1, resultados!$A$1:$ZZ$1, 0))</f>
        <v/>
      </c>
      <c r="B545">
        <f>INDEX(resultados!$A$2:$ZZ$2614, 539, MATCH($B$2, resultados!$A$1:$ZZ$1, 0))</f>
        <v/>
      </c>
      <c r="C545">
        <f>INDEX(resultados!$A$2:$ZZ$2614, 539, MATCH($B$3, resultados!$A$1:$ZZ$1, 0))</f>
        <v/>
      </c>
    </row>
    <row r="546">
      <c r="A546">
        <f>INDEX(resultados!$A$2:$ZZ$2614, 540, MATCH($B$1, resultados!$A$1:$ZZ$1, 0))</f>
        <v/>
      </c>
      <c r="B546">
        <f>INDEX(resultados!$A$2:$ZZ$2614, 540, MATCH($B$2, resultados!$A$1:$ZZ$1, 0))</f>
        <v/>
      </c>
      <c r="C546">
        <f>INDEX(resultados!$A$2:$ZZ$2614, 540, MATCH($B$3, resultados!$A$1:$ZZ$1, 0))</f>
        <v/>
      </c>
    </row>
    <row r="547">
      <c r="A547">
        <f>INDEX(resultados!$A$2:$ZZ$2614, 541, MATCH($B$1, resultados!$A$1:$ZZ$1, 0))</f>
        <v/>
      </c>
      <c r="B547">
        <f>INDEX(resultados!$A$2:$ZZ$2614, 541, MATCH($B$2, resultados!$A$1:$ZZ$1, 0))</f>
        <v/>
      </c>
      <c r="C547">
        <f>INDEX(resultados!$A$2:$ZZ$2614, 541, MATCH($B$3, resultados!$A$1:$ZZ$1, 0))</f>
        <v/>
      </c>
    </row>
    <row r="548">
      <c r="A548">
        <f>INDEX(resultados!$A$2:$ZZ$2614, 542, MATCH($B$1, resultados!$A$1:$ZZ$1, 0))</f>
        <v/>
      </c>
      <c r="B548">
        <f>INDEX(resultados!$A$2:$ZZ$2614, 542, MATCH($B$2, resultados!$A$1:$ZZ$1, 0))</f>
        <v/>
      </c>
      <c r="C548">
        <f>INDEX(resultados!$A$2:$ZZ$2614, 542, MATCH($B$3, resultados!$A$1:$ZZ$1, 0))</f>
        <v/>
      </c>
    </row>
    <row r="549">
      <c r="A549">
        <f>INDEX(resultados!$A$2:$ZZ$2614, 543, MATCH($B$1, resultados!$A$1:$ZZ$1, 0))</f>
        <v/>
      </c>
      <c r="B549">
        <f>INDEX(resultados!$A$2:$ZZ$2614, 543, MATCH($B$2, resultados!$A$1:$ZZ$1, 0))</f>
        <v/>
      </c>
      <c r="C549">
        <f>INDEX(resultados!$A$2:$ZZ$2614, 543, MATCH($B$3, resultados!$A$1:$ZZ$1, 0))</f>
        <v/>
      </c>
    </row>
    <row r="550">
      <c r="A550">
        <f>INDEX(resultados!$A$2:$ZZ$2614, 544, MATCH($B$1, resultados!$A$1:$ZZ$1, 0))</f>
        <v/>
      </c>
      <c r="B550">
        <f>INDEX(resultados!$A$2:$ZZ$2614, 544, MATCH($B$2, resultados!$A$1:$ZZ$1, 0))</f>
        <v/>
      </c>
      <c r="C550">
        <f>INDEX(resultados!$A$2:$ZZ$2614, 544, MATCH($B$3, resultados!$A$1:$ZZ$1, 0))</f>
        <v/>
      </c>
    </row>
    <row r="551">
      <c r="A551">
        <f>INDEX(resultados!$A$2:$ZZ$2614, 545, MATCH($B$1, resultados!$A$1:$ZZ$1, 0))</f>
        <v/>
      </c>
      <c r="B551">
        <f>INDEX(resultados!$A$2:$ZZ$2614, 545, MATCH($B$2, resultados!$A$1:$ZZ$1, 0))</f>
        <v/>
      </c>
      <c r="C551">
        <f>INDEX(resultados!$A$2:$ZZ$2614, 545, MATCH($B$3, resultados!$A$1:$ZZ$1, 0))</f>
        <v/>
      </c>
    </row>
    <row r="552">
      <c r="A552">
        <f>INDEX(resultados!$A$2:$ZZ$2614, 546, MATCH($B$1, resultados!$A$1:$ZZ$1, 0))</f>
        <v/>
      </c>
      <c r="B552">
        <f>INDEX(resultados!$A$2:$ZZ$2614, 546, MATCH($B$2, resultados!$A$1:$ZZ$1, 0))</f>
        <v/>
      </c>
      <c r="C552">
        <f>INDEX(resultados!$A$2:$ZZ$2614, 546, MATCH($B$3, resultados!$A$1:$ZZ$1, 0))</f>
        <v/>
      </c>
    </row>
    <row r="553">
      <c r="A553">
        <f>INDEX(resultados!$A$2:$ZZ$2614, 547, MATCH($B$1, resultados!$A$1:$ZZ$1, 0))</f>
        <v/>
      </c>
      <c r="B553">
        <f>INDEX(resultados!$A$2:$ZZ$2614, 547, MATCH($B$2, resultados!$A$1:$ZZ$1, 0))</f>
        <v/>
      </c>
      <c r="C553">
        <f>INDEX(resultados!$A$2:$ZZ$2614, 547, MATCH($B$3, resultados!$A$1:$ZZ$1, 0))</f>
        <v/>
      </c>
    </row>
    <row r="554">
      <c r="A554">
        <f>INDEX(resultados!$A$2:$ZZ$2614, 548, MATCH($B$1, resultados!$A$1:$ZZ$1, 0))</f>
        <v/>
      </c>
      <c r="B554">
        <f>INDEX(resultados!$A$2:$ZZ$2614, 548, MATCH($B$2, resultados!$A$1:$ZZ$1, 0))</f>
        <v/>
      </c>
      <c r="C554">
        <f>INDEX(resultados!$A$2:$ZZ$2614, 548, MATCH($B$3, resultados!$A$1:$ZZ$1, 0))</f>
        <v/>
      </c>
    </row>
    <row r="555">
      <c r="A555">
        <f>INDEX(resultados!$A$2:$ZZ$2614, 549, MATCH($B$1, resultados!$A$1:$ZZ$1, 0))</f>
        <v/>
      </c>
      <c r="B555">
        <f>INDEX(resultados!$A$2:$ZZ$2614, 549, MATCH($B$2, resultados!$A$1:$ZZ$1, 0))</f>
        <v/>
      </c>
      <c r="C555">
        <f>INDEX(resultados!$A$2:$ZZ$2614, 549, MATCH($B$3, resultados!$A$1:$ZZ$1, 0))</f>
        <v/>
      </c>
    </row>
    <row r="556">
      <c r="A556">
        <f>INDEX(resultados!$A$2:$ZZ$2614, 550, MATCH($B$1, resultados!$A$1:$ZZ$1, 0))</f>
        <v/>
      </c>
      <c r="B556">
        <f>INDEX(resultados!$A$2:$ZZ$2614, 550, MATCH($B$2, resultados!$A$1:$ZZ$1, 0))</f>
        <v/>
      </c>
      <c r="C556">
        <f>INDEX(resultados!$A$2:$ZZ$2614, 550, MATCH($B$3, resultados!$A$1:$ZZ$1, 0))</f>
        <v/>
      </c>
    </row>
    <row r="557">
      <c r="A557">
        <f>INDEX(resultados!$A$2:$ZZ$2614, 551, MATCH($B$1, resultados!$A$1:$ZZ$1, 0))</f>
        <v/>
      </c>
      <c r="B557">
        <f>INDEX(resultados!$A$2:$ZZ$2614, 551, MATCH($B$2, resultados!$A$1:$ZZ$1, 0))</f>
        <v/>
      </c>
      <c r="C557">
        <f>INDEX(resultados!$A$2:$ZZ$2614, 551, MATCH($B$3, resultados!$A$1:$ZZ$1, 0))</f>
        <v/>
      </c>
    </row>
    <row r="558">
      <c r="A558">
        <f>INDEX(resultados!$A$2:$ZZ$2614, 552, MATCH($B$1, resultados!$A$1:$ZZ$1, 0))</f>
        <v/>
      </c>
      <c r="B558">
        <f>INDEX(resultados!$A$2:$ZZ$2614, 552, MATCH($B$2, resultados!$A$1:$ZZ$1, 0))</f>
        <v/>
      </c>
      <c r="C558">
        <f>INDEX(resultados!$A$2:$ZZ$2614, 552, MATCH($B$3, resultados!$A$1:$ZZ$1, 0))</f>
        <v/>
      </c>
    </row>
    <row r="559">
      <c r="A559">
        <f>INDEX(resultados!$A$2:$ZZ$2614, 553, MATCH($B$1, resultados!$A$1:$ZZ$1, 0))</f>
        <v/>
      </c>
      <c r="B559">
        <f>INDEX(resultados!$A$2:$ZZ$2614, 553, MATCH($B$2, resultados!$A$1:$ZZ$1, 0))</f>
        <v/>
      </c>
      <c r="C559">
        <f>INDEX(resultados!$A$2:$ZZ$2614, 553, MATCH($B$3, resultados!$A$1:$ZZ$1, 0))</f>
        <v/>
      </c>
    </row>
    <row r="560">
      <c r="A560">
        <f>INDEX(resultados!$A$2:$ZZ$2614, 554, MATCH($B$1, resultados!$A$1:$ZZ$1, 0))</f>
        <v/>
      </c>
      <c r="B560">
        <f>INDEX(resultados!$A$2:$ZZ$2614, 554, MATCH($B$2, resultados!$A$1:$ZZ$1, 0))</f>
        <v/>
      </c>
      <c r="C560">
        <f>INDEX(resultados!$A$2:$ZZ$2614, 554, MATCH($B$3, resultados!$A$1:$ZZ$1, 0))</f>
        <v/>
      </c>
    </row>
    <row r="561">
      <c r="A561">
        <f>INDEX(resultados!$A$2:$ZZ$2614, 555, MATCH($B$1, resultados!$A$1:$ZZ$1, 0))</f>
        <v/>
      </c>
      <c r="B561">
        <f>INDEX(resultados!$A$2:$ZZ$2614, 555, MATCH($B$2, resultados!$A$1:$ZZ$1, 0))</f>
        <v/>
      </c>
      <c r="C561">
        <f>INDEX(resultados!$A$2:$ZZ$2614, 555, MATCH($B$3, resultados!$A$1:$ZZ$1, 0))</f>
        <v/>
      </c>
    </row>
    <row r="562">
      <c r="A562">
        <f>INDEX(resultados!$A$2:$ZZ$2614, 556, MATCH($B$1, resultados!$A$1:$ZZ$1, 0))</f>
        <v/>
      </c>
      <c r="B562">
        <f>INDEX(resultados!$A$2:$ZZ$2614, 556, MATCH($B$2, resultados!$A$1:$ZZ$1, 0))</f>
        <v/>
      </c>
      <c r="C562">
        <f>INDEX(resultados!$A$2:$ZZ$2614, 556, MATCH($B$3, resultados!$A$1:$ZZ$1, 0))</f>
        <v/>
      </c>
    </row>
    <row r="563">
      <c r="A563">
        <f>INDEX(resultados!$A$2:$ZZ$2614, 557, MATCH($B$1, resultados!$A$1:$ZZ$1, 0))</f>
        <v/>
      </c>
      <c r="B563">
        <f>INDEX(resultados!$A$2:$ZZ$2614, 557, MATCH($B$2, resultados!$A$1:$ZZ$1, 0))</f>
        <v/>
      </c>
      <c r="C563">
        <f>INDEX(resultados!$A$2:$ZZ$2614, 557, MATCH($B$3, resultados!$A$1:$ZZ$1, 0))</f>
        <v/>
      </c>
    </row>
    <row r="564">
      <c r="A564">
        <f>INDEX(resultados!$A$2:$ZZ$2614, 558, MATCH($B$1, resultados!$A$1:$ZZ$1, 0))</f>
        <v/>
      </c>
      <c r="B564">
        <f>INDEX(resultados!$A$2:$ZZ$2614, 558, MATCH($B$2, resultados!$A$1:$ZZ$1, 0))</f>
        <v/>
      </c>
      <c r="C564">
        <f>INDEX(resultados!$A$2:$ZZ$2614, 558, MATCH($B$3, resultados!$A$1:$ZZ$1, 0))</f>
        <v/>
      </c>
    </row>
    <row r="565">
      <c r="A565">
        <f>INDEX(resultados!$A$2:$ZZ$2614, 559, MATCH($B$1, resultados!$A$1:$ZZ$1, 0))</f>
        <v/>
      </c>
      <c r="B565">
        <f>INDEX(resultados!$A$2:$ZZ$2614, 559, MATCH($B$2, resultados!$A$1:$ZZ$1, 0))</f>
        <v/>
      </c>
      <c r="C565">
        <f>INDEX(resultados!$A$2:$ZZ$2614, 559, MATCH($B$3, resultados!$A$1:$ZZ$1, 0))</f>
        <v/>
      </c>
    </row>
    <row r="566">
      <c r="A566">
        <f>INDEX(resultados!$A$2:$ZZ$2614, 560, MATCH($B$1, resultados!$A$1:$ZZ$1, 0))</f>
        <v/>
      </c>
      <c r="B566">
        <f>INDEX(resultados!$A$2:$ZZ$2614, 560, MATCH($B$2, resultados!$A$1:$ZZ$1, 0))</f>
        <v/>
      </c>
      <c r="C566">
        <f>INDEX(resultados!$A$2:$ZZ$2614, 560, MATCH($B$3, resultados!$A$1:$ZZ$1, 0))</f>
        <v/>
      </c>
    </row>
    <row r="567">
      <c r="A567">
        <f>INDEX(resultados!$A$2:$ZZ$2614, 561, MATCH($B$1, resultados!$A$1:$ZZ$1, 0))</f>
        <v/>
      </c>
      <c r="B567">
        <f>INDEX(resultados!$A$2:$ZZ$2614, 561, MATCH($B$2, resultados!$A$1:$ZZ$1, 0))</f>
        <v/>
      </c>
      <c r="C567">
        <f>INDEX(resultados!$A$2:$ZZ$2614, 561, MATCH($B$3, resultados!$A$1:$ZZ$1, 0))</f>
        <v/>
      </c>
    </row>
    <row r="568">
      <c r="A568">
        <f>INDEX(resultados!$A$2:$ZZ$2614, 562, MATCH($B$1, resultados!$A$1:$ZZ$1, 0))</f>
        <v/>
      </c>
      <c r="B568">
        <f>INDEX(resultados!$A$2:$ZZ$2614, 562, MATCH($B$2, resultados!$A$1:$ZZ$1, 0))</f>
        <v/>
      </c>
      <c r="C568">
        <f>INDEX(resultados!$A$2:$ZZ$2614, 562, MATCH($B$3, resultados!$A$1:$ZZ$1, 0))</f>
        <v/>
      </c>
    </row>
    <row r="569">
      <c r="A569">
        <f>INDEX(resultados!$A$2:$ZZ$2614, 563, MATCH($B$1, resultados!$A$1:$ZZ$1, 0))</f>
        <v/>
      </c>
      <c r="B569">
        <f>INDEX(resultados!$A$2:$ZZ$2614, 563, MATCH($B$2, resultados!$A$1:$ZZ$1, 0))</f>
        <v/>
      </c>
      <c r="C569">
        <f>INDEX(resultados!$A$2:$ZZ$2614, 563, MATCH($B$3, resultados!$A$1:$ZZ$1, 0))</f>
        <v/>
      </c>
    </row>
    <row r="570">
      <c r="A570">
        <f>INDEX(resultados!$A$2:$ZZ$2614, 564, MATCH($B$1, resultados!$A$1:$ZZ$1, 0))</f>
        <v/>
      </c>
      <c r="B570">
        <f>INDEX(resultados!$A$2:$ZZ$2614, 564, MATCH($B$2, resultados!$A$1:$ZZ$1, 0))</f>
        <v/>
      </c>
      <c r="C570">
        <f>INDEX(resultados!$A$2:$ZZ$2614, 564, MATCH($B$3, resultados!$A$1:$ZZ$1, 0))</f>
        <v/>
      </c>
    </row>
    <row r="571">
      <c r="A571">
        <f>INDEX(resultados!$A$2:$ZZ$2614, 565, MATCH($B$1, resultados!$A$1:$ZZ$1, 0))</f>
        <v/>
      </c>
      <c r="B571">
        <f>INDEX(resultados!$A$2:$ZZ$2614, 565, MATCH($B$2, resultados!$A$1:$ZZ$1, 0))</f>
        <v/>
      </c>
      <c r="C571">
        <f>INDEX(resultados!$A$2:$ZZ$2614, 565, MATCH($B$3, resultados!$A$1:$ZZ$1, 0))</f>
        <v/>
      </c>
    </row>
    <row r="572">
      <c r="A572">
        <f>INDEX(resultados!$A$2:$ZZ$2614, 566, MATCH($B$1, resultados!$A$1:$ZZ$1, 0))</f>
        <v/>
      </c>
      <c r="B572">
        <f>INDEX(resultados!$A$2:$ZZ$2614, 566, MATCH($B$2, resultados!$A$1:$ZZ$1, 0))</f>
        <v/>
      </c>
      <c r="C572">
        <f>INDEX(resultados!$A$2:$ZZ$2614, 566, MATCH($B$3, resultados!$A$1:$ZZ$1, 0))</f>
        <v/>
      </c>
    </row>
    <row r="573">
      <c r="A573">
        <f>INDEX(resultados!$A$2:$ZZ$2614, 567, MATCH($B$1, resultados!$A$1:$ZZ$1, 0))</f>
        <v/>
      </c>
      <c r="B573">
        <f>INDEX(resultados!$A$2:$ZZ$2614, 567, MATCH($B$2, resultados!$A$1:$ZZ$1, 0))</f>
        <v/>
      </c>
      <c r="C573">
        <f>INDEX(resultados!$A$2:$ZZ$2614, 567, MATCH($B$3, resultados!$A$1:$ZZ$1, 0))</f>
        <v/>
      </c>
    </row>
    <row r="574">
      <c r="A574">
        <f>INDEX(resultados!$A$2:$ZZ$2614, 568, MATCH($B$1, resultados!$A$1:$ZZ$1, 0))</f>
        <v/>
      </c>
      <c r="B574">
        <f>INDEX(resultados!$A$2:$ZZ$2614, 568, MATCH($B$2, resultados!$A$1:$ZZ$1, 0))</f>
        <v/>
      </c>
      <c r="C574">
        <f>INDEX(resultados!$A$2:$ZZ$2614, 568, MATCH($B$3, resultados!$A$1:$ZZ$1, 0))</f>
        <v/>
      </c>
    </row>
    <row r="575">
      <c r="A575">
        <f>INDEX(resultados!$A$2:$ZZ$2614, 569, MATCH($B$1, resultados!$A$1:$ZZ$1, 0))</f>
        <v/>
      </c>
      <c r="B575">
        <f>INDEX(resultados!$A$2:$ZZ$2614, 569, MATCH($B$2, resultados!$A$1:$ZZ$1, 0))</f>
        <v/>
      </c>
      <c r="C575">
        <f>INDEX(resultados!$A$2:$ZZ$2614, 569, MATCH($B$3, resultados!$A$1:$ZZ$1, 0))</f>
        <v/>
      </c>
    </row>
    <row r="576">
      <c r="A576">
        <f>INDEX(resultados!$A$2:$ZZ$2614, 570, MATCH($B$1, resultados!$A$1:$ZZ$1, 0))</f>
        <v/>
      </c>
      <c r="B576">
        <f>INDEX(resultados!$A$2:$ZZ$2614, 570, MATCH($B$2, resultados!$A$1:$ZZ$1, 0))</f>
        <v/>
      </c>
      <c r="C576">
        <f>INDEX(resultados!$A$2:$ZZ$2614, 570, MATCH($B$3, resultados!$A$1:$ZZ$1, 0))</f>
        <v/>
      </c>
    </row>
    <row r="577">
      <c r="A577">
        <f>INDEX(resultados!$A$2:$ZZ$2614, 571, MATCH($B$1, resultados!$A$1:$ZZ$1, 0))</f>
        <v/>
      </c>
      <c r="B577">
        <f>INDEX(resultados!$A$2:$ZZ$2614, 571, MATCH($B$2, resultados!$A$1:$ZZ$1, 0))</f>
        <v/>
      </c>
      <c r="C577">
        <f>INDEX(resultados!$A$2:$ZZ$2614, 571, MATCH($B$3, resultados!$A$1:$ZZ$1, 0))</f>
        <v/>
      </c>
    </row>
    <row r="578">
      <c r="A578">
        <f>INDEX(resultados!$A$2:$ZZ$2614, 572, MATCH($B$1, resultados!$A$1:$ZZ$1, 0))</f>
        <v/>
      </c>
      <c r="B578">
        <f>INDEX(resultados!$A$2:$ZZ$2614, 572, MATCH($B$2, resultados!$A$1:$ZZ$1, 0))</f>
        <v/>
      </c>
      <c r="C578">
        <f>INDEX(resultados!$A$2:$ZZ$2614, 572, MATCH($B$3, resultados!$A$1:$ZZ$1, 0))</f>
        <v/>
      </c>
    </row>
    <row r="579">
      <c r="A579">
        <f>INDEX(resultados!$A$2:$ZZ$2614, 573, MATCH($B$1, resultados!$A$1:$ZZ$1, 0))</f>
        <v/>
      </c>
      <c r="B579">
        <f>INDEX(resultados!$A$2:$ZZ$2614, 573, MATCH($B$2, resultados!$A$1:$ZZ$1, 0))</f>
        <v/>
      </c>
      <c r="C579">
        <f>INDEX(resultados!$A$2:$ZZ$2614, 573, MATCH($B$3, resultados!$A$1:$ZZ$1, 0))</f>
        <v/>
      </c>
    </row>
    <row r="580">
      <c r="A580">
        <f>INDEX(resultados!$A$2:$ZZ$2614, 574, MATCH($B$1, resultados!$A$1:$ZZ$1, 0))</f>
        <v/>
      </c>
      <c r="B580">
        <f>INDEX(resultados!$A$2:$ZZ$2614, 574, MATCH($B$2, resultados!$A$1:$ZZ$1, 0))</f>
        <v/>
      </c>
      <c r="C580">
        <f>INDEX(resultados!$A$2:$ZZ$2614, 574, MATCH($B$3, resultados!$A$1:$ZZ$1, 0))</f>
        <v/>
      </c>
    </row>
    <row r="581">
      <c r="A581">
        <f>INDEX(resultados!$A$2:$ZZ$2614, 575, MATCH($B$1, resultados!$A$1:$ZZ$1, 0))</f>
        <v/>
      </c>
      <c r="B581">
        <f>INDEX(resultados!$A$2:$ZZ$2614, 575, MATCH($B$2, resultados!$A$1:$ZZ$1, 0))</f>
        <v/>
      </c>
      <c r="C581">
        <f>INDEX(resultados!$A$2:$ZZ$2614, 575, MATCH($B$3, resultados!$A$1:$ZZ$1, 0))</f>
        <v/>
      </c>
    </row>
    <row r="582">
      <c r="A582">
        <f>INDEX(resultados!$A$2:$ZZ$2614, 576, MATCH($B$1, resultados!$A$1:$ZZ$1, 0))</f>
        <v/>
      </c>
      <c r="B582">
        <f>INDEX(resultados!$A$2:$ZZ$2614, 576, MATCH($B$2, resultados!$A$1:$ZZ$1, 0))</f>
        <v/>
      </c>
      <c r="C582">
        <f>INDEX(resultados!$A$2:$ZZ$2614, 576, MATCH($B$3, resultados!$A$1:$ZZ$1, 0))</f>
        <v/>
      </c>
    </row>
    <row r="583">
      <c r="A583">
        <f>INDEX(resultados!$A$2:$ZZ$2614, 577, MATCH($B$1, resultados!$A$1:$ZZ$1, 0))</f>
        <v/>
      </c>
      <c r="B583">
        <f>INDEX(resultados!$A$2:$ZZ$2614, 577, MATCH($B$2, resultados!$A$1:$ZZ$1, 0))</f>
        <v/>
      </c>
      <c r="C583">
        <f>INDEX(resultados!$A$2:$ZZ$2614, 577, MATCH($B$3, resultados!$A$1:$ZZ$1, 0))</f>
        <v/>
      </c>
    </row>
    <row r="584">
      <c r="A584">
        <f>INDEX(resultados!$A$2:$ZZ$2614, 578, MATCH($B$1, resultados!$A$1:$ZZ$1, 0))</f>
        <v/>
      </c>
      <c r="B584">
        <f>INDEX(resultados!$A$2:$ZZ$2614, 578, MATCH($B$2, resultados!$A$1:$ZZ$1, 0))</f>
        <v/>
      </c>
      <c r="C584">
        <f>INDEX(resultados!$A$2:$ZZ$2614, 578, MATCH($B$3, resultados!$A$1:$ZZ$1, 0))</f>
        <v/>
      </c>
    </row>
    <row r="585">
      <c r="A585">
        <f>INDEX(resultados!$A$2:$ZZ$2614, 579, MATCH($B$1, resultados!$A$1:$ZZ$1, 0))</f>
        <v/>
      </c>
      <c r="B585">
        <f>INDEX(resultados!$A$2:$ZZ$2614, 579, MATCH($B$2, resultados!$A$1:$ZZ$1, 0))</f>
        <v/>
      </c>
      <c r="C585">
        <f>INDEX(resultados!$A$2:$ZZ$2614, 579, MATCH($B$3, resultados!$A$1:$ZZ$1, 0))</f>
        <v/>
      </c>
    </row>
    <row r="586">
      <c r="A586">
        <f>INDEX(resultados!$A$2:$ZZ$2614, 580, MATCH($B$1, resultados!$A$1:$ZZ$1, 0))</f>
        <v/>
      </c>
      <c r="B586">
        <f>INDEX(resultados!$A$2:$ZZ$2614, 580, MATCH($B$2, resultados!$A$1:$ZZ$1, 0))</f>
        <v/>
      </c>
      <c r="C586">
        <f>INDEX(resultados!$A$2:$ZZ$2614, 580, MATCH($B$3, resultados!$A$1:$ZZ$1, 0))</f>
        <v/>
      </c>
    </row>
    <row r="587">
      <c r="A587">
        <f>INDEX(resultados!$A$2:$ZZ$2614, 581, MATCH($B$1, resultados!$A$1:$ZZ$1, 0))</f>
        <v/>
      </c>
      <c r="B587">
        <f>INDEX(resultados!$A$2:$ZZ$2614, 581, MATCH($B$2, resultados!$A$1:$ZZ$1, 0))</f>
        <v/>
      </c>
      <c r="C587">
        <f>INDEX(resultados!$A$2:$ZZ$2614, 581, MATCH($B$3, resultados!$A$1:$ZZ$1, 0))</f>
        <v/>
      </c>
    </row>
    <row r="588">
      <c r="A588">
        <f>INDEX(resultados!$A$2:$ZZ$2614, 582, MATCH($B$1, resultados!$A$1:$ZZ$1, 0))</f>
        <v/>
      </c>
      <c r="B588">
        <f>INDEX(resultados!$A$2:$ZZ$2614, 582, MATCH($B$2, resultados!$A$1:$ZZ$1, 0))</f>
        <v/>
      </c>
      <c r="C588">
        <f>INDEX(resultados!$A$2:$ZZ$2614, 582, MATCH($B$3, resultados!$A$1:$ZZ$1, 0))</f>
        <v/>
      </c>
    </row>
    <row r="589">
      <c r="A589">
        <f>INDEX(resultados!$A$2:$ZZ$2614, 583, MATCH($B$1, resultados!$A$1:$ZZ$1, 0))</f>
        <v/>
      </c>
      <c r="B589">
        <f>INDEX(resultados!$A$2:$ZZ$2614, 583, MATCH($B$2, resultados!$A$1:$ZZ$1, 0))</f>
        <v/>
      </c>
      <c r="C589">
        <f>INDEX(resultados!$A$2:$ZZ$2614, 583, MATCH($B$3, resultados!$A$1:$ZZ$1, 0))</f>
        <v/>
      </c>
    </row>
    <row r="590">
      <c r="A590">
        <f>INDEX(resultados!$A$2:$ZZ$2614, 584, MATCH($B$1, resultados!$A$1:$ZZ$1, 0))</f>
        <v/>
      </c>
      <c r="B590">
        <f>INDEX(resultados!$A$2:$ZZ$2614, 584, MATCH($B$2, resultados!$A$1:$ZZ$1, 0))</f>
        <v/>
      </c>
      <c r="C590">
        <f>INDEX(resultados!$A$2:$ZZ$2614, 584, MATCH($B$3, resultados!$A$1:$ZZ$1, 0))</f>
        <v/>
      </c>
    </row>
    <row r="591">
      <c r="A591">
        <f>INDEX(resultados!$A$2:$ZZ$2614, 585, MATCH($B$1, resultados!$A$1:$ZZ$1, 0))</f>
        <v/>
      </c>
      <c r="B591">
        <f>INDEX(resultados!$A$2:$ZZ$2614, 585, MATCH($B$2, resultados!$A$1:$ZZ$1, 0))</f>
        <v/>
      </c>
      <c r="C591">
        <f>INDEX(resultados!$A$2:$ZZ$2614, 585, MATCH($B$3, resultados!$A$1:$ZZ$1, 0))</f>
        <v/>
      </c>
    </row>
    <row r="592">
      <c r="A592">
        <f>INDEX(resultados!$A$2:$ZZ$2614, 586, MATCH($B$1, resultados!$A$1:$ZZ$1, 0))</f>
        <v/>
      </c>
      <c r="B592">
        <f>INDEX(resultados!$A$2:$ZZ$2614, 586, MATCH($B$2, resultados!$A$1:$ZZ$1, 0))</f>
        <v/>
      </c>
      <c r="C592">
        <f>INDEX(resultados!$A$2:$ZZ$2614, 586, MATCH($B$3, resultados!$A$1:$ZZ$1, 0))</f>
        <v/>
      </c>
    </row>
    <row r="593">
      <c r="A593">
        <f>INDEX(resultados!$A$2:$ZZ$2614, 587, MATCH($B$1, resultados!$A$1:$ZZ$1, 0))</f>
        <v/>
      </c>
      <c r="B593">
        <f>INDEX(resultados!$A$2:$ZZ$2614, 587, MATCH($B$2, resultados!$A$1:$ZZ$1, 0))</f>
        <v/>
      </c>
      <c r="C593">
        <f>INDEX(resultados!$A$2:$ZZ$2614, 587, MATCH($B$3, resultados!$A$1:$ZZ$1, 0))</f>
        <v/>
      </c>
    </row>
    <row r="594">
      <c r="A594">
        <f>INDEX(resultados!$A$2:$ZZ$2614, 588, MATCH($B$1, resultados!$A$1:$ZZ$1, 0))</f>
        <v/>
      </c>
      <c r="B594">
        <f>INDEX(resultados!$A$2:$ZZ$2614, 588, MATCH($B$2, resultados!$A$1:$ZZ$1, 0))</f>
        <v/>
      </c>
      <c r="C594">
        <f>INDEX(resultados!$A$2:$ZZ$2614, 588, MATCH($B$3, resultados!$A$1:$ZZ$1, 0))</f>
        <v/>
      </c>
    </row>
    <row r="595">
      <c r="A595">
        <f>INDEX(resultados!$A$2:$ZZ$2614, 589, MATCH($B$1, resultados!$A$1:$ZZ$1, 0))</f>
        <v/>
      </c>
      <c r="B595">
        <f>INDEX(resultados!$A$2:$ZZ$2614, 589, MATCH($B$2, resultados!$A$1:$ZZ$1, 0))</f>
        <v/>
      </c>
      <c r="C595">
        <f>INDEX(resultados!$A$2:$ZZ$2614, 589, MATCH($B$3, resultados!$A$1:$ZZ$1, 0))</f>
        <v/>
      </c>
    </row>
    <row r="596">
      <c r="A596">
        <f>INDEX(resultados!$A$2:$ZZ$2614, 590, MATCH($B$1, resultados!$A$1:$ZZ$1, 0))</f>
        <v/>
      </c>
      <c r="B596">
        <f>INDEX(resultados!$A$2:$ZZ$2614, 590, MATCH($B$2, resultados!$A$1:$ZZ$1, 0))</f>
        <v/>
      </c>
      <c r="C596">
        <f>INDEX(resultados!$A$2:$ZZ$2614, 590, MATCH($B$3, resultados!$A$1:$ZZ$1, 0))</f>
        <v/>
      </c>
    </row>
    <row r="597">
      <c r="A597">
        <f>INDEX(resultados!$A$2:$ZZ$2614, 591, MATCH($B$1, resultados!$A$1:$ZZ$1, 0))</f>
        <v/>
      </c>
      <c r="B597">
        <f>INDEX(resultados!$A$2:$ZZ$2614, 591, MATCH($B$2, resultados!$A$1:$ZZ$1, 0))</f>
        <v/>
      </c>
      <c r="C597">
        <f>INDEX(resultados!$A$2:$ZZ$2614, 591, MATCH($B$3, resultados!$A$1:$ZZ$1, 0))</f>
        <v/>
      </c>
    </row>
    <row r="598">
      <c r="A598">
        <f>INDEX(resultados!$A$2:$ZZ$2614, 592, MATCH($B$1, resultados!$A$1:$ZZ$1, 0))</f>
        <v/>
      </c>
      <c r="B598">
        <f>INDEX(resultados!$A$2:$ZZ$2614, 592, MATCH($B$2, resultados!$A$1:$ZZ$1, 0))</f>
        <v/>
      </c>
      <c r="C598">
        <f>INDEX(resultados!$A$2:$ZZ$2614, 592, MATCH($B$3, resultados!$A$1:$ZZ$1, 0))</f>
        <v/>
      </c>
    </row>
    <row r="599">
      <c r="A599">
        <f>INDEX(resultados!$A$2:$ZZ$2614, 593, MATCH($B$1, resultados!$A$1:$ZZ$1, 0))</f>
        <v/>
      </c>
      <c r="B599">
        <f>INDEX(resultados!$A$2:$ZZ$2614, 593, MATCH($B$2, resultados!$A$1:$ZZ$1, 0))</f>
        <v/>
      </c>
      <c r="C599">
        <f>INDEX(resultados!$A$2:$ZZ$2614, 593, MATCH($B$3, resultados!$A$1:$ZZ$1, 0))</f>
        <v/>
      </c>
    </row>
    <row r="600">
      <c r="A600">
        <f>INDEX(resultados!$A$2:$ZZ$2614, 594, MATCH($B$1, resultados!$A$1:$ZZ$1, 0))</f>
        <v/>
      </c>
      <c r="B600">
        <f>INDEX(resultados!$A$2:$ZZ$2614, 594, MATCH($B$2, resultados!$A$1:$ZZ$1, 0))</f>
        <v/>
      </c>
      <c r="C600">
        <f>INDEX(resultados!$A$2:$ZZ$2614, 594, MATCH($B$3, resultados!$A$1:$ZZ$1, 0))</f>
        <v/>
      </c>
    </row>
    <row r="601">
      <c r="A601">
        <f>INDEX(resultados!$A$2:$ZZ$2614, 595, MATCH($B$1, resultados!$A$1:$ZZ$1, 0))</f>
        <v/>
      </c>
      <c r="B601">
        <f>INDEX(resultados!$A$2:$ZZ$2614, 595, MATCH($B$2, resultados!$A$1:$ZZ$1, 0))</f>
        <v/>
      </c>
      <c r="C601">
        <f>INDEX(resultados!$A$2:$ZZ$2614, 595, MATCH($B$3, resultados!$A$1:$ZZ$1, 0))</f>
        <v/>
      </c>
    </row>
    <row r="602">
      <c r="A602">
        <f>INDEX(resultados!$A$2:$ZZ$2614, 596, MATCH($B$1, resultados!$A$1:$ZZ$1, 0))</f>
        <v/>
      </c>
      <c r="B602">
        <f>INDEX(resultados!$A$2:$ZZ$2614, 596, MATCH($B$2, resultados!$A$1:$ZZ$1, 0))</f>
        <v/>
      </c>
      <c r="C602">
        <f>INDEX(resultados!$A$2:$ZZ$2614, 596, MATCH($B$3, resultados!$A$1:$ZZ$1, 0))</f>
        <v/>
      </c>
    </row>
    <row r="603">
      <c r="A603">
        <f>INDEX(resultados!$A$2:$ZZ$2614, 597, MATCH($B$1, resultados!$A$1:$ZZ$1, 0))</f>
        <v/>
      </c>
      <c r="B603">
        <f>INDEX(resultados!$A$2:$ZZ$2614, 597, MATCH($B$2, resultados!$A$1:$ZZ$1, 0))</f>
        <v/>
      </c>
      <c r="C603">
        <f>INDEX(resultados!$A$2:$ZZ$2614, 597, MATCH($B$3, resultados!$A$1:$ZZ$1, 0))</f>
        <v/>
      </c>
    </row>
    <row r="604">
      <c r="A604">
        <f>INDEX(resultados!$A$2:$ZZ$2614, 598, MATCH($B$1, resultados!$A$1:$ZZ$1, 0))</f>
        <v/>
      </c>
      <c r="B604">
        <f>INDEX(resultados!$A$2:$ZZ$2614, 598, MATCH($B$2, resultados!$A$1:$ZZ$1, 0))</f>
        <v/>
      </c>
      <c r="C604">
        <f>INDEX(resultados!$A$2:$ZZ$2614, 598, MATCH($B$3, resultados!$A$1:$ZZ$1, 0))</f>
        <v/>
      </c>
    </row>
    <row r="605">
      <c r="A605">
        <f>INDEX(resultados!$A$2:$ZZ$2614, 599, MATCH($B$1, resultados!$A$1:$ZZ$1, 0))</f>
        <v/>
      </c>
      <c r="B605">
        <f>INDEX(resultados!$A$2:$ZZ$2614, 599, MATCH($B$2, resultados!$A$1:$ZZ$1, 0))</f>
        <v/>
      </c>
      <c r="C605">
        <f>INDEX(resultados!$A$2:$ZZ$2614, 599, MATCH($B$3, resultados!$A$1:$ZZ$1, 0))</f>
        <v/>
      </c>
    </row>
    <row r="606">
      <c r="A606">
        <f>INDEX(resultados!$A$2:$ZZ$2614, 600, MATCH($B$1, resultados!$A$1:$ZZ$1, 0))</f>
        <v/>
      </c>
      <c r="B606">
        <f>INDEX(resultados!$A$2:$ZZ$2614, 600, MATCH($B$2, resultados!$A$1:$ZZ$1, 0))</f>
        <v/>
      </c>
      <c r="C606">
        <f>INDEX(resultados!$A$2:$ZZ$2614, 600, MATCH($B$3, resultados!$A$1:$ZZ$1, 0))</f>
        <v/>
      </c>
    </row>
    <row r="607">
      <c r="A607">
        <f>INDEX(resultados!$A$2:$ZZ$2614, 601, MATCH($B$1, resultados!$A$1:$ZZ$1, 0))</f>
        <v/>
      </c>
      <c r="B607">
        <f>INDEX(resultados!$A$2:$ZZ$2614, 601, MATCH($B$2, resultados!$A$1:$ZZ$1, 0))</f>
        <v/>
      </c>
      <c r="C607">
        <f>INDEX(resultados!$A$2:$ZZ$2614, 601, MATCH($B$3, resultados!$A$1:$ZZ$1, 0))</f>
        <v/>
      </c>
    </row>
    <row r="608">
      <c r="A608">
        <f>INDEX(resultados!$A$2:$ZZ$2614, 602, MATCH($B$1, resultados!$A$1:$ZZ$1, 0))</f>
        <v/>
      </c>
      <c r="B608">
        <f>INDEX(resultados!$A$2:$ZZ$2614, 602, MATCH($B$2, resultados!$A$1:$ZZ$1, 0))</f>
        <v/>
      </c>
      <c r="C608">
        <f>INDEX(resultados!$A$2:$ZZ$2614, 602, MATCH($B$3, resultados!$A$1:$ZZ$1, 0))</f>
        <v/>
      </c>
    </row>
    <row r="609">
      <c r="A609">
        <f>INDEX(resultados!$A$2:$ZZ$2614, 603, MATCH($B$1, resultados!$A$1:$ZZ$1, 0))</f>
        <v/>
      </c>
      <c r="B609">
        <f>INDEX(resultados!$A$2:$ZZ$2614, 603, MATCH($B$2, resultados!$A$1:$ZZ$1, 0))</f>
        <v/>
      </c>
      <c r="C609">
        <f>INDEX(resultados!$A$2:$ZZ$2614, 603, MATCH($B$3, resultados!$A$1:$ZZ$1, 0))</f>
        <v/>
      </c>
    </row>
    <row r="610">
      <c r="A610">
        <f>INDEX(resultados!$A$2:$ZZ$2614, 604, MATCH($B$1, resultados!$A$1:$ZZ$1, 0))</f>
        <v/>
      </c>
      <c r="B610">
        <f>INDEX(resultados!$A$2:$ZZ$2614, 604, MATCH($B$2, resultados!$A$1:$ZZ$1, 0))</f>
        <v/>
      </c>
      <c r="C610">
        <f>INDEX(resultados!$A$2:$ZZ$2614, 604, MATCH($B$3, resultados!$A$1:$ZZ$1, 0))</f>
        <v/>
      </c>
    </row>
    <row r="611">
      <c r="A611">
        <f>INDEX(resultados!$A$2:$ZZ$2614, 605, MATCH($B$1, resultados!$A$1:$ZZ$1, 0))</f>
        <v/>
      </c>
      <c r="B611">
        <f>INDEX(resultados!$A$2:$ZZ$2614, 605, MATCH($B$2, resultados!$A$1:$ZZ$1, 0))</f>
        <v/>
      </c>
      <c r="C611">
        <f>INDEX(resultados!$A$2:$ZZ$2614, 605, MATCH($B$3, resultados!$A$1:$ZZ$1, 0))</f>
        <v/>
      </c>
    </row>
    <row r="612">
      <c r="A612">
        <f>INDEX(resultados!$A$2:$ZZ$2614, 606, MATCH($B$1, resultados!$A$1:$ZZ$1, 0))</f>
        <v/>
      </c>
      <c r="B612">
        <f>INDEX(resultados!$A$2:$ZZ$2614, 606, MATCH($B$2, resultados!$A$1:$ZZ$1, 0))</f>
        <v/>
      </c>
      <c r="C612">
        <f>INDEX(resultados!$A$2:$ZZ$2614, 606, MATCH($B$3, resultados!$A$1:$ZZ$1, 0))</f>
        <v/>
      </c>
    </row>
    <row r="613">
      <c r="A613">
        <f>INDEX(resultados!$A$2:$ZZ$2614, 607, MATCH($B$1, resultados!$A$1:$ZZ$1, 0))</f>
        <v/>
      </c>
      <c r="B613">
        <f>INDEX(resultados!$A$2:$ZZ$2614, 607, MATCH($B$2, resultados!$A$1:$ZZ$1, 0))</f>
        <v/>
      </c>
      <c r="C613">
        <f>INDEX(resultados!$A$2:$ZZ$2614, 607, MATCH($B$3, resultados!$A$1:$ZZ$1, 0))</f>
        <v/>
      </c>
    </row>
    <row r="614">
      <c r="A614">
        <f>INDEX(resultados!$A$2:$ZZ$2614, 608, MATCH($B$1, resultados!$A$1:$ZZ$1, 0))</f>
        <v/>
      </c>
      <c r="B614">
        <f>INDEX(resultados!$A$2:$ZZ$2614, 608, MATCH($B$2, resultados!$A$1:$ZZ$1, 0))</f>
        <v/>
      </c>
      <c r="C614">
        <f>INDEX(resultados!$A$2:$ZZ$2614, 608, MATCH($B$3, resultados!$A$1:$ZZ$1, 0))</f>
        <v/>
      </c>
    </row>
    <row r="615">
      <c r="A615">
        <f>INDEX(resultados!$A$2:$ZZ$2614, 609, MATCH($B$1, resultados!$A$1:$ZZ$1, 0))</f>
        <v/>
      </c>
      <c r="B615">
        <f>INDEX(resultados!$A$2:$ZZ$2614, 609, MATCH($B$2, resultados!$A$1:$ZZ$1, 0))</f>
        <v/>
      </c>
      <c r="C615">
        <f>INDEX(resultados!$A$2:$ZZ$2614, 609, MATCH($B$3, resultados!$A$1:$ZZ$1, 0))</f>
        <v/>
      </c>
    </row>
    <row r="616">
      <c r="A616">
        <f>INDEX(resultados!$A$2:$ZZ$2614, 610, MATCH($B$1, resultados!$A$1:$ZZ$1, 0))</f>
        <v/>
      </c>
      <c r="B616">
        <f>INDEX(resultados!$A$2:$ZZ$2614, 610, MATCH($B$2, resultados!$A$1:$ZZ$1, 0))</f>
        <v/>
      </c>
      <c r="C616">
        <f>INDEX(resultados!$A$2:$ZZ$2614, 610, MATCH($B$3, resultados!$A$1:$ZZ$1, 0))</f>
        <v/>
      </c>
    </row>
    <row r="617">
      <c r="A617">
        <f>INDEX(resultados!$A$2:$ZZ$2614, 611, MATCH($B$1, resultados!$A$1:$ZZ$1, 0))</f>
        <v/>
      </c>
      <c r="B617">
        <f>INDEX(resultados!$A$2:$ZZ$2614, 611, MATCH($B$2, resultados!$A$1:$ZZ$1, 0))</f>
        <v/>
      </c>
      <c r="C617">
        <f>INDEX(resultados!$A$2:$ZZ$2614, 611, MATCH($B$3, resultados!$A$1:$ZZ$1, 0))</f>
        <v/>
      </c>
    </row>
    <row r="618">
      <c r="A618">
        <f>INDEX(resultados!$A$2:$ZZ$2614, 612, MATCH($B$1, resultados!$A$1:$ZZ$1, 0))</f>
        <v/>
      </c>
      <c r="B618">
        <f>INDEX(resultados!$A$2:$ZZ$2614, 612, MATCH($B$2, resultados!$A$1:$ZZ$1, 0))</f>
        <v/>
      </c>
      <c r="C618">
        <f>INDEX(resultados!$A$2:$ZZ$2614, 612, MATCH($B$3, resultados!$A$1:$ZZ$1, 0))</f>
        <v/>
      </c>
    </row>
    <row r="619">
      <c r="A619">
        <f>INDEX(resultados!$A$2:$ZZ$2614, 613, MATCH($B$1, resultados!$A$1:$ZZ$1, 0))</f>
        <v/>
      </c>
      <c r="B619">
        <f>INDEX(resultados!$A$2:$ZZ$2614, 613, MATCH($B$2, resultados!$A$1:$ZZ$1, 0))</f>
        <v/>
      </c>
      <c r="C619">
        <f>INDEX(resultados!$A$2:$ZZ$2614, 613, MATCH($B$3, resultados!$A$1:$ZZ$1, 0))</f>
        <v/>
      </c>
    </row>
    <row r="620">
      <c r="A620">
        <f>INDEX(resultados!$A$2:$ZZ$2614, 614, MATCH($B$1, resultados!$A$1:$ZZ$1, 0))</f>
        <v/>
      </c>
      <c r="B620">
        <f>INDEX(resultados!$A$2:$ZZ$2614, 614, MATCH($B$2, resultados!$A$1:$ZZ$1, 0))</f>
        <v/>
      </c>
      <c r="C620">
        <f>INDEX(resultados!$A$2:$ZZ$2614, 614, MATCH($B$3, resultados!$A$1:$ZZ$1, 0))</f>
        <v/>
      </c>
    </row>
    <row r="621">
      <c r="A621">
        <f>INDEX(resultados!$A$2:$ZZ$2614, 615, MATCH($B$1, resultados!$A$1:$ZZ$1, 0))</f>
        <v/>
      </c>
      <c r="B621">
        <f>INDEX(resultados!$A$2:$ZZ$2614, 615, MATCH($B$2, resultados!$A$1:$ZZ$1, 0))</f>
        <v/>
      </c>
      <c r="C621">
        <f>INDEX(resultados!$A$2:$ZZ$2614, 615, MATCH($B$3, resultados!$A$1:$ZZ$1, 0))</f>
        <v/>
      </c>
    </row>
    <row r="622">
      <c r="A622">
        <f>INDEX(resultados!$A$2:$ZZ$2614, 616, MATCH($B$1, resultados!$A$1:$ZZ$1, 0))</f>
        <v/>
      </c>
      <c r="B622">
        <f>INDEX(resultados!$A$2:$ZZ$2614, 616, MATCH($B$2, resultados!$A$1:$ZZ$1, 0))</f>
        <v/>
      </c>
      <c r="C622">
        <f>INDEX(resultados!$A$2:$ZZ$2614, 616, MATCH($B$3, resultados!$A$1:$ZZ$1, 0))</f>
        <v/>
      </c>
    </row>
    <row r="623">
      <c r="A623">
        <f>INDEX(resultados!$A$2:$ZZ$2614, 617, MATCH($B$1, resultados!$A$1:$ZZ$1, 0))</f>
        <v/>
      </c>
      <c r="B623">
        <f>INDEX(resultados!$A$2:$ZZ$2614, 617, MATCH($B$2, resultados!$A$1:$ZZ$1, 0))</f>
        <v/>
      </c>
      <c r="C623">
        <f>INDEX(resultados!$A$2:$ZZ$2614, 617, MATCH($B$3, resultados!$A$1:$ZZ$1, 0))</f>
        <v/>
      </c>
    </row>
    <row r="624">
      <c r="A624">
        <f>INDEX(resultados!$A$2:$ZZ$2614, 618, MATCH($B$1, resultados!$A$1:$ZZ$1, 0))</f>
        <v/>
      </c>
      <c r="B624">
        <f>INDEX(resultados!$A$2:$ZZ$2614, 618, MATCH($B$2, resultados!$A$1:$ZZ$1, 0))</f>
        <v/>
      </c>
      <c r="C624">
        <f>INDEX(resultados!$A$2:$ZZ$2614, 618, MATCH($B$3, resultados!$A$1:$ZZ$1, 0))</f>
        <v/>
      </c>
    </row>
    <row r="625">
      <c r="A625">
        <f>INDEX(resultados!$A$2:$ZZ$2614, 619, MATCH($B$1, resultados!$A$1:$ZZ$1, 0))</f>
        <v/>
      </c>
      <c r="B625">
        <f>INDEX(resultados!$A$2:$ZZ$2614, 619, MATCH($B$2, resultados!$A$1:$ZZ$1, 0))</f>
        <v/>
      </c>
      <c r="C625">
        <f>INDEX(resultados!$A$2:$ZZ$2614, 619, MATCH($B$3, resultados!$A$1:$ZZ$1, 0))</f>
        <v/>
      </c>
    </row>
    <row r="626">
      <c r="A626">
        <f>INDEX(resultados!$A$2:$ZZ$2614, 620, MATCH($B$1, resultados!$A$1:$ZZ$1, 0))</f>
        <v/>
      </c>
      <c r="B626">
        <f>INDEX(resultados!$A$2:$ZZ$2614, 620, MATCH($B$2, resultados!$A$1:$ZZ$1, 0))</f>
        <v/>
      </c>
      <c r="C626">
        <f>INDEX(resultados!$A$2:$ZZ$2614, 620, MATCH($B$3, resultados!$A$1:$ZZ$1, 0))</f>
        <v/>
      </c>
    </row>
    <row r="627">
      <c r="A627">
        <f>INDEX(resultados!$A$2:$ZZ$2614, 621, MATCH($B$1, resultados!$A$1:$ZZ$1, 0))</f>
        <v/>
      </c>
      <c r="B627">
        <f>INDEX(resultados!$A$2:$ZZ$2614, 621, MATCH($B$2, resultados!$A$1:$ZZ$1, 0))</f>
        <v/>
      </c>
      <c r="C627">
        <f>INDEX(resultados!$A$2:$ZZ$2614, 621, MATCH($B$3, resultados!$A$1:$ZZ$1, 0))</f>
        <v/>
      </c>
    </row>
    <row r="628">
      <c r="A628">
        <f>INDEX(resultados!$A$2:$ZZ$2614, 622, MATCH($B$1, resultados!$A$1:$ZZ$1, 0))</f>
        <v/>
      </c>
      <c r="B628">
        <f>INDEX(resultados!$A$2:$ZZ$2614, 622, MATCH($B$2, resultados!$A$1:$ZZ$1, 0))</f>
        <v/>
      </c>
      <c r="C628">
        <f>INDEX(resultados!$A$2:$ZZ$2614, 622, MATCH($B$3, resultados!$A$1:$ZZ$1, 0))</f>
        <v/>
      </c>
    </row>
    <row r="629">
      <c r="A629">
        <f>INDEX(resultados!$A$2:$ZZ$2614, 623, MATCH($B$1, resultados!$A$1:$ZZ$1, 0))</f>
        <v/>
      </c>
      <c r="B629">
        <f>INDEX(resultados!$A$2:$ZZ$2614, 623, MATCH($B$2, resultados!$A$1:$ZZ$1, 0))</f>
        <v/>
      </c>
      <c r="C629">
        <f>INDEX(resultados!$A$2:$ZZ$2614, 623, MATCH($B$3, resultados!$A$1:$ZZ$1, 0))</f>
        <v/>
      </c>
    </row>
    <row r="630">
      <c r="A630">
        <f>INDEX(resultados!$A$2:$ZZ$2614, 624, MATCH($B$1, resultados!$A$1:$ZZ$1, 0))</f>
        <v/>
      </c>
      <c r="B630">
        <f>INDEX(resultados!$A$2:$ZZ$2614, 624, MATCH($B$2, resultados!$A$1:$ZZ$1, 0))</f>
        <v/>
      </c>
      <c r="C630">
        <f>INDEX(resultados!$A$2:$ZZ$2614, 624, MATCH($B$3, resultados!$A$1:$ZZ$1, 0))</f>
        <v/>
      </c>
    </row>
    <row r="631">
      <c r="A631">
        <f>INDEX(resultados!$A$2:$ZZ$2614, 625, MATCH($B$1, resultados!$A$1:$ZZ$1, 0))</f>
        <v/>
      </c>
      <c r="B631">
        <f>INDEX(resultados!$A$2:$ZZ$2614, 625, MATCH($B$2, resultados!$A$1:$ZZ$1, 0))</f>
        <v/>
      </c>
      <c r="C631">
        <f>INDEX(resultados!$A$2:$ZZ$2614, 625, MATCH($B$3, resultados!$A$1:$ZZ$1, 0))</f>
        <v/>
      </c>
    </row>
    <row r="632">
      <c r="A632">
        <f>INDEX(resultados!$A$2:$ZZ$2614, 626, MATCH($B$1, resultados!$A$1:$ZZ$1, 0))</f>
        <v/>
      </c>
      <c r="B632">
        <f>INDEX(resultados!$A$2:$ZZ$2614, 626, MATCH($B$2, resultados!$A$1:$ZZ$1, 0))</f>
        <v/>
      </c>
      <c r="C632">
        <f>INDEX(resultados!$A$2:$ZZ$2614, 626, MATCH($B$3, resultados!$A$1:$ZZ$1, 0))</f>
        <v/>
      </c>
    </row>
    <row r="633">
      <c r="A633">
        <f>INDEX(resultados!$A$2:$ZZ$2614, 627, MATCH($B$1, resultados!$A$1:$ZZ$1, 0))</f>
        <v/>
      </c>
      <c r="B633">
        <f>INDEX(resultados!$A$2:$ZZ$2614, 627, MATCH($B$2, resultados!$A$1:$ZZ$1, 0))</f>
        <v/>
      </c>
      <c r="C633">
        <f>INDEX(resultados!$A$2:$ZZ$2614, 627, MATCH($B$3, resultados!$A$1:$ZZ$1, 0))</f>
        <v/>
      </c>
    </row>
    <row r="634">
      <c r="A634">
        <f>INDEX(resultados!$A$2:$ZZ$2614, 628, MATCH($B$1, resultados!$A$1:$ZZ$1, 0))</f>
        <v/>
      </c>
      <c r="B634">
        <f>INDEX(resultados!$A$2:$ZZ$2614, 628, MATCH($B$2, resultados!$A$1:$ZZ$1, 0))</f>
        <v/>
      </c>
      <c r="C634">
        <f>INDEX(resultados!$A$2:$ZZ$2614, 628, MATCH($B$3, resultados!$A$1:$ZZ$1, 0))</f>
        <v/>
      </c>
    </row>
    <row r="635">
      <c r="A635">
        <f>INDEX(resultados!$A$2:$ZZ$2614, 629, MATCH($B$1, resultados!$A$1:$ZZ$1, 0))</f>
        <v/>
      </c>
      <c r="B635">
        <f>INDEX(resultados!$A$2:$ZZ$2614, 629, MATCH($B$2, resultados!$A$1:$ZZ$1, 0))</f>
        <v/>
      </c>
      <c r="C635">
        <f>INDEX(resultados!$A$2:$ZZ$2614, 629, MATCH($B$3, resultados!$A$1:$ZZ$1, 0))</f>
        <v/>
      </c>
    </row>
    <row r="636">
      <c r="A636">
        <f>INDEX(resultados!$A$2:$ZZ$2614, 630, MATCH($B$1, resultados!$A$1:$ZZ$1, 0))</f>
        <v/>
      </c>
      <c r="B636">
        <f>INDEX(resultados!$A$2:$ZZ$2614, 630, MATCH($B$2, resultados!$A$1:$ZZ$1, 0))</f>
        <v/>
      </c>
      <c r="C636">
        <f>INDEX(resultados!$A$2:$ZZ$2614, 630, MATCH($B$3, resultados!$A$1:$ZZ$1, 0))</f>
        <v/>
      </c>
    </row>
    <row r="637">
      <c r="A637">
        <f>INDEX(resultados!$A$2:$ZZ$2614, 631, MATCH($B$1, resultados!$A$1:$ZZ$1, 0))</f>
        <v/>
      </c>
      <c r="B637">
        <f>INDEX(resultados!$A$2:$ZZ$2614, 631, MATCH($B$2, resultados!$A$1:$ZZ$1, 0))</f>
        <v/>
      </c>
      <c r="C637">
        <f>INDEX(resultados!$A$2:$ZZ$2614, 631, MATCH($B$3, resultados!$A$1:$ZZ$1, 0))</f>
        <v/>
      </c>
    </row>
    <row r="638">
      <c r="A638">
        <f>INDEX(resultados!$A$2:$ZZ$2614, 632, MATCH($B$1, resultados!$A$1:$ZZ$1, 0))</f>
        <v/>
      </c>
      <c r="B638">
        <f>INDEX(resultados!$A$2:$ZZ$2614, 632, MATCH($B$2, resultados!$A$1:$ZZ$1, 0))</f>
        <v/>
      </c>
      <c r="C638">
        <f>INDEX(resultados!$A$2:$ZZ$2614, 632, MATCH($B$3, resultados!$A$1:$ZZ$1, 0))</f>
        <v/>
      </c>
    </row>
    <row r="639">
      <c r="A639">
        <f>INDEX(resultados!$A$2:$ZZ$2614, 633, MATCH($B$1, resultados!$A$1:$ZZ$1, 0))</f>
        <v/>
      </c>
      <c r="B639">
        <f>INDEX(resultados!$A$2:$ZZ$2614, 633, MATCH($B$2, resultados!$A$1:$ZZ$1, 0))</f>
        <v/>
      </c>
      <c r="C639">
        <f>INDEX(resultados!$A$2:$ZZ$2614, 633, MATCH($B$3, resultados!$A$1:$ZZ$1, 0))</f>
        <v/>
      </c>
    </row>
    <row r="640">
      <c r="A640">
        <f>INDEX(resultados!$A$2:$ZZ$2614, 634, MATCH($B$1, resultados!$A$1:$ZZ$1, 0))</f>
        <v/>
      </c>
      <c r="B640">
        <f>INDEX(resultados!$A$2:$ZZ$2614, 634, MATCH($B$2, resultados!$A$1:$ZZ$1, 0))</f>
        <v/>
      </c>
      <c r="C640">
        <f>INDEX(resultados!$A$2:$ZZ$2614, 634, MATCH($B$3, resultados!$A$1:$ZZ$1, 0))</f>
        <v/>
      </c>
    </row>
    <row r="641">
      <c r="A641">
        <f>INDEX(resultados!$A$2:$ZZ$2614, 635, MATCH($B$1, resultados!$A$1:$ZZ$1, 0))</f>
        <v/>
      </c>
      <c r="B641">
        <f>INDEX(resultados!$A$2:$ZZ$2614, 635, MATCH($B$2, resultados!$A$1:$ZZ$1, 0))</f>
        <v/>
      </c>
      <c r="C641">
        <f>INDEX(resultados!$A$2:$ZZ$2614, 635, MATCH($B$3, resultados!$A$1:$ZZ$1, 0))</f>
        <v/>
      </c>
    </row>
    <row r="642">
      <c r="A642">
        <f>INDEX(resultados!$A$2:$ZZ$2614, 636, MATCH($B$1, resultados!$A$1:$ZZ$1, 0))</f>
        <v/>
      </c>
      <c r="B642">
        <f>INDEX(resultados!$A$2:$ZZ$2614, 636, MATCH($B$2, resultados!$A$1:$ZZ$1, 0))</f>
        <v/>
      </c>
      <c r="C642">
        <f>INDEX(resultados!$A$2:$ZZ$2614, 636, MATCH($B$3, resultados!$A$1:$ZZ$1, 0))</f>
        <v/>
      </c>
    </row>
    <row r="643">
      <c r="A643">
        <f>INDEX(resultados!$A$2:$ZZ$2614, 637, MATCH($B$1, resultados!$A$1:$ZZ$1, 0))</f>
        <v/>
      </c>
      <c r="B643">
        <f>INDEX(resultados!$A$2:$ZZ$2614, 637, MATCH($B$2, resultados!$A$1:$ZZ$1, 0))</f>
        <v/>
      </c>
      <c r="C643">
        <f>INDEX(resultados!$A$2:$ZZ$2614, 637, MATCH($B$3, resultados!$A$1:$ZZ$1, 0))</f>
        <v/>
      </c>
    </row>
    <row r="644">
      <c r="A644">
        <f>INDEX(resultados!$A$2:$ZZ$2614, 638, MATCH($B$1, resultados!$A$1:$ZZ$1, 0))</f>
        <v/>
      </c>
      <c r="B644">
        <f>INDEX(resultados!$A$2:$ZZ$2614, 638, MATCH($B$2, resultados!$A$1:$ZZ$1, 0))</f>
        <v/>
      </c>
      <c r="C644">
        <f>INDEX(resultados!$A$2:$ZZ$2614, 638, MATCH($B$3, resultados!$A$1:$ZZ$1, 0))</f>
        <v/>
      </c>
    </row>
    <row r="645">
      <c r="A645">
        <f>INDEX(resultados!$A$2:$ZZ$2614, 639, MATCH($B$1, resultados!$A$1:$ZZ$1, 0))</f>
        <v/>
      </c>
      <c r="B645">
        <f>INDEX(resultados!$A$2:$ZZ$2614, 639, MATCH($B$2, resultados!$A$1:$ZZ$1, 0))</f>
        <v/>
      </c>
      <c r="C645">
        <f>INDEX(resultados!$A$2:$ZZ$2614, 639, MATCH($B$3, resultados!$A$1:$ZZ$1, 0))</f>
        <v/>
      </c>
    </row>
    <row r="646">
      <c r="A646">
        <f>INDEX(resultados!$A$2:$ZZ$2614, 640, MATCH($B$1, resultados!$A$1:$ZZ$1, 0))</f>
        <v/>
      </c>
      <c r="B646">
        <f>INDEX(resultados!$A$2:$ZZ$2614, 640, MATCH($B$2, resultados!$A$1:$ZZ$1, 0))</f>
        <v/>
      </c>
      <c r="C646">
        <f>INDEX(resultados!$A$2:$ZZ$2614, 640, MATCH($B$3, resultados!$A$1:$ZZ$1, 0))</f>
        <v/>
      </c>
    </row>
    <row r="647">
      <c r="A647">
        <f>INDEX(resultados!$A$2:$ZZ$2614, 641, MATCH($B$1, resultados!$A$1:$ZZ$1, 0))</f>
        <v/>
      </c>
      <c r="B647">
        <f>INDEX(resultados!$A$2:$ZZ$2614, 641, MATCH($B$2, resultados!$A$1:$ZZ$1, 0))</f>
        <v/>
      </c>
      <c r="C647">
        <f>INDEX(resultados!$A$2:$ZZ$2614, 641, MATCH($B$3, resultados!$A$1:$ZZ$1, 0))</f>
        <v/>
      </c>
    </row>
    <row r="648">
      <c r="A648">
        <f>INDEX(resultados!$A$2:$ZZ$2614, 642, MATCH($B$1, resultados!$A$1:$ZZ$1, 0))</f>
        <v/>
      </c>
      <c r="B648">
        <f>INDEX(resultados!$A$2:$ZZ$2614, 642, MATCH($B$2, resultados!$A$1:$ZZ$1, 0))</f>
        <v/>
      </c>
      <c r="C648">
        <f>INDEX(resultados!$A$2:$ZZ$2614, 642, MATCH($B$3, resultados!$A$1:$ZZ$1, 0))</f>
        <v/>
      </c>
    </row>
    <row r="649">
      <c r="A649">
        <f>INDEX(resultados!$A$2:$ZZ$2614, 643, MATCH($B$1, resultados!$A$1:$ZZ$1, 0))</f>
        <v/>
      </c>
      <c r="B649">
        <f>INDEX(resultados!$A$2:$ZZ$2614, 643, MATCH($B$2, resultados!$A$1:$ZZ$1, 0))</f>
        <v/>
      </c>
      <c r="C649">
        <f>INDEX(resultados!$A$2:$ZZ$2614, 643, MATCH($B$3, resultados!$A$1:$ZZ$1, 0))</f>
        <v/>
      </c>
    </row>
    <row r="650">
      <c r="A650">
        <f>INDEX(resultados!$A$2:$ZZ$2614, 644, MATCH($B$1, resultados!$A$1:$ZZ$1, 0))</f>
        <v/>
      </c>
      <c r="B650">
        <f>INDEX(resultados!$A$2:$ZZ$2614, 644, MATCH($B$2, resultados!$A$1:$ZZ$1, 0))</f>
        <v/>
      </c>
      <c r="C650">
        <f>INDEX(resultados!$A$2:$ZZ$2614, 644, MATCH($B$3, resultados!$A$1:$ZZ$1, 0))</f>
        <v/>
      </c>
    </row>
    <row r="651">
      <c r="A651">
        <f>INDEX(resultados!$A$2:$ZZ$2614, 645, MATCH($B$1, resultados!$A$1:$ZZ$1, 0))</f>
        <v/>
      </c>
      <c r="B651">
        <f>INDEX(resultados!$A$2:$ZZ$2614, 645, MATCH($B$2, resultados!$A$1:$ZZ$1, 0))</f>
        <v/>
      </c>
      <c r="C651">
        <f>INDEX(resultados!$A$2:$ZZ$2614, 645, MATCH($B$3, resultados!$A$1:$ZZ$1, 0))</f>
        <v/>
      </c>
    </row>
    <row r="652">
      <c r="A652">
        <f>INDEX(resultados!$A$2:$ZZ$2614, 646, MATCH($B$1, resultados!$A$1:$ZZ$1, 0))</f>
        <v/>
      </c>
      <c r="B652">
        <f>INDEX(resultados!$A$2:$ZZ$2614, 646, MATCH($B$2, resultados!$A$1:$ZZ$1, 0))</f>
        <v/>
      </c>
      <c r="C652">
        <f>INDEX(resultados!$A$2:$ZZ$2614, 646, MATCH($B$3, resultados!$A$1:$ZZ$1, 0))</f>
        <v/>
      </c>
    </row>
    <row r="653">
      <c r="A653">
        <f>INDEX(resultados!$A$2:$ZZ$2614, 647, MATCH($B$1, resultados!$A$1:$ZZ$1, 0))</f>
        <v/>
      </c>
      <c r="B653">
        <f>INDEX(resultados!$A$2:$ZZ$2614, 647, MATCH($B$2, resultados!$A$1:$ZZ$1, 0))</f>
        <v/>
      </c>
      <c r="C653">
        <f>INDEX(resultados!$A$2:$ZZ$2614, 647, MATCH($B$3, resultados!$A$1:$ZZ$1, 0))</f>
        <v/>
      </c>
    </row>
    <row r="654">
      <c r="A654">
        <f>INDEX(resultados!$A$2:$ZZ$2614, 648, MATCH($B$1, resultados!$A$1:$ZZ$1, 0))</f>
        <v/>
      </c>
      <c r="B654">
        <f>INDEX(resultados!$A$2:$ZZ$2614, 648, MATCH($B$2, resultados!$A$1:$ZZ$1, 0))</f>
        <v/>
      </c>
      <c r="C654">
        <f>INDEX(resultados!$A$2:$ZZ$2614, 648, MATCH($B$3, resultados!$A$1:$ZZ$1, 0))</f>
        <v/>
      </c>
    </row>
    <row r="655">
      <c r="A655">
        <f>INDEX(resultados!$A$2:$ZZ$2614, 649, MATCH($B$1, resultados!$A$1:$ZZ$1, 0))</f>
        <v/>
      </c>
      <c r="B655">
        <f>INDEX(resultados!$A$2:$ZZ$2614, 649, MATCH($B$2, resultados!$A$1:$ZZ$1, 0))</f>
        <v/>
      </c>
      <c r="C655">
        <f>INDEX(resultados!$A$2:$ZZ$2614, 649, MATCH($B$3, resultados!$A$1:$ZZ$1, 0))</f>
        <v/>
      </c>
    </row>
    <row r="656">
      <c r="A656">
        <f>INDEX(resultados!$A$2:$ZZ$2614, 650, MATCH($B$1, resultados!$A$1:$ZZ$1, 0))</f>
        <v/>
      </c>
      <c r="B656">
        <f>INDEX(resultados!$A$2:$ZZ$2614, 650, MATCH($B$2, resultados!$A$1:$ZZ$1, 0))</f>
        <v/>
      </c>
      <c r="C656">
        <f>INDEX(resultados!$A$2:$ZZ$2614, 650, MATCH($B$3, resultados!$A$1:$ZZ$1, 0))</f>
        <v/>
      </c>
    </row>
    <row r="657">
      <c r="A657">
        <f>INDEX(resultados!$A$2:$ZZ$2614, 651, MATCH($B$1, resultados!$A$1:$ZZ$1, 0))</f>
        <v/>
      </c>
      <c r="B657">
        <f>INDEX(resultados!$A$2:$ZZ$2614, 651, MATCH($B$2, resultados!$A$1:$ZZ$1, 0))</f>
        <v/>
      </c>
      <c r="C657">
        <f>INDEX(resultados!$A$2:$ZZ$2614, 651, MATCH($B$3, resultados!$A$1:$ZZ$1, 0))</f>
        <v/>
      </c>
    </row>
    <row r="658">
      <c r="A658">
        <f>INDEX(resultados!$A$2:$ZZ$2614, 652, MATCH($B$1, resultados!$A$1:$ZZ$1, 0))</f>
        <v/>
      </c>
      <c r="B658">
        <f>INDEX(resultados!$A$2:$ZZ$2614, 652, MATCH($B$2, resultados!$A$1:$ZZ$1, 0))</f>
        <v/>
      </c>
      <c r="C658">
        <f>INDEX(resultados!$A$2:$ZZ$2614, 652, MATCH($B$3, resultados!$A$1:$ZZ$1, 0))</f>
        <v/>
      </c>
    </row>
    <row r="659">
      <c r="A659">
        <f>INDEX(resultados!$A$2:$ZZ$2614, 653, MATCH($B$1, resultados!$A$1:$ZZ$1, 0))</f>
        <v/>
      </c>
      <c r="B659">
        <f>INDEX(resultados!$A$2:$ZZ$2614, 653, MATCH($B$2, resultados!$A$1:$ZZ$1, 0))</f>
        <v/>
      </c>
      <c r="C659">
        <f>INDEX(resultados!$A$2:$ZZ$2614, 653, MATCH($B$3, resultados!$A$1:$ZZ$1, 0))</f>
        <v/>
      </c>
    </row>
    <row r="660">
      <c r="A660">
        <f>INDEX(resultados!$A$2:$ZZ$2614, 654, MATCH($B$1, resultados!$A$1:$ZZ$1, 0))</f>
        <v/>
      </c>
      <c r="B660">
        <f>INDEX(resultados!$A$2:$ZZ$2614, 654, MATCH($B$2, resultados!$A$1:$ZZ$1, 0))</f>
        <v/>
      </c>
      <c r="C660">
        <f>INDEX(resultados!$A$2:$ZZ$2614, 654, MATCH($B$3, resultados!$A$1:$ZZ$1, 0))</f>
        <v/>
      </c>
    </row>
    <row r="661">
      <c r="A661">
        <f>INDEX(resultados!$A$2:$ZZ$2614, 655, MATCH($B$1, resultados!$A$1:$ZZ$1, 0))</f>
        <v/>
      </c>
      <c r="B661">
        <f>INDEX(resultados!$A$2:$ZZ$2614, 655, MATCH($B$2, resultados!$A$1:$ZZ$1, 0))</f>
        <v/>
      </c>
      <c r="C661">
        <f>INDEX(resultados!$A$2:$ZZ$2614, 655, MATCH($B$3, resultados!$A$1:$ZZ$1, 0))</f>
        <v/>
      </c>
    </row>
    <row r="662">
      <c r="A662">
        <f>INDEX(resultados!$A$2:$ZZ$2614, 656, MATCH($B$1, resultados!$A$1:$ZZ$1, 0))</f>
        <v/>
      </c>
      <c r="B662">
        <f>INDEX(resultados!$A$2:$ZZ$2614, 656, MATCH($B$2, resultados!$A$1:$ZZ$1, 0))</f>
        <v/>
      </c>
      <c r="C662">
        <f>INDEX(resultados!$A$2:$ZZ$2614, 656, MATCH($B$3, resultados!$A$1:$ZZ$1, 0))</f>
        <v/>
      </c>
    </row>
    <row r="663">
      <c r="A663">
        <f>INDEX(resultados!$A$2:$ZZ$2614, 657, MATCH($B$1, resultados!$A$1:$ZZ$1, 0))</f>
        <v/>
      </c>
      <c r="B663">
        <f>INDEX(resultados!$A$2:$ZZ$2614, 657, MATCH($B$2, resultados!$A$1:$ZZ$1, 0))</f>
        <v/>
      </c>
      <c r="C663">
        <f>INDEX(resultados!$A$2:$ZZ$2614, 657, MATCH($B$3, resultados!$A$1:$ZZ$1, 0))</f>
        <v/>
      </c>
    </row>
    <row r="664">
      <c r="A664">
        <f>INDEX(resultados!$A$2:$ZZ$2614, 658, MATCH($B$1, resultados!$A$1:$ZZ$1, 0))</f>
        <v/>
      </c>
      <c r="B664">
        <f>INDEX(resultados!$A$2:$ZZ$2614, 658, MATCH($B$2, resultados!$A$1:$ZZ$1, 0))</f>
        <v/>
      </c>
      <c r="C664">
        <f>INDEX(resultados!$A$2:$ZZ$2614, 658, MATCH($B$3, resultados!$A$1:$ZZ$1, 0))</f>
        <v/>
      </c>
    </row>
    <row r="665">
      <c r="A665">
        <f>INDEX(resultados!$A$2:$ZZ$2614, 659, MATCH($B$1, resultados!$A$1:$ZZ$1, 0))</f>
        <v/>
      </c>
      <c r="B665">
        <f>INDEX(resultados!$A$2:$ZZ$2614, 659, MATCH($B$2, resultados!$A$1:$ZZ$1, 0))</f>
        <v/>
      </c>
      <c r="C665">
        <f>INDEX(resultados!$A$2:$ZZ$2614, 659, MATCH($B$3, resultados!$A$1:$ZZ$1, 0))</f>
        <v/>
      </c>
    </row>
    <row r="666">
      <c r="A666">
        <f>INDEX(resultados!$A$2:$ZZ$2614, 660, MATCH($B$1, resultados!$A$1:$ZZ$1, 0))</f>
        <v/>
      </c>
      <c r="B666">
        <f>INDEX(resultados!$A$2:$ZZ$2614, 660, MATCH($B$2, resultados!$A$1:$ZZ$1, 0))</f>
        <v/>
      </c>
      <c r="C666">
        <f>INDEX(resultados!$A$2:$ZZ$2614, 660, MATCH($B$3, resultados!$A$1:$ZZ$1, 0))</f>
        <v/>
      </c>
    </row>
    <row r="667">
      <c r="A667">
        <f>INDEX(resultados!$A$2:$ZZ$2614, 661, MATCH($B$1, resultados!$A$1:$ZZ$1, 0))</f>
        <v/>
      </c>
      <c r="B667">
        <f>INDEX(resultados!$A$2:$ZZ$2614, 661, MATCH($B$2, resultados!$A$1:$ZZ$1, 0))</f>
        <v/>
      </c>
      <c r="C667">
        <f>INDEX(resultados!$A$2:$ZZ$2614, 661, MATCH($B$3, resultados!$A$1:$ZZ$1, 0))</f>
        <v/>
      </c>
    </row>
    <row r="668">
      <c r="A668">
        <f>INDEX(resultados!$A$2:$ZZ$2614, 662, MATCH($B$1, resultados!$A$1:$ZZ$1, 0))</f>
        <v/>
      </c>
      <c r="B668">
        <f>INDEX(resultados!$A$2:$ZZ$2614, 662, MATCH($B$2, resultados!$A$1:$ZZ$1, 0))</f>
        <v/>
      </c>
      <c r="C668">
        <f>INDEX(resultados!$A$2:$ZZ$2614, 662, MATCH($B$3, resultados!$A$1:$ZZ$1, 0))</f>
        <v/>
      </c>
    </row>
    <row r="669">
      <c r="A669">
        <f>INDEX(resultados!$A$2:$ZZ$2614, 663, MATCH($B$1, resultados!$A$1:$ZZ$1, 0))</f>
        <v/>
      </c>
      <c r="B669">
        <f>INDEX(resultados!$A$2:$ZZ$2614, 663, MATCH($B$2, resultados!$A$1:$ZZ$1, 0))</f>
        <v/>
      </c>
      <c r="C669">
        <f>INDEX(resultados!$A$2:$ZZ$2614, 663, MATCH($B$3, resultados!$A$1:$ZZ$1, 0))</f>
        <v/>
      </c>
    </row>
    <row r="670">
      <c r="A670">
        <f>INDEX(resultados!$A$2:$ZZ$2614, 664, MATCH($B$1, resultados!$A$1:$ZZ$1, 0))</f>
        <v/>
      </c>
      <c r="B670">
        <f>INDEX(resultados!$A$2:$ZZ$2614, 664, MATCH($B$2, resultados!$A$1:$ZZ$1, 0))</f>
        <v/>
      </c>
      <c r="C670">
        <f>INDEX(resultados!$A$2:$ZZ$2614, 664, MATCH($B$3, resultados!$A$1:$ZZ$1, 0))</f>
        <v/>
      </c>
    </row>
    <row r="671">
      <c r="A671">
        <f>INDEX(resultados!$A$2:$ZZ$2614, 665, MATCH($B$1, resultados!$A$1:$ZZ$1, 0))</f>
        <v/>
      </c>
      <c r="B671">
        <f>INDEX(resultados!$A$2:$ZZ$2614, 665, MATCH($B$2, resultados!$A$1:$ZZ$1, 0))</f>
        <v/>
      </c>
      <c r="C671">
        <f>INDEX(resultados!$A$2:$ZZ$2614, 665, MATCH($B$3, resultados!$A$1:$ZZ$1, 0))</f>
        <v/>
      </c>
    </row>
    <row r="672">
      <c r="A672">
        <f>INDEX(resultados!$A$2:$ZZ$2614, 666, MATCH($B$1, resultados!$A$1:$ZZ$1, 0))</f>
        <v/>
      </c>
      <c r="B672">
        <f>INDEX(resultados!$A$2:$ZZ$2614, 666, MATCH($B$2, resultados!$A$1:$ZZ$1, 0))</f>
        <v/>
      </c>
      <c r="C672">
        <f>INDEX(resultados!$A$2:$ZZ$2614, 666, MATCH($B$3, resultados!$A$1:$ZZ$1, 0))</f>
        <v/>
      </c>
    </row>
    <row r="673">
      <c r="A673">
        <f>INDEX(resultados!$A$2:$ZZ$2614, 667, MATCH($B$1, resultados!$A$1:$ZZ$1, 0))</f>
        <v/>
      </c>
      <c r="B673">
        <f>INDEX(resultados!$A$2:$ZZ$2614, 667, MATCH($B$2, resultados!$A$1:$ZZ$1, 0))</f>
        <v/>
      </c>
      <c r="C673">
        <f>INDEX(resultados!$A$2:$ZZ$2614, 667, MATCH($B$3, resultados!$A$1:$ZZ$1, 0))</f>
        <v/>
      </c>
    </row>
    <row r="674">
      <c r="A674">
        <f>INDEX(resultados!$A$2:$ZZ$2614, 668, MATCH($B$1, resultados!$A$1:$ZZ$1, 0))</f>
        <v/>
      </c>
      <c r="B674">
        <f>INDEX(resultados!$A$2:$ZZ$2614, 668, MATCH($B$2, resultados!$A$1:$ZZ$1, 0))</f>
        <v/>
      </c>
      <c r="C674">
        <f>INDEX(resultados!$A$2:$ZZ$2614, 668, MATCH($B$3, resultados!$A$1:$ZZ$1, 0))</f>
        <v/>
      </c>
    </row>
    <row r="675">
      <c r="A675">
        <f>INDEX(resultados!$A$2:$ZZ$2614, 669, MATCH($B$1, resultados!$A$1:$ZZ$1, 0))</f>
        <v/>
      </c>
      <c r="B675">
        <f>INDEX(resultados!$A$2:$ZZ$2614, 669, MATCH($B$2, resultados!$A$1:$ZZ$1, 0))</f>
        <v/>
      </c>
      <c r="C675">
        <f>INDEX(resultados!$A$2:$ZZ$2614, 669, MATCH($B$3, resultados!$A$1:$ZZ$1, 0))</f>
        <v/>
      </c>
    </row>
    <row r="676">
      <c r="A676">
        <f>INDEX(resultados!$A$2:$ZZ$2614, 670, MATCH($B$1, resultados!$A$1:$ZZ$1, 0))</f>
        <v/>
      </c>
      <c r="B676">
        <f>INDEX(resultados!$A$2:$ZZ$2614, 670, MATCH($B$2, resultados!$A$1:$ZZ$1, 0))</f>
        <v/>
      </c>
      <c r="C676">
        <f>INDEX(resultados!$A$2:$ZZ$2614, 670, MATCH($B$3, resultados!$A$1:$ZZ$1, 0))</f>
        <v/>
      </c>
    </row>
    <row r="677">
      <c r="A677">
        <f>INDEX(resultados!$A$2:$ZZ$2614, 671, MATCH($B$1, resultados!$A$1:$ZZ$1, 0))</f>
        <v/>
      </c>
      <c r="B677">
        <f>INDEX(resultados!$A$2:$ZZ$2614, 671, MATCH($B$2, resultados!$A$1:$ZZ$1, 0))</f>
        <v/>
      </c>
      <c r="C677">
        <f>INDEX(resultados!$A$2:$ZZ$2614, 671, MATCH($B$3, resultados!$A$1:$ZZ$1, 0))</f>
        <v/>
      </c>
    </row>
    <row r="678">
      <c r="A678">
        <f>INDEX(resultados!$A$2:$ZZ$2614, 672, MATCH($B$1, resultados!$A$1:$ZZ$1, 0))</f>
        <v/>
      </c>
      <c r="B678">
        <f>INDEX(resultados!$A$2:$ZZ$2614, 672, MATCH($B$2, resultados!$A$1:$ZZ$1, 0))</f>
        <v/>
      </c>
      <c r="C678">
        <f>INDEX(resultados!$A$2:$ZZ$2614, 672, MATCH($B$3, resultados!$A$1:$ZZ$1, 0))</f>
        <v/>
      </c>
    </row>
    <row r="679">
      <c r="A679">
        <f>INDEX(resultados!$A$2:$ZZ$2614, 673, MATCH($B$1, resultados!$A$1:$ZZ$1, 0))</f>
        <v/>
      </c>
      <c r="B679">
        <f>INDEX(resultados!$A$2:$ZZ$2614, 673, MATCH($B$2, resultados!$A$1:$ZZ$1, 0))</f>
        <v/>
      </c>
      <c r="C679">
        <f>INDEX(resultados!$A$2:$ZZ$2614, 673, MATCH($B$3, resultados!$A$1:$ZZ$1, 0))</f>
        <v/>
      </c>
    </row>
    <row r="680">
      <c r="A680">
        <f>INDEX(resultados!$A$2:$ZZ$2614, 674, MATCH($B$1, resultados!$A$1:$ZZ$1, 0))</f>
        <v/>
      </c>
      <c r="B680">
        <f>INDEX(resultados!$A$2:$ZZ$2614, 674, MATCH($B$2, resultados!$A$1:$ZZ$1, 0))</f>
        <v/>
      </c>
      <c r="C680">
        <f>INDEX(resultados!$A$2:$ZZ$2614, 674, MATCH($B$3, resultados!$A$1:$ZZ$1, 0))</f>
        <v/>
      </c>
    </row>
    <row r="681">
      <c r="A681">
        <f>INDEX(resultados!$A$2:$ZZ$2614, 675, MATCH($B$1, resultados!$A$1:$ZZ$1, 0))</f>
        <v/>
      </c>
      <c r="B681">
        <f>INDEX(resultados!$A$2:$ZZ$2614, 675, MATCH($B$2, resultados!$A$1:$ZZ$1, 0))</f>
        <v/>
      </c>
      <c r="C681">
        <f>INDEX(resultados!$A$2:$ZZ$2614, 675, MATCH($B$3, resultados!$A$1:$ZZ$1, 0))</f>
        <v/>
      </c>
    </row>
    <row r="682">
      <c r="A682">
        <f>INDEX(resultados!$A$2:$ZZ$2614, 676, MATCH($B$1, resultados!$A$1:$ZZ$1, 0))</f>
        <v/>
      </c>
      <c r="B682">
        <f>INDEX(resultados!$A$2:$ZZ$2614, 676, MATCH($B$2, resultados!$A$1:$ZZ$1, 0))</f>
        <v/>
      </c>
      <c r="C682">
        <f>INDEX(resultados!$A$2:$ZZ$2614, 676, MATCH($B$3, resultados!$A$1:$ZZ$1, 0))</f>
        <v/>
      </c>
    </row>
    <row r="683">
      <c r="A683">
        <f>INDEX(resultados!$A$2:$ZZ$2614, 677, MATCH($B$1, resultados!$A$1:$ZZ$1, 0))</f>
        <v/>
      </c>
      <c r="B683">
        <f>INDEX(resultados!$A$2:$ZZ$2614, 677, MATCH($B$2, resultados!$A$1:$ZZ$1, 0))</f>
        <v/>
      </c>
      <c r="C683">
        <f>INDEX(resultados!$A$2:$ZZ$2614, 677, MATCH($B$3, resultados!$A$1:$ZZ$1, 0))</f>
        <v/>
      </c>
    </row>
    <row r="684">
      <c r="A684">
        <f>INDEX(resultados!$A$2:$ZZ$2614, 678, MATCH($B$1, resultados!$A$1:$ZZ$1, 0))</f>
        <v/>
      </c>
      <c r="B684">
        <f>INDEX(resultados!$A$2:$ZZ$2614, 678, MATCH($B$2, resultados!$A$1:$ZZ$1, 0))</f>
        <v/>
      </c>
      <c r="C684">
        <f>INDEX(resultados!$A$2:$ZZ$2614, 678, MATCH($B$3, resultados!$A$1:$ZZ$1, 0))</f>
        <v/>
      </c>
    </row>
    <row r="685">
      <c r="A685">
        <f>INDEX(resultados!$A$2:$ZZ$2614, 679, MATCH($B$1, resultados!$A$1:$ZZ$1, 0))</f>
        <v/>
      </c>
      <c r="B685">
        <f>INDEX(resultados!$A$2:$ZZ$2614, 679, MATCH($B$2, resultados!$A$1:$ZZ$1, 0))</f>
        <v/>
      </c>
      <c r="C685">
        <f>INDEX(resultados!$A$2:$ZZ$2614, 679, MATCH($B$3, resultados!$A$1:$ZZ$1, 0))</f>
        <v/>
      </c>
    </row>
    <row r="686">
      <c r="A686">
        <f>INDEX(resultados!$A$2:$ZZ$2614, 680, MATCH($B$1, resultados!$A$1:$ZZ$1, 0))</f>
        <v/>
      </c>
      <c r="B686">
        <f>INDEX(resultados!$A$2:$ZZ$2614, 680, MATCH($B$2, resultados!$A$1:$ZZ$1, 0))</f>
        <v/>
      </c>
      <c r="C686">
        <f>INDEX(resultados!$A$2:$ZZ$2614, 680, MATCH($B$3, resultados!$A$1:$ZZ$1, 0))</f>
        <v/>
      </c>
    </row>
    <row r="687">
      <c r="A687">
        <f>INDEX(resultados!$A$2:$ZZ$2614, 681, MATCH($B$1, resultados!$A$1:$ZZ$1, 0))</f>
        <v/>
      </c>
      <c r="B687">
        <f>INDEX(resultados!$A$2:$ZZ$2614, 681, MATCH($B$2, resultados!$A$1:$ZZ$1, 0))</f>
        <v/>
      </c>
      <c r="C687">
        <f>INDEX(resultados!$A$2:$ZZ$2614, 681, MATCH($B$3, resultados!$A$1:$ZZ$1, 0))</f>
        <v/>
      </c>
    </row>
    <row r="688">
      <c r="A688">
        <f>INDEX(resultados!$A$2:$ZZ$2614, 682, MATCH($B$1, resultados!$A$1:$ZZ$1, 0))</f>
        <v/>
      </c>
      <c r="B688">
        <f>INDEX(resultados!$A$2:$ZZ$2614, 682, MATCH($B$2, resultados!$A$1:$ZZ$1, 0))</f>
        <v/>
      </c>
      <c r="C688">
        <f>INDEX(resultados!$A$2:$ZZ$2614, 682, MATCH($B$3, resultados!$A$1:$ZZ$1, 0))</f>
        <v/>
      </c>
    </row>
    <row r="689">
      <c r="A689">
        <f>INDEX(resultados!$A$2:$ZZ$2614, 683, MATCH($B$1, resultados!$A$1:$ZZ$1, 0))</f>
        <v/>
      </c>
      <c r="B689">
        <f>INDEX(resultados!$A$2:$ZZ$2614, 683, MATCH($B$2, resultados!$A$1:$ZZ$1, 0))</f>
        <v/>
      </c>
      <c r="C689">
        <f>INDEX(resultados!$A$2:$ZZ$2614, 683, MATCH($B$3, resultados!$A$1:$ZZ$1, 0))</f>
        <v/>
      </c>
    </row>
    <row r="690">
      <c r="A690">
        <f>INDEX(resultados!$A$2:$ZZ$2614, 684, MATCH($B$1, resultados!$A$1:$ZZ$1, 0))</f>
        <v/>
      </c>
      <c r="B690">
        <f>INDEX(resultados!$A$2:$ZZ$2614, 684, MATCH($B$2, resultados!$A$1:$ZZ$1, 0))</f>
        <v/>
      </c>
      <c r="C690">
        <f>INDEX(resultados!$A$2:$ZZ$2614, 684, MATCH($B$3, resultados!$A$1:$ZZ$1, 0))</f>
        <v/>
      </c>
    </row>
    <row r="691">
      <c r="A691">
        <f>INDEX(resultados!$A$2:$ZZ$2614, 685, MATCH($B$1, resultados!$A$1:$ZZ$1, 0))</f>
        <v/>
      </c>
      <c r="B691">
        <f>INDEX(resultados!$A$2:$ZZ$2614, 685, MATCH($B$2, resultados!$A$1:$ZZ$1, 0))</f>
        <v/>
      </c>
      <c r="C691">
        <f>INDEX(resultados!$A$2:$ZZ$2614, 685, MATCH($B$3, resultados!$A$1:$ZZ$1, 0))</f>
        <v/>
      </c>
    </row>
    <row r="692">
      <c r="A692">
        <f>INDEX(resultados!$A$2:$ZZ$2614, 686, MATCH($B$1, resultados!$A$1:$ZZ$1, 0))</f>
        <v/>
      </c>
      <c r="B692">
        <f>INDEX(resultados!$A$2:$ZZ$2614, 686, MATCH($B$2, resultados!$A$1:$ZZ$1, 0))</f>
        <v/>
      </c>
      <c r="C692">
        <f>INDEX(resultados!$A$2:$ZZ$2614, 686, MATCH($B$3, resultados!$A$1:$ZZ$1, 0))</f>
        <v/>
      </c>
    </row>
    <row r="693">
      <c r="A693">
        <f>INDEX(resultados!$A$2:$ZZ$2614, 687, MATCH($B$1, resultados!$A$1:$ZZ$1, 0))</f>
        <v/>
      </c>
      <c r="B693">
        <f>INDEX(resultados!$A$2:$ZZ$2614, 687, MATCH($B$2, resultados!$A$1:$ZZ$1, 0))</f>
        <v/>
      </c>
      <c r="C693">
        <f>INDEX(resultados!$A$2:$ZZ$2614, 687, MATCH($B$3, resultados!$A$1:$ZZ$1, 0))</f>
        <v/>
      </c>
    </row>
    <row r="694">
      <c r="A694">
        <f>INDEX(resultados!$A$2:$ZZ$2614, 688, MATCH($B$1, resultados!$A$1:$ZZ$1, 0))</f>
        <v/>
      </c>
      <c r="B694">
        <f>INDEX(resultados!$A$2:$ZZ$2614, 688, MATCH($B$2, resultados!$A$1:$ZZ$1, 0))</f>
        <v/>
      </c>
      <c r="C694">
        <f>INDEX(resultados!$A$2:$ZZ$2614, 688, MATCH($B$3, resultados!$A$1:$ZZ$1, 0))</f>
        <v/>
      </c>
    </row>
    <row r="695">
      <c r="A695">
        <f>INDEX(resultados!$A$2:$ZZ$2614, 689, MATCH($B$1, resultados!$A$1:$ZZ$1, 0))</f>
        <v/>
      </c>
      <c r="B695">
        <f>INDEX(resultados!$A$2:$ZZ$2614, 689, MATCH($B$2, resultados!$A$1:$ZZ$1, 0))</f>
        <v/>
      </c>
      <c r="C695">
        <f>INDEX(resultados!$A$2:$ZZ$2614, 689, MATCH($B$3, resultados!$A$1:$ZZ$1, 0))</f>
        <v/>
      </c>
    </row>
    <row r="696">
      <c r="A696">
        <f>INDEX(resultados!$A$2:$ZZ$2614, 690, MATCH($B$1, resultados!$A$1:$ZZ$1, 0))</f>
        <v/>
      </c>
      <c r="B696">
        <f>INDEX(resultados!$A$2:$ZZ$2614, 690, MATCH($B$2, resultados!$A$1:$ZZ$1, 0))</f>
        <v/>
      </c>
      <c r="C696">
        <f>INDEX(resultados!$A$2:$ZZ$2614, 690, MATCH($B$3, resultados!$A$1:$ZZ$1, 0))</f>
        <v/>
      </c>
    </row>
    <row r="697">
      <c r="A697">
        <f>INDEX(resultados!$A$2:$ZZ$2614, 691, MATCH($B$1, resultados!$A$1:$ZZ$1, 0))</f>
        <v/>
      </c>
      <c r="B697">
        <f>INDEX(resultados!$A$2:$ZZ$2614, 691, MATCH($B$2, resultados!$A$1:$ZZ$1, 0))</f>
        <v/>
      </c>
      <c r="C697">
        <f>INDEX(resultados!$A$2:$ZZ$2614, 691, MATCH($B$3, resultados!$A$1:$ZZ$1, 0))</f>
        <v/>
      </c>
    </row>
    <row r="698">
      <c r="A698">
        <f>INDEX(resultados!$A$2:$ZZ$2614, 692, MATCH($B$1, resultados!$A$1:$ZZ$1, 0))</f>
        <v/>
      </c>
      <c r="B698">
        <f>INDEX(resultados!$A$2:$ZZ$2614, 692, MATCH($B$2, resultados!$A$1:$ZZ$1, 0))</f>
        <v/>
      </c>
      <c r="C698">
        <f>INDEX(resultados!$A$2:$ZZ$2614, 692, MATCH($B$3, resultados!$A$1:$ZZ$1, 0))</f>
        <v/>
      </c>
    </row>
    <row r="699">
      <c r="A699">
        <f>INDEX(resultados!$A$2:$ZZ$2614, 693, MATCH($B$1, resultados!$A$1:$ZZ$1, 0))</f>
        <v/>
      </c>
      <c r="B699">
        <f>INDEX(resultados!$A$2:$ZZ$2614, 693, MATCH($B$2, resultados!$A$1:$ZZ$1, 0))</f>
        <v/>
      </c>
      <c r="C699">
        <f>INDEX(resultados!$A$2:$ZZ$2614, 693, MATCH($B$3, resultados!$A$1:$ZZ$1, 0))</f>
        <v/>
      </c>
    </row>
    <row r="700">
      <c r="A700">
        <f>INDEX(resultados!$A$2:$ZZ$2614, 694, MATCH($B$1, resultados!$A$1:$ZZ$1, 0))</f>
        <v/>
      </c>
      <c r="B700">
        <f>INDEX(resultados!$A$2:$ZZ$2614, 694, MATCH($B$2, resultados!$A$1:$ZZ$1, 0))</f>
        <v/>
      </c>
      <c r="C700">
        <f>INDEX(resultados!$A$2:$ZZ$2614, 694, MATCH($B$3, resultados!$A$1:$ZZ$1, 0))</f>
        <v/>
      </c>
    </row>
    <row r="701">
      <c r="A701">
        <f>INDEX(resultados!$A$2:$ZZ$2614, 695, MATCH($B$1, resultados!$A$1:$ZZ$1, 0))</f>
        <v/>
      </c>
      <c r="B701">
        <f>INDEX(resultados!$A$2:$ZZ$2614, 695, MATCH($B$2, resultados!$A$1:$ZZ$1, 0))</f>
        <v/>
      </c>
      <c r="C701">
        <f>INDEX(resultados!$A$2:$ZZ$2614, 695, MATCH($B$3, resultados!$A$1:$ZZ$1, 0))</f>
        <v/>
      </c>
    </row>
    <row r="702">
      <c r="A702">
        <f>INDEX(resultados!$A$2:$ZZ$2614, 696, MATCH($B$1, resultados!$A$1:$ZZ$1, 0))</f>
        <v/>
      </c>
      <c r="B702">
        <f>INDEX(resultados!$A$2:$ZZ$2614, 696, MATCH($B$2, resultados!$A$1:$ZZ$1, 0))</f>
        <v/>
      </c>
      <c r="C702">
        <f>INDEX(resultados!$A$2:$ZZ$2614, 696, MATCH($B$3, resultados!$A$1:$ZZ$1, 0))</f>
        <v/>
      </c>
    </row>
    <row r="703">
      <c r="A703">
        <f>INDEX(resultados!$A$2:$ZZ$2614, 697, MATCH($B$1, resultados!$A$1:$ZZ$1, 0))</f>
        <v/>
      </c>
      <c r="B703">
        <f>INDEX(resultados!$A$2:$ZZ$2614, 697, MATCH($B$2, resultados!$A$1:$ZZ$1, 0))</f>
        <v/>
      </c>
      <c r="C703">
        <f>INDEX(resultados!$A$2:$ZZ$2614, 697, MATCH($B$3, resultados!$A$1:$ZZ$1, 0))</f>
        <v/>
      </c>
    </row>
    <row r="704">
      <c r="A704">
        <f>INDEX(resultados!$A$2:$ZZ$2614, 698, MATCH($B$1, resultados!$A$1:$ZZ$1, 0))</f>
        <v/>
      </c>
      <c r="B704">
        <f>INDEX(resultados!$A$2:$ZZ$2614, 698, MATCH($B$2, resultados!$A$1:$ZZ$1, 0))</f>
        <v/>
      </c>
      <c r="C704">
        <f>INDEX(resultados!$A$2:$ZZ$2614, 698, MATCH($B$3, resultados!$A$1:$ZZ$1, 0))</f>
        <v/>
      </c>
    </row>
    <row r="705">
      <c r="A705">
        <f>INDEX(resultados!$A$2:$ZZ$2614, 699, MATCH($B$1, resultados!$A$1:$ZZ$1, 0))</f>
        <v/>
      </c>
      <c r="B705">
        <f>INDEX(resultados!$A$2:$ZZ$2614, 699, MATCH($B$2, resultados!$A$1:$ZZ$1, 0))</f>
        <v/>
      </c>
      <c r="C705">
        <f>INDEX(resultados!$A$2:$ZZ$2614, 699, MATCH($B$3, resultados!$A$1:$ZZ$1, 0))</f>
        <v/>
      </c>
    </row>
    <row r="706">
      <c r="A706">
        <f>INDEX(resultados!$A$2:$ZZ$2614, 700, MATCH($B$1, resultados!$A$1:$ZZ$1, 0))</f>
        <v/>
      </c>
      <c r="B706">
        <f>INDEX(resultados!$A$2:$ZZ$2614, 700, MATCH($B$2, resultados!$A$1:$ZZ$1, 0))</f>
        <v/>
      </c>
      <c r="C706">
        <f>INDEX(resultados!$A$2:$ZZ$2614, 700, MATCH($B$3, resultados!$A$1:$ZZ$1, 0))</f>
        <v/>
      </c>
    </row>
    <row r="707">
      <c r="A707">
        <f>INDEX(resultados!$A$2:$ZZ$2614, 701, MATCH($B$1, resultados!$A$1:$ZZ$1, 0))</f>
        <v/>
      </c>
      <c r="B707">
        <f>INDEX(resultados!$A$2:$ZZ$2614, 701, MATCH($B$2, resultados!$A$1:$ZZ$1, 0))</f>
        <v/>
      </c>
      <c r="C707">
        <f>INDEX(resultados!$A$2:$ZZ$2614, 701, MATCH($B$3, resultados!$A$1:$ZZ$1, 0))</f>
        <v/>
      </c>
    </row>
    <row r="708">
      <c r="A708">
        <f>INDEX(resultados!$A$2:$ZZ$2614, 702, MATCH($B$1, resultados!$A$1:$ZZ$1, 0))</f>
        <v/>
      </c>
      <c r="B708">
        <f>INDEX(resultados!$A$2:$ZZ$2614, 702, MATCH($B$2, resultados!$A$1:$ZZ$1, 0))</f>
        <v/>
      </c>
      <c r="C708">
        <f>INDEX(resultados!$A$2:$ZZ$2614, 702, MATCH($B$3, resultados!$A$1:$ZZ$1, 0))</f>
        <v/>
      </c>
    </row>
    <row r="709">
      <c r="A709">
        <f>INDEX(resultados!$A$2:$ZZ$2614, 703, MATCH($B$1, resultados!$A$1:$ZZ$1, 0))</f>
        <v/>
      </c>
      <c r="B709">
        <f>INDEX(resultados!$A$2:$ZZ$2614, 703, MATCH($B$2, resultados!$A$1:$ZZ$1, 0))</f>
        <v/>
      </c>
      <c r="C709">
        <f>INDEX(resultados!$A$2:$ZZ$2614, 703, MATCH($B$3, resultados!$A$1:$ZZ$1, 0))</f>
        <v/>
      </c>
    </row>
    <row r="710">
      <c r="A710">
        <f>INDEX(resultados!$A$2:$ZZ$2614, 704, MATCH($B$1, resultados!$A$1:$ZZ$1, 0))</f>
        <v/>
      </c>
      <c r="B710">
        <f>INDEX(resultados!$A$2:$ZZ$2614, 704, MATCH($B$2, resultados!$A$1:$ZZ$1, 0))</f>
        <v/>
      </c>
      <c r="C710">
        <f>INDEX(resultados!$A$2:$ZZ$2614, 704, MATCH($B$3, resultados!$A$1:$ZZ$1, 0))</f>
        <v/>
      </c>
    </row>
    <row r="711">
      <c r="A711">
        <f>INDEX(resultados!$A$2:$ZZ$2614, 705, MATCH($B$1, resultados!$A$1:$ZZ$1, 0))</f>
        <v/>
      </c>
      <c r="B711">
        <f>INDEX(resultados!$A$2:$ZZ$2614, 705, MATCH($B$2, resultados!$A$1:$ZZ$1, 0))</f>
        <v/>
      </c>
      <c r="C711">
        <f>INDEX(resultados!$A$2:$ZZ$2614, 705, MATCH($B$3, resultados!$A$1:$ZZ$1, 0))</f>
        <v/>
      </c>
    </row>
    <row r="712">
      <c r="A712">
        <f>INDEX(resultados!$A$2:$ZZ$2614, 706, MATCH($B$1, resultados!$A$1:$ZZ$1, 0))</f>
        <v/>
      </c>
      <c r="B712">
        <f>INDEX(resultados!$A$2:$ZZ$2614, 706, MATCH($B$2, resultados!$A$1:$ZZ$1, 0))</f>
        <v/>
      </c>
      <c r="C712">
        <f>INDEX(resultados!$A$2:$ZZ$2614, 706, MATCH($B$3, resultados!$A$1:$ZZ$1, 0))</f>
        <v/>
      </c>
    </row>
    <row r="713">
      <c r="A713">
        <f>INDEX(resultados!$A$2:$ZZ$2614, 707, MATCH($B$1, resultados!$A$1:$ZZ$1, 0))</f>
        <v/>
      </c>
      <c r="B713">
        <f>INDEX(resultados!$A$2:$ZZ$2614, 707, MATCH($B$2, resultados!$A$1:$ZZ$1, 0))</f>
        <v/>
      </c>
      <c r="C713">
        <f>INDEX(resultados!$A$2:$ZZ$2614, 707, MATCH($B$3, resultados!$A$1:$ZZ$1, 0))</f>
        <v/>
      </c>
    </row>
    <row r="714">
      <c r="A714">
        <f>INDEX(resultados!$A$2:$ZZ$2614, 708, MATCH($B$1, resultados!$A$1:$ZZ$1, 0))</f>
        <v/>
      </c>
      <c r="B714">
        <f>INDEX(resultados!$A$2:$ZZ$2614, 708, MATCH($B$2, resultados!$A$1:$ZZ$1, 0))</f>
        <v/>
      </c>
      <c r="C714">
        <f>INDEX(resultados!$A$2:$ZZ$2614, 708, MATCH($B$3, resultados!$A$1:$ZZ$1, 0))</f>
        <v/>
      </c>
    </row>
    <row r="715">
      <c r="A715">
        <f>INDEX(resultados!$A$2:$ZZ$2614, 709, MATCH($B$1, resultados!$A$1:$ZZ$1, 0))</f>
        <v/>
      </c>
      <c r="B715">
        <f>INDEX(resultados!$A$2:$ZZ$2614, 709, MATCH($B$2, resultados!$A$1:$ZZ$1, 0))</f>
        <v/>
      </c>
      <c r="C715">
        <f>INDEX(resultados!$A$2:$ZZ$2614, 709, MATCH($B$3, resultados!$A$1:$ZZ$1, 0))</f>
        <v/>
      </c>
    </row>
    <row r="716">
      <c r="A716">
        <f>INDEX(resultados!$A$2:$ZZ$2614, 710, MATCH($B$1, resultados!$A$1:$ZZ$1, 0))</f>
        <v/>
      </c>
      <c r="B716">
        <f>INDEX(resultados!$A$2:$ZZ$2614, 710, MATCH($B$2, resultados!$A$1:$ZZ$1, 0))</f>
        <v/>
      </c>
      <c r="C716">
        <f>INDEX(resultados!$A$2:$ZZ$2614, 710, MATCH($B$3, resultados!$A$1:$ZZ$1, 0))</f>
        <v/>
      </c>
    </row>
    <row r="717">
      <c r="A717">
        <f>INDEX(resultados!$A$2:$ZZ$2614, 711, MATCH($B$1, resultados!$A$1:$ZZ$1, 0))</f>
        <v/>
      </c>
      <c r="B717">
        <f>INDEX(resultados!$A$2:$ZZ$2614, 711, MATCH($B$2, resultados!$A$1:$ZZ$1, 0))</f>
        <v/>
      </c>
      <c r="C717">
        <f>INDEX(resultados!$A$2:$ZZ$2614, 711, MATCH($B$3, resultados!$A$1:$ZZ$1, 0))</f>
        <v/>
      </c>
    </row>
    <row r="718">
      <c r="A718">
        <f>INDEX(resultados!$A$2:$ZZ$2614, 712, MATCH($B$1, resultados!$A$1:$ZZ$1, 0))</f>
        <v/>
      </c>
      <c r="B718">
        <f>INDEX(resultados!$A$2:$ZZ$2614, 712, MATCH($B$2, resultados!$A$1:$ZZ$1, 0))</f>
        <v/>
      </c>
      <c r="C718">
        <f>INDEX(resultados!$A$2:$ZZ$2614, 712, MATCH($B$3, resultados!$A$1:$ZZ$1, 0))</f>
        <v/>
      </c>
    </row>
    <row r="719">
      <c r="A719">
        <f>INDEX(resultados!$A$2:$ZZ$2614, 713, MATCH($B$1, resultados!$A$1:$ZZ$1, 0))</f>
        <v/>
      </c>
      <c r="B719">
        <f>INDEX(resultados!$A$2:$ZZ$2614, 713, MATCH($B$2, resultados!$A$1:$ZZ$1, 0))</f>
        <v/>
      </c>
      <c r="C719">
        <f>INDEX(resultados!$A$2:$ZZ$2614, 713, MATCH($B$3, resultados!$A$1:$ZZ$1, 0))</f>
        <v/>
      </c>
    </row>
    <row r="720">
      <c r="A720">
        <f>INDEX(resultados!$A$2:$ZZ$2614, 714, MATCH($B$1, resultados!$A$1:$ZZ$1, 0))</f>
        <v/>
      </c>
      <c r="B720">
        <f>INDEX(resultados!$A$2:$ZZ$2614, 714, MATCH($B$2, resultados!$A$1:$ZZ$1, 0))</f>
        <v/>
      </c>
      <c r="C720">
        <f>INDEX(resultados!$A$2:$ZZ$2614, 714, MATCH($B$3, resultados!$A$1:$ZZ$1, 0))</f>
        <v/>
      </c>
    </row>
    <row r="721">
      <c r="A721">
        <f>INDEX(resultados!$A$2:$ZZ$2614, 715, MATCH($B$1, resultados!$A$1:$ZZ$1, 0))</f>
        <v/>
      </c>
      <c r="B721">
        <f>INDEX(resultados!$A$2:$ZZ$2614, 715, MATCH($B$2, resultados!$A$1:$ZZ$1, 0))</f>
        <v/>
      </c>
      <c r="C721">
        <f>INDEX(resultados!$A$2:$ZZ$2614, 715, MATCH($B$3, resultados!$A$1:$ZZ$1, 0))</f>
        <v/>
      </c>
    </row>
    <row r="722">
      <c r="A722">
        <f>INDEX(resultados!$A$2:$ZZ$2614, 716, MATCH($B$1, resultados!$A$1:$ZZ$1, 0))</f>
        <v/>
      </c>
      <c r="B722">
        <f>INDEX(resultados!$A$2:$ZZ$2614, 716, MATCH($B$2, resultados!$A$1:$ZZ$1, 0))</f>
        <v/>
      </c>
      <c r="C722">
        <f>INDEX(resultados!$A$2:$ZZ$2614, 716, MATCH($B$3, resultados!$A$1:$ZZ$1, 0))</f>
        <v/>
      </c>
    </row>
    <row r="723">
      <c r="A723">
        <f>INDEX(resultados!$A$2:$ZZ$2614, 717, MATCH($B$1, resultados!$A$1:$ZZ$1, 0))</f>
        <v/>
      </c>
      <c r="B723">
        <f>INDEX(resultados!$A$2:$ZZ$2614, 717, MATCH($B$2, resultados!$A$1:$ZZ$1, 0))</f>
        <v/>
      </c>
      <c r="C723">
        <f>INDEX(resultados!$A$2:$ZZ$2614, 717, MATCH($B$3, resultados!$A$1:$ZZ$1, 0))</f>
        <v/>
      </c>
    </row>
    <row r="724">
      <c r="A724">
        <f>INDEX(resultados!$A$2:$ZZ$2614, 718, MATCH($B$1, resultados!$A$1:$ZZ$1, 0))</f>
        <v/>
      </c>
      <c r="B724">
        <f>INDEX(resultados!$A$2:$ZZ$2614, 718, MATCH($B$2, resultados!$A$1:$ZZ$1, 0))</f>
        <v/>
      </c>
      <c r="C724">
        <f>INDEX(resultados!$A$2:$ZZ$2614, 718, MATCH($B$3, resultados!$A$1:$ZZ$1, 0))</f>
        <v/>
      </c>
    </row>
    <row r="725">
      <c r="A725">
        <f>INDEX(resultados!$A$2:$ZZ$2614, 719, MATCH($B$1, resultados!$A$1:$ZZ$1, 0))</f>
        <v/>
      </c>
      <c r="B725">
        <f>INDEX(resultados!$A$2:$ZZ$2614, 719, MATCH($B$2, resultados!$A$1:$ZZ$1, 0))</f>
        <v/>
      </c>
      <c r="C725">
        <f>INDEX(resultados!$A$2:$ZZ$2614, 719, MATCH($B$3, resultados!$A$1:$ZZ$1, 0))</f>
        <v/>
      </c>
    </row>
    <row r="726">
      <c r="A726">
        <f>INDEX(resultados!$A$2:$ZZ$2614, 720, MATCH($B$1, resultados!$A$1:$ZZ$1, 0))</f>
        <v/>
      </c>
      <c r="B726">
        <f>INDEX(resultados!$A$2:$ZZ$2614, 720, MATCH($B$2, resultados!$A$1:$ZZ$1, 0))</f>
        <v/>
      </c>
      <c r="C726">
        <f>INDEX(resultados!$A$2:$ZZ$2614, 720, MATCH($B$3, resultados!$A$1:$ZZ$1, 0))</f>
        <v/>
      </c>
    </row>
    <row r="727">
      <c r="A727">
        <f>INDEX(resultados!$A$2:$ZZ$2614, 721, MATCH($B$1, resultados!$A$1:$ZZ$1, 0))</f>
        <v/>
      </c>
      <c r="B727">
        <f>INDEX(resultados!$A$2:$ZZ$2614, 721, MATCH($B$2, resultados!$A$1:$ZZ$1, 0))</f>
        <v/>
      </c>
      <c r="C727">
        <f>INDEX(resultados!$A$2:$ZZ$2614, 721, MATCH($B$3, resultados!$A$1:$ZZ$1, 0))</f>
        <v/>
      </c>
    </row>
    <row r="728">
      <c r="A728">
        <f>INDEX(resultados!$A$2:$ZZ$2614, 722, MATCH($B$1, resultados!$A$1:$ZZ$1, 0))</f>
        <v/>
      </c>
      <c r="B728">
        <f>INDEX(resultados!$A$2:$ZZ$2614, 722, MATCH($B$2, resultados!$A$1:$ZZ$1, 0))</f>
        <v/>
      </c>
      <c r="C728">
        <f>INDEX(resultados!$A$2:$ZZ$2614, 722, MATCH($B$3, resultados!$A$1:$ZZ$1, 0))</f>
        <v/>
      </c>
    </row>
    <row r="729">
      <c r="A729">
        <f>INDEX(resultados!$A$2:$ZZ$2614, 723, MATCH($B$1, resultados!$A$1:$ZZ$1, 0))</f>
        <v/>
      </c>
      <c r="B729">
        <f>INDEX(resultados!$A$2:$ZZ$2614, 723, MATCH($B$2, resultados!$A$1:$ZZ$1, 0))</f>
        <v/>
      </c>
      <c r="C729">
        <f>INDEX(resultados!$A$2:$ZZ$2614, 723, MATCH($B$3, resultados!$A$1:$ZZ$1, 0))</f>
        <v/>
      </c>
    </row>
    <row r="730">
      <c r="A730">
        <f>INDEX(resultados!$A$2:$ZZ$2614, 724, MATCH($B$1, resultados!$A$1:$ZZ$1, 0))</f>
        <v/>
      </c>
      <c r="B730">
        <f>INDEX(resultados!$A$2:$ZZ$2614, 724, MATCH($B$2, resultados!$A$1:$ZZ$1, 0))</f>
        <v/>
      </c>
      <c r="C730">
        <f>INDEX(resultados!$A$2:$ZZ$2614, 724, MATCH($B$3, resultados!$A$1:$ZZ$1, 0))</f>
        <v/>
      </c>
    </row>
    <row r="731">
      <c r="A731">
        <f>INDEX(resultados!$A$2:$ZZ$2614, 725, MATCH($B$1, resultados!$A$1:$ZZ$1, 0))</f>
        <v/>
      </c>
      <c r="B731">
        <f>INDEX(resultados!$A$2:$ZZ$2614, 725, MATCH($B$2, resultados!$A$1:$ZZ$1, 0))</f>
        <v/>
      </c>
      <c r="C731">
        <f>INDEX(resultados!$A$2:$ZZ$2614, 725, MATCH($B$3, resultados!$A$1:$ZZ$1, 0))</f>
        <v/>
      </c>
    </row>
    <row r="732">
      <c r="A732">
        <f>INDEX(resultados!$A$2:$ZZ$2614, 726, MATCH($B$1, resultados!$A$1:$ZZ$1, 0))</f>
        <v/>
      </c>
      <c r="B732">
        <f>INDEX(resultados!$A$2:$ZZ$2614, 726, MATCH($B$2, resultados!$A$1:$ZZ$1, 0))</f>
        <v/>
      </c>
      <c r="C732">
        <f>INDEX(resultados!$A$2:$ZZ$2614, 726, MATCH($B$3, resultados!$A$1:$ZZ$1, 0))</f>
        <v/>
      </c>
    </row>
    <row r="733">
      <c r="A733">
        <f>INDEX(resultados!$A$2:$ZZ$2614, 727, MATCH($B$1, resultados!$A$1:$ZZ$1, 0))</f>
        <v/>
      </c>
      <c r="B733">
        <f>INDEX(resultados!$A$2:$ZZ$2614, 727, MATCH($B$2, resultados!$A$1:$ZZ$1, 0))</f>
        <v/>
      </c>
      <c r="C733">
        <f>INDEX(resultados!$A$2:$ZZ$2614, 727, MATCH($B$3, resultados!$A$1:$ZZ$1, 0))</f>
        <v/>
      </c>
    </row>
    <row r="734">
      <c r="A734">
        <f>INDEX(resultados!$A$2:$ZZ$2614, 728, MATCH($B$1, resultados!$A$1:$ZZ$1, 0))</f>
        <v/>
      </c>
      <c r="B734">
        <f>INDEX(resultados!$A$2:$ZZ$2614, 728, MATCH($B$2, resultados!$A$1:$ZZ$1, 0))</f>
        <v/>
      </c>
      <c r="C734">
        <f>INDEX(resultados!$A$2:$ZZ$2614, 728, MATCH($B$3, resultados!$A$1:$ZZ$1, 0))</f>
        <v/>
      </c>
    </row>
    <row r="735">
      <c r="A735">
        <f>INDEX(resultados!$A$2:$ZZ$2614, 729, MATCH($B$1, resultados!$A$1:$ZZ$1, 0))</f>
        <v/>
      </c>
      <c r="B735">
        <f>INDEX(resultados!$A$2:$ZZ$2614, 729, MATCH($B$2, resultados!$A$1:$ZZ$1, 0))</f>
        <v/>
      </c>
      <c r="C735">
        <f>INDEX(resultados!$A$2:$ZZ$2614, 729, MATCH($B$3, resultados!$A$1:$ZZ$1, 0))</f>
        <v/>
      </c>
    </row>
    <row r="736">
      <c r="A736">
        <f>INDEX(resultados!$A$2:$ZZ$2614, 730, MATCH($B$1, resultados!$A$1:$ZZ$1, 0))</f>
        <v/>
      </c>
      <c r="B736">
        <f>INDEX(resultados!$A$2:$ZZ$2614, 730, MATCH($B$2, resultados!$A$1:$ZZ$1, 0))</f>
        <v/>
      </c>
      <c r="C736">
        <f>INDEX(resultados!$A$2:$ZZ$2614, 730, MATCH($B$3, resultados!$A$1:$ZZ$1, 0))</f>
        <v/>
      </c>
    </row>
    <row r="737">
      <c r="A737">
        <f>INDEX(resultados!$A$2:$ZZ$2614, 731, MATCH($B$1, resultados!$A$1:$ZZ$1, 0))</f>
        <v/>
      </c>
      <c r="B737">
        <f>INDEX(resultados!$A$2:$ZZ$2614, 731, MATCH($B$2, resultados!$A$1:$ZZ$1, 0))</f>
        <v/>
      </c>
      <c r="C737">
        <f>INDEX(resultados!$A$2:$ZZ$2614, 731, MATCH($B$3, resultados!$A$1:$ZZ$1, 0))</f>
        <v/>
      </c>
    </row>
    <row r="738">
      <c r="A738">
        <f>INDEX(resultados!$A$2:$ZZ$2614, 732, MATCH($B$1, resultados!$A$1:$ZZ$1, 0))</f>
        <v/>
      </c>
      <c r="B738">
        <f>INDEX(resultados!$A$2:$ZZ$2614, 732, MATCH($B$2, resultados!$A$1:$ZZ$1, 0))</f>
        <v/>
      </c>
      <c r="C738">
        <f>INDEX(resultados!$A$2:$ZZ$2614, 732, MATCH($B$3, resultados!$A$1:$ZZ$1, 0))</f>
        <v/>
      </c>
    </row>
    <row r="739">
      <c r="A739">
        <f>INDEX(resultados!$A$2:$ZZ$2614, 733, MATCH($B$1, resultados!$A$1:$ZZ$1, 0))</f>
        <v/>
      </c>
      <c r="B739">
        <f>INDEX(resultados!$A$2:$ZZ$2614, 733, MATCH($B$2, resultados!$A$1:$ZZ$1, 0))</f>
        <v/>
      </c>
      <c r="C739">
        <f>INDEX(resultados!$A$2:$ZZ$2614, 733, MATCH($B$3, resultados!$A$1:$ZZ$1, 0))</f>
        <v/>
      </c>
    </row>
    <row r="740">
      <c r="A740">
        <f>INDEX(resultados!$A$2:$ZZ$2614, 734, MATCH($B$1, resultados!$A$1:$ZZ$1, 0))</f>
        <v/>
      </c>
      <c r="B740">
        <f>INDEX(resultados!$A$2:$ZZ$2614, 734, MATCH($B$2, resultados!$A$1:$ZZ$1, 0))</f>
        <v/>
      </c>
      <c r="C740">
        <f>INDEX(resultados!$A$2:$ZZ$2614, 734, MATCH($B$3, resultados!$A$1:$ZZ$1, 0))</f>
        <v/>
      </c>
    </row>
    <row r="741">
      <c r="A741">
        <f>INDEX(resultados!$A$2:$ZZ$2614, 735, MATCH($B$1, resultados!$A$1:$ZZ$1, 0))</f>
        <v/>
      </c>
      <c r="B741">
        <f>INDEX(resultados!$A$2:$ZZ$2614, 735, MATCH($B$2, resultados!$A$1:$ZZ$1, 0))</f>
        <v/>
      </c>
      <c r="C741">
        <f>INDEX(resultados!$A$2:$ZZ$2614, 735, MATCH($B$3, resultados!$A$1:$ZZ$1, 0))</f>
        <v/>
      </c>
    </row>
    <row r="742">
      <c r="A742">
        <f>INDEX(resultados!$A$2:$ZZ$2614, 736, MATCH($B$1, resultados!$A$1:$ZZ$1, 0))</f>
        <v/>
      </c>
      <c r="B742">
        <f>INDEX(resultados!$A$2:$ZZ$2614, 736, MATCH($B$2, resultados!$A$1:$ZZ$1, 0))</f>
        <v/>
      </c>
      <c r="C742">
        <f>INDEX(resultados!$A$2:$ZZ$2614, 736, MATCH($B$3, resultados!$A$1:$ZZ$1, 0))</f>
        <v/>
      </c>
    </row>
    <row r="743">
      <c r="A743">
        <f>INDEX(resultados!$A$2:$ZZ$2614, 737, MATCH($B$1, resultados!$A$1:$ZZ$1, 0))</f>
        <v/>
      </c>
      <c r="B743">
        <f>INDEX(resultados!$A$2:$ZZ$2614, 737, MATCH($B$2, resultados!$A$1:$ZZ$1, 0))</f>
        <v/>
      </c>
      <c r="C743">
        <f>INDEX(resultados!$A$2:$ZZ$2614, 737, MATCH($B$3, resultados!$A$1:$ZZ$1, 0))</f>
        <v/>
      </c>
    </row>
    <row r="744">
      <c r="A744">
        <f>INDEX(resultados!$A$2:$ZZ$2614, 738, MATCH($B$1, resultados!$A$1:$ZZ$1, 0))</f>
        <v/>
      </c>
      <c r="B744">
        <f>INDEX(resultados!$A$2:$ZZ$2614, 738, MATCH($B$2, resultados!$A$1:$ZZ$1, 0))</f>
        <v/>
      </c>
      <c r="C744">
        <f>INDEX(resultados!$A$2:$ZZ$2614, 738, MATCH($B$3, resultados!$A$1:$ZZ$1, 0))</f>
        <v/>
      </c>
    </row>
    <row r="745">
      <c r="A745">
        <f>INDEX(resultados!$A$2:$ZZ$2614, 739, MATCH($B$1, resultados!$A$1:$ZZ$1, 0))</f>
        <v/>
      </c>
      <c r="B745">
        <f>INDEX(resultados!$A$2:$ZZ$2614, 739, MATCH($B$2, resultados!$A$1:$ZZ$1, 0))</f>
        <v/>
      </c>
      <c r="C745">
        <f>INDEX(resultados!$A$2:$ZZ$2614, 739, MATCH($B$3, resultados!$A$1:$ZZ$1, 0))</f>
        <v/>
      </c>
    </row>
    <row r="746">
      <c r="A746">
        <f>INDEX(resultados!$A$2:$ZZ$2614, 740, MATCH($B$1, resultados!$A$1:$ZZ$1, 0))</f>
        <v/>
      </c>
      <c r="B746">
        <f>INDEX(resultados!$A$2:$ZZ$2614, 740, MATCH($B$2, resultados!$A$1:$ZZ$1, 0))</f>
        <v/>
      </c>
      <c r="C746">
        <f>INDEX(resultados!$A$2:$ZZ$2614, 740, MATCH($B$3, resultados!$A$1:$ZZ$1, 0))</f>
        <v/>
      </c>
    </row>
    <row r="747">
      <c r="A747">
        <f>INDEX(resultados!$A$2:$ZZ$2614, 741, MATCH($B$1, resultados!$A$1:$ZZ$1, 0))</f>
        <v/>
      </c>
      <c r="B747">
        <f>INDEX(resultados!$A$2:$ZZ$2614, 741, MATCH($B$2, resultados!$A$1:$ZZ$1, 0))</f>
        <v/>
      </c>
      <c r="C747">
        <f>INDEX(resultados!$A$2:$ZZ$2614, 741, MATCH($B$3, resultados!$A$1:$ZZ$1, 0))</f>
        <v/>
      </c>
    </row>
    <row r="748">
      <c r="A748">
        <f>INDEX(resultados!$A$2:$ZZ$2614, 742, MATCH($B$1, resultados!$A$1:$ZZ$1, 0))</f>
        <v/>
      </c>
      <c r="B748">
        <f>INDEX(resultados!$A$2:$ZZ$2614, 742, MATCH($B$2, resultados!$A$1:$ZZ$1, 0))</f>
        <v/>
      </c>
      <c r="C748">
        <f>INDEX(resultados!$A$2:$ZZ$2614, 742, MATCH($B$3, resultados!$A$1:$ZZ$1, 0))</f>
        <v/>
      </c>
    </row>
    <row r="749">
      <c r="A749">
        <f>INDEX(resultados!$A$2:$ZZ$2614, 743, MATCH($B$1, resultados!$A$1:$ZZ$1, 0))</f>
        <v/>
      </c>
      <c r="B749">
        <f>INDEX(resultados!$A$2:$ZZ$2614, 743, MATCH($B$2, resultados!$A$1:$ZZ$1, 0))</f>
        <v/>
      </c>
      <c r="C749">
        <f>INDEX(resultados!$A$2:$ZZ$2614, 743, MATCH($B$3, resultados!$A$1:$ZZ$1, 0))</f>
        <v/>
      </c>
    </row>
    <row r="750">
      <c r="A750">
        <f>INDEX(resultados!$A$2:$ZZ$2614, 744, MATCH($B$1, resultados!$A$1:$ZZ$1, 0))</f>
        <v/>
      </c>
      <c r="B750">
        <f>INDEX(resultados!$A$2:$ZZ$2614, 744, MATCH($B$2, resultados!$A$1:$ZZ$1, 0))</f>
        <v/>
      </c>
      <c r="C750">
        <f>INDEX(resultados!$A$2:$ZZ$2614, 744, MATCH($B$3, resultados!$A$1:$ZZ$1, 0))</f>
        <v/>
      </c>
    </row>
    <row r="751">
      <c r="A751">
        <f>INDEX(resultados!$A$2:$ZZ$2614, 745, MATCH($B$1, resultados!$A$1:$ZZ$1, 0))</f>
        <v/>
      </c>
      <c r="B751">
        <f>INDEX(resultados!$A$2:$ZZ$2614, 745, MATCH($B$2, resultados!$A$1:$ZZ$1, 0))</f>
        <v/>
      </c>
      <c r="C751">
        <f>INDEX(resultados!$A$2:$ZZ$2614, 745, MATCH($B$3, resultados!$A$1:$ZZ$1, 0))</f>
        <v/>
      </c>
    </row>
    <row r="752">
      <c r="A752">
        <f>INDEX(resultados!$A$2:$ZZ$2614, 746, MATCH($B$1, resultados!$A$1:$ZZ$1, 0))</f>
        <v/>
      </c>
      <c r="B752">
        <f>INDEX(resultados!$A$2:$ZZ$2614, 746, MATCH($B$2, resultados!$A$1:$ZZ$1, 0))</f>
        <v/>
      </c>
      <c r="C752">
        <f>INDEX(resultados!$A$2:$ZZ$2614, 746, MATCH($B$3, resultados!$A$1:$ZZ$1, 0))</f>
        <v/>
      </c>
    </row>
    <row r="753">
      <c r="A753">
        <f>INDEX(resultados!$A$2:$ZZ$2614, 747, MATCH($B$1, resultados!$A$1:$ZZ$1, 0))</f>
        <v/>
      </c>
      <c r="B753">
        <f>INDEX(resultados!$A$2:$ZZ$2614, 747, MATCH($B$2, resultados!$A$1:$ZZ$1, 0))</f>
        <v/>
      </c>
      <c r="C753">
        <f>INDEX(resultados!$A$2:$ZZ$2614, 747, MATCH($B$3, resultados!$A$1:$ZZ$1, 0))</f>
        <v/>
      </c>
    </row>
    <row r="754">
      <c r="A754">
        <f>INDEX(resultados!$A$2:$ZZ$2614, 748, MATCH($B$1, resultados!$A$1:$ZZ$1, 0))</f>
        <v/>
      </c>
      <c r="B754">
        <f>INDEX(resultados!$A$2:$ZZ$2614, 748, MATCH($B$2, resultados!$A$1:$ZZ$1, 0))</f>
        <v/>
      </c>
      <c r="C754">
        <f>INDEX(resultados!$A$2:$ZZ$2614, 748, MATCH($B$3, resultados!$A$1:$ZZ$1, 0))</f>
        <v/>
      </c>
    </row>
    <row r="755">
      <c r="A755">
        <f>INDEX(resultados!$A$2:$ZZ$2614, 749, MATCH($B$1, resultados!$A$1:$ZZ$1, 0))</f>
        <v/>
      </c>
      <c r="B755">
        <f>INDEX(resultados!$A$2:$ZZ$2614, 749, MATCH($B$2, resultados!$A$1:$ZZ$1, 0))</f>
        <v/>
      </c>
      <c r="C755">
        <f>INDEX(resultados!$A$2:$ZZ$2614, 749, MATCH($B$3, resultados!$A$1:$ZZ$1, 0))</f>
        <v/>
      </c>
    </row>
    <row r="756">
      <c r="A756">
        <f>INDEX(resultados!$A$2:$ZZ$2614, 750, MATCH($B$1, resultados!$A$1:$ZZ$1, 0))</f>
        <v/>
      </c>
      <c r="B756">
        <f>INDEX(resultados!$A$2:$ZZ$2614, 750, MATCH($B$2, resultados!$A$1:$ZZ$1, 0))</f>
        <v/>
      </c>
      <c r="C756">
        <f>INDEX(resultados!$A$2:$ZZ$2614, 750, MATCH($B$3, resultados!$A$1:$ZZ$1, 0))</f>
        <v/>
      </c>
    </row>
    <row r="757">
      <c r="A757">
        <f>INDEX(resultados!$A$2:$ZZ$2614, 751, MATCH($B$1, resultados!$A$1:$ZZ$1, 0))</f>
        <v/>
      </c>
      <c r="B757">
        <f>INDEX(resultados!$A$2:$ZZ$2614, 751, MATCH($B$2, resultados!$A$1:$ZZ$1, 0))</f>
        <v/>
      </c>
      <c r="C757">
        <f>INDEX(resultados!$A$2:$ZZ$2614, 751, MATCH($B$3, resultados!$A$1:$ZZ$1, 0))</f>
        <v/>
      </c>
    </row>
    <row r="758">
      <c r="A758">
        <f>INDEX(resultados!$A$2:$ZZ$2614, 752, MATCH($B$1, resultados!$A$1:$ZZ$1, 0))</f>
        <v/>
      </c>
      <c r="B758">
        <f>INDEX(resultados!$A$2:$ZZ$2614, 752, MATCH($B$2, resultados!$A$1:$ZZ$1, 0))</f>
        <v/>
      </c>
      <c r="C758">
        <f>INDEX(resultados!$A$2:$ZZ$2614, 752, MATCH($B$3, resultados!$A$1:$ZZ$1, 0))</f>
        <v/>
      </c>
    </row>
    <row r="759">
      <c r="A759">
        <f>INDEX(resultados!$A$2:$ZZ$2614, 753, MATCH($B$1, resultados!$A$1:$ZZ$1, 0))</f>
        <v/>
      </c>
      <c r="B759">
        <f>INDEX(resultados!$A$2:$ZZ$2614, 753, MATCH($B$2, resultados!$A$1:$ZZ$1, 0))</f>
        <v/>
      </c>
      <c r="C759">
        <f>INDEX(resultados!$A$2:$ZZ$2614, 753, MATCH($B$3, resultados!$A$1:$ZZ$1, 0))</f>
        <v/>
      </c>
    </row>
    <row r="760">
      <c r="A760">
        <f>INDEX(resultados!$A$2:$ZZ$2614, 754, MATCH($B$1, resultados!$A$1:$ZZ$1, 0))</f>
        <v/>
      </c>
      <c r="B760">
        <f>INDEX(resultados!$A$2:$ZZ$2614, 754, MATCH($B$2, resultados!$A$1:$ZZ$1, 0))</f>
        <v/>
      </c>
      <c r="C760">
        <f>INDEX(resultados!$A$2:$ZZ$2614, 754, MATCH($B$3, resultados!$A$1:$ZZ$1, 0))</f>
        <v/>
      </c>
    </row>
    <row r="761">
      <c r="A761">
        <f>INDEX(resultados!$A$2:$ZZ$2614, 755, MATCH($B$1, resultados!$A$1:$ZZ$1, 0))</f>
        <v/>
      </c>
      <c r="B761">
        <f>INDEX(resultados!$A$2:$ZZ$2614, 755, MATCH($B$2, resultados!$A$1:$ZZ$1, 0))</f>
        <v/>
      </c>
      <c r="C761">
        <f>INDEX(resultados!$A$2:$ZZ$2614, 755, MATCH($B$3, resultados!$A$1:$ZZ$1, 0))</f>
        <v/>
      </c>
    </row>
    <row r="762">
      <c r="A762">
        <f>INDEX(resultados!$A$2:$ZZ$2614, 756, MATCH($B$1, resultados!$A$1:$ZZ$1, 0))</f>
        <v/>
      </c>
      <c r="B762">
        <f>INDEX(resultados!$A$2:$ZZ$2614, 756, MATCH($B$2, resultados!$A$1:$ZZ$1, 0))</f>
        <v/>
      </c>
      <c r="C762">
        <f>INDEX(resultados!$A$2:$ZZ$2614, 756, MATCH($B$3, resultados!$A$1:$ZZ$1, 0))</f>
        <v/>
      </c>
    </row>
    <row r="763">
      <c r="A763">
        <f>INDEX(resultados!$A$2:$ZZ$2614, 757, MATCH($B$1, resultados!$A$1:$ZZ$1, 0))</f>
        <v/>
      </c>
      <c r="B763">
        <f>INDEX(resultados!$A$2:$ZZ$2614, 757, MATCH($B$2, resultados!$A$1:$ZZ$1, 0))</f>
        <v/>
      </c>
      <c r="C763">
        <f>INDEX(resultados!$A$2:$ZZ$2614, 757, MATCH($B$3, resultados!$A$1:$ZZ$1, 0))</f>
        <v/>
      </c>
    </row>
    <row r="764">
      <c r="A764">
        <f>INDEX(resultados!$A$2:$ZZ$2614, 758, MATCH($B$1, resultados!$A$1:$ZZ$1, 0))</f>
        <v/>
      </c>
      <c r="B764">
        <f>INDEX(resultados!$A$2:$ZZ$2614, 758, MATCH($B$2, resultados!$A$1:$ZZ$1, 0))</f>
        <v/>
      </c>
      <c r="C764">
        <f>INDEX(resultados!$A$2:$ZZ$2614, 758, MATCH($B$3, resultados!$A$1:$ZZ$1, 0))</f>
        <v/>
      </c>
    </row>
    <row r="765">
      <c r="A765">
        <f>INDEX(resultados!$A$2:$ZZ$2614, 759, MATCH($B$1, resultados!$A$1:$ZZ$1, 0))</f>
        <v/>
      </c>
      <c r="B765">
        <f>INDEX(resultados!$A$2:$ZZ$2614, 759, MATCH($B$2, resultados!$A$1:$ZZ$1, 0))</f>
        <v/>
      </c>
      <c r="C765">
        <f>INDEX(resultados!$A$2:$ZZ$2614, 759, MATCH($B$3, resultados!$A$1:$ZZ$1, 0))</f>
        <v/>
      </c>
    </row>
    <row r="766">
      <c r="A766">
        <f>INDEX(resultados!$A$2:$ZZ$2614, 760, MATCH($B$1, resultados!$A$1:$ZZ$1, 0))</f>
        <v/>
      </c>
      <c r="B766">
        <f>INDEX(resultados!$A$2:$ZZ$2614, 760, MATCH($B$2, resultados!$A$1:$ZZ$1, 0))</f>
        <v/>
      </c>
      <c r="C766">
        <f>INDEX(resultados!$A$2:$ZZ$2614, 760, MATCH($B$3, resultados!$A$1:$ZZ$1, 0))</f>
        <v/>
      </c>
    </row>
    <row r="767">
      <c r="A767">
        <f>INDEX(resultados!$A$2:$ZZ$2614, 761, MATCH($B$1, resultados!$A$1:$ZZ$1, 0))</f>
        <v/>
      </c>
      <c r="B767">
        <f>INDEX(resultados!$A$2:$ZZ$2614, 761, MATCH($B$2, resultados!$A$1:$ZZ$1, 0))</f>
        <v/>
      </c>
      <c r="C767">
        <f>INDEX(resultados!$A$2:$ZZ$2614, 761, MATCH($B$3, resultados!$A$1:$ZZ$1, 0))</f>
        <v/>
      </c>
    </row>
    <row r="768">
      <c r="A768">
        <f>INDEX(resultados!$A$2:$ZZ$2614, 762, MATCH($B$1, resultados!$A$1:$ZZ$1, 0))</f>
        <v/>
      </c>
      <c r="B768">
        <f>INDEX(resultados!$A$2:$ZZ$2614, 762, MATCH($B$2, resultados!$A$1:$ZZ$1, 0))</f>
        <v/>
      </c>
      <c r="C768">
        <f>INDEX(resultados!$A$2:$ZZ$2614, 762, MATCH($B$3, resultados!$A$1:$ZZ$1, 0))</f>
        <v/>
      </c>
    </row>
    <row r="769">
      <c r="A769">
        <f>INDEX(resultados!$A$2:$ZZ$2614, 763, MATCH($B$1, resultados!$A$1:$ZZ$1, 0))</f>
        <v/>
      </c>
      <c r="B769">
        <f>INDEX(resultados!$A$2:$ZZ$2614, 763, MATCH($B$2, resultados!$A$1:$ZZ$1, 0))</f>
        <v/>
      </c>
      <c r="C769">
        <f>INDEX(resultados!$A$2:$ZZ$2614, 763, MATCH($B$3, resultados!$A$1:$ZZ$1, 0))</f>
        <v/>
      </c>
    </row>
    <row r="770">
      <c r="A770">
        <f>INDEX(resultados!$A$2:$ZZ$2614, 764, MATCH($B$1, resultados!$A$1:$ZZ$1, 0))</f>
        <v/>
      </c>
      <c r="B770">
        <f>INDEX(resultados!$A$2:$ZZ$2614, 764, MATCH($B$2, resultados!$A$1:$ZZ$1, 0))</f>
        <v/>
      </c>
      <c r="C770">
        <f>INDEX(resultados!$A$2:$ZZ$2614, 764, MATCH($B$3, resultados!$A$1:$ZZ$1, 0))</f>
        <v/>
      </c>
    </row>
    <row r="771">
      <c r="A771">
        <f>INDEX(resultados!$A$2:$ZZ$2614, 765, MATCH($B$1, resultados!$A$1:$ZZ$1, 0))</f>
        <v/>
      </c>
      <c r="B771">
        <f>INDEX(resultados!$A$2:$ZZ$2614, 765, MATCH($B$2, resultados!$A$1:$ZZ$1, 0))</f>
        <v/>
      </c>
      <c r="C771">
        <f>INDEX(resultados!$A$2:$ZZ$2614, 765, MATCH($B$3, resultados!$A$1:$ZZ$1, 0))</f>
        <v/>
      </c>
    </row>
    <row r="772">
      <c r="A772">
        <f>INDEX(resultados!$A$2:$ZZ$2614, 766, MATCH($B$1, resultados!$A$1:$ZZ$1, 0))</f>
        <v/>
      </c>
      <c r="B772">
        <f>INDEX(resultados!$A$2:$ZZ$2614, 766, MATCH($B$2, resultados!$A$1:$ZZ$1, 0))</f>
        <v/>
      </c>
      <c r="C772">
        <f>INDEX(resultados!$A$2:$ZZ$2614, 766, MATCH($B$3, resultados!$A$1:$ZZ$1, 0))</f>
        <v/>
      </c>
    </row>
    <row r="773">
      <c r="A773">
        <f>INDEX(resultados!$A$2:$ZZ$2614, 767, MATCH($B$1, resultados!$A$1:$ZZ$1, 0))</f>
        <v/>
      </c>
      <c r="B773">
        <f>INDEX(resultados!$A$2:$ZZ$2614, 767, MATCH($B$2, resultados!$A$1:$ZZ$1, 0))</f>
        <v/>
      </c>
      <c r="C773">
        <f>INDEX(resultados!$A$2:$ZZ$2614, 767, MATCH($B$3, resultados!$A$1:$ZZ$1, 0))</f>
        <v/>
      </c>
    </row>
    <row r="774">
      <c r="A774">
        <f>INDEX(resultados!$A$2:$ZZ$2614, 768, MATCH($B$1, resultados!$A$1:$ZZ$1, 0))</f>
        <v/>
      </c>
      <c r="B774">
        <f>INDEX(resultados!$A$2:$ZZ$2614, 768, MATCH($B$2, resultados!$A$1:$ZZ$1, 0))</f>
        <v/>
      </c>
      <c r="C774">
        <f>INDEX(resultados!$A$2:$ZZ$2614, 768, MATCH($B$3, resultados!$A$1:$ZZ$1, 0))</f>
        <v/>
      </c>
    </row>
    <row r="775">
      <c r="A775">
        <f>INDEX(resultados!$A$2:$ZZ$2614, 769, MATCH($B$1, resultados!$A$1:$ZZ$1, 0))</f>
        <v/>
      </c>
      <c r="B775">
        <f>INDEX(resultados!$A$2:$ZZ$2614, 769, MATCH($B$2, resultados!$A$1:$ZZ$1, 0))</f>
        <v/>
      </c>
      <c r="C775">
        <f>INDEX(resultados!$A$2:$ZZ$2614, 769, MATCH($B$3, resultados!$A$1:$ZZ$1, 0))</f>
        <v/>
      </c>
    </row>
    <row r="776">
      <c r="A776">
        <f>INDEX(resultados!$A$2:$ZZ$2614, 770, MATCH($B$1, resultados!$A$1:$ZZ$1, 0))</f>
        <v/>
      </c>
      <c r="B776">
        <f>INDEX(resultados!$A$2:$ZZ$2614, 770, MATCH($B$2, resultados!$A$1:$ZZ$1, 0))</f>
        <v/>
      </c>
      <c r="C776">
        <f>INDEX(resultados!$A$2:$ZZ$2614, 770, MATCH($B$3, resultados!$A$1:$ZZ$1, 0))</f>
        <v/>
      </c>
    </row>
    <row r="777">
      <c r="A777">
        <f>INDEX(resultados!$A$2:$ZZ$2614, 771, MATCH($B$1, resultados!$A$1:$ZZ$1, 0))</f>
        <v/>
      </c>
      <c r="B777">
        <f>INDEX(resultados!$A$2:$ZZ$2614, 771, MATCH($B$2, resultados!$A$1:$ZZ$1, 0))</f>
        <v/>
      </c>
      <c r="C777">
        <f>INDEX(resultados!$A$2:$ZZ$2614, 771, MATCH($B$3, resultados!$A$1:$ZZ$1, 0))</f>
        <v/>
      </c>
    </row>
    <row r="778">
      <c r="A778">
        <f>INDEX(resultados!$A$2:$ZZ$2614, 772, MATCH($B$1, resultados!$A$1:$ZZ$1, 0))</f>
        <v/>
      </c>
      <c r="B778">
        <f>INDEX(resultados!$A$2:$ZZ$2614, 772, MATCH($B$2, resultados!$A$1:$ZZ$1, 0))</f>
        <v/>
      </c>
      <c r="C778">
        <f>INDEX(resultados!$A$2:$ZZ$2614, 772, MATCH($B$3, resultados!$A$1:$ZZ$1, 0))</f>
        <v/>
      </c>
    </row>
    <row r="779">
      <c r="A779">
        <f>INDEX(resultados!$A$2:$ZZ$2614, 773, MATCH($B$1, resultados!$A$1:$ZZ$1, 0))</f>
        <v/>
      </c>
      <c r="B779">
        <f>INDEX(resultados!$A$2:$ZZ$2614, 773, MATCH($B$2, resultados!$A$1:$ZZ$1, 0))</f>
        <v/>
      </c>
      <c r="C779">
        <f>INDEX(resultados!$A$2:$ZZ$2614, 773, MATCH($B$3, resultados!$A$1:$ZZ$1, 0))</f>
        <v/>
      </c>
    </row>
    <row r="780">
      <c r="A780">
        <f>INDEX(resultados!$A$2:$ZZ$2614, 774, MATCH($B$1, resultados!$A$1:$ZZ$1, 0))</f>
        <v/>
      </c>
      <c r="B780">
        <f>INDEX(resultados!$A$2:$ZZ$2614, 774, MATCH($B$2, resultados!$A$1:$ZZ$1, 0))</f>
        <v/>
      </c>
      <c r="C780">
        <f>INDEX(resultados!$A$2:$ZZ$2614, 774, MATCH($B$3, resultados!$A$1:$ZZ$1, 0))</f>
        <v/>
      </c>
    </row>
    <row r="781">
      <c r="A781">
        <f>INDEX(resultados!$A$2:$ZZ$2614, 775, MATCH($B$1, resultados!$A$1:$ZZ$1, 0))</f>
        <v/>
      </c>
      <c r="B781">
        <f>INDEX(resultados!$A$2:$ZZ$2614, 775, MATCH($B$2, resultados!$A$1:$ZZ$1, 0))</f>
        <v/>
      </c>
      <c r="C781">
        <f>INDEX(resultados!$A$2:$ZZ$2614, 775, MATCH($B$3, resultados!$A$1:$ZZ$1, 0))</f>
        <v/>
      </c>
    </row>
    <row r="782">
      <c r="A782">
        <f>INDEX(resultados!$A$2:$ZZ$2614, 776, MATCH($B$1, resultados!$A$1:$ZZ$1, 0))</f>
        <v/>
      </c>
      <c r="B782">
        <f>INDEX(resultados!$A$2:$ZZ$2614, 776, MATCH($B$2, resultados!$A$1:$ZZ$1, 0))</f>
        <v/>
      </c>
      <c r="C782">
        <f>INDEX(resultados!$A$2:$ZZ$2614, 776, MATCH($B$3, resultados!$A$1:$ZZ$1, 0))</f>
        <v/>
      </c>
    </row>
    <row r="783">
      <c r="A783">
        <f>INDEX(resultados!$A$2:$ZZ$2614, 777, MATCH($B$1, resultados!$A$1:$ZZ$1, 0))</f>
        <v/>
      </c>
      <c r="B783">
        <f>INDEX(resultados!$A$2:$ZZ$2614, 777, MATCH($B$2, resultados!$A$1:$ZZ$1, 0))</f>
        <v/>
      </c>
      <c r="C783">
        <f>INDEX(resultados!$A$2:$ZZ$2614, 777, MATCH($B$3, resultados!$A$1:$ZZ$1, 0))</f>
        <v/>
      </c>
    </row>
    <row r="784">
      <c r="A784">
        <f>INDEX(resultados!$A$2:$ZZ$2614, 778, MATCH($B$1, resultados!$A$1:$ZZ$1, 0))</f>
        <v/>
      </c>
      <c r="B784">
        <f>INDEX(resultados!$A$2:$ZZ$2614, 778, MATCH($B$2, resultados!$A$1:$ZZ$1, 0))</f>
        <v/>
      </c>
      <c r="C784">
        <f>INDEX(resultados!$A$2:$ZZ$2614, 778, MATCH($B$3, resultados!$A$1:$ZZ$1, 0))</f>
        <v/>
      </c>
    </row>
    <row r="785">
      <c r="A785">
        <f>INDEX(resultados!$A$2:$ZZ$2614, 779, MATCH($B$1, resultados!$A$1:$ZZ$1, 0))</f>
        <v/>
      </c>
      <c r="B785">
        <f>INDEX(resultados!$A$2:$ZZ$2614, 779, MATCH($B$2, resultados!$A$1:$ZZ$1, 0))</f>
        <v/>
      </c>
      <c r="C785">
        <f>INDEX(resultados!$A$2:$ZZ$2614, 779, MATCH($B$3, resultados!$A$1:$ZZ$1, 0))</f>
        <v/>
      </c>
    </row>
    <row r="786">
      <c r="A786">
        <f>INDEX(resultados!$A$2:$ZZ$2614, 780, MATCH($B$1, resultados!$A$1:$ZZ$1, 0))</f>
        <v/>
      </c>
      <c r="B786">
        <f>INDEX(resultados!$A$2:$ZZ$2614, 780, MATCH($B$2, resultados!$A$1:$ZZ$1, 0))</f>
        <v/>
      </c>
      <c r="C786">
        <f>INDEX(resultados!$A$2:$ZZ$2614, 780, MATCH($B$3, resultados!$A$1:$ZZ$1, 0))</f>
        <v/>
      </c>
    </row>
    <row r="787">
      <c r="A787">
        <f>INDEX(resultados!$A$2:$ZZ$2614, 781, MATCH($B$1, resultados!$A$1:$ZZ$1, 0))</f>
        <v/>
      </c>
      <c r="B787">
        <f>INDEX(resultados!$A$2:$ZZ$2614, 781, MATCH($B$2, resultados!$A$1:$ZZ$1, 0))</f>
        <v/>
      </c>
      <c r="C787">
        <f>INDEX(resultados!$A$2:$ZZ$2614, 781, MATCH($B$3, resultados!$A$1:$ZZ$1, 0))</f>
        <v/>
      </c>
    </row>
    <row r="788">
      <c r="A788">
        <f>INDEX(resultados!$A$2:$ZZ$2614, 782, MATCH($B$1, resultados!$A$1:$ZZ$1, 0))</f>
        <v/>
      </c>
      <c r="B788">
        <f>INDEX(resultados!$A$2:$ZZ$2614, 782, MATCH($B$2, resultados!$A$1:$ZZ$1, 0))</f>
        <v/>
      </c>
      <c r="C788">
        <f>INDEX(resultados!$A$2:$ZZ$2614, 782, MATCH($B$3, resultados!$A$1:$ZZ$1, 0))</f>
        <v/>
      </c>
    </row>
    <row r="789">
      <c r="A789">
        <f>INDEX(resultados!$A$2:$ZZ$2614, 783, MATCH($B$1, resultados!$A$1:$ZZ$1, 0))</f>
        <v/>
      </c>
      <c r="B789">
        <f>INDEX(resultados!$A$2:$ZZ$2614, 783, MATCH($B$2, resultados!$A$1:$ZZ$1, 0))</f>
        <v/>
      </c>
      <c r="C789">
        <f>INDEX(resultados!$A$2:$ZZ$2614, 783, MATCH($B$3, resultados!$A$1:$ZZ$1, 0))</f>
        <v/>
      </c>
    </row>
    <row r="790">
      <c r="A790">
        <f>INDEX(resultados!$A$2:$ZZ$2614, 784, MATCH($B$1, resultados!$A$1:$ZZ$1, 0))</f>
        <v/>
      </c>
      <c r="B790">
        <f>INDEX(resultados!$A$2:$ZZ$2614, 784, MATCH($B$2, resultados!$A$1:$ZZ$1, 0))</f>
        <v/>
      </c>
      <c r="C790">
        <f>INDEX(resultados!$A$2:$ZZ$2614, 784, MATCH($B$3, resultados!$A$1:$ZZ$1, 0))</f>
        <v/>
      </c>
    </row>
    <row r="791">
      <c r="A791">
        <f>INDEX(resultados!$A$2:$ZZ$2614, 785, MATCH($B$1, resultados!$A$1:$ZZ$1, 0))</f>
        <v/>
      </c>
      <c r="B791">
        <f>INDEX(resultados!$A$2:$ZZ$2614, 785, MATCH($B$2, resultados!$A$1:$ZZ$1, 0))</f>
        <v/>
      </c>
      <c r="C791">
        <f>INDEX(resultados!$A$2:$ZZ$2614, 785, MATCH($B$3, resultados!$A$1:$ZZ$1, 0))</f>
        <v/>
      </c>
    </row>
    <row r="792">
      <c r="A792">
        <f>INDEX(resultados!$A$2:$ZZ$2614, 786, MATCH($B$1, resultados!$A$1:$ZZ$1, 0))</f>
        <v/>
      </c>
      <c r="B792">
        <f>INDEX(resultados!$A$2:$ZZ$2614, 786, MATCH($B$2, resultados!$A$1:$ZZ$1, 0))</f>
        <v/>
      </c>
      <c r="C792">
        <f>INDEX(resultados!$A$2:$ZZ$2614, 786, MATCH($B$3, resultados!$A$1:$ZZ$1, 0))</f>
        <v/>
      </c>
    </row>
    <row r="793">
      <c r="A793">
        <f>INDEX(resultados!$A$2:$ZZ$2614, 787, MATCH($B$1, resultados!$A$1:$ZZ$1, 0))</f>
        <v/>
      </c>
      <c r="B793">
        <f>INDEX(resultados!$A$2:$ZZ$2614, 787, MATCH($B$2, resultados!$A$1:$ZZ$1, 0))</f>
        <v/>
      </c>
      <c r="C793">
        <f>INDEX(resultados!$A$2:$ZZ$2614, 787, MATCH($B$3, resultados!$A$1:$ZZ$1, 0))</f>
        <v/>
      </c>
    </row>
    <row r="794">
      <c r="A794">
        <f>INDEX(resultados!$A$2:$ZZ$2614, 788, MATCH($B$1, resultados!$A$1:$ZZ$1, 0))</f>
        <v/>
      </c>
      <c r="B794">
        <f>INDEX(resultados!$A$2:$ZZ$2614, 788, MATCH($B$2, resultados!$A$1:$ZZ$1, 0))</f>
        <v/>
      </c>
      <c r="C794">
        <f>INDEX(resultados!$A$2:$ZZ$2614, 788, MATCH($B$3, resultados!$A$1:$ZZ$1, 0))</f>
        <v/>
      </c>
    </row>
    <row r="795">
      <c r="A795">
        <f>INDEX(resultados!$A$2:$ZZ$2614, 789, MATCH($B$1, resultados!$A$1:$ZZ$1, 0))</f>
        <v/>
      </c>
      <c r="B795">
        <f>INDEX(resultados!$A$2:$ZZ$2614, 789, MATCH($B$2, resultados!$A$1:$ZZ$1, 0))</f>
        <v/>
      </c>
      <c r="C795">
        <f>INDEX(resultados!$A$2:$ZZ$2614, 789, MATCH($B$3, resultados!$A$1:$ZZ$1, 0))</f>
        <v/>
      </c>
    </row>
    <row r="796">
      <c r="A796">
        <f>INDEX(resultados!$A$2:$ZZ$2614, 790, MATCH($B$1, resultados!$A$1:$ZZ$1, 0))</f>
        <v/>
      </c>
      <c r="B796">
        <f>INDEX(resultados!$A$2:$ZZ$2614, 790, MATCH($B$2, resultados!$A$1:$ZZ$1, 0))</f>
        <v/>
      </c>
      <c r="C796">
        <f>INDEX(resultados!$A$2:$ZZ$2614, 790, MATCH($B$3, resultados!$A$1:$ZZ$1, 0))</f>
        <v/>
      </c>
    </row>
    <row r="797">
      <c r="A797">
        <f>INDEX(resultados!$A$2:$ZZ$2614, 791, MATCH($B$1, resultados!$A$1:$ZZ$1, 0))</f>
        <v/>
      </c>
      <c r="B797">
        <f>INDEX(resultados!$A$2:$ZZ$2614, 791, MATCH($B$2, resultados!$A$1:$ZZ$1, 0))</f>
        <v/>
      </c>
      <c r="C797">
        <f>INDEX(resultados!$A$2:$ZZ$2614, 791, MATCH($B$3, resultados!$A$1:$ZZ$1, 0))</f>
        <v/>
      </c>
    </row>
    <row r="798">
      <c r="A798">
        <f>INDEX(resultados!$A$2:$ZZ$2614, 792, MATCH($B$1, resultados!$A$1:$ZZ$1, 0))</f>
        <v/>
      </c>
      <c r="B798">
        <f>INDEX(resultados!$A$2:$ZZ$2614, 792, MATCH($B$2, resultados!$A$1:$ZZ$1, 0))</f>
        <v/>
      </c>
      <c r="C798">
        <f>INDEX(resultados!$A$2:$ZZ$2614, 792, MATCH($B$3, resultados!$A$1:$ZZ$1, 0))</f>
        <v/>
      </c>
    </row>
    <row r="799">
      <c r="A799">
        <f>INDEX(resultados!$A$2:$ZZ$2614, 793, MATCH($B$1, resultados!$A$1:$ZZ$1, 0))</f>
        <v/>
      </c>
      <c r="B799">
        <f>INDEX(resultados!$A$2:$ZZ$2614, 793, MATCH($B$2, resultados!$A$1:$ZZ$1, 0))</f>
        <v/>
      </c>
      <c r="C799">
        <f>INDEX(resultados!$A$2:$ZZ$2614, 793, MATCH($B$3, resultados!$A$1:$ZZ$1, 0))</f>
        <v/>
      </c>
    </row>
    <row r="800">
      <c r="A800">
        <f>INDEX(resultados!$A$2:$ZZ$2614, 794, MATCH($B$1, resultados!$A$1:$ZZ$1, 0))</f>
        <v/>
      </c>
      <c r="B800">
        <f>INDEX(resultados!$A$2:$ZZ$2614, 794, MATCH($B$2, resultados!$A$1:$ZZ$1, 0))</f>
        <v/>
      </c>
      <c r="C800">
        <f>INDEX(resultados!$A$2:$ZZ$2614, 794, MATCH($B$3, resultados!$A$1:$ZZ$1, 0))</f>
        <v/>
      </c>
    </row>
    <row r="801">
      <c r="A801">
        <f>INDEX(resultados!$A$2:$ZZ$2614, 795, MATCH($B$1, resultados!$A$1:$ZZ$1, 0))</f>
        <v/>
      </c>
      <c r="B801">
        <f>INDEX(resultados!$A$2:$ZZ$2614, 795, MATCH($B$2, resultados!$A$1:$ZZ$1, 0))</f>
        <v/>
      </c>
      <c r="C801">
        <f>INDEX(resultados!$A$2:$ZZ$2614, 795, MATCH($B$3, resultados!$A$1:$ZZ$1, 0))</f>
        <v/>
      </c>
    </row>
    <row r="802">
      <c r="A802">
        <f>INDEX(resultados!$A$2:$ZZ$2614, 796, MATCH($B$1, resultados!$A$1:$ZZ$1, 0))</f>
        <v/>
      </c>
      <c r="B802">
        <f>INDEX(resultados!$A$2:$ZZ$2614, 796, MATCH($B$2, resultados!$A$1:$ZZ$1, 0))</f>
        <v/>
      </c>
      <c r="C802">
        <f>INDEX(resultados!$A$2:$ZZ$2614, 796, MATCH($B$3, resultados!$A$1:$ZZ$1, 0))</f>
        <v/>
      </c>
    </row>
    <row r="803">
      <c r="A803">
        <f>INDEX(resultados!$A$2:$ZZ$2614, 797, MATCH($B$1, resultados!$A$1:$ZZ$1, 0))</f>
        <v/>
      </c>
      <c r="B803">
        <f>INDEX(resultados!$A$2:$ZZ$2614, 797, MATCH($B$2, resultados!$A$1:$ZZ$1, 0))</f>
        <v/>
      </c>
      <c r="C803">
        <f>INDEX(resultados!$A$2:$ZZ$2614, 797, MATCH($B$3, resultados!$A$1:$ZZ$1, 0))</f>
        <v/>
      </c>
    </row>
    <row r="804">
      <c r="A804">
        <f>INDEX(resultados!$A$2:$ZZ$2614, 798, MATCH($B$1, resultados!$A$1:$ZZ$1, 0))</f>
        <v/>
      </c>
      <c r="B804">
        <f>INDEX(resultados!$A$2:$ZZ$2614, 798, MATCH($B$2, resultados!$A$1:$ZZ$1, 0))</f>
        <v/>
      </c>
      <c r="C804">
        <f>INDEX(resultados!$A$2:$ZZ$2614, 798, MATCH($B$3, resultados!$A$1:$ZZ$1, 0))</f>
        <v/>
      </c>
    </row>
    <row r="805">
      <c r="A805">
        <f>INDEX(resultados!$A$2:$ZZ$2614, 799, MATCH($B$1, resultados!$A$1:$ZZ$1, 0))</f>
        <v/>
      </c>
      <c r="B805">
        <f>INDEX(resultados!$A$2:$ZZ$2614, 799, MATCH($B$2, resultados!$A$1:$ZZ$1, 0))</f>
        <v/>
      </c>
      <c r="C805">
        <f>INDEX(resultados!$A$2:$ZZ$2614, 799, MATCH($B$3, resultados!$A$1:$ZZ$1, 0))</f>
        <v/>
      </c>
    </row>
    <row r="806">
      <c r="A806">
        <f>INDEX(resultados!$A$2:$ZZ$2614, 800, MATCH($B$1, resultados!$A$1:$ZZ$1, 0))</f>
        <v/>
      </c>
      <c r="B806">
        <f>INDEX(resultados!$A$2:$ZZ$2614, 800, MATCH($B$2, resultados!$A$1:$ZZ$1, 0))</f>
        <v/>
      </c>
      <c r="C806">
        <f>INDEX(resultados!$A$2:$ZZ$2614, 800, MATCH($B$3, resultados!$A$1:$ZZ$1, 0))</f>
        <v/>
      </c>
    </row>
    <row r="807">
      <c r="A807">
        <f>INDEX(resultados!$A$2:$ZZ$2614, 801, MATCH($B$1, resultados!$A$1:$ZZ$1, 0))</f>
        <v/>
      </c>
      <c r="B807">
        <f>INDEX(resultados!$A$2:$ZZ$2614, 801, MATCH($B$2, resultados!$A$1:$ZZ$1, 0))</f>
        <v/>
      </c>
      <c r="C807">
        <f>INDEX(resultados!$A$2:$ZZ$2614, 801, MATCH($B$3, resultados!$A$1:$ZZ$1, 0))</f>
        <v/>
      </c>
    </row>
    <row r="808">
      <c r="A808">
        <f>INDEX(resultados!$A$2:$ZZ$2614, 802, MATCH($B$1, resultados!$A$1:$ZZ$1, 0))</f>
        <v/>
      </c>
      <c r="B808">
        <f>INDEX(resultados!$A$2:$ZZ$2614, 802, MATCH($B$2, resultados!$A$1:$ZZ$1, 0))</f>
        <v/>
      </c>
      <c r="C808">
        <f>INDEX(resultados!$A$2:$ZZ$2614, 802, MATCH($B$3, resultados!$A$1:$ZZ$1, 0))</f>
        <v/>
      </c>
    </row>
    <row r="809">
      <c r="A809">
        <f>INDEX(resultados!$A$2:$ZZ$2614, 803, MATCH($B$1, resultados!$A$1:$ZZ$1, 0))</f>
        <v/>
      </c>
      <c r="B809">
        <f>INDEX(resultados!$A$2:$ZZ$2614, 803, MATCH($B$2, resultados!$A$1:$ZZ$1, 0))</f>
        <v/>
      </c>
      <c r="C809">
        <f>INDEX(resultados!$A$2:$ZZ$2614, 803, MATCH($B$3, resultados!$A$1:$ZZ$1, 0))</f>
        <v/>
      </c>
    </row>
    <row r="810">
      <c r="A810">
        <f>INDEX(resultados!$A$2:$ZZ$2614, 804, MATCH($B$1, resultados!$A$1:$ZZ$1, 0))</f>
        <v/>
      </c>
      <c r="B810">
        <f>INDEX(resultados!$A$2:$ZZ$2614, 804, MATCH($B$2, resultados!$A$1:$ZZ$1, 0))</f>
        <v/>
      </c>
      <c r="C810">
        <f>INDEX(resultados!$A$2:$ZZ$2614, 804, MATCH($B$3, resultados!$A$1:$ZZ$1, 0))</f>
        <v/>
      </c>
    </row>
    <row r="811">
      <c r="A811">
        <f>INDEX(resultados!$A$2:$ZZ$2614, 805, MATCH($B$1, resultados!$A$1:$ZZ$1, 0))</f>
        <v/>
      </c>
      <c r="B811">
        <f>INDEX(resultados!$A$2:$ZZ$2614, 805, MATCH($B$2, resultados!$A$1:$ZZ$1, 0))</f>
        <v/>
      </c>
      <c r="C811">
        <f>INDEX(resultados!$A$2:$ZZ$2614, 805, MATCH($B$3, resultados!$A$1:$ZZ$1, 0))</f>
        <v/>
      </c>
    </row>
    <row r="812">
      <c r="A812">
        <f>INDEX(resultados!$A$2:$ZZ$2614, 806, MATCH($B$1, resultados!$A$1:$ZZ$1, 0))</f>
        <v/>
      </c>
      <c r="B812">
        <f>INDEX(resultados!$A$2:$ZZ$2614, 806, MATCH($B$2, resultados!$A$1:$ZZ$1, 0))</f>
        <v/>
      </c>
      <c r="C812">
        <f>INDEX(resultados!$A$2:$ZZ$2614, 806, MATCH($B$3, resultados!$A$1:$ZZ$1, 0))</f>
        <v/>
      </c>
    </row>
    <row r="813">
      <c r="A813">
        <f>INDEX(resultados!$A$2:$ZZ$2614, 807, MATCH($B$1, resultados!$A$1:$ZZ$1, 0))</f>
        <v/>
      </c>
      <c r="B813">
        <f>INDEX(resultados!$A$2:$ZZ$2614, 807, MATCH($B$2, resultados!$A$1:$ZZ$1, 0))</f>
        <v/>
      </c>
      <c r="C813">
        <f>INDEX(resultados!$A$2:$ZZ$2614, 807, MATCH($B$3, resultados!$A$1:$ZZ$1, 0))</f>
        <v/>
      </c>
    </row>
    <row r="814">
      <c r="A814">
        <f>INDEX(resultados!$A$2:$ZZ$2614, 808, MATCH($B$1, resultados!$A$1:$ZZ$1, 0))</f>
        <v/>
      </c>
      <c r="B814">
        <f>INDEX(resultados!$A$2:$ZZ$2614, 808, MATCH($B$2, resultados!$A$1:$ZZ$1, 0))</f>
        <v/>
      </c>
      <c r="C814">
        <f>INDEX(resultados!$A$2:$ZZ$2614, 808, MATCH($B$3, resultados!$A$1:$ZZ$1, 0))</f>
        <v/>
      </c>
    </row>
    <row r="815">
      <c r="A815">
        <f>INDEX(resultados!$A$2:$ZZ$2614, 809, MATCH($B$1, resultados!$A$1:$ZZ$1, 0))</f>
        <v/>
      </c>
      <c r="B815">
        <f>INDEX(resultados!$A$2:$ZZ$2614, 809, MATCH($B$2, resultados!$A$1:$ZZ$1, 0))</f>
        <v/>
      </c>
      <c r="C815">
        <f>INDEX(resultados!$A$2:$ZZ$2614, 809, MATCH($B$3, resultados!$A$1:$ZZ$1, 0))</f>
        <v/>
      </c>
    </row>
    <row r="816">
      <c r="A816">
        <f>INDEX(resultados!$A$2:$ZZ$2614, 810, MATCH($B$1, resultados!$A$1:$ZZ$1, 0))</f>
        <v/>
      </c>
      <c r="B816">
        <f>INDEX(resultados!$A$2:$ZZ$2614, 810, MATCH($B$2, resultados!$A$1:$ZZ$1, 0))</f>
        <v/>
      </c>
      <c r="C816">
        <f>INDEX(resultados!$A$2:$ZZ$2614, 810, MATCH($B$3, resultados!$A$1:$ZZ$1, 0))</f>
        <v/>
      </c>
    </row>
    <row r="817">
      <c r="A817">
        <f>INDEX(resultados!$A$2:$ZZ$2614, 811, MATCH($B$1, resultados!$A$1:$ZZ$1, 0))</f>
        <v/>
      </c>
      <c r="B817">
        <f>INDEX(resultados!$A$2:$ZZ$2614, 811, MATCH($B$2, resultados!$A$1:$ZZ$1, 0))</f>
        <v/>
      </c>
      <c r="C817">
        <f>INDEX(resultados!$A$2:$ZZ$2614, 811, MATCH($B$3, resultados!$A$1:$ZZ$1, 0))</f>
        <v/>
      </c>
    </row>
    <row r="818">
      <c r="A818">
        <f>INDEX(resultados!$A$2:$ZZ$2614, 812, MATCH($B$1, resultados!$A$1:$ZZ$1, 0))</f>
        <v/>
      </c>
      <c r="B818">
        <f>INDEX(resultados!$A$2:$ZZ$2614, 812, MATCH($B$2, resultados!$A$1:$ZZ$1, 0))</f>
        <v/>
      </c>
      <c r="C818">
        <f>INDEX(resultados!$A$2:$ZZ$2614, 812, MATCH($B$3, resultados!$A$1:$ZZ$1, 0))</f>
        <v/>
      </c>
    </row>
    <row r="819">
      <c r="A819">
        <f>INDEX(resultados!$A$2:$ZZ$2614, 813, MATCH($B$1, resultados!$A$1:$ZZ$1, 0))</f>
        <v/>
      </c>
      <c r="B819">
        <f>INDEX(resultados!$A$2:$ZZ$2614, 813, MATCH($B$2, resultados!$A$1:$ZZ$1, 0))</f>
        <v/>
      </c>
      <c r="C819">
        <f>INDEX(resultados!$A$2:$ZZ$2614, 813, MATCH($B$3, resultados!$A$1:$ZZ$1, 0))</f>
        <v/>
      </c>
    </row>
    <row r="820">
      <c r="A820">
        <f>INDEX(resultados!$A$2:$ZZ$2614, 814, MATCH($B$1, resultados!$A$1:$ZZ$1, 0))</f>
        <v/>
      </c>
      <c r="B820">
        <f>INDEX(resultados!$A$2:$ZZ$2614, 814, MATCH($B$2, resultados!$A$1:$ZZ$1, 0))</f>
        <v/>
      </c>
      <c r="C820">
        <f>INDEX(resultados!$A$2:$ZZ$2614, 814, MATCH($B$3, resultados!$A$1:$ZZ$1, 0))</f>
        <v/>
      </c>
    </row>
    <row r="821">
      <c r="A821">
        <f>INDEX(resultados!$A$2:$ZZ$2614, 815, MATCH($B$1, resultados!$A$1:$ZZ$1, 0))</f>
        <v/>
      </c>
      <c r="B821">
        <f>INDEX(resultados!$A$2:$ZZ$2614, 815, MATCH($B$2, resultados!$A$1:$ZZ$1, 0))</f>
        <v/>
      </c>
      <c r="C821">
        <f>INDEX(resultados!$A$2:$ZZ$2614, 815, MATCH($B$3, resultados!$A$1:$ZZ$1, 0))</f>
        <v/>
      </c>
    </row>
    <row r="822">
      <c r="A822">
        <f>INDEX(resultados!$A$2:$ZZ$2614, 816, MATCH($B$1, resultados!$A$1:$ZZ$1, 0))</f>
        <v/>
      </c>
      <c r="B822">
        <f>INDEX(resultados!$A$2:$ZZ$2614, 816, MATCH($B$2, resultados!$A$1:$ZZ$1, 0))</f>
        <v/>
      </c>
      <c r="C822">
        <f>INDEX(resultados!$A$2:$ZZ$2614, 816, MATCH($B$3, resultados!$A$1:$ZZ$1, 0))</f>
        <v/>
      </c>
    </row>
    <row r="823">
      <c r="A823">
        <f>INDEX(resultados!$A$2:$ZZ$2614, 817, MATCH($B$1, resultados!$A$1:$ZZ$1, 0))</f>
        <v/>
      </c>
      <c r="B823">
        <f>INDEX(resultados!$A$2:$ZZ$2614, 817, MATCH($B$2, resultados!$A$1:$ZZ$1, 0))</f>
        <v/>
      </c>
      <c r="C823">
        <f>INDEX(resultados!$A$2:$ZZ$2614, 817, MATCH($B$3, resultados!$A$1:$ZZ$1, 0))</f>
        <v/>
      </c>
    </row>
    <row r="824">
      <c r="A824">
        <f>INDEX(resultados!$A$2:$ZZ$2614, 818, MATCH($B$1, resultados!$A$1:$ZZ$1, 0))</f>
        <v/>
      </c>
      <c r="B824">
        <f>INDEX(resultados!$A$2:$ZZ$2614, 818, MATCH($B$2, resultados!$A$1:$ZZ$1, 0))</f>
        <v/>
      </c>
      <c r="C824">
        <f>INDEX(resultados!$A$2:$ZZ$2614, 818, MATCH($B$3, resultados!$A$1:$ZZ$1, 0))</f>
        <v/>
      </c>
    </row>
    <row r="825">
      <c r="A825">
        <f>INDEX(resultados!$A$2:$ZZ$2614, 819, MATCH($B$1, resultados!$A$1:$ZZ$1, 0))</f>
        <v/>
      </c>
      <c r="B825">
        <f>INDEX(resultados!$A$2:$ZZ$2614, 819, MATCH($B$2, resultados!$A$1:$ZZ$1, 0))</f>
        <v/>
      </c>
      <c r="C825">
        <f>INDEX(resultados!$A$2:$ZZ$2614, 819, MATCH($B$3, resultados!$A$1:$ZZ$1, 0))</f>
        <v/>
      </c>
    </row>
    <row r="826">
      <c r="A826">
        <f>INDEX(resultados!$A$2:$ZZ$2614, 820, MATCH($B$1, resultados!$A$1:$ZZ$1, 0))</f>
        <v/>
      </c>
      <c r="B826">
        <f>INDEX(resultados!$A$2:$ZZ$2614, 820, MATCH($B$2, resultados!$A$1:$ZZ$1, 0))</f>
        <v/>
      </c>
      <c r="C826">
        <f>INDEX(resultados!$A$2:$ZZ$2614, 820, MATCH($B$3, resultados!$A$1:$ZZ$1, 0))</f>
        <v/>
      </c>
    </row>
    <row r="827">
      <c r="A827">
        <f>INDEX(resultados!$A$2:$ZZ$2614, 821, MATCH($B$1, resultados!$A$1:$ZZ$1, 0))</f>
        <v/>
      </c>
      <c r="B827">
        <f>INDEX(resultados!$A$2:$ZZ$2614, 821, MATCH($B$2, resultados!$A$1:$ZZ$1, 0))</f>
        <v/>
      </c>
      <c r="C827">
        <f>INDEX(resultados!$A$2:$ZZ$2614, 821, MATCH($B$3, resultados!$A$1:$ZZ$1, 0))</f>
        <v/>
      </c>
    </row>
    <row r="828">
      <c r="A828">
        <f>INDEX(resultados!$A$2:$ZZ$2614, 822, MATCH($B$1, resultados!$A$1:$ZZ$1, 0))</f>
        <v/>
      </c>
      <c r="B828">
        <f>INDEX(resultados!$A$2:$ZZ$2614, 822, MATCH($B$2, resultados!$A$1:$ZZ$1, 0))</f>
        <v/>
      </c>
      <c r="C828">
        <f>INDEX(resultados!$A$2:$ZZ$2614, 822, MATCH($B$3, resultados!$A$1:$ZZ$1, 0))</f>
        <v/>
      </c>
    </row>
    <row r="829">
      <c r="A829">
        <f>INDEX(resultados!$A$2:$ZZ$2614, 823, MATCH($B$1, resultados!$A$1:$ZZ$1, 0))</f>
        <v/>
      </c>
      <c r="B829">
        <f>INDEX(resultados!$A$2:$ZZ$2614, 823, MATCH($B$2, resultados!$A$1:$ZZ$1, 0))</f>
        <v/>
      </c>
      <c r="C829">
        <f>INDEX(resultados!$A$2:$ZZ$2614, 823, MATCH($B$3, resultados!$A$1:$ZZ$1, 0))</f>
        <v/>
      </c>
    </row>
    <row r="830">
      <c r="A830">
        <f>INDEX(resultados!$A$2:$ZZ$2614, 824, MATCH($B$1, resultados!$A$1:$ZZ$1, 0))</f>
        <v/>
      </c>
      <c r="B830">
        <f>INDEX(resultados!$A$2:$ZZ$2614, 824, MATCH($B$2, resultados!$A$1:$ZZ$1, 0))</f>
        <v/>
      </c>
      <c r="C830">
        <f>INDEX(resultados!$A$2:$ZZ$2614, 824, MATCH($B$3, resultados!$A$1:$ZZ$1, 0))</f>
        <v/>
      </c>
    </row>
    <row r="831">
      <c r="A831">
        <f>INDEX(resultados!$A$2:$ZZ$2614, 825, MATCH($B$1, resultados!$A$1:$ZZ$1, 0))</f>
        <v/>
      </c>
      <c r="B831">
        <f>INDEX(resultados!$A$2:$ZZ$2614, 825, MATCH($B$2, resultados!$A$1:$ZZ$1, 0))</f>
        <v/>
      </c>
      <c r="C831">
        <f>INDEX(resultados!$A$2:$ZZ$2614, 825, MATCH($B$3, resultados!$A$1:$ZZ$1, 0))</f>
        <v/>
      </c>
    </row>
    <row r="832">
      <c r="A832">
        <f>INDEX(resultados!$A$2:$ZZ$2614, 826, MATCH($B$1, resultados!$A$1:$ZZ$1, 0))</f>
        <v/>
      </c>
      <c r="B832">
        <f>INDEX(resultados!$A$2:$ZZ$2614, 826, MATCH($B$2, resultados!$A$1:$ZZ$1, 0))</f>
        <v/>
      </c>
      <c r="C832">
        <f>INDEX(resultados!$A$2:$ZZ$2614, 826, MATCH($B$3, resultados!$A$1:$ZZ$1, 0))</f>
        <v/>
      </c>
    </row>
    <row r="833">
      <c r="A833">
        <f>INDEX(resultados!$A$2:$ZZ$2614, 827, MATCH($B$1, resultados!$A$1:$ZZ$1, 0))</f>
        <v/>
      </c>
      <c r="B833">
        <f>INDEX(resultados!$A$2:$ZZ$2614, 827, MATCH($B$2, resultados!$A$1:$ZZ$1, 0))</f>
        <v/>
      </c>
      <c r="C833">
        <f>INDEX(resultados!$A$2:$ZZ$2614, 827, MATCH($B$3, resultados!$A$1:$ZZ$1, 0))</f>
        <v/>
      </c>
    </row>
    <row r="834">
      <c r="A834">
        <f>INDEX(resultados!$A$2:$ZZ$2614, 828, MATCH($B$1, resultados!$A$1:$ZZ$1, 0))</f>
        <v/>
      </c>
      <c r="B834">
        <f>INDEX(resultados!$A$2:$ZZ$2614, 828, MATCH($B$2, resultados!$A$1:$ZZ$1, 0))</f>
        <v/>
      </c>
      <c r="C834">
        <f>INDEX(resultados!$A$2:$ZZ$2614, 828, MATCH($B$3, resultados!$A$1:$ZZ$1, 0))</f>
        <v/>
      </c>
    </row>
    <row r="835">
      <c r="A835">
        <f>INDEX(resultados!$A$2:$ZZ$2614, 829, MATCH($B$1, resultados!$A$1:$ZZ$1, 0))</f>
        <v/>
      </c>
      <c r="B835">
        <f>INDEX(resultados!$A$2:$ZZ$2614, 829, MATCH($B$2, resultados!$A$1:$ZZ$1, 0))</f>
        <v/>
      </c>
      <c r="C835">
        <f>INDEX(resultados!$A$2:$ZZ$2614, 829, MATCH($B$3, resultados!$A$1:$ZZ$1, 0))</f>
        <v/>
      </c>
    </row>
    <row r="836">
      <c r="A836">
        <f>INDEX(resultados!$A$2:$ZZ$2614, 830, MATCH($B$1, resultados!$A$1:$ZZ$1, 0))</f>
        <v/>
      </c>
      <c r="B836">
        <f>INDEX(resultados!$A$2:$ZZ$2614, 830, MATCH($B$2, resultados!$A$1:$ZZ$1, 0))</f>
        <v/>
      </c>
      <c r="C836">
        <f>INDEX(resultados!$A$2:$ZZ$2614, 830, MATCH($B$3, resultados!$A$1:$ZZ$1, 0))</f>
        <v/>
      </c>
    </row>
    <row r="837">
      <c r="A837">
        <f>INDEX(resultados!$A$2:$ZZ$2614, 831, MATCH($B$1, resultados!$A$1:$ZZ$1, 0))</f>
        <v/>
      </c>
      <c r="B837">
        <f>INDEX(resultados!$A$2:$ZZ$2614, 831, MATCH($B$2, resultados!$A$1:$ZZ$1, 0))</f>
        <v/>
      </c>
      <c r="C837">
        <f>INDEX(resultados!$A$2:$ZZ$2614, 831, MATCH($B$3, resultados!$A$1:$ZZ$1, 0))</f>
        <v/>
      </c>
    </row>
    <row r="838">
      <c r="A838">
        <f>INDEX(resultados!$A$2:$ZZ$2614, 832, MATCH($B$1, resultados!$A$1:$ZZ$1, 0))</f>
        <v/>
      </c>
      <c r="B838">
        <f>INDEX(resultados!$A$2:$ZZ$2614, 832, MATCH($B$2, resultados!$A$1:$ZZ$1, 0))</f>
        <v/>
      </c>
      <c r="C838">
        <f>INDEX(resultados!$A$2:$ZZ$2614, 832, MATCH($B$3, resultados!$A$1:$ZZ$1, 0))</f>
        <v/>
      </c>
    </row>
    <row r="839">
      <c r="A839">
        <f>INDEX(resultados!$A$2:$ZZ$2614, 833, MATCH($B$1, resultados!$A$1:$ZZ$1, 0))</f>
        <v/>
      </c>
      <c r="B839">
        <f>INDEX(resultados!$A$2:$ZZ$2614, 833, MATCH($B$2, resultados!$A$1:$ZZ$1, 0))</f>
        <v/>
      </c>
      <c r="C839">
        <f>INDEX(resultados!$A$2:$ZZ$2614, 833, MATCH($B$3, resultados!$A$1:$ZZ$1, 0))</f>
        <v/>
      </c>
    </row>
    <row r="840">
      <c r="A840">
        <f>INDEX(resultados!$A$2:$ZZ$2614, 834, MATCH($B$1, resultados!$A$1:$ZZ$1, 0))</f>
        <v/>
      </c>
      <c r="B840">
        <f>INDEX(resultados!$A$2:$ZZ$2614, 834, MATCH($B$2, resultados!$A$1:$ZZ$1, 0))</f>
        <v/>
      </c>
      <c r="C840">
        <f>INDEX(resultados!$A$2:$ZZ$2614, 834, MATCH($B$3, resultados!$A$1:$ZZ$1, 0))</f>
        <v/>
      </c>
    </row>
    <row r="841">
      <c r="A841">
        <f>INDEX(resultados!$A$2:$ZZ$2614, 835, MATCH($B$1, resultados!$A$1:$ZZ$1, 0))</f>
        <v/>
      </c>
      <c r="B841">
        <f>INDEX(resultados!$A$2:$ZZ$2614, 835, MATCH($B$2, resultados!$A$1:$ZZ$1, 0))</f>
        <v/>
      </c>
      <c r="C841">
        <f>INDEX(resultados!$A$2:$ZZ$2614, 835, MATCH($B$3, resultados!$A$1:$ZZ$1, 0))</f>
        <v/>
      </c>
    </row>
    <row r="842">
      <c r="A842">
        <f>INDEX(resultados!$A$2:$ZZ$2614, 836, MATCH($B$1, resultados!$A$1:$ZZ$1, 0))</f>
        <v/>
      </c>
      <c r="B842">
        <f>INDEX(resultados!$A$2:$ZZ$2614, 836, MATCH($B$2, resultados!$A$1:$ZZ$1, 0))</f>
        <v/>
      </c>
      <c r="C842">
        <f>INDEX(resultados!$A$2:$ZZ$2614, 836, MATCH($B$3, resultados!$A$1:$ZZ$1, 0))</f>
        <v/>
      </c>
    </row>
    <row r="843">
      <c r="A843">
        <f>INDEX(resultados!$A$2:$ZZ$2614, 837, MATCH($B$1, resultados!$A$1:$ZZ$1, 0))</f>
        <v/>
      </c>
      <c r="B843">
        <f>INDEX(resultados!$A$2:$ZZ$2614, 837, MATCH($B$2, resultados!$A$1:$ZZ$1, 0))</f>
        <v/>
      </c>
      <c r="C843">
        <f>INDEX(resultados!$A$2:$ZZ$2614, 837, MATCH($B$3, resultados!$A$1:$ZZ$1, 0))</f>
        <v/>
      </c>
    </row>
    <row r="844">
      <c r="A844">
        <f>INDEX(resultados!$A$2:$ZZ$2614, 838, MATCH($B$1, resultados!$A$1:$ZZ$1, 0))</f>
        <v/>
      </c>
      <c r="B844">
        <f>INDEX(resultados!$A$2:$ZZ$2614, 838, MATCH($B$2, resultados!$A$1:$ZZ$1, 0))</f>
        <v/>
      </c>
      <c r="C844">
        <f>INDEX(resultados!$A$2:$ZZ$2614, 838, MATCH($B$3, resultados!$A$1:$ZZ$1, 0))</f>
        <v/>
      </c>
    </row>
    <row r="845">
      <c r="A845">
        <f>INDEX(resultados!$A$2:$ZZ$2614, 839, MATCH($B$1, resultados!$A$1:$ZZ$1, 0))</f>
        <v/>
      </c>
      <c r="B845">
        <f>INDEX(resultados!$A$2:$ZZ$2614, 839, MATCH($B$2, resultados!$A$1:$ZZ$1, 0))</f>
        <v/>
      </c>
      <c r="C845">
        <f>INDEX(resultados!$A$2:$ZZ$2614, 839, MATCH($B$3, resultados!$A$1:$ZZ$1, 0))</f>
        <v/>
      </c>
    </row>
    <row r="846">
      <c r="A846">
        <f>INDEX(resultados!$A$2:$ZZ$2614, 840, MATCH($B$1, resultados!$A$1:$ZZ$1, 0))</f>
        <v/>
      </c>
      <c r="B846">
        <f>INDEX(resultados!$A$2:$ZZ$2614, 840, MATCH($B$2, resultados!$A$1:$ZZ$1, 0))</f>
        <v/>
      </c>
      <c r="C846">
        <f>INDEX(resultados!$A$2:$ZZ$2614, 840, MATCH($B$3, resultados!$A$1:$ZZ$1, 0))</f>
        <v/>
      </c>
    </row>
    <row r="847">
      <c r="A847">
        <f>INDEX(resultados!$A$2:$ZZ$2614, 841, MATCH($B$1, resultados!$A$1:$ZZ$1, 0))</f>
        <v/>
      </c>
      <c r="B847">
        <f>INDEX(resultados!$A$2:$ZZ$2614, 841, MATCH($B$2, resultados!$A$1:$ZZ$1, 0))</f>
        <v/>
      </c>
      <c r="C847">
        <f>INDEX(resultados!$A$2:$ZZ$2614, 841, MATCH($B$3, resultados!$A$1:$ZZ$1, 0))</f>
        <v/>
      </c>
    </row>
    <row r="848">
      <c r="A848">
        <f>INDEX(resultados!$A$2:$ZZ$2614, 842, MATCH($B$1, resultados!$A$1:$ZZ$1, 0))</f>
        <v/>
      </c>
      <c r="B848">
        <f>INDEX(resultados!$A$2:$ZZ$2614, 842, MATCH($B$2, resultados!$A$1:$ZZ$1, 0))</f>
        <v/>
      </c>
      <c r="C848">
        <f>INDEX(resultados!$A$2:$ZZ$2614, 842, MATCH($B$3, resultados!$A$1:$ZZ$1, 0))</f>
        <v/>
      </c>
    </row>
    <row r="849">
      <c r="A849">
        <f>INDEX(resultados!$A$2:$ZZ$2614, 843, MATCH($B$1, resultados!$A$1:$ZZ$1, 0))</f>
        <v/>
      </c>
      <c r="B849">
        <f>INDEX(resultados!$A$2:$ZZ$2614, 843, MATCH($B$2, resultados!$A$1:$ZZ$1, 0))</f>
        <v/>
      </c>
      <c r="C849">
        <f>INDEX(resultados!$A$2:$ZZ$2614, 843, MATCH($B$3, resultados!$A$1:$ZZ$1, 0))</f>
        <v/>
      </c>
    </row>
    <row r="850">
      <c r="A850">
        <f>INDEX(resultados!$A$2:$ZZ$2614, 844, MATCH($B$1, resultados!$A$1:$ZZ$1, 0))</f>
        <v/>
      </c>
      <c r="B850">
        <f>INDEX(resultados!$A$2:$ZZ$2614, 844, MATCH($B$2, resultados!$A$1:$ZZ$1, 0))</f>
        <v/>
      </c>
      <c r="C850">
        <f>INDEX(resultados!$A$2:$ZZ$2614, 844, MATCH($B$3, resultados!$A$1:$ZZ$1, 0))</f>
        <v/>
      </c>
    </row>
    <row r="851">
      <c r="A851">
        <f>INDEX(resultados!$A$2:$ZZ$2614, 845, MATCH($B$1, resultados!$A$1:$ZZ$1, 0))</f>
        <v/>
      </c>
      <c r="B851">
        <f>INDEX(resultados!$A$2:$ZZ$2614, 845, MATCH($B$2, resultados!$A$1:$ZZ$1, 0))</f>
        <v/>
      </c>
      <c r="C851">
        <f>INDEX(resultados!$A$2:$ZZ$2614, 845, MATCH($B$3, resultados!$A$1:$ZZ$1, 0))</f>
        <v/>
      </c>
    </row>
    <row r="852">
      <c r="A852">
        <f>INDEX(resultados!$A$2:$ZZ$2614, 846, MATCH($B$1, resultados!$A$1:$ZZ$1, 0))</f>
        <v/>
      </c>
      <c r="B852">
        <f>INDEX(resultados!$A$2:$ZZ$2614, 846, MATCH($B$2, resultados!$A$1:$ZZ$1, 0))</f>
        <v/>
      </c>
      <c r="C852">
        <f>INDEX(resultados!$A$2:$ZZ$2614, 846, MATCH($B$3, resultados!$A$1:$ZZ$1, 0))</f>
        <v/>
      </c>
    </row>
    <row r="853">
      <c r="A853">
        <f>INDEX(resultados!$A$2:$ZZ$2614, 847, MATCH($B$1, resultados!$A$1:$ZZ$1, 0))</f>
        <v/>
      </c>
      <c r="B853">
        <f>INDEX(resultados!$A$2:$ZZ$2614, 847, MATCH($B$2, resultados!$A$1:$ZZ$1, 0))</f>
        <v/>
      </c>
      <c r="C853">
        <f>INDEX(resultados!$A$2:$ZZ$2614, 847, MATCH($B$3, resultados!$A$1:$ZZ$1, 0))</f>
        <v/>
      </c>
    </row>
    <row r="854">
      <c r="A854">
        <f>INDEX(resultados!$A$2:$ZZ$2614, 848, MATCH($B$1, resultados!$A$1:$ZZ$1, 0))</f>
        <v/>
      </c>
      <c r="B854">
        <f>INDEX(resultados!$A$2:$ZZ$2614, 848, MATCH($B$2, resultados!$A$1:$ZZ$1, 0))</f>
        <v/>
      </c>
      <c r="C854">
        <f>INDEX(resultados!$A$2:$ZZ$2614, 848, MATCH($B$3, resultados!$A$1:$ZZ$1, 0))</f>
        <v/>
      </c>
    </row>
    <row r="855">
      <c r="A855">
        <f>INDEX(resultados!$A$2:$ZZ$2614, 849, MATCH($B$1, resultados!$A$1:$ZZ$1, 0))</f>
        <v/>
      </c>
      <c r="B855">
        <f>INDEX(resultados!$A$2:$ZZ$2614, 849, MATCH($B$2, resultados!$A$1:$ZZ$1, 0))</f>
        <v/>
      </c>
      <c r="C855">
        <f>INDEX(resultados!$A$2:$ZZ$2614, 849, MATCH($B$3, resultados!$A$1:$ZZ$1, 0))</f>
        <v/>
      </c>
    </row>
    <row r="856">
      <c r="A856">
        <f>INDEX(resultados!$A$2:$ZZ$2614, 850, MATCH($B$1, resultados!$A$1:$ZZ$1, 0))</f>
        <v/>
      </c>
      <c r="B856">
        <f>INDEX(resultados!$A$2:$ZZ$2614, 850, MATCH($B$2, resultados!$A$1:$ZZ$1, 0))</f>
        <v/>
      </c>
      <c r="C856">
        <f>INDEX(resultados!$A$2:$ZZ$2614, 850, MATCH($B$3, resultados!$A$1:$ZZ$1, 0))</f>
        <v/>
      </c>
    </row>
    <row r="857">
      <c r="A857">
        <f>INDEX(resultados!$A$2:$ZZ$2614, 851, MATCH($B$1, resultados!$A$1:$ZZ$1, 0))</f>
        <v/>
      </c>
      <c r="B857">
        <f>INDEX(resultados!$A$2:$ZZ$2614, 851, MATCH($B$2, resultados!$A$1:$ZZ$1, 0))</f>
        <v/>
      </c>
      <c r="C857">
        <f>INDEX(resultados!$A$2:$ZZ$2614, 851, MATCH($B$3, resultados!$A$1:$ZZ$1, 0))</f>
        <v/>
      </c>
    </row>
    <row r="858">
      <c r="A858">
        <f>INDEX(resultados!$A$2:$ZZ$2614, 852, MATCH($B$1, resultados!$A$1:$ZZ$1, 0))</f>
        <v/>
      </c>
      <c r="B858">
        <f>INDEX(resultados!$A$2:$ZZ$2614, 852, MATCH($B$2, resultados!$A$1:$ZZ$1, 0))</f>
        <v/>
      </c>
      <c r="C858">
        <f>INDEX(resultados!$A$2:$ZZ$2614, 852, MATCH($B$3, resultados!$A$1:$ZZ$1, 0))</f>
        <v/>
      </c>
    </row>
    <row r="859">
      <c r="A859">
        <f>INDEX(resultados!$A$2:$ZZ$2614, 853, MATCH($B$1, resultados!$A$1:$ZZ$1, 0))</f>
        <v/>
      </c>
      <c r="B859">
        <f>INDEX(resultados!$A$2:$ZZ$2614, 853, MATCH($B$2, resultados!$A$1:$ZZ$1, 0))</f>
        <v/>
      </c>
      <c r="C859">
        <f>INDEX(resultados!$A$2:$ZZ$2614, 853, MATCH($B$3, resultados!$A$1:$ZZ$1, 0))</f>
        <v/>
      </c>
    </row>
    <row r="860">
      <c r="A860">
        <f>INDEX(resultados!$A$2:$ZZ$2614, 854, MATCH($B$1, resultados!$A$1:$ZZ$1, 0))</f>
        <v/>
      </c>
      <c r="B860">
        <f>INDEX(resultados!$A$2:$ZZ$2614, 854, MATCH($B$2, resultados!$A$1:$ZZ$1, 0))</f>
        <v/>
      </c>
      <c r="C860">
        <f>INDEX(resultados!$A$2:$ZZ$2614, 854, MATCH($B$3, resultados!$A$1:$ZZ$1, 0))</f>
        <v/>
      </c>
    </row>
    <row r="861">
      <c r="A861">
        <f>INDEX(resultados!$A$2:$ZZ$2614, 855, MATCH($B$1, resultados!$A$1:$ZZ$1, 0))</f>
        <v/>
      </c>
      <c r="B861">
        <f>INDEX(resultados!$A$2:$ZZ$2614, 855, MATCH($B$2, resultados!$A$1:$ZZ$1, 0))</f>
        <v/>
      </c>
      <c r="C861">
        <f>INDEX(resultados!$A$2:$ZZ$2614, 855, MATCH($B$3, resultados!$A$1:$ZZ$1, 0))</f>
        <v/>
      </c>
    </row>
    <row r="862">
      <c r="A862">
        <f>INDEX(resultados!$A$2:$ZZ$2614, 856, MATCH($B$1, resultados!$A$1:$ZZ$1, 0))</f>
        <v/>
      </c>
      <c r="B862">
        <f>INDEX(resultados!$A$2:$ZZ$2614, 856, MATCH($B$2, resultados!$A$1:$ZZ$1, 0))</f>
        <v/>
      </c>
      <c r="C862">
        <f>INDEX(resultados!$A$2:$ZZ$2614, 856, MATCH($B$3, resultados!$A$1:$ZZ$1, 0))</f>
        <v/>
      </c>
    </row>
    <row r="863">
      <c r="A863">
        <f>INDEX(resultados!$A$2:$ZZ$2614, 857, MATCH($B$1, resultados!$A$1:$ZZ$1, 0))</f>
        <v/>
      </c>
      <c r="B863">
        <f>INDEX(resultados!$A$2:$ZZ$2614, 857, MATCH($B$2, resultados!$A$1:$ZZ$1, 0))</f>
        <v/>
      </c>
      <c r="C863">
        <f>INDEX(resultados!$A$2:$ZZ$2614, 857, MATCH($B$3, resultados!$A$1:$ZZ$1, 0))</f>
        <v/>
      </c>
    </row>
    <row r="864">
      <c r="A864">
        <f>INDEX(resultados!$A$2:$ZZ$2614, 858, MATCH($B$1, resultados!$A$1:$ZZ$1, 0))</f>
        <v/>
      </c>
      <c r="B864">
        <f>INDEX(resultados!$A$2:$ZZ$2614, 858, MATCH($B$2, resultados!$A$1:$ZZ$1, 0))</f>
        <v/>
      </c>
      <c r="C864">
        <f>INDEX(resultados!$A$2:$ZZ$2614, 858, MATCH($B$3, resultados!$A$1:$ZZ$1, 0))</f>
        <v/>
      </c>
    </row>
    <row r="865">
      <c r="A865">
        <f>INDEX(resultados!$A$2:$ZZ$2614, 859, MATCH($B$1, resultados!$A$1:$ZZ$1, 0))</f>
        <v/>
      </c>
      <c r="B865">
        <f>INDEX(resultados!$A$2:$ZZ$2614, 859, MATCH($B$2, resultados!$A$1:$ZZ$1, 0))</f>
        <v/>
      </c>
      <c r="C865">
        <f>INDEX(resultados!$A$2:$ZZ$2614, 859, MATCH($B$3, resultados!$A$1:$ZZ$1, 0))</f>
        <v/>
      </c>
    </row>
    <row r="866">
      <c r="A866">
        <f>INDEX(resultados!$A$2:$ZZ$2614, 860, MATCH($B$1, resultados!$A$1:$ZZ$1, 0))</f>
        <v/>
      </c>
      <c r="B866">
        <f>INDEX(resultados!$A$2:$ZZ$2614, 860, MATCH($B$2, resultados!$A$1:$ZZ$1, 0))</f>
        <v/>
      </c>
      <c r="C866">
        <f>INDEX(resultados!$A$2:$ZZ$2614, 860, MATCH($B$3, resultados!$A$1:$ZZ$1, 0))</f>
        <v/>
      </c>
    </row>
    <row r="867">
      <c r="A867">
        <f>INDEX(resultados!$A$2:$ZZ$2614, 861, MATCH($B$1, resultados!$A$1:$ZZ$1, 0))</f>
        <v/>
      </c>
      <c r="B867">
        <f>INDEX(resultados!$A$2:$ZZ$2614, 861, MATCH($B$2, resultados!$A$1:$ZZ$1, 0))</f>
        <v/>
      </c>
      <c r="C867">
        <f>INDEX(resultados!$A$2:$ZZ$2614, 861, MATCH($B$3, resultados!$A$1:$ZZ$1, 0))</f>
        <v/>
      </c>
    </row>
    <row r="868">
      <c r="A868">
        <f>INDEX(resultados!$A$2:$ZZ$2614, 862, MATCH($B$1, resultados!$A$1:$ZZ$1, 0))</f>
        <v/>
      </c>
      <c r="B868">
        <f>INDEX(resultados!$A$2:$ZZ$2614, 862, MATCH($B$2, resultados!$A$1:$ZZ$1, 0))</f>
        <v/>
      </c>
      <c r="C868">
        <f>INDEX(resultados!$A$2:$ZZ$2614, 862, MATCH($B$3, resultados!$A$1:$ZZ$1, 0))</f>
        <v/>
      </c>
    </row>
    <row r="869">
      <c r="A869">
        <f>INDEX(resultados!$A$2:$ZZ$2614, 863, MATCH($B$1, resultados!$A$1:$ZZ$1, 0))</f>
        <v/>
      </c>
      <c r="B869">
        <f>INDEX(resultados!$A$2:$ZZ$2614, 863, MATCH($B$2, resultados!$A$1:$ZZ$1, 0))</f>
        <v/>
      </c>
      <c r="C869">
        <f>INDEX(resultados!$A$2:$ZZ$2614, 863, MATCH($B$3, resultados!$A$1:$ZZ$1, 0))</f>
        <v/>
      </c>
    </row>
    <row r="870">
      <c r="A870">
        <f>INDEX(resultados!$A$2:$ZZ$2614, 864, MATCH($B$1, resultados!$A$1:$ZZ$1, 0))</f>
        <v/>
      </c>
      <c r="B870">
        <f>INDEX(resultados!$A$2:$ZZ$2614, 864, MATCH($B$2, resultados!$A$1:$ZZ$1, 0))</f>
        <v/>
      </c>
      <c r="C870">
        <f>INDEX(resultados!$A$2:$ZZ$2614, 864, MATCH($B$3, resultados!$A$1:$ZZ$1, 0))</f>
        <v/>
      </c>
    </row>
    <row r="871">
      <c r="A871">
        <f>INDEX(resultados!$A$2:$ZZ$2614, 865, MATCH($B$1, resultados!$A$1:$ZZ$1, 0))</f>
        <v/>
      </c>
      <c r="B871">
        <f>INDEX(resultados!$A$2:$ZZ$2614, 865, MATCH($B$2, resultados!$A$1:$ZZ$1, 0))</f>
        <v/>
      </c>
      <c r="C871">
        <f>INDEX(resultados!$A$2:$ZZ$2614, 865, MATCH($B$3, resultados!$A$1:$ZZ$1, 0))</f>
        <v/>
      </c>
    </row>
    <row r="872">
      <c r="A872">
        <f>INDEX(resultados!$A$2:$ZZ$2614, 866, MATCH($B$1, resultados!$A$1:$ZZ$1, 0))</f>
        <v/>
      </c>
      <c r="B872">
        <f>INDEX(resultados!$A$2:$ZZ$2614, 866, MATCH($B$2, resultados!$A$1:$ZZ$1, 0))</f>
        <v/>
      </c>
      <c r="C872">
        <f>INDEX(resultados!$A$2:$ZZ$2614, 866, MATCH($B$3, resultados!$A$1:$ZZ$1, 0))</f>
        <v/>
      </c>
    </row>
    <row r="873">
      <c r="A873">
        <f>INDEX(resultados!$A$2:$ZZ$2614, 867, MATCH($B$1, resultados!$A$1:$ZZ$1, 0))</f>
        <v/>
      </c>
      <c r="B873">
        <f>INDEX(resultados!$A$2:$ZZ$2614, 867, MATCH($B$2, resultados!$A$1:$ZZ$1, 0))</f>
        <v/>
      </c>
      <c r="C873">
        <f>INDEX(resultados!$A$2:$ZZ$2614, 867, MATCH($B$3, resultados!$A$1:$ZZ$1, 0))</f>
        <v/>
      </c>
    </row>
    <row r="874">
      <c r="A874">
        <f>INDEX(resultados!$A$2:$ZZ$2614, 868, MATCH($B$1, resultados!$A$1:$ZZ$1, 0))</f>
        <v/>
      </c>
      <c r="B874">
        <f>INDEX(resultados!$A$2:$ZZ$2614, 868, MATCH($B$2, resultados!$A$1:$ZZ$1, 0))</f>
        <v/>
      </c>
      <c r="C874">
        <f>INDEX(resultados!$A$2:$ZZ$2614, 868, MATCH($B$3, resultados!$A$1:$ZZ$1, 0))</f>
        <v/>
      </c>
    </row>
    <row r="875">
      <c r="A875">
        <f>INDEX(resultados!$A$2:$ZZ$2614, 869, MATCH($B$1, resultados!$A$1:$ZZ$1, 0))</f>
        <v/>
      </c>
      <c r="B875">
        <f>INDEX(resultados!$A$2:$ZZ$2614, 869, MATCH($B$2, resultados!$A$1:$ZZ$1, 0))</f>
        <v/>
      </c>
      <c r="C875">
        <f>INDEX(resultados!$A$2:$ZZ$2614, 869, MATCH($B$3, resultados!$A$1:$ZZ$1, 0))</f>
        <v/>
      </c>
    </row>
    <row r="876">
      <c r="A876">
        <f>INDEX(resultados!$A$2:$ZZ$2614, 870, MATCH($B$1, resultados!$A$1:$ZZ$1, 0))</f>
        <v/>
      </c>
      <c r="B876">
        <f>INDEX(resultados!$A$2:$ZZ$2614, 870, MATCH($B$2, resultados!$A$1:$ZZ$1, 0))</f>
        <v/>
      </c>
      <c r="C876">
        <f>INDEX(resultados!$A$2:$ZZ$2614, 870, MATCH($B$3, resultados!$A$1:$ZZ$1, 0))</f>
        <v/>
      </c>
    </row>
    <row r="877">
      <c r="A877">
        <f>INDEX(resultados!$A$2:$ZZ$2614, 871, MATCH($B$1, resultados!$A$1:$ZZ$1, 0))</f>
        <v/>
      </c>
      <c r="B877">
        <f>INDEX(resultados!$A$2:$ZZ$2614, 871, MATCH($B$2, resultados!$A$1:$ZZ$1, 0))</f>
        <v/>
      </c>
      <c r="C877">
        <f>INDEX(resultados!$A$2:$ZZ$2614, 871, MATCH($B$3, resultados!$A$1:$ZZ$1, 0))</f>
        <v/>
      </c>
    </row>
    <row r="878">
      <c r="A878">
        <f>INDEX(resultados!$A$2:$ZZ$2614, 872, MATCH($B$1, resultados!$A$1:$ZZ$1, 0))</f>
        <v/>
      </c>
      <c r="B878">
        <f>INDEX(resultados!$A$2:$ZZ$2614, 872, MATCH($B$2, resultados!$A$1:$ZZ$1, 0))</f>
        <v/>
      </c>
      <c r="C878">
        <f>INDEX(resultados!$A$2:$ZZ$2614, 872, MATCH($B$3, resultados!$A$1:$ZZ$1, 0))</f>
        <v/>
      </c>
    </row>
    <row r="879">
      <c r="A879">
        <f>INDEX(resultados!$A$2:$ZZ$2614, 873, MATCH($B$1, resultados!$A$1:$ZZ$1, 0))</f>
        <v/>
      </c>
      <c r="B879">
        <f>INDEX(resultados!$A$2:$ZZ$2614, 873, MATCH($B$2, resultados!$A$1:$ZZ$1, 0))</f>
        <v/>
      </c>
      <c r="C879">
        <f>INDEX(resultados!$A$2:$ZZ$2614, 873, MATCH($B$3, resultados!$A$1:$ZZ$1, 0))</f>
        <v/>
      </c>
    </row>
    <row r="880">
      <c r="A880">
        <f>INDEX(resultados!$A$2:$ZZ$2614, 874, MATCH($B$1, resultados!$A$1:$ZZ$1, 0))</f>
        <v/>
      </c>
      <c r="B880">
        <f>INDEX(resultados!$A$2:$ZZ$2614, 874, MATCH($B$2, resultados!$A$1:$ZZ$1, 0))</f>
        <v/>
      </c>
      <c r="C880">
        <f>INDEX(resultados!$A$2:$ZZ$2614, 874, MATCH($B$3, resultados!$A$1:$ZZ$1, 0))</f>
        <v/>
      </c>
    </row>
    <row r="881">
      <c r="A881">
        <f>INDEX(resultados!$A$2:$ZZ$2614, 875, MATCH($B$1, resultados!$A$1:$ZZ$1, 0))</f>
        <v/>
      </c>
      <c r="B881">
        <f>INDEX(resultados!$A$2:$ZZ$2614, 875, MATCH($B$2, resultados!$A$1:$ZZ$1, 0))</f>
        <v/>
      </c>
      <c r="C881">
        <f>INDEX(resultados!$A$2:$ZZ$2614, 875, MATCH($B$3, resultados!$A$1:$ZZ$1, 0))</f>
        <v/>
      </c>
    </row>
    <row r="882">
      <c r="A882">
        <f>INDEX(resultados!$A$2:$ZZ$2614, 876, MATCH($B$1, resultados!$A$1:$ZZ$1, 0))</f>
        <v/>
      </c>
      <c r="B882">
        <f>INDEX(resultados!$A$2:$ZZ$2614, 876, MATCH($B$2, resultados!$A$1:$ZZ$1, 0))</f>
        <v/>
      </c>
      <c r="C882">
        <f>INDEX(resultados!$A$2:$ZZ$2614, 876, MATCH($B$3, resultados!$A$1:$ZZ$1, 0))</f>
        <v/>
      </c>
    </row>
    <row r="883">
      <c r="A883">
        <f>INDEX(resultados!$A$2:$ZZ$2614, 877, MATCH($B$1, resultados!$A$1:$ZZ$1, 0))</f>
        <v/>
      </c>
      <c r="B883">
        <f>INDEX(resultados!$A$2:$ZZ$2614, 877, MATCH($B$2, resultados!$A$1:$ZZ$1, 0))</f>
        <v/>
      </c>
      <c r="C883">
        <f>INDEX(resultados!$A$2:$ZZ$2614, 877, MATCH($B$3, resultados!$A$1:$ZZ$1, 0))</f>
        <v/>
      </c>
    </row>
    <row r="884">
      <c r="A884">
        <f>INDEX(resultados!$A$2:$ZZ$2614, 878, MATCH($B$1, resultados!$A$1:$ZZ$1, 0))</f>
        <v/>
      </c>
      <c r="B884">
        <f>INDEX(resultados!$A$2:$ZZ$2614, 878, MATCH($B$2, resultados!$A$1:$ZZ$1, 0))</f>
        <v/>
      </c>
      <c r="C884">
        <f>INDEX(resultados!$A$2:$ZZ$2614, 878, MATCH($B$3, resultados!$A$1:$ZZ$1, 0))</f>
        <v/>
      </c>
    </row>
    <row r="885">
      <c r="A885">
        <f>INDEX(resultados!$A$2:$ZZ$2614, 879, MATCH($B$1, resultados!$A$1:$ZZ$1, 0))</f>
        <v/>
      </c>
      <c r="B885">
        <f>INDEX(resultados!$A$2:$ZZ$2614, 879, MATCH($B$2, resultados!$A$1:$ZZ$1, 0))</f>
        <v/>
      </c>
      <c r="C885">
        <f>INDEX(resultados!$A$2:$ZZ$2614, 879, MATCH($B$3, resultados!$A$1:$ZZ$1, 0))</f>
        <v/>
      </c>
    </row>
    <row r="886">
      <c r="A886">
        <f>INDEX(resultados!$A$2:$ZZ$2614, 880, MATCH($B$1, resultados!$A$1:$ZZ$1, 0))</f>
        <v/>
      </c>
      <c r="B886">
        <f>INDEX(resultados!$A$2:$ZZ$2614, 880, MATCH($B$2, resultados!$A$1:$ZZ$1, 0))</f>
        <v/>
      </c>
      <c r="C886">
        <f>INDEX(resultados!$A$2:$ZZ$2614, 880, MATCH($B$3, resultados!$A$1:$ZZ$1, 0))</f>
        <v/>
      </c>
    </row>
    <row r="887">
      <c r="A887">
        <f>INDEX(resultados!$A$2:$ZZ$2614, 881, MATCH($B$1, resultados!$A$1:$ZZ$1, 0))</f>
        <v/>
      </c>
      <c r="B887">
        <f>INDEX(resultados!$A$2:$ZZ$2614, 881, MATCH($B$2, resultados!$A$1:$ZZ$1, 0))</f>
        <v/>
      </c>
      <c r="C887">
        <f>INDEX(resultados!$A$2:$ZZ$2614, 881, MATCH($B$3, resultados!$A$1:$ZZ$1, 0))</f>
        <v/>
      </c>
    </row>
    <row r="888">
      <c r="A888">
        <f>INDEX(resultados!$A$2:$ZZ$2614, 882, MATCH($B$1, resultados!$A$1:$ZZ$1, 0))</f>
        <v/>
      </c>
      <c r="B888">
        <f>INDEX(resultados!$A$2:$ZZ$2614, 882, MATCH($B$2, resultados!$A$1:$ZZ$1, 0))</f>
        <v/>
      </c>
      <c r="C888">
        <f>INDEX(resultados!$A$2:$ZZ$2614, 882, MATCH($B$3, resultados!$A$1:$ZZ$1, 0))</f>
        <v/>
      </c>
    </row>
    <row r="889">
      <c r="A889">
        <f>INDEX(resultados!$A$2:$ZZ$2614, 883, MATCH($B$1, resultados!$A$1:$ZZ$1, 0))</f>
        <v/>
      </c>
      <c r="B889">
        <f>INDEX(resultados!$A$2:$ZZ$2614, 883, MATCH($B$2, resultados!$A$1:$ZZ$1, 0))</f>
        <v/>
      </c>
      <c r="C889">
        <f>INDEX(resultados!$A$2:$ZZ$2614, 883, MATCH($B$3, resultados!$A$1:$ZZ$1, 0))</f>
        <v/>
      </c>
    </row>
    <row r="890">
      <c r="A890">
        <f>INDEX(resultados!$A$2:$ZZ$2614, 884, MATCH($B$1, resultados!$A$1:$ZZ$1, 0))</f>
        <v/>
      </c>
      <c r="B890">
        <f>INDEX(resultados!$A$2:$ZZ$2614, 884, MATCH($B$2, resultados!$A$1:$ZZ$1, 0))</f>
        <v/>
      </c>
      <c r="C890">
        <f>INDEX(resultados!$A$2:$ZZ$2614, 884, MATCH($B$3, resultados!$A$1:$ZZ$1, 0))</f>
        <v/>
      </c>
    </row>
    <row r="891">
      <c r="A891">
        <f>INDEX(resultados!$A$2:$ZZ$2614, 885, MATCH($B$1, resultados!$A$1:$ZZ$1, 0))</f>
        <v/>
      </c>
      <c r="B891">
        <f>INDEX(resultados!$A$2:$ZZ$2614, 885, MATCH($B$2, resultados!$A$1:$ZZ$1, 0))</f>
        <v/>
      </c>
      <c r="C891">
        <f>INDEX(resultados!$A$2:$ZZ$2614, 885, MATCH($B$3, resultados!$A$1:$ZZ$1, 0))</f>
        <v/>
      </c>
    </row>
    <row r="892">
      <c r="A892">
        <f>INDEX(resultados!$A$2:$ZZ$2614, 886, MATCH($B$1, resultados!$A$1:$ZZ$1, 0))</f>
        <v/>
      </c>
      <c r="B892">
        <f>INDEX(resultados!$A$2:$ZZ$2614, 886, MATCH($B$2, resultados!$A$1:$ZZ$1, 0))</f>
        <v/>
      </c>
      <c r="C892">
        <f>INDEX(resultados!$A$2:$ZZ$2614, 886, MATCH($B$3, resultados!$A$1:$ZZ$1, 0))</f>
        <v/>
      </c>
    </row>
    <row r="893">
      <c r="A893">
        <f>INDEX(resultados!$A$2:$ZZ$2614, 887, MATCH($B$1, resultados!$A$1:$ZZ$1, 0))</f>
        <v/>
      </c>
      <c r="B893">
        <f>INDEX(resultados!$A$2:$ZZ$2614, 887, MATCH($B$2, resultados!$A$1:$ZZ$1, 0))</f>
        <v/>
      </c>
      <c r="C893">
        <f>INDEX(resultados!$A$2:$ZZ$2614, 887, MATCH($B$3, resultados!$A$1:$ZZ$1, 0))</f>
        <v/>
      </c>
    </row>
    <row r="894">
      <c r="A894">
        <f>INDEX(resultados!$A$2:$ZZ$2614, 888, MATCH($B$1, resultados!$A$1:$ZZ$1, 0))</f>
        <v/>
      </c>
      <c r="B894">
        <f>INDEX(resultados!$A$2:$ZZ$2614, 888, MATCH($B$2, resultados!$A$1:$ZZ$1, 0))</f>
        <v/>
      </c>
      <c r="C894">
        <f>INDEX(resultados!$A$2:$ZZ$2614, 888, MATCH($B$3, resultados!$A$1:$ZZ$1, 0))</f>
        <v/>
      </c>
    </row>
    <row r="895">
      <c r="A895">
        <f>INDEX(resultados!$A$2:$ZZ$2614, 889, MATCH($B$1, resultados!$A$1:$ZZ$1, 0))</f>
        <v/>
      </c>
      <c r="B895">
        <f>INDEX(resultados!$A$2:$ZZ$2614, 889, MATCH($B$2, resultados!$A$1:$ZZ$1, 0))</f>
        <v/>
      </c>
      <c r="C895">
        <f>INDEX(resultados!$A$2:$ZZ$2614, 889, MATCH($B$3, resultados!$A$1:$ZZ$1, 0))</f>
        <v/>
      </c>
    </row>
    <row r="896">
      <c r="A896">
        <f>INDEX(resultados!$A$2:$ZZ$2614, 890, MATCH($B$1, resultados!$A$1:$ZZ$1, 0))</f>
        <v/>
      </c>
      <c r="B896">
        <f>INDEX(resultados!$A$2:$ZZ$2614, 890, MATCH($B$2, resultados!$A$1:$ZZ$1, 0))</f>
        <v/>
      </c>
      <c r="C896">
        <f>INDEX(resultados!$A$2:$ZZ$2614, 890, MATCH($B$3, resultados!$A$1:$ZZ$1, 0))</f>
        <v/>
      </c>
    </row>
    <row r="897">
      <c r="A897">
        <f>INDEX(resultados!$A$2:$ZZ$2614, 891, MATCH($B$1, resultados!$A$1:$ZZ$1, 0))</f>
        <v/>
      </c>
      <c r="B897">
        <f>INDEX(resultados!$A$2:$ZZ$2614, 891, MATCH($B$2, resultados!$A$1:$ZZ$1, 0))</f>
        <v/>
      </c>
      <c r="C897">
        <f>INDEX(resultados!$A$2:$ZZ$2614, 891, MATCH($B$3, resultados!$A$1:$ZZ$1, 0))</f>
        <v/>
      </c>
    </row>
    <row r="898">
      <c r="A898">
        <f>INDEX(resultados!$A$2:$ZZ$2614, 892, MATCH($B$1, resultados!$A$1:$ZZ$1, 0))</f>
        <v/>
      </c>
      <c r="B898">
        <f>INDEX(resultados!$A$2:$ZZ$2614, 892, MATCH($B$2, resultados!$A$1:$ZZ$1, 0))</f>
        <v/>
      </c>
      <c r="C898">
        <f>INDEX(resultados!$A$2:$ZZ$2614, 892, MATCH($B$3, resultados!$A$1:$ZZ$1, 0))</f>
        <v/>
      </c>
    </row>
    <row r="899">
      <c r="A899">
        <f>INDEX(resultados!$A$2:$ZZ$2614, 893, MATCH($B$1, resultados!$A$1:$ZZ$1, 0))</f>
        <v/>
      </c>
      <c r="B899">
        <f>INDEX(resultados!$A$2:$ZZ$2614, 893, MATCH($B$2, resultados!$A$1:$ZZ$1, 0))</f>
        <v/>
      </c>
      <c r="C899">
        <f>INDEX(resultados!$A$2:$ZZ$2614, 893, MATCH($B$3, resultados!$A$1:$ZZ$1, 0))</f>
        <v/>
      </c>
    </row>
    <row r="900">
      <c r="A900">
        <f>INDEX(resultados!$A$2:$ZZ$2614, 894, MATCH($B$1, resultados!$A$1:$ZZ$1, 0))</f>
        <v/>
      </c>
      <c r="B900">
        <f>INDEX(resultados!$A$2:$ZZ$2614, 894, MATCH($B$2, resultados!$A$1:$ZZ$1, 0))</f>
        <v/>
      </c>
      <c r="C900">
        <f>INDEX(resultados!$A$2:$ZZ$2614, 894, MATCH($B$3, resultados!$A$1:$ZZ$1, 0))</f>
        <v/>
      </c>
    </row>
    <row r="901">
      <c r="A901">
        <f>INDEX(resultados!$A$2:$ZZ$2614, 895, MATCH($B$1, resultados!$A$1:$ZZ$1, 0))</f>
        <v/>
      </c>
      <c r="B901">
        <f>INDEX(resultados!$A$2:$ZZ$2614, 895, MATCH($B$2, resultados!$A$1:$ZZ$1, 0))</f>
        <v/>
      </c>
      <c r="C901">
        <f>INDEX(resultados!$A$2:$ZZ$2614, 895, MATCH($B$3, resultados!$A$1:$ZZ$1, 0))</f>
        <v/>
      </c>
    </row>
    <row r="902">
      <c r="A902">
        <f>INDEX(resultados!$A$2:$ZZ$2614, 896, MATCH($B$1, resultados!$A$1:$ZZ$1, 0))</f>
        <v/>
      </c>
      <c r="B902">
        <f>INDEX(resultados!$A$2:$ZZ$2614, 896, MATCH($B$2, resultados!$A$1:$ZZ$1, 0))</f>
        <v/>
      </c>
      <c r="C902">
        <f>INDEX(resultados!$A$2:$ZZ$2614, 896, MATCH($B$3, resultados!$A$1:$ZZ$1, 0))</f>
        <v/>
      </c>
    </row>
    <row r="903">
      <c r="A903">
        <f>INDEX(resultados!$A$2:$ZZ$2614, 897, MATCH($B$1, resultados!$A$1:$ZZ$1, 0))</f>
        <v/>
      </c>
      <c r="B903">
        <f>INDEX(resultados!$A$2:$ZZ$2614, 897, MATCH($B$2, resultados!$A$1:$ZZ$1, 0))</f>
        <v/>
      </c>
      <c r="C903">
        <f>INDEX(resultados!$A$2:$ZZ$2614, 897, MATCH($B$3, resultados!$A$1:$ZZ$1, 0))</f>
        <v/>
      </c>
    </row>
    <row r="904">
      <c r="A904">
        <f>INDEX(resultados!$A$2:$ZZ$2614, 898, MATCH($B$1, resultados!$A$1:$ZZ$1, 0))</f>
        <v/>
      </c>
      <c r="B904">
        <f>INDEX(resultados!$A$2:$ZZ$2614, 898, MATCH($B$2, resultados!$A$1:$ZZ$1, 0))</f>
        <v/>
      </c>
      <c r="C904">
        <f>INDEX(resultados!$A$2:$ZZ$2614, 898, MATCH($B$3, resultados!$A$1:$ZZ$1, 0))</f>
        <v/>
      </c>
    </row>
    <row r="905">
      <c r="A905">
        <f>INDEX(resultados!$A$2:$ZZ$2614, 899, MATCH($B$1, resultados!$A$1:$ZZ$1, 0))</f>
        <v/>
      </c>
      <c r="B905">
        <f>INDEX(resultados!$A$2:$ZZ$2614, 899, MATCH($B$2, resultados!$A$1:$ZZ$1, 0))</f>
        <v/>
      </c>
      <c r="C905">
        <f>INDEX(resultados!$A$2:$ZZ$2614, 899, MATCH($B$3, resultados!$A$1:$ZZ$1, 0))</f>
        <v/>
      </c>
    </row>
    <row r="906">
      <c r="A906">
        <f>INDEX(resultados!$A$2:$ZZ$2614, 900, MATCH($B$1, resultados!$A$1:$ZZ$1, 0))</f>
        <v/>
      </c>
      <c r="B906">
        <f>INDEX(resultados!$A$2:$ZZ$2614, 900, MATCH($B$2, resultados!$A$1:$ZZ$1, 0))</f>
        <v/>
      </c>
      <c r="C906">
        <f>INDEX(resultados!$A$2:$ZZ$2614, 900, MATCH($B$3, resultados!$A$1:$ZZ$1, 0))</f>
        <v/>
      </c>
    </row>
    <row r="907">
      <c r="A907">
        <f>INDEX(resultados!$A$2:$ZZ$2614, 901, MATCH($B$1, resultados!$A$1:$ZZ$1, 0))</f>
        <v/>
      </c>
      <c r="B907">
        <f>INDEX(resultados!$A$2:$ZZ$2614, 901, MATCH($B$2, resultados!$A$1:$ZZ$1, 0))</f>
        <v/>
      </c>
      <c r="C907">
        <f>INDEX(resultados!$A$2:$ZZ$2614, 901, MATCH($B$3, resultados!$A$1:$ZZ$1, 0))</f>
        <v/>
      </c>
    </row>
    <row r="908">
      <c r="A908">
        <f>INDEX(resultados!$A$2:$ZZ$2614, 902, MATCH($B$1, resultados!$A$1:$ZZ$1, 0))</f>
        <v/>
      </c>
      <c r="B908">
        <f>INDEX(resultados!$A$2:$ZZ$2614, 902, MATCH($B$2, resultados!$A$1:$ZZ$1, 0))</f>
        <v/>
      </c>
      <c r="C908">
        <f>INDEX(resultados!$A$2:$ZZ$2614, 902, MATCH($B$3, resultados!$A$1:$ZZ$1, 0))</f>
        <v/>
      </c>
    </row>
    <row r="909">
      <c r="A909">
        <f>INDEX(resultados!$A$2:$ZZ$2614, 903, MATCH($B$1, resultados!$A$1:$ZZ$1, 0))</f>
        <v/>
      </c>
      <c r="B909">
        <f>INDEX(resultados!$A$2:$ZZ$2614, 903, MATCH($B$2, resultados!$A$1:$ZZ$1, 0))</f>
        <v/>
      </c>
      <c r="C909">
        <f>INDEX(resultados!$A$2:$ZZ$2614, 903, MATCH($B$3, resultados!$A$1:$ZZ$1, 0))</f>
        <v/>
      </c>
    </row>
    <row r="910">
      <c r="A910">
        <f>INDEX(resultados!$A$2:$ZZ$2614, 904, MATCH($B$1, resultados!$A$1:$ZZ$1, 0))</f>
        <v/>
      </c>
      <c r="B910">
        <f>INDEX(resultados!$A$2:$ZZ$2614, 904, MATCH($B$2, resultados!$A$1:$ZZ$1, 0))</f>
        <v/>
      </c>
      <c r="C910">
        <f>INDEX(resultados!$A$2:$ZZ$2614, 904, MATCH($B$3, resultados!$A$1:$ZZ$1, 0))</f>
        <v/>
      </c>
    </row>
    <row r="911">
      <c r="A911">
        <f>INDEX(resultados!$A$2:$ZZ$2614, 905, MATCH($B$1, resultados!$A$1:$ZZ$1, 0))</f>
        <v/>
      </c>
      <c r="B911">
        <f>INDEX(resultados!$A$2:$ZZ$2614, 905, MATCH($B$2, resultados!$A$1:$ZZ$1, 0))</f>
        <v/>
      </c>
      <c r="C911">
        <f>INDEX(resultados!$A$2:$ZZ$2614, 905, MATCH($B$3, resultados!$A$1:$ZZ$1, 0))</f>
        <v/>
      </c>
    </row>
    <row r="912">
      <c r="A912">
        <f>INDEX(resultados!$A$2:$ZZ$2614, 906, MATCH($B$1, resultados!$A$1:$ZZ$1, 0))</f>
        <v/>
      </c>
      <c r="B912">
        <f>INDEX(resultados!$A$2:$ZZ$2614, 906, MATCH($B$2, resultados!$A$1:$ZZ$1, 0))</f>
        <v/>
      </c>
      <c r="C912">
        <f>INDEX(resultados!$A$2:$ZZ$2614, 906, MATCH($B$3, resultados!$A$1:$ZZ$1, 0))</f>
        <v/>
      </c>
    </row>
    <row r="913">
      <c r="A913">
        <f>INDEX(resultados!$A$2:$ZZ$2614, 907, MATCH($B$1, resultados!$A$1:$ZZ$1, 0))</f>
        <v/>
      </c>
      <c r="B913">
        <f>INDEX(resultados!$A$2:$ZZ$2614, 907, MATCH($B$2, resultados!$A$1:$ZZ$1, 0))</f>
        <v/>
      </c>
      <c r="C913">
        <f>INDEX(resultados!$A$2:$ZZ$2614, 907, MATCH($B$3, resultados!$A$1:$ZZ$1, 0))</f>
        <v/>
      </c>
    </row>
    <row r="914">
      <c r="A914">
        <f>INDEX(resultados!$A$2:$ZZ$2614, 908, MATCH($B$1, resultados!$A$1:$ZZ$1, 0))</f>
        <v/>
      </c>
      <c r="B914">
        <f>INDEX(resultados!$A$2:$ZZ$2614, 908, MATCH($B$2, resultados!$A$1:$ZZ$1, 0))</f>
        <v/>
      </c>
      <c r="C914">
        <f>INDEX(resultados!$A$2:$ZZ$2614, 908, MATCH($B$3, resultados!$A$1:$ZZ$1, 0))</f>
        <v/>
      </c>
    </row>
    <row r="915">
      <c r="A915">
        <f>INDEX(resultados!$A$2:$ZZ$2614, 909, MATCH($B$1, resultados!$A$1:$ZZ$1, 0))</f>
        <v/>
      </c>
      <c r="B915">
        <f>INDEX(resultados!$A$2:$ZZ$2614, 909, MATCH($B$2, resultados!$A$1:$ZZ$1, 0))</f>
        <v/>
      </c>
      <c r="C915">
        <f>INDEX(resultados!$A$2:$ZZ$2614, 909, MATCH($B$3, resultados!$A$1:$ZZ$1, 0))</f>
        <v/>
      </c>
    </row>
    <row r="916">
      <c r="A916">
        <f>INDEX(resultados!$A$2:$ZZ$2614, 910, MATCH($B$1, resultados!$A$1:$ZZ$1, 0))</f>
        <v/>
      </c>
      <c r="B916">
        <f>INDEX(resultados!$A$2:$ZZ$2614, 910, MATCH($B$2, resultados!$A$1:$ZZ$1, 0))</f>
        <v/>
      </c>
      <c r="C916">
        <f>INDEX(resultados!$A$2:$ZZ$2614, 910, MATCH($B$3, resultados!$A$1:$ZZ$1, 0))</f>
        <v/>
      </c>
    </row>
    <row r="917">
      <c r="A917">
        <f>INDEX(resultados!$A$2:$ZZ$2614, 911, MATCH($B$1, resultados!$A$1:$ZZ$1, 0))</f>
        <v/>
      </c>
      <c r="B917">
        <f>INDEX(resultados!$A$2:$ZZ$2614, 911, MATCH($B$2, resultados!$A$1:$ZZ$1, 0))</f>
        <v/>
      </c>
      <c r="C917">
        <f>INDEX(resultados!$A$2:$ZZ$2614, 911, MATCH($B$3, resultados!$A$1:$ZZ$1, 0))</f>
        <v/>
      </c>
    </row>
    <row r="918">
      <c r="A918">
        <f>INDEX(resultados!$A$2:$ZZ$2614, 912, MATCH($B$1, resultados!$A$1:$ZZ$1, 0))</f>
        <v/>
      </c>
      <c r="B918">
        <f>INDEX(resultados!$A$2:$ZZ$2614, 912, MATCH($B$2, resultados!$A$1:$ZZ$1, 0))</f>
        <v/>
      </c>
      <c r="C918">
        <f>INDEX(resultados!$A$2:$ZZ$2614, 912, MATCH($B$3, resultados!$A$1:$ZZ$1, 0))</f>
        <v/>
      </c>
    </row>
    <row r="919">
      <c r="A919">
        <f>INDEX(resultados!$A$2:$ZZ$2614, 913, MATCH($B$1, resultados!$A$1:$ZZ$1, 0))</f>
        <v/>
      </c>
      <c r="B919">
        <f>INDEX(resultados!$A$2:$ZZ$2614, 913, MATCH($B$2, resultados!$A$1:$ZZ$1, 0))</f>
        <v/>
      </c>
      <c r="C919">
        <f>INDEX(resultados!$A$2:$ZZ$2614, 913, MATCH($B$3, resultados!$A$1:$ZZ$1, 0))</f>
        <v/>
      </c>
    </row>
    <row r="920">
      <c r="A920">
        <f>INDEX(resultados!$A$2:$ZZ$2614, 914, MATCH($B$1, resultados!$A$1:$ZZ$1, 0))</f>
        <v/>
      </c>
      <c r="B920">
        <f>INDEX(resultados!$A$2:$ZZ$2614, 914, MATCH($B$2, resultados!$A$1:$ZZ$1, 0))</f>
        <v/>
      </c>
      <c r="C920">
        <f>INDEX(resultados!$A$2:$ZZ$2614, 914, MATCH($B$3, resultados!$A$1:$ZZ$1, 0))</f>
        <v/>
      </c>
    </row>
    <row r="921">
      <c r="A921">
        <f>INDEX(resultados!$A$2:$ZZ$2614, 915, MATCH($B$1, resultados!$A$1:$ZZ$1, 0))</f>
        <v/>
      </c>
      <c r="B921">
        <f>INDEX(resultados!$A$2:$ZZ$2614, 915, MATCH($B$2, resultados!$A$1:$ZZ$1, 0))</f>
        <v/>
      </c>
      <c r="C921">
        <f>INDEX(resultados!$A$2:$ZZ$2614, 915, MATCH($B$3, resultados!$A$1:$ZZ$1, 0))</f>
        <v/>
      </c>
    </row>
    <row r="922">
      <c r="A922">
        <f>INDEX(resultados!$A$2:$ZZ$2614, 916, MATCH($B$1, resultados!$A$1:$ZZ$1, 0))</f>
        <v/>
      </c>
      <c r="B922">
        <f>INDEX(resultados!$A$2:$ZZ$2614, 916, MATCH($B$2, resultados!$A$1:$ZZ$1, 0))</f>
        <v/>
      </c>
      <c r="C922">
        <f>INDEX(resultados!$A$2:$ZZ$2614, 916, MATCH($B$3, resultados!$A$1:$ZZ$1, 0))</f>
        <v/>
      </c>
    </row>
    <row r="923">
      <c r="A923">
        <f>INDEX(resultados!$A$2:$ZZ$2614, 917, MATCH($B$1, resultados!$A$1:$ZZ$1, 0))</f>
        <v/>
      </c>
      <c r="B923">
        <f>INDEX(resultados!$A$2:$ZZ$2614, 917, MATCH($B$2, resultados!$A$1:$ZZ$1, 0))</f>
        <v/>
      </c>
      <c r="C923">
        <f>INDEX(resultados!$A$2:$ZZ$2614, 917, MATCH($B$3, resultados!$A$1:$ZZ$1, 0))</f>
        <v/>
      </c>
    </row>
    <row r="924">
      <c r="A924">
        <f>INDEX(resultados!$A$2:$ZZ$2614, 918, MATCH($B$1, resultados!$A$1:$ZZ$1, 0))</f>
        <v/>
      </c>
      <c r="B924">
        <f>INDEX(resultados!$A$2:$ZZ$2614, 918, MATCH($B$2, resultados!$A$1:$ZZ$1, 0))</f>
        <v/>
      </c>
      <c r="C924">
        <f>INDEX(resultados!$A$2:$ZZ$2614, 918, MATCH($B$3, resultados!$A$1:$ZZ$1, 0))</f>
        <v/>
      </c>
    </row>
    <row r="925">
      <c r="A925">
        <f>INDEX(resultados!$A$2:$ZZ$2614, 919, MATCH($B$1, resultados!$A$1:$ZZ$1, 0))</f>
        <v/>
      </c>
      <c r="B925">
        <f>INDEX(resultados!$A$2:$ZZ$2614, 919, MATCH($B$2, resultados!$A$1:$ZZ$1, 0))</f>
        <v/>
      </c>
      <c r="C925">
        <f>INDEX(resultados!$A$2:$ZZ$2614, 919, MATCH($B$3, resultados!$A$1:$ZZ$1, 0))</f>
        <v/>
      </c>
    </row>
    <row r="926">
      <c r="A926">
        <f>INDEX(resultados!$A$2:$ZZ$2614, 920, MATCH($B$1, resultados!$A$1:$ZZ$1, 0))</f>
        <v/>
      </c>
      <c r="B926">
        <f>INDEX(resultados!$A$2:$ZZ$2614, 920, MATCH($B$2, resultados!$A$1:$ZZ$1, 0))</f>
        <v/>
      </c>
      <c r="C926">
        <f>INDEX(resultados!$A$2:$ZZ$2614, 920, MATCH($B$3, resultados!$A$1:$ZZ$1, 0))</f>
        <v/>
      </c>
    </row>
    <row r="927">
      <c r="A927">
        <f>INDEX(resultados!$A$2:$ZZ$2614, 921, MATCH($B$1, resultados!$A$1:$ZZ$1, 0))</f>
        <v/>
      </c>
      <c r="B927">
        <f>INDEX(resultados!$A$2:$ZZ$2614, 921, MATCH($B$2, resultados!$A$1:$ZZ$1, 0))</f>
        <v/>
      </c>
      <c r="C927">
        <f>INDEX(resultados!$A$2:$ZZ$2614, 921, MATCH($B$3, resultados!$A$1:$ZZ$1, 0))</f>
        <v/>
      </c>
    </row>
    <row r="928">
      <c r="A928">
        <f>INDEX(resultados!$A$2:$ZZ$2614, 922, MATCH($B$1, resultados!$A$1:$ZZ$1, 0))</f>
        <v/>
      </c>
      <c r="B928">
        <f>INDEX(resultados!$A$2:$ZZ$2614, 922, MATCH($B$2, resultados!$A$1:$ZZ$1, 0))</f>
        <v/>
      </c>
      <c r="C928">
        <f>INDEX(resultados!$A$2:$ZZ$2614, 922, MATCH($B$3, resultados!$A$1:$ZZ$1, 0))</f>
        <v/>
      </c>
    </row>
    <row r="929">
      <c r="A929">
        <f>INDEX(resultados!$A$2:$ZZ$2614, 923, MATCH($B$1, resultados!$A$1:$ZZ$1, 0))</f>
        <v/>
      </c>
      <c r="B929">
        <f>INDEX(resultados!$A$2:$ZZ$2614, 923, MATCH($B$2, resultados!$A$1:$ZZ$1, 0))</f>
        <v/>
      </c>
      <c r="C929">
        <f>INDEX(resultados!$A$2:$ZZ$2614, 923, MATCH($B$3, resultados!$A$1:$ZZ$1, 0))</f>
        <v/>
      </c>
    </row>
    <row r="930">
      <c r="A930">
        <f>INDEX(resultados!$A$2:$ZZ$2614, 924, MATCH($B$1, resultados!$A$1:$ZZ$1, 0))</f>
        <v/>
      </c>
      <c r="B930">
        <f>INDEX(resultados!$A$2:$ZZ$2614, 924, MATCH($B$2, resultados!$A$1:$ZZ$1, 0))</f>
        <v/>
      </c>
      <c r="C930">
        <f>INDEX(resultados!$A$2:$ZZ$2614, 924, MATCH($B$3, resultados!$A$1:$ZZ$1, 0))</f>
        <v/>
      </c>
    </row>
    <row r="931">
      <c r="A931">
        <f>INDEX(resultados!$A$2:$ZZ$2614, 925, MATCH($B$1, resultados!$A$1:$ZZ$1, 0))</f>
        <v/>
      </c>
      <c r="B931">
        <f>INDEX(resultados!$A$2:$ZZ$2614, 925, MATCH($B$2, resultados!$A$1:$ZZ$1, 0))</f>
        <v/>
      </c>
      <c r="C931">
        <f>INDEX(resultados!$A$2:$ZZ$2614, 925, MATCH($B$3, resultados!$A$1:$ZZ$1, 0))</f>
        <v/>
      </c>
    </row>
    <row r="932">
      <c r="A932">
        <f>INDEX(resultados!$A$2:$ZZ$2614, 926, MATCH($B$1, resultados!$A$1:$ZZ$1, 0))</f>
        <v/>
      </c>
      <c r="B932">
        <f>INDEX(resultados!$A$2:$ZZ$2614, 926, MATCH($B$2, resultados!$A$1:$ZZ$1, 0))</f>
        <v/>
      </c>
      <c r="C932">
        <f>INDEX(resultados!$A$2:$ZZ$2614, 926, MATCH($B$3, resultados!$A$1:$ZZ$1, 0))</f>
        <v/>
      </c>
    </row>
    <row r="933">
      <c r="A933">
        <f>INDEX(resultados!$A$2:$ZZ$2614, 927, MATCH($B$1, resultados!$A$1:$ZZ$1, 0))</f>
        <v/>
      </c>
      <c r="B933">
        <f>INDEX(resultados!$A$2:$ZZ$2614, 927, MATCH($B$2, resultados!$A$1:$ZZ$1, 0))</f>
        <v/>
      </c>
      <c r="C933">
        <f>INDEX(resultados!$A$2:$ZZ$2614, 927, MATCH($B$3, resultados!$A$1:$ZZ$1, 0))</f>
        <v/>
      </c>
    </row>
    <row r="934">
      <c r="A934">
        <f>INDEX(resultados!$A$2:$ZZ$2614, 928, MATCH($B$1, resultados!$A$1:$ZZ$1, 0))</f>
        <v/>
      </c>
      <c r="B934">
        <f>INDEX(resultados!$A$2:$ZZ$2614, 928, MATCH($B$2, resultados!$A$1:$ZZ$1, 0))</f>
        <v/>
      </c>
      <c r="C934">
        <f>INDEX(resultados!$A$2:$ZZ$2614, 928, MATCH($B$3, resultados!$A$1:$ZZ$1, 0))</f>
        <v/>
      </c>
    </row>
    <row r="935">
      <c r="A935">
        <f>INDEX(resultados!$A$2:$ZZ$2614, 929, MATCH($B$1, resultados!$A$1:$ZZ$1, 0))</f>
        <v/>
      </c>
      <c r="B935">
        <f>INDEX(resultados!$A$2:$ZZ$2614, 929, MATCH($B$2, resultados!$A$1:$ZZ$1, 0))</f>
        <v/>
      </c>
      <c r="C935">
        <f>INDEX(resultados!$A$2:$ZZ$2614, 929, MATCH($B$3, resultados!$A$1:$ZZ$1, 0))</f>
        <v/>
      </c>
    </row>
    <row r="936">
      <c r="A936">
        <f>INDEX(resultados!$A$2:$ZZ$2614, 930, MATCH($B$1, resultados!$A$1:$ZZ$1, 0))</f>
        <v/>
      </c>
      <c r="B936">
        <f>INDEX(resultados!$A$2:$ZZ$2614, 930, MATCH($B$2, resultados!$A$1:$ZZ$1, 0))</f>
        <v/>
      </c>
      <c r="C936">
        <f>INDEX(resultados!$A$2:$ZZ$2614, 930, MATCH($B$3, resultados!$A$1:$ZZ$1, 0))</f>
        <v/>
      </c>
    </row>
    <row r="937">
      <c r="A937">
        <f>INDEX(resultados!$A$2:$ZZ$2614, 931, MATCH($B$1, resultados!$A$1:$ZZ$1, 0))</f>
        <v/>
      </c>
      <c r="B937">
        <f>INDEX(resultados!$A$2:$ZZ$2614, 931, MATCH($B$2, resultados!$A$1:$ZZ$1, 0))</f>
        <v/>
      </c>
      <c r="C937">
        <f>INDEX(resultados!$A$2:$ZZ$2614, 931, MATCH($B$3, resultados!$A$1:$ZZ$1, 0))</f>
        <v/>
      </c>
    </row>
    <row r="938">
      <c r="A938">
        <f>INDEX(resultados!$A$2:$ZZ$2614, 932, MATCH($B$1, resultados!$A$1:$ZZ$1, 0))</f>
        <v/>
      </c>
      <c r="B938">
        <f>INDEX(resultados!$A$2:$ZZ$2614, 932, MATCH($B$2, resultados!$A$1:$ZZ$1, 0))</f>
        <v/>
      </c>
      <c r="C938">
        <f>INDEX(resultados!$A$2:$ZZ$2614, 932, MATCH($B$3, resultados!$A$1:$ZZ$1, 0))</f>
        <v/>
      </c>
    </row>
    <row r="939">
      <c r="A939">
        <f>INDEX(resultados!$A$2:$ZZ$2614, 933, MATCH($B$1, resultados!$A$1:$ZZ$1, 0))</f>
        <v/>
      </c>
      <c r="B939">
        <f>INDEX(resultados!$A$2:$ZZ$2614, 933, MATCH($B$2, resultados!$A$1:$ZZ$1, 0))</f>
        <v/>
      </c>
      <c r="C939">
        <f>INDEX(resultados!$A$2:$ZZ$2614, 933, MATCH($B$3, resultados!$A$1:$ZZ$1, 0))</f>
        <v/>
      </c>
    </row>
    <row r="940">
      <c r="A940">
        <f>INDEX(resultados!$A$2:$ZZ$2614, 934, MATCH($B$1, resultados!$A$1:$ZZ$1, 0))</f>
        <v/>
      </c>
      <c r="B940">
        <f>INDEX(resultados!$A$2:$ZZ$2614, 934, MATCH($B$2, resultados!$A$1:$ZZ$1, 0))</f>
        <v/>
      </c>
      <c r="C940">
        <f>INDEX(resultados!$A$2:$ZZ$2614, 934, MATCH($B$3, resultados!$A$1:$ZZ$1, 0))</f>
        <v/>
      </c>
    </row>
    <row r="941">
      <c r="A941">
        <f>INDEX(resultados!$A$2:$ZZ$2614, 935, MATCH($B$1, resultados!$A$1:$ZZ$1, 0))</f>
        <v/>
      </c>
      <c r="B941">
        <f>INDEX(resultados!$A$2:$ZZ$2614, 935, MATCH($B$2, resultados!$A$1:$ZZ$1, 0))</f>
        <v/>
      </c>
      <c r="C941">
        <f>INDEX(resultados!$A$2:$ZZ$2614, 935, MATCH($B$3, resultados!$A$1:$ZZ$1, 0))</f>
        <v/>
      </c>
    </row>
    <row r="942">
      <c r="A942">
        <f>INDEX(resultados!$A$2:$ZZ$2614, 936, MATCH($B$1, resultados!$A$1:$ZZ$1, 0))</f>
        <v/>
      </c>
      <c r="B942">
        <f>INDEX(resultados!$A$2:$ZZ$2614, 936, MATCH($B$2, resultados!$A$1:$ZZ$1, 0))</f>
        <v/>
      </c>
      <c r="C942">
        <f>INDEX(resultados!$A$2:$ZZ$2614, 936, MATCH($B$3, resultados!$A$1:$ZZ$1, 0))</f>
        <v/>
      </c>
    </row>
    <row r="943">
      <c r="A943">
        <f>INDEX(resultados!$A$2:$ZZ$2614, 937, MATCH($B$1, resultados!$A$1:$ZZ$1, 0))</f>
        <v/>
      </c>
      <c r="B943">
        <f>INDEX(resultados!$A$2:$ZZ$2614, 937, MATCH($B$2, resultados!$A$1:$ZZ$1, 0))</f>
        <v/>
      </c>
      <c r="C943">
        <f>INDEX(resultados!$A$2:$ZZ$2614, 937, MATCH($B$3, resultados!$A$1:$ZZ$1, 0))</f>
        <v/>
      </c>
    </row>
    <row r="944">
      <c r="A944">
        <f>INDEX(resultados!$A$2:$ZZ$2614, 938, MATCH($B$1, resultados!$A$1:$ZZ$1, 0))</f>
        <v/>
      </c>
      <c r="B944">
        <f>INDEX(resultados!$A$2:$ZZ$2614, 938, MATCH($B$2, resultados!$A$1:$ZZ$1, 0))</f>
        <v/>
      </c>
      <c r="C944">
        <f>INDEX(resultados!$A$2:$ZZ$2614, 938, MATCH($B$3, resultados!$A$1:$ZZ$1, 0))</f>
        <v/>
      </c>
    </row>
    <row r="945">
      <c r="A945">
        <f>INDEX(resultados!$A$2:$ZZ$2614, 939, MATCH($B$1, resultados!$A$1:$ZZ$1, 0))</f>
        <v/>
      </c>
      <c r="B945">
        <f>INDEX(resultados!$A$2:$ZZ$2614, 939, MATCH($B$2, resultados!$A$1:$ZZ$1, 0))</f>
        <v/>
      </c>
      <c r="C945">
        <f>INDEX(resultados!$A$2:$ZZ$2614, 939, MATCH($B$3, resultados!$A$1:$ZZ$1, 0))</f>
        <v/>
      </c>
    </row>
    <row r="946">
      <c r="A946">
        <f>INDEX(resultados!$A$2:$ZZ$2614, 940, MATCH($B$1, resultados!$A$1:$ZZ$1, 0))</f>
        <v/>
      </c>
      <c r="B946">
        <f>INDEX(resultados!$A$2:$ZZ$2614, 940, MATCH($B$2, resultados!$A$1:$ZZ$1, 0))</f>
        <v/>
      </c>
      <c r="C946">
        <f>INDEX(resultados!$A$2:$ZZ$2614, 940, MATCH($B$3, resultados!$A$1:$ZZ$1, 0))</f>
        <v/>
      </c>
    </row>
    <row r="947">
      <c r="A947">
        <f>INDEX(resultados!$A$2:$ZZ$2614, 941, MATCH($B$1, resultados!$A$1:$ZZ$1, 0))</f>
        <v/>
      </c>
      <c r="B947">
        <f>INDEX(resultados!$A$2:$ZZ$2614, 941, MATCH($B$2, resultados!$A$1:$ZZ$1, 0))</f>
        <v/>
      </c>
      <c r="C947">
        <f>INDEX(resultados!$A$2:$ZZ$2614, 941, MATCH($B$3, resultados!$A$1:$ZZ$1, 0))</f>
        <v/>
      </c>
    </row>
    <row r="948">
      <c r="A948">
        <f>INDEX(resultados!$A$2:$ZZ$2614, 942, MATCH($B$1, resultados!$A$1:$ZZ$1, 0))</f>
        <v/>
      </c>
      <c r="B948">
        <f>INDEX(resultados!$A$2:$ZZ$2614, 942, MATCH($B$2, resultados!$A$1:$ZZ$1, 0))</f>
        <v/>
      </c>
      <c r="C948">
        <f>INDEX(resultados!$A$2:$ZZ$2614, 942, MATCH($B$3, resultados!$A$1:$ZZ$1, 0))</f>
        <v/>
      </c>
    </row>
    <row r="949">
      <c r="A949">
        <f>INDEX(resultados!$A$2:$ZZ$2614, 943, MATCH($B$1, resultados!$A$1:$ZZ$1, 0))</f>
        <v/>
      </c>
      <c r="B949">
        <f>INDEX(resultados!$A$2:$ZZ$2614, 943, MATCH($B$2, resultados!$A$1:$ZZ$1, 0))</f>
        <v/>
      </c>
      <c r="C949">
        <f>INDEX(resultados!$A$2:$ZZ$2614, 943, MATCH($B$3, resultados!$A$1:$ZZ$1, 0))</f>
        <v/>
      </c>
    </row>
    <row r="950">
      <c r="A950">
        <f>INDEX(resultados!$A$2:$ZZ$2614, 944, MATCH($B$1, resultados!$A$1:$ZZ$1, 0))</f>
        <v/>
      </c>
      <c r="B950">
        <f>INDEX(resultados!$A$2:$ZZ$2614, 944, MATCH($B$2, resultados!$A$1:$ZZ$1, 0))</f>
        <v/>
      </c>
      <c r="C950">
        <f>INDEX(resultados!$A$2:$ZZ$2614, 944, MATCH($B$3, resultados!$A$1:$ZZ$1, 0))</f>
        <v/>
      </c>
    </row>
    <row r="951">
      <c r="A951">
        <f>INDEX(resultados!$A$2:$ZZ$2614, 945, MATCH($B$1, resultados!$A$1:$ZZ$1, 0))</f>
        <v/>
      </c>
      <c r="B951">
        <f>INDEX(resultados!$A$2:$ZZ$2614, 945, MATCH($B$2, resultados!$A$1:$ZZ$1, 0))</f>
        <v/>
      </c>
      <c r="C951">
        <f>INDEX(resultados!$A$2:$ZZ$2614, 945, MATCH($B$3, resultados!$A$1:$ZZ$1, 0))</f>
        <v/>
      </c>
    </row>
    <row r="952">
      <c r="A952">
        <f>INDEX(resultados!$A$2:$ZZ$2614, 946, MATCH($B$1, resultados!$A$1:$ZZ$1, 0))</f>
        <v/>
      </c>
      <c r="B952">
        <f>INDEX(resultados!$A$2:$ZZ$2614, 946, MATCH($B$2, resultados!$A$1:$ZZ$1, 0))</f>
        <v/>
      </c>
      <c r="C952">
        <f>INDEX(resultados!$A$2:$ZZ$2614, 946, MATCH($B$3, resultados!$A$1:$ZZ$1, 0))</f>
        <v/>
      </c>
    </row>
    <row r="953">
      <c r="A953">
        <f>INDEX(resultados!$A$2:$ZZ$2614, 947, MATCH($B$1, resultados!$A$1:$ZZ$1, 0))</f>
        <v/>
      </c>
      <c r="B953">
        <f>INDEX(resultados!$A$2:$ZZ$2614, 947, MATCH($B$2, resultados!$A$1:$ZZ$1, 0))</f>
        <v/>
      </c>
      <c r="C953">
        <f>INDEX(resultados!$A$2:$ZZ$2614, 947, MATCH($B$3, resultados!$A$1:$ZZ$1, 0))</f>
        <v/>
      </c>
    </row>
    <row r="954">
      <c r="A954">
        <f>INDEX(resultados!$A$2:$ZZ$2614, 948, MATCH($B$1, resultados!$A$1:$ZZ$1, 0))</f>
        <v/>
      </c>
      <c r="B954">
        <f>INDEX(resultados!$A$2:$ZZ$2614, 948, MATCH($B$2, resultados!$A$1:$ZZ$1, 0))</f>
        <v/>
      </c>
      <c r="C954">
        <f>INDEX(resultados!$A$2:$ZZ$2614, 948, MATCH($B$3, resultados!$A$1:$ZZ$1, 0))</f>
        <v/>
      </c>
    </row>
    <row r="955">
      <c r="A955">
        <f>INDEX(resultados!$A$2:$ZZ$2614, 949, MATCH($B$1, resultados!$A$1:$ZZ$1, 0))</f>
        <v/>
      </c>
      <c r="B955">
        <f>INDEX(resultados!$A$2:$ZZ$2614, 949, MATCH($B$2, resultados!$A$1:$ZZ$1, 0))</f>
        <v/>
      </c>
      <c r="C955">
        <f>INDEX(resultados!$A$2:$ZZ$2614, 949, MATCH($B$3, resultados!$A$1:$ZZ$1, 0))</f>
        <v/>
      </c>
    </row>
    <row r="956">
      <c r="A956">
        <f>INDEX(resultados!$A$2:$ZZ$2614, 950, MATCH($B$1, resultados!$A$1:$ZZ$1, 0))</f>
        <v/>
      </c>
      <c r="B956">
        <f>INDEX(resultados!$A$2:$ZZ$2614, 950, MATCH($B$2, resultados!$A$1:$ZZ$1, 0))</f>
        <v/>
      </c>
      <c r="C956">
        <f>INDEX(resultados!$A$2:$ZZ$2614, 950, MATCH($B$3, resultados!$A$1:$ZZ$1, 0))</f>
        <v/>
      </c>
    </row>
    <row r="957">
      <c r="A957">
        <f>INDEX(resultados!$A$2:$ZZ$2614, 951, MATCH($B$1, resultados!$A$1:$ZZ$1, 0))</f>
        <v/>
      </c>
      <c r="B957">
        <f>INDEX(resultados!$A$2:$ZZ$2614, 951, MATCH($B$2, resultados!$A$1:$ZZ$1, 0))</f>
        <v/>
      </c>
      <c r="C957">
        <f>INDEX(resultados!$A$2:$ZZ$2614, 951, MATCH($B$3, resultados!$A$1:$ZZ$1, 0))</f>
        <v/>
      </c>
    </row>
    <row r="958">
      <c r="A958">
        <f>INDEX(resultados!$A$2:$ZZ$2614, 952, MATCH($B$1, resultados!$A$1:$ZZ$1, 0))</f>
        <v/>
      </c>
      <c r="B958">
        <f>INDEX(resultados!$A$2:$ZZ$2614, 952, MATCH($B$2, resultados!$A$1:$ZZ$1, 0))</f>
        <v/>
      </c>
      <c r="C958">
        <f>INDEX(resultados!$A$2:$ZZ$2614, 952, MATCH($B$3, resultados!$A$1:$ZZ$1, 0))</f>
        <v/>
      </c>
    </row>
    <row r="959">
      <c r="A959">
        <f>INDEX(resultados!$A$2:$ZZ$2614, 953, MATCH($B$1, resultados!$A$1:$ZZ$1, 0))</f>
        <v/>
      </c>
      <c r="B959">
        <f>INDEX(resultados!$A$2:$ZZ$2614, 953, MATCH($B$2, resultados!$A$1:$ZZ$1, 0))</f>
        <v/>
      </c>
      <c r="C959">
        <f>INDEX(resultados!$A$2:$ZZ$2614, 953, MATCH($B$3, resultados!$A$1:$ZZ$1, 0))</f>
        <v/>
      </c>
    </row>
    <row r="960">
      <c r="A960">
        <f>INDEX(resultados!$A$2:$ZZ$2614, 954, MATCH($B$1, resultados!$A$1:$ZZ$1, 0))</f>
        <v/>
      </c>
      <c r="B960">
        <f>INDEX(resultados!$A$2:$ZZ$2614, 954, MATCH($B$2, resultados!$A$1:$ZZ$1, 0))</f>
        <v/>
      </c>
      <c r="C960">
        <f>INDEX(resultados!$A$2:$ZZ$2614, 954, MATCH($B$3, resultados!$A$1:$ZZ$1, 0))</f>
        <v/>
      </c>
    </row>
    <row r="961">
      <c r="A961">
        <f>INDEX(resultados!$A$2:$ZZ$2614, 955, MATCH($B$1, resultados!$A$1:$ZZ$1, 0))</f>
        <v/>
      </c>
      <c r="B961">
        <f>INDEX(resultados!$A$2:$ZZ$2614, 955, MATCH($B$2, resultados!$A$1:$ZZ$1, 0))</f>
        <v/>
      </c>
      <c r="C961">
        <f>INDEX(resultados!$A$2:$ZZ$2614, 955, MATCH($B$3, resultados!$A$1:$ZZ$1, 0))</f>
        <v/>
      </c>
    </row>
    <row r="962">
      <c r="A962">
        <f>INDEX(resultados!$A$2:$ZZ$2614, 956, MATCH($B$1, resultados!$A$1:$ZZ$1, 0))</f>
        <v/>
      </c>
      <c r="B962">
        <f>INDEX(resultados!$A$2:$ZZ$2614, 956, MATCH($B$2, resultados!$A$1:$ZZ$1, 0))</f>
        <v/>
      </c>
      <c r="C962">
        <f>INDEX(resultados!$A$2:$ZZ$2614, 956, MATCH($B$3, resultados!$A$1:$ZZ$1, 0))</f>
        <v/>
      </c>
    </row>
    <row r="963">
      <c r="A963">
        <f>INDEX(resultados!$A$2:$ZZ$2614, 957, MATCH($B$1, resultados!$A$1:$ZZ$1, 0))</f>
        <v/>
      </c>
      <c r="B963">
        <f>INDEX(resultados!$A$2:$ZZ$2614, 957, MATCH($B$2, resultados!$A$1:$ZZ$1, 0))</f>
        <v/>
      </c>
      <c r="C963">
        <f>INDEX(resultados!$A$2:$ZZ$2614, 957, MATCH($B$3, resultados!$A$1:$ZZ$1, 0))</f>
        <v/>
      </c>
    </row>
    <row r="964">
      <c r="A964">
        <f>INDEX(resultados!$A$2:$ZZ$2614, 958, MATCH($B$1, resultados!$A$1:$ZZ$1, 0))</f>
        <v/>
      </c>
      <c r="B964">
        <f>INDEX(resultados!$A$2:$ZZ$2614, 958, MATCH($B$2, resultados!$A$1:$ZZ$1, 0))</f>
        <v/>
      </c>
      <c r="C964">
        <f>INDEX(resultados!$A$2:$ZZ$2614, 958, MATCH($B$3, resultados!$A$1:$ZZ$1, 0))</f>
        <v/>
      </c>
    </row>
    <row r="965">
      <c r="A965">
        <f>INDEX(resultados!$A$2:$ZZ$2614, 959, MATCH($B$1, resultados!$A$1:$ZZ$1, 0))</f>
        <v/>
      </c>
      <c r="B965">
        <f>INDEX(resultados!$A$2:$ZZ$2614, 959, MATCH($B$2, resultados!$A$1:$ZZ$1, 0))</f>
        <v/>
      </c>
      <c r="C965">
        <f>INDEX(resultados!$A$2:$ZZ$2614, 959, MATCH($B$3, resultados!$A$1:$ZZ$1, 0))</f>
        <v/>
      </c>
    </row>
    <row r="966">
      <c r="A966">
        <f>INDEX(resultados!$A$2:$ZZ$2614, 960, MATCH($B$1, resultados!$A$1:$ZZ$1, 0))</f>
        <v/>
      </c>
      <c r="B966">
        <f>INDEX(resultados!$A$2:$ZZ$2614, 960, MATCH($B$2, resultados!$A$1:$ZZ$1, 0))</f>
        <v/>
      </c>
      <c r="C966">
        <f>INDEX(resultados!$A$2:$ZZ$2614, 960, MATCH($B$3, resultados!$A$1:$ZZ$1, 0))</f>
        <v/>
      </c>
    </row>
    <row r="967">
      <c r="A967">
        <f>INDEX(resultados!$A$2:$ZZ$2614, 961, MATCH($B$1, resultados!$A$1:$ZZ$1, 0))</f>
        <v/>
      </c>
      <c r="B967">
        <f>INDEX(resultados!$A$2:$ZZ$2614, 961, MATCH($B$2, resultados!$A$1:$ZZ$1, 0))</f>
        <v/>
      </c>
      <c r="C967">
        <f>INDEX(resultados!$A$2:$ZZ$2614, 961, MATCH($B$3, resultados!$A$1:$ZZ$1, 0))</f>
        <v/>
      </c>
    </row>
    <row r="968">
      <c r="A968">
        <f>INDEX(resultados!$A$2:$ZZ$2614, 962, MATCH($B$1, resultados!$A$1:$ZZ$1, 0))</f>
        <v/>
      </c>
      <c r="B968">
        <f>INDEX(resultados!$A$2:$ZZ$2614, 962, MATCH($B$2, resultados!$A$1:$ZZ$1, 0))</f>
        <v/>
      </c>
      <c r="C968">
        <f>INDEX(resultados!$A$2:$ZZ$2614, 962, MATCH($B$3, resultados!$A$1:$ZZ$1, 0))</f>
        <v/>
      </c>
    </row>
    <row r="969">
      <c r="A969">
        <f>INDEX(resultados!$A$2:$ZZ$2614, 963, MATCH($B$1, resultados!$A$1:$ZZ$1, 0))</f>
        <v/>
      </c>
      <c r="B969">
        <f>INDEX(resultados!$A$2:$ZZ$2614, 963, MATCH($B$2, resultados!$A$1:$ZZ$1, 0))</f>
        <v/>
      </c>
      <c r="C969">
        <f>INDEX(resultados!$A$2:$ZZ$2614, 963, MATCH($B$3, resultados!$A$1:$ZZ$1, 0))</f>
        <v/>
      </c>
    </row>
    <row r="970">
      <c r="A970">
        <f>INDEX(resultados!$A$2:$ZZ$2614, 964, MATCH($B$1, resultados!$A$1:$ZZ$1, 0))</f>
        <v/>
      </c>
      <c r="B970">
        <f>INDEX(resultados!$A$2:$ZZ$2614, 964, MATCH($B$2, resultados!$A$1:$ZZ$1, 0))</f>
        <v/>
      </c>
      <c r="C970">
        <f>INDEX(resultados!$A$2:$ZZ$2614, 964, MATCH($B$3, resultados!$A$1:$ZZ$1, 0))</f>
        <v/>
      </c>
    </row>
    <row r="971">
      <c r="A971">
        <f>INDEX(resultados!$A$2:$ZZ$2614, 965, MATCH($B$1, resultados!$A$1:$ZZ$1, 0))</f>
        <v/>
      </c>
      <c r="B971">
        <f>INDEX(resultados!$A$2:$ZZ$2614, 965, MATCH($B$2, resultados!$A$1:$ZZ$1, 0))</f>
        <v/>
      </c>
      <c r="C971">
        <f>INDEX(resultados!$A$2:$ZZ$2614, 965, MATCH($B$3, resultados!$A$1:$ZZ$1, 0))</f>
        <v/>
      </c>
    </row>
    <row r="972">
      <c r="A972">
        <f>INDEX(resultados!$A$2:$ZZ$2614, 966, MATCH($B$1, resultados!$A$1:$ZZ$1, 0))</f>
        <v/>
      </c>
      <c r="B972">
        <f>INDEX(resultados!$A$2:$ZZ$2614, 966, MATCH($B$2, resultados!$A$1:$ZZ$1, 0))</f>
        <v/>
      </c>
      <c r="C972">
        <f>INDEX(resultados!$A$2:$ZZ$2614, 966, MATCH($B$3, resultados!$A$1:$ZZ$1, 0))</f>
        <v/>
      </c>
    </row>
    <row r="973">
      <c r="A973">
        <f>INDEX(resultados!$A$2:$ZZ$2614, 967, MATCH($B$1, resultados!$A$1:$ZZ$1, 0))</f>
        <v/>
      </c>
      <c r="B973">
        <f>INDEX(resultados!$A$2:$ZZ$2614, 967, MATCH($B$2, resultados!$A$1:$ZZ$1, 0))</f>
        <v/>
      </c>
      <c r="C973">
        <f>INDEX(resultados!$A$2:$ZZ$2614, 967, MATCH($B$3, resultados!$A$1:$ZZ$1, 0))</f>
        <v/>
      </c>
    </row>
    <row r="974">
      <c r="A974">
        <f>INDEX(resultados!$A$2:$ZZ$2614, 968, MATCH($B$1, resultados!$A$1:$ZZ$1, 0))</f>
        <v/>
      </c>
      <c r="B974">
        <f>INDEX(resultados!$A$2:$ZZ$2614, 968, MATCH($B$2, resultados!$A$1:$ZZ$1, 0))</f>
        <v/>
      </c>
      <c r="C974">
        <f>INDEX(resultados!$A$2:$ZZ$2614, 968, MATCH($B$3, resultados!$A$1:$ZZ$1, 0))</f>
        <v/>
      </c>
    </row>
    <row r="975">
      <c r="A975">
        <f>INDEX(resultados!$A$2:$ZZ$2614, 969, MATCH($B$1, resultados!$A$1:$ZZ$1, 0))</f>
        <v/>
      </c>
      <c r="B975">
        <f>INDEX(resultados!$A$2:$ZZ$2614, 969, MATCH($B$2, resultados!$A$1:$ZZ$1, 0))</f>
        <v/>
      </c>
      <c r="C975">
        <f>INDEX(resultados!$A$2:$ZZ$2614, 969, MATCH($B$3, resultados!$A$1:$ZZ$1, 0))</f>
        <v/>
      </c>
    </row>
    <row r="976">
      <c r="A976">
        <f>INDEX(resultados!$A$2:$ZZ$2614, 970, MATCH($B$1, resultados!$A$1:$ZZ$1, 0))</f>
        <v/>
      </c>
      <c r="B976">
        <f>INDEX(resultados!$A$2:$ZZ$2614, 970, MATCH($B$2, resultados!$A$1:$ZZ$1, 0))</f>
        <v/>
      </c>
      <c r="C976">
        <f>INDEX(resultados!$A$2:$ZZ$2614, 970, MATCH($B$3, resultados!$A$1:$ZZ$1, 0))</f>
        <v/>
      </c>
    </row>
    <row r="977">
      <c r="A977">
        <f>INDEX(resultados!$A$2:$ZZ$2614, 971, MATCH($B$1, resultados!$A$1:$ZZ$1, 0))</f>
        <v/>
      </c>
      <c r="B977">
        <f>INDEX(resultados!$A$2:$ZZ$2614, 971, MATCH($B$2, resultados!$A$1:$ZZ$1, 0))</f>
        <v/>
      </c>
      <c r="C977">
        <f>INDEX(resultados!$A$2:$ZZ$2614, 971, MATCH($B$3, resultados!$A$1:$ZZ$1, 0))</f>
        <v/>
      </c>
    </row>
    <row r="978">
      <c r="A978">
        <f>INDEX(resultados!$A$2:$ZZ$2614, 972, MATCH($B$1, resultados!$A$1:$ZZ$1, 0))</f>
        <v/>
      </c>
      <c r="B978">
        <f>INDEX(resultados!$A$2:$ZZ$2614, 972, MATCH($B$2, resultados!$A$1:$ZZ$1, 0))</f>
        <v/>
      </c>
      <c r="C978">
        <f>INDEX(resultados!$A$2:$ZZ$2614, 972, MATCH($B$3, resultados!$A$1:$ZZ$1, 0))</f>
        <v/>
      </c>
    </row>
    <row r="979">
      <c r="A979">
        <f>INDEX(resultados!$A$2:$ZZ$2614, 973, MATCH($B$1, resultados!$A$1:$ZZ$1, 0))</f>
        <v/>
      </c>
      <c r="B979">
        <f>INDEX(resultados!$A$2:$ZZ$2614, 973, MATCH($B$2, resultados!$A$1:$ZZ$1, 0))</f>
        <v/>
      </c>
      <c r="C979">
        <f>INDEX(resultados!$A$2:$ZZ$2614, 973, MATCH($B$3, resultados!$A$1:$ZZ$1, 0))</f>
        <v/>
      </c>
    </row>
    <row r="980">
      <c r="A980">
        <f>INDEX(resultados!$A$2:$ZZ$2614, 974, MATCH($B$1, resultados!$A$1:$ZZ$1, 0))</f>
        <v/>
      </c>
      <c r="B980">
        <f>INDEX(resultados!$A$2:$ZZ$2614, 974, MATCH($B$2, resultados!$A$1:$ZZ$1, 0))</f>
        <v/>
      </c>
      <c r="C980">
        <f>INDEX(resultados!$A$2:$ZZ$2614, 974, MATCH($B$3, resultados!$A$1:$ZZ$1, 0))</f>
        <v/>
      </c>
    </row>
    <row r="981">
      <c r="A981">
        <f>INDEX(resultados!$A$2:$ZZ$2614, 975, MATCH($B$1, resultados!$A$1:$ZZ$1, 0))</f>
        <v/>
      </c>
      <c r="B981">
        <f>INDEX(resultados!$A$2:$ZZ$2614, 975, MATCH($B$2, resultados!$A$1:$ZZ$1, 0))</f>
        <v/>
      </c>
      <c r="C981">
        <f>INDEX(resultados!$A$2:$ZZ$2614, 975, MATCH($B$3, resultados!$A$1:$ZZ$1, 0))</f>
        <v/>
      </c>
    </row>
    <row r="982">
      <c r="A982">
        <f>INDEX(resultados!$A$2:$ZZ$2614, 976, MATCH($B$1, resultados!$A$1:$ZZ$1, 0))</f>
        <v/>
      </c>
      <c r="B982">
        <f>INDEX(resultados!$A$2:$ZZ$2614, 976, MATCH($B$2, resultados!$A$1:$ZZ$1, 0))</f>
        <v/>
      </c>
      <c r="C982">
        <f>INDEX(resultados!$A$2:$ZZ$2614, 976, MATCH($B$3, resultados!$A$1:$ZZ$1, 0))</f>
        <v/>
      </c>
    </row>
    <row r="983">
      <c r="A983">
        <f>INDEX(resultados!$A$2:$ZZ$2614, 977, MATCH($B$1, resultados!$A$1:$ZZ$1, 0))</f>
        <v/>
      </c>
      <c r="B983">
        <f>INDEX(resultados!$A$2:$ZZ$2614, 977, MATCH($B$2, resultados!$A$1:$ZZ$1, 0))</f>
        <v/>
      </c>
      <c r="C983">
        <f>INDEX(resultados!$A$2:$ZZ$2614, 977, MATCH($B$3, resultados!$A$1:$ZZ$1, 0))</f>
        <v/>
      </c>
    </row>
    <row r="984">
      <c r="A984">
        <f>INDEX(resultados!$A$2:$ZZ$2614, 978, MATCH($B$1, resultados!$A$1:$ZZ$1, 0))</f>
        <v/>
      </c>
      <c r="B984">
        <f>INDEX(resultados!$A$2:$ZZ$2614, 978, MATCH($B$2, resultados!$A$1:$ZZ$1, 0))</f>
        <v/>
      </c>
      <c r="C984">
        <f>INDEX(resultados!$A$2:$ZZ$2614, 978, MATCH($B$3, resultados!$A$1:$ZZ$1, 0))</f>
        <v/>
      </c>
    </row>
    <row r="985">
      <c r="A985">
        <f>INDEX(resultados!$A$2:$ZZ$2614, 979, MATCH($B$1, resultados!$A$1:$ZZ$1, 0))</f>
        <v/>
      </c>
      <c r="B985">
        <f>INDEX(resultados!$A$2:$ZZ$2614, 979, MATCH($B$2, resultados!$A$1:$ZZ$1, 0))</f>
        <v/>
      </c>
      <c r="C985">
        <f>INDEX(resultados!$A$2:$ZZ$2614, 979, MATCH($B$3, resultados!$A$1:$ZZ$1, 0))</f>
        <v/>
      </c>
    </row>
    <row r="986">
      <c r="A986">
        <f>INDEX(resultados!$A$2:$ZZ$2614, 980, MATCH($B$1, resultados!$A$1:$ZZ$1, 0))</f>
        <v/>
      </c>
      <c r="B986">
        <f>INDEX(resultados!$A$2:$ZZ$2614, 980, MATCH($B$2, resultados!$A$1:$ZZ$1, 0))</f>
        <v/>
      </c>
      <c r="C986">
        <f>INDEX(resultados!$A$2:$ZZ$2614, 980, MATCH($B$3, resultados!$A$1:$ZZ$1, 0))</f>
        <v/>
      </c>
    </row>
    <row r="987">
      <c r="A987">
        <f>INDEX(resultados!$A$2:$ZZ$2614, 981, MATCH($B$1, resultados!$A$1:$ZZ$1, 0))</f>
        <v/>
      </c>
      <c r="B987">
        <f>INDEX(resultados!$A$2:$ZZ$2614, 981, MATCH($B$2, resultados!$A$1:$ZZ$1, 0))</f>
        <v/>
      </c>
      <c r="C987">
        <f>INDEX(resultados!$A$2:$ZZ$2614, 981, MATCH($B$3, resultados!$A$1:$ZZ$1, 0))</f>
        <v/>
      </c>
    </row>
    <row r="988">
      <c r="A988">
        <f>INDEX(resultados!$A$2:$ZZ$2614, 982, MATCH($B$1, resultados!$A$1:$ZZ$1, 0))</f>
        <v/>
      </c>
      <c r="B988">
        <f>INDEX(resultados!$A$2:$ZZ$2614, 982, MATCH($B$2, resultados!$A$1:$ZZ$1, 0))</f>
        <v/>
      </c>
      <c r="C988">
        <f>INDEX(resultados!$A$2:$ZZ$2614, 982, MATCH($B$3, resultados!$A$1:$ZZ$1, 0))</f>
        <v/>
      </c>
    </row>
    <row r="989">
      <c r="A989">
        <f>INDEX(resultados!$A$2:$ZZ$2614, 983, MATCH($B$1, resultados!$A$1:$ZZ$1, 0))</f>
        <v/>
      </c>
      <c r="B989">
        <f>INDEX(resultados!$A$2:$ZZ$2614, 983, MATCH($B$2, resultados!$A$1:$ZZ$1, 0))</f>
        <v/>
      </c>
      <c r="C989">
        <f>INDEX(resultados!$A$2:$ZZ$2614, 983, MATCH($B$3, resultados!$A$1:$ZZ$1, 0))</f>
        <v/>
      </c>
    </row>
    <row r="990">
      <c r="A990">
        <f>INDEX(resultados!$A$2:$ZZ$2614, 984, MATCH($B$1, resultados!$A$1:$ZZ$1, 0))</f>
        <v/>
      </c>
      <c r="B990">
        <f>INDEX(resultados!$A$2:$ZZ$2614, 984, MATCH($B$2, resultados!$A$1:$ZZ$1, 0))</f>
        <v/>
      </c>
      <c r="C990">
        <f>INDEX(resultados!$A$2:$ZZ$2614, 984, MATCH($B$3, resultados!$A$1:$ZZ$1, 0))</f>
        <v/>
      </c>
    </row>
    <row r="991">
      <c r="A991">
        <f>INDEX(resultados!$A$2:$ZZ$2614, 985, MATCH($B$1, resultados!$A$1:$ZZ$1, 0))</f>
        <v/>
      </c>
      <c r="B991">
        <f>INDEX(resultados!$A$2:$ZZ$2614, 985, MATCH($B$2, resultados!$A$1:$ZZ$1, 0))</f>
        <v/>
      </c>
      <c r="C991">
        <f>INDEX(resultados!$A$2:$ZZ$2614, 985, MATCH($B$3, resultados!$A$1:$ZZ$1, 0))</f>
        <v/>
      </c>
    </row>
    <row r="992">
      <c r="A992">
        <f>INDEX(resultados!$A$2:$ZZ$2614, 986, MATCH($B$1, resultados!$A$1:$ZZ$1, 0))</f>
        <v/>
      </c>
      <c r="B992">
        <f>INDEX(resultados!$A$2:$ZZ$2614, 986, MATCH($B$2, resultados!$A$1:$ZZ$1, 0))</f>
        <v/>
      </c>
      <c r="C992">
        <f>INDEX(resultados!$A$2:$ZZ$2614, 986, MATCH($B$3, resultados!$A$1:$ZZ$1, 0))</f>
        <v/>
      </c>
    </row>
    <row r="993">
      <c r="A993">
        <f>INDEX(resultados!$A$2:$ZZ$2614, 987, MATCH($B$1, resultados!$A$1:$ZZ$1, 0))</f>
        <v/>
      </c>
      <c r="B993">
        <f>INDEX(resultados!$A$2:$ZZ$2614, 987, MATCH($B$2, resultados!$A$1:$ZZ$1, 0))</f>
        <v/>
      </c>
      <c r="C993">
        <f>INDEX(resultados!$A$2:$ZZ$2614, 987, MATCH($B$3, resultados!$A$1:$ZZ$1, 0))</f>
        <v/>
      </c>
    </row>
    <row r="994">
      <c r="A994">
        <f>INDEX(resultados!$A$2:$ZZ$2614, 988, MATCH($B$1, resultados!$A$1:$ZZ$1, 0))</f>
        <v/>
      </c>
      <c r="B994">
        <f>INDEX(resultados!$A$2:$ZZ$2614, 988, MATCH($B$2, resultados!$A$1:$ZZ$1, 0))</f>
        <v/>
      </c>
      <c r="C994">
        <f>INDEX(resultados!$A$2:$ZZ$2614, 988, MATCH($B$3, resultados!$A$1:$ZZ$1, 0))</f>
        <v/>
      </c>
    </row>
    <row r="995">
      <c r="A995">
        <f>INDEX(resultados!$A$2:$ZZ$2614, 989, MATCH($B$1, resultados!$A$1:$ZZ$1, 0))</f>
        <v/>
      </c>
      <c r="B995">
        <f>INDEX(resultados!$A$2:$ZZ$2614, 989, MATCH($B$2, resultados!$A$1:$ZZ$1, 0))</f>
        <v/>
      </c>
      <c r="C995">
        <f>INDEX(resultados!$A$2:$ZZ$2614, 989, MATCH($B$3, resultados!$A$1:$ZZ$1, 0))</f>
        <v/>
      </c>
    </row>
    <row r="996">
      <c r="A996">
        <f>INDEX(resultados!$A$2:$ZZ$2614, 990, MATCH($B$1, resultados!$A$1:$ZZ$1, 0))</f>
        <v/>
      </c>
      <c r="B996">
        <f>INDEX(resultados!$A$2:$ZZ$2614, 990, MATCH($B$2, resultados!$A$1:$ZZ$1, 0))</f>
        <v/>
      </c>
      <c r="C996">
        <f>INDEX(resultados!$A$2:$ZZ$2614, 990, MATCH($B$3, resultados!$A$1:$ZZ$1, 0))</f>
        <v/>
      </c>
    </row>
    <row r="997">
      <c r="A997">
        <f>INDEX(resultados!$A$2:$ZZ$2614, 991, MATCH($B$1, resultados!$A$1:$ZZ$1, 0))</f>
        <v/>
      </c>
      <c r="B997">
        <f>INDEX(resultados!$A$2:$ZZ$2614, 991, MATCH($B$2, resultados!$A$1:$ZZ$1, 0))</f>
        <v/>
      </c>
      <c r="C997">
        <f>INDEX(resultados!$A$2:$ZZ$2614, 991, MATCH($B$3, resultados!$A$1:$ZZ$1, 0))</f>
        <v/>
      </c>
    </row>
    <row r="998">
      <c r="A998">
        <f>INDEX(resultados!$A$2:$ZZ$2614, 992, MATCH($B$1, resultados!$A$1:$ZZ$1, 0))</f>
        <v/>
      </c>
      <c r="B998">
        <f>INDEX(resultados!$A$2:$ZZ$2614, 992, MATCH($B$2, resultados!$A$1:$ZZ$1, 0))</f>
        <v/>
      </c>
      <c r="C998">
        <f>INDEX(resultados!$A$2:$ZZ$2614, 992, MATCH($B$3, resultados!$A$1:$ZZ$1, 0))</f>
        <v/>
      </c>
    </row>
    <row r="999">
      <c r="A999">
        <f>INDEX(resultados!$A$2:$ZZ$2614, 993, MATCH($B$1, resultados!$A$1:$ZZ$1, 0))</f>
        <v/>
      </c>
      <c r="B999">
        <f>INDEX(resultados!$A$2:$ZZ$2614, 993, MATCH($B$2, resultados!$A$1:$ZZ$1, 0))</f>
        <v/>
      </c>
      <c r="C999">
        <f>INDEX(resultados!$A$2:$ZZ$2614, 993, MATCH($B$3, resultados!$A$1:$ZZ$1, 0))</f>
        <v/>
      </c>
    </row>
    <row r="1000">
      <c r="A1000">
        <f>INDEX(resultados!$A$2:$ZZ$2614, 994, MATCH($B$1, resultados!$A$1:$ZZ$1, 0))</f>
        <v/>
      </c>
      <c r="B1000">
        <f>INDEX(resultados!$A$2:$ZZ$2614, 994, MATCH($B$2, resultados!$A$1:$ZZ$1, 0))</f>
        <v/>
      </c>
      <c r="C1000">
        <f>INDEX(resultados!$A$2:$ZZ$2614, 994, MATCH($B$3, resultados!$A$1:$ZZ$1, 0))</f>
        <v/>
      </c>
    </row>
    <row r="1001">
      <c r="A1001">
        <f>INDEX(resultados!$A$2:$ZZ$2614, 995, MATCH($B$1, resultados!$A$1:$ZZ$1, 0))</f>
        <v/>
      </c>
      <c r="B1001">
        <f>INDEX(resultados!$A$2:$ZZ$2614, 995, MATCH($B$2, resultados!$A$1:$ZZ$1, 0))</f>
        <v/>
      </c>
      <c r="C1001">
        <f>INDEX(resultados!$A$2:$ZZ$2614, 995, MATCH($B$3, resultados!$A$1:$ZZ$1, 0))</f>
        <v/>
      </c>
    </row>
    <row r="1002">
      <c r="A1002">
        <f>INDEX(resultados!$A$2:$ZZ$2614, 996, MATCH($B$1, resultados!$A$1:$ZZ$1, 0))</f>
        <v/>
      </c>
      <c r="B1002">
        <f>INDEX(resultados!$A$2:$ZZ$2614, 996, MATCH($B$2, resultados!$A$1:$ZZ$1, 0))</f>
        <v/>
      </c>
      <c r="C1002">
        <f>INDEX(resultados!$A$2:$ZZ$2614, 996, MATCH($B$3, resultados!$A$1:$ZZ$1, 0))</f>
        <v/>
      </c>
    </row>
    <row r="1003">
      <c r="A1003">
        <f>INDEX(resultados!$A$2:$ZZ$2614, 997, MATCH($B$1, resultados!$A$1:$ZZ$1, 0))</f>
        <v/>
      </c>
      <c r="B1003">
        <f>INDEX(resultados!$A$2:$ZZ$2614, 997, MATCH($B$2, resultados!$A$1:$ZZ$1, 0))</f>
        <v/>
      </c>
      <c r="C1003">
        <f>INDEX(resultados!$A$2:$ZZ$2614, 997, MATCH($B$3, resultados!$A$1:$ZZ$1, 0))</f>
        <v/>
      </c>
    </row>
    <row r="1004">
      <c r="A1004">
        <f>INDEX(resultados!$A$2:$ZZ$2614, 998, MATCH($B$1, resultados!$A$1:$ZZ$1, 0))</f>
        <v/>
      </c>
      <c r="B1004">
        <f>INDEX(resultados!$A$2:$ZZ$2614, 998, MATCH($B$2, resultados!$A$1:$ZZ$1, 0))</f>
        <v/>
      </c>
      <c r="C1004">
        <f>INDEX(resultados!$A$2:$ZZ$2614, 998, MATCH($B$3, resultados!$A$1:$ZZ$1, 0))</f>
        <v/>
      </c>
    </row>
    <row r="1005">
      <c r="A1005">
        <f>INDEX(resultados!$A$2:$ZZ$2614, 999, MATCH($B$1, resultados!$A$1:$ZZ$1, 0))</f>
        <v/>
      </c>
      <c r="B1005">
        <f>INDEX(resultados!$A$2:$ZZ$2614, 999, MATCH($B$2, resultados!$A$1:$ZZ$1, 0))</f>
        <v/>
      </c>
      <c r="C1005">
        <f>INDEX(resultados!$A$2:$ZZ$2614, 999, MATCH($B$3, resultados!$A$1:$ZZ$1, 0))</f>
        <v/>
      </c>
    </row>
    <row r="1006">
      <c r="A1006">
        <f>INDEX(resultados!$A$2:$ZZ$2614, 1000, MATCH($B$1, resultados!$A$1:$ZZ$1, 0))</f>
        <v/>
      </c>
      <c r="B1006">
        <f>INDEX(resultados!$A$2:$ZZ$2614, 1000, MATCH($B$2, resultados!$A$1:$ZZ$1, 0))</f>
        <v/>
      </c>
      <c r="C1006">
        <f>INDEX(resultados!$A$2:$ZZ$2614, 1000, MATCH($B$3, resultados!$A$1:$ZZ$1, 0))</f>
        <v/>
      </c>
    </row>
    <row r="1007">
      <c r="A1007">
        <f>INDEX(resultados!$A$2:$ZZ$2614, 1001, MATCH($B$1, resultados!$A$1:$ZZ$1, 0))</f>
        <v/>
      </c>
      <c r="B1007">
        <f>INDEX(resultados!$A$2:$ZZ$2614, 1001, MATCH($B$2, resultados!$A$1:$ZZ$1, 0))</f>
        <v/>
      </c>
      <c r="C1007">
        <f>INDEX(resultados!$A$2:$ZZ$2614, 1001, MATCH($B$3, resultados!$A$1:$ZZ$1, 0))</f>
        <v/>
      </c>
    </row>
    <row r="1008">
      <c r="A1008">
        <f>INDEX(resultados!$A$2:$ZZ$2614, 1002, MATCH($B$1, resultados!$A$1:$ZZ$1, 0))</f>
        <v/>
      </c>
      <c r="B1008">
        <f>INDEX(resultados!$A$2:$ZZ$2614, 1002, MATCH($B$2, resultados!$A$1:$ZZ$1, 0))</f>
        <v/>
      </c>
      <c r="C1008">
        <f>INDEX(resultados!$A$2:$ZZ$2614, 1002, MATCH($B$3, resultados!$A$1:$ZZ$1, 0))</f>
        <v/>
      </c>
    </row>
    <row r="1009">
      <c r="A1009">
        <f>INDEX(resultados!$A$2:$ZZ$2614, 1003, MATCH($B$1, resultados!$A$1:$ZZ$1, 0))</f>
        <v/>
      </c>
      <c r="B1009">
        <f>INDEX(resultados!$A$2:$ZZ$2614, 1003, MATCH($B$2, resultados!$A$1:$ZZ$1, 0))</f>
        <v/>
      </c>
      <c r="C1009">
        <f>INDEX(resultados!$A$2:$ZZ$2614, 1003, MATCH($B$3, resultados!$A$1:$ZZ$1, 0))</f>
        <v/>
      </c>
    </row>
    <row r="1010">
      <c r="A1010">
        <f>INDEX(resultados!$A$2:$ZZ$2614, 1004, MATCH($B$1, resultados!$A$1:$ZZ$1, 0))</f>
        <v/>
      </c>
      <c r="B1010">
        <f>INDEX(resultados!$A$2:$ZZ$2614, 1004, MATCH($B$2, resultados!$A$1:$ZZ$1, 0))</f>
        <v/>
      </c>
      <c r="C1010">
        <f>INDEX(resultados!$A$2:$ZZ$2614, 1004, MATCH($B$3, resultados!$A$1:$ZZ$1, 0))</f>
        <v/>
      </c>
    </row>
    <row r="1011">
      <c r="A1011">
        <f>INDEX(resultados!$A$2:$ZZ$2614, 1005, MATCH($B$1, resultados!$A$1:$ZZ$1, 0))</f>
        <v/>
      </c>
      <c r="B1011">
        <f>INDEX(resultados!$A$2:$ZZ$2614, 1005, MATCH($B$2, resultados!$A$1:$ZZ$1, 0))</f>
        <v/>
      </c>
      <c r="C1011">
        <f>INDEX(resultados!$A$2:$ZZ$2614, 1005, MATCH($B$3, resultados!$A$1:$ZZ$1, 0))</f>
        <v/>
      </c>
    </row>
    <row r="1012">
      <c r="A1012">
        <f>INDEX(resultados!$A$2:$ZZ$2614, 1006, MATCH($B$1, resultados!$A$1:$ZZ$1, 0))</f>
        <v/>
      </c>
      <c r="B1012">
        <f>INDEX(resultados!$A$2:$ZZ$2614, 1006, MATCH($B$2, resultados!$A$1:$ZZ$1, 0))</f>
        <v/>
      </c>
      <c r="C1012">
        <f>INDEX(resultados!$A$2:$ZZ$2614, 1006, MATCH($B$3, resultados!$A$1:$ZZ$1, 0))</f>
        <v/>
      </c>
    </row>
    <row r="1013">
      <c r="A1013">
        <f>INDEX(resultados!$A$2:$ZZ$2614, 1007, MATCH($B$1, resultados!$A$1:$ZZ$1, 0))</f>
        <v/>
      </c>
      <c r="B1013">
        <f>INDEX(resultados!$A$2:$ZZ$2614, 1007, MATCH($B$2, resultados!$A$1:$ZZ$1, 0))</f>
        <v/>
      </c>
      <c r="C1013">
        <f>INDEX(resultados!$A$2:$ZZ$2614, 1007, MATCH($B$3, resultados!$A$1:$ZZ$1, 0))</f>
        <v/>
      </c>
    </row>
    <row r="1014">
      <c r="A1014">
        <f>INDEX(resultados!$A$2:$ZZ$2614, 1008, MATCH($B$1, resultados!$A$1:$ZZ$1, 0))</f>
        <v/>
      </c>
      <c r="B1014">
        <f>INDEX(resultados!$A$2:$ZZ$2614, 1008, MATCH($B$2, resultados!$A$1:$ZZ$1, 0))</f>
        <v/>
      </c>
      <c r="C1014">
        <f>INDEX(resultados!$A$2:$ZZ$2614, 1008, MATCH($B$3, resultados!$A$1:$ZZ$1, 0))</f>
        <v/>
      </c>
    </row>
    <row r="1015">
      <c r="A1015">
        <f>INDEX(resultados!$A$2:$ZZ$2614, 1009, MATCH($B$1, resultados!$A$1:$ZZ$1, 0))</f>
        <v/>
      </c>
      <c r="B1015">
        <f>INDEX(resultados!$A$2:$ZZ$2614, 1009, MATCH($B$2, resultados!$A$1:$ZZ$1, 0))</f>
        <v/>
      </c>
      <c r="C1015">
        <f>INDEX(resultados!$A$2:$ZZ$2614, 1009, MATCH($B$3, resultados!$A$1:$ZZ$1, 0))</f>
        <v/>
      </c>
    </row>
    <row r="1016">
      <c r="A1016">
        <f>INDEX(resultados!$A$2:$ZZ$2614, 1010, MATCH($B$1, resultados!$A$1:$ZZ$1, 0))</f>
        <v/>
      </c>
      <c r="B1016">
        <f>INDEX(resultados!$A$2:$ZZ$2614, 1010, MATCH($B$2, resultados!$A$1:$ZZ$1, 0))</f>
        <v/>
      </c>
      <c r="C1016">
        <f>INDEX(resultados!$A$2:$ZZ$2614, 1010, MATCH($B$3, resultados!$A$1:$ZZ$1, 0))</f>
        <v/>
      </c>
    </row>
    <row r="1017">
      <c r="A1017">
        <f>INDEX(resultados!$A$2:$ZZ$2614, 1011, MATCH($B$1, resultados!$A$1:$ZZ$1, 0))</f>
        <v/>
      </c>
      <c r="B1017">
        <f>INDEX(resultados!$A$2:$ZZ$2614, 1011, MATCH($B$2, resultados!$A$1:$ZZ$1, 0))</f>
        <v/>
      </c>
      <c r="C1017">
        <f>INDEX(resultados!$A$2:$ZZ$2614, 1011, MATCH($B$3, resultados!$A$1:$ZZ$1, 0))</f>
        <v/>
      </c>
    </row>
    <row r="1018">
      <c r="A1018">
        <f>INDEX(resultados!$A$2:$ZZ$2614, 1012, MATCH($B$1, resultados!$A$1:$ZZ$1, 0))</f>
        <v/>
      </c>
      <c r="B1018">
        <f>INDEX(resultados!$A$2:$ZZ$2614, 1012, MATCH($B$2, resultados!$A$1:$ZZ$1, 0))</f>
        <v/>
      </c>
      <c r="C1018">
        <f>INDEX(resultados!$A$2:$ZZ$2614, 1012, MATCH($B$3, resultados!$A$1:$ZZ$1, 0))</f>
        <v/>
      </c>
    </row>
    <row r="1019">
      <c r="A1019">
        <f>INDEX(resultados!$A$2:$ZZ$2614, 1013, MATCH($B$1, resultados!$A$1:$ZZ$1, 0))</f>
        <v/>
      </c>
      <c r="B1019">
        <f>INDEX(resultados!$A$2:$ZZ$2614, 1013, MATCH($B$2, resultados!$A$1:$ZZ$1, 0))</f>
        <v/>
      </c>
      <c r="C1019">
        <f>INDEX(resultados!$A$2:$ZZ$2614, 1013, MATCH($B$3, resultados!$A$1:$ZZ$1, 0))</f>
        <v/>
      </c>
    </row>
    <row r="1020">
      <c r="A1020">
        <f>INDEX(resultados!$A$2:$ZZ$2614, 1014, MATCH($B$1, resultados!$A$1:$ZZ$1, 0))</f>
        <v/>
      </c>
      <c r="B1020">
        <f>INDEX(resultados!$A$2:$ZZ$2614, 1014, MATCH($B$2, resultados!$A$1:$ZZ$1, 0))</f>
        <v/>
      </c>
      <c r="C1020">
        <f>INDEX(resultados!$A$2:$ZZ$2614, 1014, MATCH($B$3, resultados!$A$1:$ZZ$1, 0))</f>
        <v/>
      </c>
    </row>
    <row r="1021">
      <c r="A1021">
        <f>INDEX(resultados!$A$2:$ZZ$2614, 1015, MATCH($B$1, resultados!$A$1:$ZZ$1, 0))</f>
        <v/>
      </c>
      <c r="B1021">
        <f>INDEX(resultados!$A$2:$ZZ$2614, 1015, MATCH($B$2, resultados!$A$1:$ZZ$1, 0))</f>
        <v/>
      </c>
      <c r="C1021">
        <f>INDEX(resultados!$A$2:$ZZ$2614, 1015, MATCH($B$3, resultados!$A$1:$ZZ$1, 0))</f>
        <v/>
      </c>
    </row>
    <row r="1022">
      <c r="A1022">
        <f>INDEX(resultados!$A$2:$ZZ$2614, 1016, MATCH($B$1, resultados!$A$1:$ZZ$1, 0))</f>
        <v/>
      </c>
      <c r="B1022">
        <f>INDEX(resultados!$A$2:$ZZ$2614, 1016, MATCH($B$2, resultados!$A$1:$ZZ$1, 0))</f>
        <v/>
      </c>
      <c r="C1022">
        <f>INDEX(resultados!$A$2:$ZZ$2614, 1016, MATCH($B$3, resultados!$A$1:$ZZ$1, 0))</f>
        <v/>
      </c>
    </row>
    <row r="1023">
      <c r="A1023">
        <f>INDEX(resultados!$A$2:$ZZ$2614, 1017, MATCH($B$1, resultados!$A$1:$ZZ$1, 0))</f>
        <v/>
      </c>
      <c r="B1023">
        <f>INDEX(resultados!$A$2:$ZZ$2614, 1017, MATCH($B$2, resultados!$A$1:$ZZ$1, 0))</f>
        <v/>
      </c>
      <c r="C1023">
        <f>INDEX(resultados!$A$2:$ZZ$2614, 1017, MATCH($B$3, resultados!$A$1:$ZZ$1, 0))</f>
        <v/>
      </c>
    </row>
    <row r="1024">
      <c r="A1024">
        <f>INDEX(resultados!$A$2:$ZZ$2614, 1018, MATCH($B$1, resultados!$A$1:$ZZ$1, 0))</f>
        <v/>
      </c>
      <c r="B1024">
        <f>INDEX(resultados!$A$2:$ZZ$2614, 1018, MATCH($B$2, resultados!$A$1:$ZZ$1, 0))</f>
        <v/>
      </c>
      <c r="C1024">
        <f>INDEX(resultados!$A$2:$ZZ$2614, 1018, MATCH($B$3, resultados!$A$1:$ZZ$1, 0))</f>
        <v/>
      </c>
    </row>
    <row r="1025">
      <c r="A1025">
        <f>INDEX(resultados!$A$2:$ZZ$2614, 1019, MATCH($B$1, resultados!$A$1:$ZZ$1, 0))</f>
        <v/>
      </c>
      <c r="B1025">
        <f>INDEX(resultados!$A$2:$ZZ$2614, 1019, MATCH($B$2, resultados!$A$1:$ZZ$1, 0))</f>
        <v/>
      </c>
      <c r="C1025">
        <f>INDEX(resultados!$A$2:$ZZ$2614, 1019, MATCH($B$3, resultados!$A$1:$ZZ$1, 0))</f>
        <v/>
      </c>
    </row>
    <row r="1026">
      <c r="A1026">
        <f>INDEX(resultados!$A$2:$ZZ$2614, 1020, MATCH($B$1, resultados!$A$1:$ZZ$1, 0))</f>
        <v/>
      </c>
      <c r="B1026">
        <f>INDEX(resultados!$A$2:$ZZ$2614, 1020, MATCH($B$2, resultados!$A$1:$ZZ$1, 0))</f>
        <v/>
      </c>
      <c r="C1026">
        <f>INDEX(resultados!$A$2:$ZZ$2614, 1020, MATCH($B$3, resultados!$A$1:$ZZ$1, 0))</f>
        <v/>
      </c>
    </row>
    <row r="1027">
      <c r="A1027">
        <f>INDEX(resultados!$A$2:$ZZ$2614, 1021, MATCH($B$1, resultados!$A$1:$ZZ$1, 0))</f>
        <v/>
      </c>
      <c r="B1027">
        <f>INDEX(resultados!$A$2:$ZZ$2614, 1021, MATCH($B$2, resultados!$A$1:$ZZ$1, 0))</f>
        <v/>
      </c>
      <c r="C1027">
        <f>INDEX(resultados!$A$2:$ZZ$2614, 1021, MATCH($B$3, resultados!$A$1:$ZZ$1, 0))</f>
        <v/>
      </c>
    </row>
    <row r="1028">
      <c r="A1028">
        <f>INDEX(resultados!$A$2:$ZZ$2614, 1022, MATCH($B$1, resultados!$A$1:$ZZ$1, 0))</f>
        <v/>
      </c>
      <c r="B1028">
        <f>INDEX(resultados!$A$2:$ZZ$2614, 1022, MATCH($B$2, resultados!$A$1:$ZZ$1, 0))</f>
        <v/>
      </c>
      <c r="C1028">
        <f>INDEX(resultados!$A$2:$ZZ$2614, 1022, MATCH($B$3, resultados!$A$1:$ZZ$1, 0))</f>
        <v/>
      </c>
    </row>
    <row r="1029">
      <c r="A1029">
        <f>INDEX(resultados!$A$2:$ZZ$2614, 1023, MATCH($B$1, resultados!$A$1:$ZZ$1, 0))</f>
        <v/>
      </c>
      <c r="B1029">
        <f>INDEX(resultados!$A$2:$ZZ$2614, 1023, MATCH($B$2, resultados!$A$1:$ZZ$1, 0))</f>
        <v/>
      </c>
      <c r="C1029">
        <f>INDEX(resultados!$A$2:$ZZ$2614, 1023, MATCH($B$3, resultados!$A$1:$ZZ$1, 0))</f>
        <v/>
      </c>
    </row>
    <row r="1030">
      <c r="A1030">
        <f>INDEX(resultados!$A$2:$ZZ$2614, 1024, MATCH($B$1, resultados!$A$1:$ZZ$1, 0))</f>
        <v/>
      </c>
      <c r="B1030">
        <f>INDEX(resultados!$A$2:$ZZ$2614, 1024, MATCH($B$2, resultados!$A$1:$ZZ$1, 0))</f>
        <v/>
      </c>
      <c r="C1030">
        <f>INDEX(resultados!$A$2:$ZZ$2614, 1024, MATCH($B$3, resultados!$A$1:$ZZ$1, 0))</f>
        <v/>
      </c>
    </row>
    <row r="1031">
      <c r="A1031">
        <f>INDEX(resultados!$A$2:$ZZ$2614, 1025, MATCH($B$1, resultados!$A$1:$ZZ$1, 0))</f>
        <v/>
      </c>
      <c r="B1031">
        <f>INDEX(resultados!$A$2:$ZZ$2614, 1025, MATCH($B$2, resultados!$A$1:$ZZ$1, 0))</f>
        <v/>
      </c>
      <c r="C1031">
        <f>INDEX(resultados!$A$2:$ZZ$2614, 1025, MATCH($B$3, resultados!$A$1:$ZZ$1, 0))</f>
        <v/>
      </c>
    </row>
    <row r="1032">
      <c r="A1032">
        <f>INDEX(resultados!$A$2:$ZZ$2614, 1026, MATCH($B$1, resultados!$A$1:$ZZ$1, 0))</f>
        <v/>
      </c>
      <c r="B1032">
        <f>INDEX(resultados!$A$2:$ZZ$2614, 1026, MATCH($B$2, resultados!$A$1:$ZZ$1, 0))</f>
        <v/>
      </c>
      <c r="C1032">
        <f>INDEX(resultados!$A$2:$ZZ$2614, 1026, MATCH($B$3, resultados!$A$1:$ZZ$1, 0))</f>
        <v/>
      </c>
    </row>
    <row r="1033">
      <c r="A1033">
        <f>INDEX(resultados!$A$2:$ZZ$2614, 1027, MATCH($B$1, resultados!$A$1:$ZZ$1, 0))</f>
        <v/>
      </c>
      <c r="B1033">
        <f>INDEX(resultados!$A$2:$ZZ$2614, 1027, MATCH($B$2, resultados!$A$1:$ZZ$1, 0))</f>
        <v/>
      </c>
      <c r="C1033">
        <f>INDEX(resultados!$A$2:$ZZ$2614, 1027, MATCH($B$3, resultados!$A$1:$ZZ$1, 0))</f>
        <v/>
      </c>
    </row>
    <row r="1034">
      <c r="A1034">
        <f>INDEX(resultados!$A$2:$ZZ$2614, 1028, MATCH($B$1, resultados!$A$1:$ZZ$1, 0))</f>
        <v/>
      </c>
      <c r="B1034">
        <f>INDEX(resultados!$A$2:$ZZ$2614, 1028, MATCH($B$2, resultados!$A$1:$ZZ$1, 0))</f>
        <v/>
      </c>
      <c r="C1034">
        <f>INDEX(resultados!$A$2:$ZZ$2614, 1028, MATCH($B$3, resultados!$A$1:$ZZ$1, 0))</f>
        <v/>
      </c>
    </row>
    <row r="1035">
      <c r="A1035">
        <f>INDEX(resultados!$A$2:$ZZ$2614, 1029, MATCH($B$1, resultados!$A$1:$ZZ$1, 0))</f>
        <v/>
      </c>
      <c r="B1035">
        <f>INDEX(resultados!$A$2:$ZZ$2614, 1029, MATCH($B$2, resultados!$A$1:$ZZ$1, 0))</f>
        <v/>
      </c>
      <c r="C1035">
        <f>INDEX(resultados!$A$2:$ZZ$2614, 1029, MATCH($B$3, resultados!$A$1:$ZZ$1, 0))</f>
        <v/>
      </c>
    </row>
    <row r="1036">
      <c r="A1036">
        <f>INDEX(resultados!$A$2:$ZZ$2614, 1030, MATCH($B$1, resultados!$A$1:$ZZ$1, 0))</f>
        <v/>
      </c>
      <c r="B1036">
        <f>INDEX(resultados!$A$2:$ZZ$2614, 1030, MATCH($B$2, resultados!$A$1:$ZZ$1, 0))</f>
        <v/>
      </c>
      <c r="C1036">
        <f>INDEX(resultados!$A$2:$ZZ$2614, 1030, MATCH($B$3, resultados!$A$1:$ZZ$1, 0))</f>
        <v/>
      </c>
    </row>
    <row r="1037">
      <c r="A1037">
        <f>INDEX(resultados!$A$2:$ZZ$2614, 1031, MATCH($B$1, resultados!$A$1:$ZZ$1, 0))</f>
        <v/>
      </c>
      <c r="B1037">
        <f>INDEX(resultados!$A$2:$ZZ$2614, 1031, MATCH($B$2, resultados!$A$1:$ZZ$1, 0))</f>
        <v/>
      </c>
      <c r="C1037">
        <f>INDEX(resultados!$A$2:$ZZ$2614, 1031, MATCH($B$3, resultados!$A$1:$ZZ$1, 0))</f>
        <v/>
      </c>
    </row>
    <row r="1038">
      <c r="A1038">
        <f>INDEX(resultados!$A$2:$ZZ$2614, 1032, MATCH($B$1, resultados!$A$1:$ZZ$1, 0))</f>
        <v/>
      </c>
      <c r="B1038">
        <f>INDEX(resultados!$A$2:$ZZ$2614, 1032, MATCH($B$2, resultados!$A$1:$ZZ$1, 0))</f>
        <v/>
      </c>
      <c r="C1038">
        <f>INDEX(resultados!$A$2:$ZZ$2614, 1032, MATCH($B$3, resultados!$A$1:$ZZ$1, 0))</f>
        <v/>
      </c>
    </row>
    <row r="1039">
      <c r="A1039">
        <f>INDEX(resultados!$A$2:$ZZ$2614, 1033, MATCH($B$1, resultados!$A$1:$ZZ$1, 0))</f>
        <v/>
      </c>
      <c r="B1039">
        <f>INDEX(resultados!$A$2:$ZZ$2614, 1033, MATCH($B$2, resultados!$A$1:$ZZ$1, 0))</f>
        <v/>
      </c>
      <c r="C1039">
        <f>INDEX(resultados!$A$2:$ZZ$2614, 1033, MATCH($B$3, resultados!$A$1:$ZZ$1, 0))</f>
        <v/>
      </c>
    </row>
    <row r="1040">
      <c r="A1040">
        <f>INDEX(resultados!$A$2:$ZZ$2614, 1034, MATCH($B$1, resultados!$A$1:$ZZ$1, 0))</f>
        <v/>
      </c>
      <c r="B1040">
        <f>INDEX(resultados!$A$2:$ZZ$2614, 1034, MATCH($B$2, resultados!$A$1:$ZZ$1, 0))</f>
        <v/>
      </c>
      <c r="C1040">
        <f>INDEX(resultados!$A$2:$ZZ$2614, 1034, MATCH($B$3, resultados!$A$1:$ZZ$1, 0))</f>
        <v/>
      </c>
    </row>
    <row r="1041">
      <c r="A1041">
        <f>INDEX(resultados!$A$2:$ZZ$2614, 1035, MATCH($B$1, resultados!$A$1:$ZZ$1, 0))</f>
        <v/>
      </c>
      <c r="B1041">
        <f>INDEX(resultados!$A$2:$ZZ$2614, 1035, MATCH($B$2, resultados!$A$1:$ZZ$1, 0))</f>
        <v/>
      </c>
      <c r="C1041">
        <f>INDEX(resultados!$A$2:$ZZ$2614, 1035, MATCH($B$3, resultados!$A$1:$ZZ$1, 0))</f>
        <v/>
      </c>
    </row>
    <row r="1042">
      <c r="A1042">
        <f>INDEX(resultados!$A$2:$ZZ$2614, 1036, MATCH($B$1, resultados!$A$1:$ZZ$1, 0))</f>
        <v/>
      </c>
      <c r="B1042">
        <f>INDEX(resultados!$A$2:$ZZ$2614, 1036, MATCH($B$2, resultados!$A$1:$ZZ$1, 0))</f>
        <v/>
      </c>
      <c r="C1042">
        <f>INDEX(resultados!$A$2:$ZZ$2614, 1036, MATCH($B$3, resultados!$A$1:$ZZ$1, 0))</f>
        <v/>
      </c>
    </row>
    <row r="1043">
      <c r="A1043">
        <f>INDEX(resultados!$A$2:$ZZ$2614, 1037, MATCH($B$1, resultados!$A$1:$ZZ$1, 0))</f>
        <v/>
      </c>
      <c r="B1043">
        <f>INDEX(resultados!$A$2:$ZZ$2614, 1037, MATCH($B$2, resultados!$A$1:$ZZ$1, 0))</f>
        <v/>
      </c>
      <c r="C1043">
        <f>INDEX(resultados!$A$2:$ZZ$2614, 1037, MATCH($B$3, resultados!$A$1:$ZZ$1, 0))</f>
        <v/>
      </c>
    </row>
    <row r="1044">
      <c r="A1044">
        <f>INDEX(resultados!$A$2:$ZZ$2614, 1038, MATCH($B$1, resultados!$A$1:$ZZ$1, 0))</f>
        <v/>
      </c>
      <c r="B1044">
        <f>INDEX(resultados!$A$2:$ZZ$2614, 1038, MATCH($B$2, resultados!$A$1:$ZZ$1, 0))</f>
        <v/>
      </c>
      <c r="C1044">
        <f>INDEX(resultados!$A$2:$ZZ$2614, 1038, MATCH($B$3, resultados!$A$1:$ZZ$1, 0))</f>
        <v/>
      </c>
    </row>
    <row r="1045">
      <c r="A1045">
        <f>INDEX(resultados!$A$2:$ZZ$2614, 1039, MATCH($B$1, resultados!$A$1:$ZZ$1, 0))</f>
        <v/>
      </c>
      <c r="B1045">
        <f>INDEX(resultados!$A$2:$ZZ$2614, 1039, MATCH($B$2, resultados!$A$1:$ZZ$1, 0))</f>
        <v/>
      </c>
      <c r="C1045">
        <f>INDEX(resultados!$A$2:$ZZ$2614, 1039, MATCH($B$3, resultados!$A$1:$ZZ$1, 0))</f>
        <v/>
      </c>
    </row>
    <row r="1046">
      <c r="A1046">
        <f>INDEX(resultados!$A$2:$ZZ$2614, 1040, MATCH($B$1, resultados!$A$1:$ZZ$1, 0))</f>
        <v/>
      </c>
      <c r="B1046">
        <f>INDEX(resultados!$A$2:$ZZ$2614, 1040, MATCH($B$2, resultados!$A$1:$ZZ$1, 0))</f>
        <v/>
      </c>
      <c r="C1046">
        <f>INDEX(resultados!$A$2:$ZZ$2614, 1040, MATCH($B$3, resultados!$A$1:$ZZ$1, 0))</f>
        <v/>
      </c>
    </row>
    <row r="1047">
      <c r="A1047">
        <f>INDEX(resultados!$A$2:$ZZ$2614, 1041, MATCH($B$1, resultados!$A$1:$ZZ$1, 0))</f>
        <v/>
      </c>
      <c r="B1047">
        <f>INDEX(resultados!$A$2:$ZZ$2614, 1041, MATCH($B$2, resultados!$A$1:$ZZ$1, 0))</f>
        <v/>
      </c>
      <c r="C1047">
        <f>INDEX(resultados!$A$2:$ZZ$2614, 1041, MATCH($B$3, resultados!$A$1:$ZZ$1, 0))</f>
        <v/>
      </c>
    </row>
    <row r="1048">
      <c r="A1048">
        <f>INDEX(resultados!$A$2:$ZZ$2614, 1042, MATCH($B$1, resultados!$A$1:$ZZ$1, 0))</f>
        <v/>
      </c>
      <c r="B1048">
        <f>INDEX(resultados!$A$2:$ZZ$2614, 1042, MATCH($B$2, resultados!$A$1:$ZZ$1, 0))</f>
        <v/>
      </c>
      <c r="C1048">
        <f>INDEX(resultados!$A$2:$ZZ$2614, 1042, MATCH($B$3, resultados!$A$1:$ZZ$1, 0))</f>
        <v/>
      </c>
    </row>
    <row r="1049">
      <c r="A1049">
        <f>INDEX(resultados!$A$2:$ZZ$2614, 1043, MATCH($B$1, resultados!$A$1:$ZZ$1, 0))</f>
        <v/>
      </c>
      <c r="B1049">
        <f>INDEX(resultados!$A$2:$ZZ$2614, 1043, MATCH($B$2, resultados!$A$1:$ZZ$1, 0))</f>
        <v/>
      </c>
      <c r="C1049">
        <f>INDEX(resultados!$A$2:$ZZ$2614, 1043, MATCH($B$3, resultados!$A$1:$ZZ$1, 0))</f>
        <v/>
      </c>
    </row>
    <row r="1050">
      <c r="A1050">
        <f>INDEX(resultados!$A$2:$ZZ$2614, 1044, MATCH($B$1, resultados!$A$1:$ZZ$1, 0))</f>
        <v/>
      </c>
      <c r="B1050">
        <f>INDEX(resultados!$A$2:$ZZ$2614, 1044, MATCH($B$2, resultados!$A$1:$ZZ$1, 0))</f>
        <v/>
      </c>
      <c r="C1050">
        <f>INDEX(resultados!$A$2:$ZZ$2614, 1044, MATCH($B$3, resultados!$A$1:$ZZ$1, 0))</f>
        <v/>
      </c>
    </row>
    <row r="1051">
      <c r="A1051">
        <f>INDEX(resultados!$A$2:$ZZ$2614, 1045, MATCH($B$1, resultados!$A$1:$ZZ$1, 0))</f>
        <v/>
      </c>
      <c r="B1051">
        <f>INDEX(resultados!$A$2:$ZZ$2614, 1045, MATCH($B$2, resultados!$A$1:$ZZ$1, 0))</f>
        <v/>
      </c>
      <c r="C1051">
        <f>INDEX(resultados!$A$2:$ZZ$2614, 1045, MATCH($B$3, resultados!$A$1:$ZZ$1, 0))</f>
        <v/>
      </c>
    </row>
    <row r="1052">
      <c r="A1052">
        <f>INDEX(resultados!$A$2:$ZZ$2614, 1046, MATCH($B$1, resultados!$A$1:$ZZ$1, 0))</f>
        <v/>
      </c>
      <c r="B1052">
        <f>INDEX(resultados!$A$2:$ZZ$2614, 1046, MATCH($B$2, resultados!$A$1:$ZZ$1, 0))</f>
        <v/>
      </c>
      <c r="C1052">
        <f>INDEX(resultados!$A$2:$ZZ$2614, 1046, MATCH($B$3, resultados!$A$1:$ZZ$1, 0))</f>
        <v/>
      </c>
    </row>
    <row r="1053">
      <c r="A1053">
        <f>INDEX(resultados!$A$2:$ZZ$2614, 1047, MATCH($B$1, resultados!$A$1:$ZZ$1, 0))</f>
        <v/>
      </c>
      <c r="B1053">
        <f>INDEX(resultados!$A$2:$ZZ$2614, 1047, MATCH($B$2, resultados!$A$1:$ZZ$1, 0))</f>
        <v/>
      </c>
      <c r="C1053">
        <f>INDEX(resultados!$A$2:$ZZ$2614, 1047, MATCH($B$3, resultados!$A$1:$ZZ$1, 0))</f>
        <v/>
      </c>
    </row>
    <row r="1054">
      <c r="A1054">
        <f>INDEX(resultados!$A$2:$ZZ$2614, 1048, MATCH($B$1, resultados!$A$1:$ZZ$1, 0))</f>
        <v/>
      </c>
      <c r="B1054">
        <f>INDEX(resultados!$A$2:$ZZ$2614, 1048, MATCH($B$2, resultados!$A$1:$ZZ$1, 0))</f>
        <v/>
      </c>
      <c r="C1054">
        <f>INDEX(resultados!$A$2:$ZZ$2614, 1048, MATCH($B$3, resultados!$A$1:$ZZ$1, 0))</f>
        <v/>
      </c>
    </row>
    <row r="1055">
      <c r="A1055">
        <f>INDEX(resultados!$A$2:$ZZ$2614, 1049, MATCH($B$1, resultados!$A$1:$ZZ$1, 0))</f>
        <v/>
      </c>
      <c r="B1055">
        <f>INDEX(resultados!$A$2:$ZZ$2614, 1049, MATCH($B$2, resultados!$A$1:$ZZ$1, 0))</f>
        <v/>
      </c>
      <c r="C1055">
        <f>INDEX(resultados!$A$2:$ZZ$2614, 1049, MATCH($B$3, resultados!$A$1:$ZZ$1, 0))</f>
        <v/>
      </c>
    </row>
    <row r="1056">
      <c r="A1056">
        <f>INDEX(resultados!$A$2:$ZZ$2614, 1050, MATCH($B$1, resultados!$A$1:$ZZ$1, 0))</f>
        <v/>
      </c>
      <c r="B1056">
        <f>INDEX(resultados!$A$2:$ZZ$2614, 1050, MATCH($B$2, resultados!$A$1:$ZZ$1, 0))</f>
        <v/>
      </c>
      <c r="C1056">
        <f>INDEX(resultados!$A$2:$ZZ$2614, 1050, MATCH($B$3, resultados!$A$1:$ZZ$1, 0))</f>
        <v/>
      </c>
    </row>
    <row r="1057">
      <c r="A1057">
        <f>INDEX(resultados!$A$2:$ZZ$2614, 1051, MATCH($B$1, resultados!$A$1:$ZZ$1, 0))</f>
        <v/>
      </c>
      <c r="B1057">
        <f>INDEX(resultados!$A$2:$ZZ$2614, 1051, MATCH($B$2, resultados!$A$1:$ZZ$1, 0))</f>
        <v/>
      </c>
      <c r="C1057">
        <f>INDEX(resultados!$A$2:$ZZ$2614, 1051, MATCH($B$3, resultados!$A$1:$ZZ$1, 0))</f>
        <v/>
      </c>
    </row>
    <row r="1058">
      <c r="A1058">
        <f>INDEX(resultados!$A$2:$ZZ$2614, 1052, MATCH($B$1, resultados!$A$1:$ZZ$1, 0))</f>
        <v/>
      </c>
      <c r="B1058">
        <f>INDEX(resultados!$A$2:$ZZ$2614, 1052, MATCH($B$2, resultados!$A$1:$ZZ$1, 0))</f>
        <v/>
      </c>
      <c r="C1058">
        <f>INDEX(resultados!$A$2:$ZZ$2614, 1052, MATCH($B$3, resultados!$A$1:$ZZ$1, 0))</f>
        <v/>
      </c>
    </row>
    <row r="1059">
      <c r="A1059">
        <f>INDEX(resultados!$A$2:$ZZ$2614, 1053, MATCH($B$1, resultados!$A$1:$ZZ$1, 0))</f>
        <v/>
      </c>
      <c r="B1059">
        <f>INDEX(resultados!$A$2:$ZZ$2614, 1053, MATCH($B$2, resultados!$A$1:$ZZ$1, 0))</f>
        <v/>
      </c>
      <c r="C1059">
        <f>INDEX(resultados!$A$2:$ZZ$2614, 1053, MATCH($B$3, resultados!$A$1:$ZZ$1, 0))</f>
        <v/>
      </c>
    </row>
    <row r="1060">
      <c r="A1060">
        <f>INDEX(resultados!$A$2:$ZZ$2614, 1054, MATCH($B$1, resultados!$A$1:$ZZ$1, 0))</f>
        <v/>
      </c>
      <c r="B1060">
        <f>INDEX(resultados!$A$2:$ZZ$2614, 1054, MATCH($B$2, resultados!$A$1:$ZZ$1, 0))</f>
        <v/>
      </c>
      <c r="C1060">
        <f>INDEX(resultados!$A$2:$ZZ$2614, 1054, MATCH($B$3, resultados!$A$1:$ZZ$1, 0))</f>
        <v/>
      </c>
    </row>
    <row r="1061">
      <c r="A1061">
        <f>INDEX(resultados!$A$2:$ZZ$2614, 1055, MATCH($B$1, resultados!$A$1:$ZZ$1, 0))</f>
        <v/>
      </c>
      <c r="B1061">
        <f>INDEX(resultados!$A$2:$ZZ$2614, 1055, MATCH($B$2, resultados!$A$1:$ZZ$1, 0))</f>
        <v/>
      </c>
      <c r="C1061">
        <f>INDEX(resultados!$A$2:$ZZ$2614, 1055, MATCH($B$3, resultados!$A$1:$ZZ$1, 0))</f>
        <v/>
      </c>
    </row>
    <row r="1062">
      <c r="A1062">
        <f>INDEX(resultados!$A$2:$ZZ$2614, 1056, MATCH($B$1, resultados!$A$1:$ZZ$1, 0))</f>
        <v/>
      </c>
      <c r="B1062">
        <f>INDEX(resultados!$A$2:$ZZ$2614, 1056, MATCH($B$2, resultados!$A$1:$ZZ$1, 0))</f>
        <v/>
      </c>
      <c r="C1062">
        <f>INDEX(resultados!$A$2:$ZZ$2614, 1056, MATCH($B$3, resultados!$A$1:$ZZ$1, 0))</f>
        <v/>
      </c>
    </row>
    <row r="1063">
      <c r="A1063">
        <f>INDEX(resultados!$A$2:$ZZ$2614, 1057, MATCH($B$1, resultados!$A$1:$ZZ$1, 0))</f>
        <v/>
      </c>
      <c r="B1063">
        <f>INDEX(resultados!$A$2:$ZZ$2614, 1057, MATCH($B$2, resultados!$A$1:$ZZ$1, 0))</f>
        <v/>
      </c>
      <c r="C1063">
        <f>INDEX(resultados!$A$2:$ZZ$2614, 1057, MATCH($B$3, resultados!$A$1:$ZZ$1, 0))</f>
        <v/>
      </c>
    </row>
    <row r="1064">
      <c r="A1064">
        <f>INDEX(resultados!$A$2:$ZZ$2614, 1058, MATCH($B$1, resultados!$A$1:$ZZ$1, 0))</f>
        <v/>
      </c>
      <c r="B1064">
        <f>INDEX(resultados!$A$2:$ZZ$2614, 1058, MATCH($B$2, resultados!$A$1:$ZZ$1, 0))</f>
        <v/>
      </c>
      <c r="C1064">
        <f>INDEX(resultados!$A$2:$ZZ$2614, 1058, MATCH($B$3, resultados!$A$1:$ZZ$1, 0))</f>
        <v/>
      </c>
    </row>
    <row r="1065">
      <c r="A1065">
        <f>INDEX(resultados!$A$2:$ZZ$2614, 1059, MATCH($B$1, resultados!$A$1:$ZZ$1, 0))</f>
        <v/>
      </c>
      <c r="B1065">
        <f>INDEX(resultados!$A$2:$ZZ$2614, 1059, MATCH($B$2, resultados!$A$1:$ZZ$1, 0))</f>
        <v/>
      </c>
      <c r="C1065">
        <f>INDEX(resultados!$A$2:$ZZ$2614, 1059, MATCH($B$3, resultados!$A$1:$ZZ$1, 0))</f>
        <v/>
      </c>
    </row>
    <row r="1066">
      <c r="A1066">
        <f>INDEX(resultados!$A$2:$ZZ$2614, 1060, MATCH($B$1, resultados!$A$1:$ZZ$1, 0))</f>
        <v/>
      </c>
      <c r="B1066">
        <f>INDEX(resultados!$A$2:$ZZ$2614, 1060, MATCH($B$2, resultados!$A$1:$ZZ$1, 0))</f>
        <v/>
      </c>
      <c r="C1066">
        <f>INDEX(resultados!$A$2:$ZZ$2614, 1060, MATCH($B$3, resultados!$A$1:$ZZ$1, 0))</f>
        <v/>
      </c>
    </row>
    <row r="1067">
      <c r="A1067">
        <f>INDEX(resultados!$A$2:$ZZ$2614, 1061, MATCH($B$1, resultados!$A$1:$ZZ$1, 0))</f>
        <v/>
      </c>
      <c r="B1067">
        <f>INDEX(resultados!$A$2:$ZZ$2614, 1061, MATCH($B$2, resultados!$A$1:$ZZ$1, 0))</f>
        <v/>
      </c>
      <c r="C1067">
        <f>INDEX(resultados!$A$2:$ZZ$2614, 1061, MATCH($B$3, resultados!$A$1:$ZZ$1, 0))</f>
        <v/>
      </c>
    </row>
    <row r="1068">
      <c r="A1068">
        <f>INDEX(resultados!$A$2:$ZZ$2614, 1062, MATCH($B$1, resultados!$A$1:$ZZ$1, 0))</f>
        <v/>
      </c>
      <c r="B1068">
        <f>INDEX(resultados!$A$2:$ZZ$2614, 1062, MATCH($B$2, resultados!$A$1:$ZZ$1, 0))</f>
        <v/>
      </c>
      <c r="C1068">
        <f>INDEX(resultados!$A$2:$ZZ$2614, 1062, MATCH($B$3, resultados!$A$1:$ZZ$1, 0))</f>
        <v/>
      </c>
    </row>
    <row r="1069">
      <c r="A1069">
        <f>INDEX(resultados!$A$2:$ZZ$2614, 1063, MATCH($B$1, resultados!$A$1:$ZZ$1, 0))</f>
        <v/>
      </c>
      <c r="B1069">
        <f>INDEX(resultados!$A$2:$ZZ$2614, 1063, MATCH($B$2, resultados!$A$1:$ZZ$1, 0))</f>
        <v/>
      </c>
      <c r="C1069">
        <f>INDEX(resultados!$A$2:$ZZ$2614, 1063, MATCH($B$3, resultados!$A$1:$ZZ$1, 0))</f>
        <v/>
      </c>
    </row>
    <row r="1070">
      <c r="A1070">
        <f>INDEX(resultados!$A$2:$ZZ$2614, 1064, MATCH($B$1, resultados!$A$1:$ZZ$1, 0))</f>
        <v/>
      </c>
      <c r="B1070">
        <f>INDEX(resultados!$A$2:$ZZ$2614, 1064, MATCH($B$2, resultados!$A$1:$ZZ$1, 0))</f>
        <v/>
      </c>
      <c r="C1070">
        <f>INDEX(resultados!$A$2:$ZZ$2614, 1064, MATCH($B$3, resultados!$A$1:$ZZ$1, 0))</f>
        <v/>
      </c>
    </row>
    <row r="1071">
      <c r="A1071">
        <f>INDEX(resultados!$A$2:$ZZ$2614, 1065, MATCH($B$1, resultados!$A$1:$ZZ$1, 0))</f>
        <v/>
      </c>
      <c r="B1071">
        <f>INDEX(resultados!$A$2:$ZZ$2614, 1065, MATCH($B$2, resultados!$A$1:$ZZ$1, 0))</f>
        <v/>
      </c>
      <c r="C1071">
        <f>INDEX(resultados!$A$2:$ZZ$2614, 1065, MATCH($B$3, resultados!$A$1:$ZZ$1, 0))</f>
        <v/>
      </c>
    </row>
    <row r="1072">
      <c r="A1072">
        <f>INDEX(resultados!$A$2:$ZZ$2614, 1066, MATCH($B$1, resultados!$A$1:$ZZ$1, 0))</f>
        <v/>
      </c>
      <c r="B1072">
        <f>INDEX(resultados!$A$2:$ZZ$2614, 1066, MATCH($B$2, resultados!$A$1:$ZZ$1, 0))</f>
        <v/>
      </c>
      <c r="C1072">
        <f>INDEX(resultados!$A$2:$ZZ$2614, 1066, MATCH($B$3, resultados!$A$1:$ZZ$1, 0))</f>
        <v/>
      </c>
    </row>
    <row r="1073">
      <c r="A1073">
        <f>INDEX(resultados!$A$2:$ZZ$2614, 1067, MATCH($B$1, resultados!$A$1:$ZZ$1, 0))</f>
        <v/>
      </c>
      <c r="B1073">
        <f>INDEX(resultados!$A$2:$ZZ$2614, 1067, MATCH($B$2, resultados!$A$1:$ZZ$1, 0))</f>
        <v/>
      </c>
      <c r="C1073">
        <f>INDEX(resultados!$A$2:$ZZ$2614, 1067, MATCH($B$3, resultados!$A$1:$ZZ$1, 0))</f>
        <v/>
      </c>
    </row>
    <row r="1074">
      <c r="A1074">
        <f>INDEX(resultados!$A$2:$ZZ$2614, 1068, MATCH($B$1, resultados!$A$1:$ZZ$1, 0))</f>
        <v/>
      </c>
      <c r="B1074">
        <f>INDEX(resultados!$A$2:$ZZ$2614, 1068, MATCH($B$2, resultados!$A$1:$ZZ$1, 0))</f>
        <v/>
      </c>
      <c r="C1074">
        <f>INDEX(resultados!$A$2:$ZZ$2614, 1068, MATCH($B$3, resultados!$A$1:$ZZ$1, 0))</f>
        <v/>
      </c>
    </row>
    <row r="1075">
      <c r="A1075">
        <f>INDEX(resultados!$A$2:$ZZ$2614, 1069, MATCH($B$1, resultados!$A$1:$ZZ$1, 0))</f>
        <v/>
      </c>
      <c r="B1075">
        <f>INDEX(resultados!$A$2:$ZZ$2614, 1069, MATCH($B$2, resultados!$A$1:$ZZ$1, 0))</f>
        <v/>
      </c>
      <c r="C1075">
        <f>INDEX(resultados!$A$2:$ZZ$2614, 1069, MATCH($B$3, resultados!$A$1:$ZZ$1, 0))</f>
        <v/>
      </c>
    </row>
    <row r="1076">
      <c r="A1076">
        <f>INDEX(resultados!$A$2:$ZZ$2614, 1070, MATCH($B$1, resultados!$A$1:$ZZ$1, 0))</f>
        <v/>
      </c>
      <c r="B1076">
        <f>INDEX(resultados!$A$2:$ZZ$2614, 1070, MATCH($B$2, resultados!$A$1:$ZZ$1, 0))</f>
        <v/>
      </c>
      <c r="C1076">
        <f>INDEX(resultados!$A$2:$ZZ$2614, 1070, MATCH($B$3, resultados!$A$1:$ZZ$1, 0))</f>
        <v/>
      </c>
    </row>
    <row r="1077">
      <c r="A1077">
        <f>INDEX(resultados!$A$2:$ZZ$2614, 1071, MATCH($B$1, resultados!$A$1:$ZZ$1, 0))</f>
        <v/>
      </c>
      <c r="B1077">
        <f>INDEX(resultados!$A$2:$ZZ$2614, 1071, MATCH($B$2, resultados!$A$1:$ZZ$1, 0))</f>
        <v/>
      </c>
      <c r="C1077">
        <f>INDEX(resultados!$A$2:$ZZ$2614, 1071, MATCH($B$3, resultados!$A$1:$ZZ$1, 0))</f>
        <v/>
      </c>
    </row>
    <row r="1078">
      <c r="A1078">
        <f>INDEX(resultados!$A$2:$ZZ$2614, 1072, MATCH($B$1, resultados!$A$1:$ZZ$1, 0))</f>
        <v/>
      </c>
      <c r="B1078">
        <f>INDEX(resultados!$A$2:$ZZ$2614, 1072, MATCH($B$2, resultados!$A$1:$ZZ$1, 0))</f>
        <v/>
      </c>
      <c r="C1078">
        <f>INDEX(resultados!$A$2:$ZZ$2614, 1072, MATCH($B$3, resultados!$A$1:$ZZ$1, 0))</f>
        <v/>
      </c>
    </row>
    <row r="1079">
      <c r="A1079">
        <f>INDEX(resultados!$A$2:$ZZ$2614, 1073, MATCH($B$1, resultados!$A$1:$ZZ$1, 0))</f>
        <v/>
      </c>
      <c r="B1079">
        <f>INDEX(resultados!$A$2:$ZZ$2614, 1073, MATCH($B$2, resultados!$A$1:$ZZ$1, 0))</f>
        <v/>
      </c>
      <c r="C1079">
        <f>INDEX(resultados!$A$2:$ZZ$2614, 1073, MATCH($B$3, resultados!$A$1:$ZZ$1, 0))</f>
        <v/>
      </c>
    </row>
    <row r="1080">
      <c r="A1080">
        <f>INDEX(resultados!$A$2:$ZZ$2614, 1074, MATCH($B$1, resultados!$A$1:$ZZ$1, 0))</f>
        <v/>
      </c>
      <c r="B1080">
        <f>INDEX(resultados!$A$2:$ZZ$2614, 1074, MATCH($B$2, resultados!$A$1:$ZZ$1, 0))</f>
        <v/>
      </c>
      <c r="C1080">
        <f>INDEX(resultados!$A$2:$ZZ$2614, 1074, MATCH($B$3, resultados!$A$1:$ZZ$1, 0))</f>
        <v/>
      </c>
    </row>
    <row r="1081">
      <c r="A1081">
        <f>INDEX(resultados!$A$2:$ZZ$2614, 1075, MATCH($B$1, resultados!$A$1:$ZZ$1, 0))</f>
        <v/>
      </c>
      <c r="B1081">
        <f>INDEX(resultados!$A$2:$ZZ$2614, 1075, MATCH($B$2, resultados!$A$1:$ZZ$1, 0))</f>
        <v/>
      </c>
      <c r="C1081">
        <f>INDEX(resultados!$A$2:$ZZ$2614, 1075, MATCH($B$3, resultados!$A$1:$ZZ$1, 0))</f>
        <v/>
      </c>
    </row>
    <row r="1082">
      <c r="A1082">
        <f>INDEX(resultados!$A$2:$ZZ$2614, 1076, MATCH($B$1, resultados!$A$1:$ZZ$1, 0))</f>
        <v/>
      </c>
      <c r="B1082">
        <f>INDEX(resultados!$A$2:$ZZ$2614, 1076, MATCH($B$2, resultados!$A$1:$ZZ$1, 0))</f>
        <v/>
      </c>
      <c r="C1082">
        <f>INDEX(resultados!$A$2:$ZZ$2614, 1076, MATCH($B$3, resultados!$A$1:$ZZ$1, 0))</f>
        <v/>
      </c>
    </row>
    <row r="1083">
      <c r="A1083">
        <f>INDEX(resultados!$A$2:$ZZ$2614, 1077, MATCH($B$1, resultados!$A$1:$ZZ$1, 0))</f>
        <v/>
      </c>
      <c r="B1083">
        <f>INDEX(resultados!$A$2:$ZZ$2614, 1077, MATCH($B$2, resultados!$A$1:$ZZ$1, 0))</f>
        <v/>
      </c>
      <c r="C1083">
        <f>INDEX(resultados!$A$2:$ZZ$2614, 1077, MATCH($B$3, resultados!$A$1:$ZZ$1, 0))</f>
        <v/>
      </c>
    </row>
    <row r="1084">
      <c r="A1084">
        <f>INDEX(resultados!$A$2:$ZZ$2614, 1078, MATCH($B$1, resultados!$A$1:$ZZ$1, 0))</f>
        <v/>
      </c>
      <c r="B1084">
        <f>INDEX(resultados!$A$2:$ZZ$2614, 1078, MATCH($B$2, resultados!$A$1:$ZZ$1, 0))</f>
        <v/>
      </c>
      <c r="C1084">
        <f>INDEX(resultados!$A$2:$ZZ$2614, 1078, MATCH($B$3, resultados!$A$1:$ZZ$1, 0))</f>
        <v/>
      </c>
    </row>
    <row r="1085">
      <c r="A1085">
        <f>INDEX(resultados!$A$2:$ZZ$2614, 1079, MATCH($B$1, resultados!$A$1:$ZZ$1, 0))</f>
        <v/>
      </c>
      <c r="B1085">
        <f>INDEX(resultados!$A$2:$ZZ$2614, 1079, MATCH($B$2, resultados!$A$1:$ZZ$1, 0))</f>
        <v/>
      </c>
      <c r="C1085">
        <f>INDEX(resultados!$A$2:$ZZ$2614, 1079, MATCH($B$3, resultados!$A$1:$ZZ$1, 0))</f>
        <v/>
      </c>
    </row>
    <row r="1086">
      <c r="A1086">
        <f>INDEX(resultados!$A$2:$ZZ$2614, 1080, MATCH($B$1, resultados!$A$1:$ZZ$1, 0))</f>
        <v/>
      </c>
      <c r="B1086">
        <f>INDEX(resultados!$A$2:$ZZ$2614, 1080, MATCH($B$2, resultados!$A$1:$ZZ$1, 0))</f>
        <v/>
      </c>
      <c r="C1086">
        <f>INDEX(resultados!$A$2:$ZZ$2614, 1080, MATCH($B$3, resultados!$A$1:$ZZ$1, 0))</f>
        <v/>
      </c>
    </row>
    <row r="1087">
      <c r="A1087">
        <f>INDEX(resultados!$A$2:$ZZ$2614, 1081, MATCH($B$1, resultados!$A$1:$ZZ$1, 0))</f>
        <v/>
      </c>
      <c r="B1087">
        <f>INDEX(resultados!$A$2:$ZZ$2614, 1081, MATCH($B$2, resultados!$A$1:$ZZ$1, 0))</f>
        <v/>
      </c>
      <c r="C1087">
        <f>INDEX(resultados!$A$2:$ZZ$2614, 1081, MATCH($B$3, resultados!$A$1:$ZZ$1, 0))</f>
        <v/>
      </c>
    </row>
    <row r="1088">
      <c r="A1088">
        <f>INDEX(resultados!$A$2:$ZZ$2614, 1082, MATCH($B$1, resultados!$A$1:$ZZ$1, 0))</f>
        <v/>
      </c>
      <c r="B1088">
        <f>INDEX(resultados!$A$2:$ZZ$2614, 1082, MATCH($B$2, resultados!$A$1:$ZZ$1, 0))</f>
        <v/>
      </c>
      <c r="C1088">
        <f>INDEX(resultados!$A$2:$ZZ$2614, 1082, MATCH($B$3, resultados!$A$1:$ZZ$1, 0))</f>
        <v/>
      </c>
    </row>
    <row r="1089">
      <c r="A1089">
        <f>INDEX(resultados!$A$2:$ZZ$2614, 1083, MATCH($B$1, resultados!$A$1:$ZZ$1, 0))</f>
        <v/>
      </c>
      <c r="B1089">
        <f>INDEX(resultados!$A$2:$ZZ$2614, 1083, MATCH($B$2, resultados!$A$1:$ZZ$1, 0))</f>
        <v/>
      </c>
      <c r="C1089">
        <f>INDEX(resultados!$A$2:$ZZ$2614, 1083, MATCH($B$3, resultados!$A$1:$ZZ$1, 0))</f>
        <v/>
      </c>
    </row>
    <row r="1090">
      <c r="A1090">
        <f>INDEX(resultados!$A$2:$ZZ$2614, 1084, MATCH($B$1, resultados!$A$1:$ZZ$1, 0))</f>
        <v/>
      </c>
      <c r="B1090">
        <f>INDEX(resultados!$A$2:$ZZ$2614, 1084, MATCH($B$2, resultados!$A$1:$ZZ$1, 0))</f>
        <v/>
      </c>
      <c r="C1090">
        <f>INDEX(resultados!$A$2:$ZZ$2614, 1084, MATCH($B$3, resultados!$A$1:$ZZ$1, 0))</f>
        <v/>
      </c>
    </row>
    <row r="1091">
      <c r="A1091">
        <f>INDEX(resultados!$A$2:$ZZ$2614, 1085, MATCH($B$1, resultados!$A$1:$ZZ$1, 0))</f>
        <v/>
      </c>
      <c r="B1091">
        <f>INDEX(resultados!$A$2:$ZZ$2614, 1085, MATCH($B$2, resultados!$A$1:$ZZ$1, 0))</f>
        <v/>
      </c>
      <c r="C1091">
        <f>INDEX(resultados!$A$2:$ZZ$2614, 1085, MATCH($B$3, resultados!$A$1:$ZZ$1, 0))</f>
        <v/>
      </c>
    </row>
    <row r="1092">
      <c r="A1092">
        <f>INDEX(resultados!$A$2:$ZZ$2614, 1086, MATCH($B$1, resultados!$A$1:$ZZ$1, 0))</f>
        <v/>
      </c>
      <c r="B1092">
        <f>INDEX(resultados!$A$2:$ZZ$2614, 1086, MATCH($B$2, resultados!$A$1:$ZZ$1, 0))</f>
        <v/>
      </c>
      <c r="C1092">
        <f>INDEX(resultados!$A$2:$ZZ$2614, 1086, MATCH($B$3, resultados!$A$1:$ZZ$1, 0))</f>
        <v/>
      </c>
    </row>
    <row r="1093">
      <c r="A1093">
        <f>INDEX(resultados!$A$2:$ZZ$2614, 1087, MATCH($B$1, resultados!$A$1:$ZZ$1, 0))</f>
        <v/>
      </c>
      <c r="B1093">
        <f>INDEX(resultados!$A$2:$ZZ$2614, 1087, MATCH($B$2, resultados!$A$1:$ZZ$1, 0))</f>
        <v/>
      </c>
      <c r="C1093">
        <f>INDEX(resultados!$A$2:$ZZ$2614, 1087, MATCH($B$3, resultados!$A$1:$ZZ$1, 0))</f>
        <v/>
      </c>
    </row>
    <row r="1094">
      <c r="A1094">
        <f>INDEX(resultados!$A$2:$ZZ$2614, 1088, MATCH($B$1, resultados!$A$1:$ZZ$1, 0))</f>
        <v/>
      </c>
      <c r="B1094">
        <f>INDEX(resultados!$A$2:$ZZ$2614, 1088, MATCH($B$2, resultados!$A$1:$ZZ$1, 0))</f>
        <v/>
      </c>
      <c r="C1094">
        <f>INDEX(resultados!$A$2:$ZZ$2614, 1088, MATCH($B$3, resultados!$A$1:$ZZ$1, 0))</f>
        <v/>
      </c>
    </row>
    <row r="1095">
      <c r="A1095">
        <f>INDEX(resultados!$A$2:$ZZ$2614, 1089, MATCH($B$1, resultados!$A$1:$ZZ$1, 0))</f>
        <v/>
      </c>
      <c r="B1095">
        <f>INDEX(resultados!$A$2:$ZZ$2614, 1089, MATCH($B$2, resultados!$A$1:$ZZ$1, 0))</f>
        <v/>
      </c>
      <c r="C1095">
        <f>INDEX(resultados!$A$2:$ZZ$2614, 1089, MATCH($B$3, resultados!$A$1:$ZZ$1, 0))</f>
        <v/>
      </c>
    </row>
    <row r="1096">
      <c r="A1096">
        <f>INDEX(resultados!$A$2:$ZZ$2614, 1090, MATCH($B$1, resultados!$A$1:$ZZ$1, 0))</f>
        <v/>
      </c>
      <c r="B1096">
        <f>INDEX(resultados!$A$2:$ZZ$2614, 1090, MATCH($B$2, resultados!$A$1:$ZZ$1, 0))</f>
        <v/>
      </c>
      <c r="C1096">
        <f>INDEX(resultados!$A$2:$ZZ$2614, 1090, MATCH($B$3, resultados!$A$1:$ZZ$1, 0))</f>
        <v/>
      </c>
    </row>
    <row r="1097">
      <c r="A1097">
        <f>INDEX(resultados!$A$2:$ZZ$2614, 1091, MATCH($B$1, resultados!$A$1:$ZZ$1, 0))</f>
        <v/>
      </c>
      <c r="B1097">
        <f>INDEX(resultados!$A$2:$ZZ$2614, 1091, MATCH($B$2, resultados!$A$1:$ZZ$1, 0))</f>
        <v/>
      </c>
      <c r="C1097">
        <f>INDEX(resultados!$A$2:$ZZ$2614, 1091, MATCH($B$3, resultados!$A$1:$ZZ$1, 0))</f>
        <v/>
      </c>
    </row>
    <row r="1098">
      <c r="A1098">
        <f>INDEX(resultados!$A$2:$ZZ$2614, 1092, MATCH($B$1, resultados!$A$1:$ZZ$1, 0))</f>
        <v/>
      </c>
      <c r="B1098">
        <f>INDEX(resultados!$A$2:$ZZ$2614, 1092, MATCH($B$2, resultados!$A$1:$ZZ$1, 0))</f>
        <v/>
      </c>
      <c r="C1098">
        <f>INDEX(resultados!$A$2:$ZZ$2614, 1092, MATCH($B$3, resultados!$A$1:$ZZ$1, 0))</f>
        <v/>
      </c>
    </row>
    <row r="1099">
      <c r="A1099">
        <f>INDEX(resultados!$A$2:$ZZ$2614, 1093, MATCH($B$1, resultados!$A$1:$ZZ$1, 0))</f>
        <v/>
      </c>
      <c r="B1099">
        <f>INDEX(resultados!$A$2:$ZZ$2614, 1093, MATCH($B$2, resultados!$A$1:$ZZ$1, 0))</f>
        <v/>
      </c>
      <c r="C1099">
        <f>INDEX(resultados!$A$2:$ZZ$2614, 1093, MATCH($B$3, resultados!$A$1:$ZZ$1, 0))</f>
        <v/>
      </c>
    </row>
    <row r="1100">
      <c r="A1100">
        <f>INDEX(resultados!$A$2:$ZZ$2614, 1094, MATCH($B$1, resultados!$A$1:$ZZ$1, 0))</f>
        <v/>
      </c>
      <c r="B1100">
        <f>INDEX(resultados!$A$2:$ZZ$2614, 1094, MATCH($B$2, resultados!$A$1:$ZZ$1, 0))</f>
        <v/>
      </c>
      <c r="C1100">
        <f>INDEX(resultados!$A$2:$ZZ$2614, 1094, MATCH($B$3, resultados!$A$1:$ZZ$1, 0))</f>
        <v/>
      </c>
    </row>
    <row r="1101">
      <c r="A1101">
        <f>INDEX(resultados!$A$2:$ZZ$2614, 1095, MATCH($B$1, resultados!$A$1:$ZZ$1, 0))</f>
        <v/>
      </c>
      <c r="B1101">
        <f>INDEX(resultados!$A$2:$ZZ$2614, 1095, MATCH($B$2, resultados!$A$1:$ZZ$1, 0))</f>
        <v/>
      </c>
      <c r="C1101">
        <f>INDEX(resultados!$A$2:$ZZ$2614, 1095, MATCH($B$3, resultados!$A$1:$ZZ$1, 0))</f>
        <v/>
      </c>
    </row>
    <row r="1102">
      <c r="A1102">
        <f>INDEX(resultados!$A$2:$ZZ$2614, 1096, MATCH($B$1, resultados!$A$1:$ZZ$1, 0))</f>
        <v/>
      </c>
      <c r="B1102">
        <f>INDEX(resultados!$A$2:$ZZ$2614, 1096, MATCH($B$2, resultados!$A$1:$ZZ$1, 0))</f>
        <v/>
      </c>
      <c r="C1102">
        <f>INDEX(resultados!$A$2:$ZZ$2614, 1096, MATCH($B$3, resultados!$A$1:$ZZ$1, 0))</f>
        <v/>
      </c>
    </row>
    <row r="1103">
      <c r="A1103">
        <f>INDEX(resultados!$A$2:$ZZ$2614, 1097, MATCH($B$1, resultados!$A$1:$ZZ$1, 0))</f>
        <v/>
      </c>
      <c r="B1103">
        <f>INDEX(resultados!$A$2:$ZZ$2614, 1097, MATCH($B$2, resultados!$A$1:$ZZ$1, 0))</f>
        <v/>
      </c>
      <c r="C1103">
        <f>INDEX(resultados!$A$2:$ZZ$2614, 1097, MATCH($B$3, resultados!$A$1:$ZZ$1, 0))</f>
        <v/>
      </c>
    </row>
    <row r="1104">
      <c r="A1104">
        <f>INDEX(resultados!$A$2:$ZZ$2614, 1098, MATCH($B$1, resultados!$A$1:$ZZ$1, 0))</f>
        <v/>
      </c>
      <c r="B1104">
        <f>INDEX(resultados!$A$2:$ZZ$2614, 1098, MATCH($B$2, resultados!$A$1:$ZZ$1, 0))</f>
        <v/>
      </c>
      <c r="C1104">
        <f>INDEX(resultados!$A$2:$ZZ$2614, 1098, MATCH($B$3, resultados!$A$1:$ZZ$1, 0))</f>
        <v/>
      </c>
    </row>
    <row r="1105">
      <c r="A1105">
        <f>INDEX(resultados!$A$2:$ZZ$2614, 1099, MATCH($B$1, resultados!$A$1:$ZZ$1, 0))</f>
        <v/>
      </c>
      <c r="B1105">
        <f>INDEX(resultados!$A$2:$ZZ$2614, 1099, MATCH($B$2, resultados!$A$1:$ZZ$1, 0))</f>
        <v/>
      </c>
      <c r="C1105">
        <f>INDEX(resultados!$A$2:$ZZ$2614, 1099, MATCH($B$3, resultados!$A$1:$ZZ$1, 0))</f>
        <v/>
      </c>
    </row>
    <row r="1106">
      <c r="A1106">
        <f>INDEX(resultados!$A$2:$ZZ$2614, 1100, MATCH($B$1, resultados!$A$1:$ZZ$1, 0))</f>
        <v/>
      </c>
      <c r="B1106">
        <f>INDEX(resultados!$A$2:$ZZ$2614, 1100, MATCH($B$2, resultados!$A$1:$ZZ$1, 0))</f>
        <v/>
      </c>
      <c r="C1106">
        <f>INDEX(resultados!$A$2:$ZZ$2614, 1100, MATCH($B$3, resultados!$A$1:$ZZ$1, 0))</f>
        <v/>
      </c>
    </row>
    <row r="1107">
      <c r="A1107">
        <f>INDEX(resultados!$A$2:$ZZ$2614, 1101, MATCH($B$1, resultados!$A$1:$ZZ$1, 0))</f>
        <v/>
      </c>
      <c r="B1107">
        <f>INDEX(resultados!$A$2:$ZZ$2614, 1101, MATCH($B$2, resultados!$A$1:$ZZ$1, 0))</f>
        <v/>
      </c>
      <c r="C1107">
        <f>INDEX(resultados!$A$2:$ZZ$2614, 1101, MATCH($B$3, resultados!$A$1:$ZZ$1, 0))</f>
        <v/>
      </c>
    </row>
    <row r="1108">
      <c r="A1108">
        <f>INDEX(resultados!$A$2:$ZZ$2614, 1102, MATCH($B$1, resultados!$A$1:$ZZ$1, 0))</f>
        <v/>
      </c>
      <c r="B1108">
        <f>INDEX(resultados!$A$2:$ZZ$2614, 1102, MATCH($B$2, resultados!$A$1:$ZZ$1, 0))</f>
        <v/>
      </c>
      <c r="C1108">
        <f>INDEX(resultados!$A$2:$ZZ$2614, 1102, MATCH($B$3, resultados!$A$1:$ZZ$1, 0))</f>
        <v/>
      </c>
    </row>
    <row r="1109">
      <c r="A1109">
        <f>INDEX(resultados!$A$2:$ZZ$2614, 1103, MATCH($B$1, resultados!$A$1:$ZZ$1, 0))</f>
        <v/>
      </c>
      <c r="B1109">
        <f>INDEX(resultados!$A$2:$ZZ$2614, 1103, MATCH($B$2, resultados!$A$1:$ZZ$1, 0))</f>
        <v/>
      </c>
      <c r="C1109">
        <f>INDEX(resultados!$A$2:$ZZ$2614, 1103, MATCH($B$3, resultados!$A$1:$ZZ$1, 0))</f>
        <v/>
      </c>
    </row>
    <row r="1110">
      <c r="A1110">
        <f>INDEX(resultados!$A$2:$ZZ$2614, 1104, MATCH($B$1, resultados!$A$1:$ZZ$1, 0))</f>
        <v/>
      </c>
      <c r="B1110">
        <f>INDEX(resultados!$A$2:$ZZ$2614, 1104, MATCH($B$2, resultados!$A$1:$ZZ$1, 0))</f>
        <v/>
      </c>
      <c r="C1110">
        <f>INDEX(resultados!$A$2:$ZZ$2614, 1104, MATCH($B$3, resultados!$A$1:$ZZ$1, 0))</f>
        <v/>
      </c>
    </row>
    <row r="1111">
      <c r="A1111">
        <f>INDEX(resultados!$A$2:$ZZ$2614, 1105, MATCH($B$1, resultados!$A$1:$ZZ$1, 0))</f>
        <v/>
      </c>
      <c r="B1111">
        <f>INDEX(resultados!$A$2:$ZZ$2614, 1105, MATCH($B$2, resultados!$A$1:$ZZ$1, 0))</f>
        <v/>
      </c>
      <c r="C1111">
        <f>INDEX(resultados!$A$2:$ZZ$2614, 1105, MATCH($B$3, resultados!$A$1:$ZZ$1, 0))</f>
        <v/>
      </c>
    </row>
    <row r="1112">
      <c r="A1112">
        <f>INDEX(resultados!$A$2:$ZZ$2614, 1106, MATCH($B$1, resultados!$A$1:$ZZ$1, 0))</f>
        <v/>
      </c>
      <c r="B1112">
        <f>INDEX(resultados!$A$2:$ZZ$2614, 1106, MATCH($B$2, resultados!$A$1:$ZZ$1, 0))</f>
        <v/>
      </c>
      <c r="C1112">
        <f>INDEX(resultados!$A$2:$ZZ$2614, 1106, MATCH($B$3, resultados!$A$1:$ZZ$1, 0))</f>
        <v/>
      </c>
    </row>
    <row r="1113">
      <c r="A1113">
        <f>INDEX(resultados!$A$2:$ZZ$2614, 1107, MATCH($B$1, resultados!$A$1:$ZZ$1, 0))</f>
        <v/>
      </c>
      <c r="B1113">
        <f>INDEX(resultados!$A$2:$ZZ$2614, 1107, MATCH($B$2, resultados!$A$1:$ZZ$1, 0))</f>
        <v/>
      </c>
      <c r="C1113">
        <f>INDEX(resultados!$A$2:$ZZ$2614, 1107, MATCH($B$3, resultados!$A$1:$ZZ$1, 0))</f>
        <v/>
      </c>
    </row>
    <row r="1114">
      <c r="A1114">
        <f>INDEX(resultados!$A$2:$ZZ$2614, 1108, MATCH($B$1, resultados!$A$1:$ZZ$1, 0))</f>
        <v/>
      </c>
      <c r="B1114">
        <f>INDEX(resultados!$A$2:$ZZ$2614, 1108, MATCH($B$2, resultados!$A$1:$ZZ$1, 0))</f>
        <v/>
      </c>
      <c r="C1114">
        <f>INDEX(resultados!$A$2:$ZZ$2614, 1108, MATCH($B$3, resultados!$A$1:$ZZ$1, 0))</f>
        <v/>
      </c>
    </row>
    <row r="1115">
      <c r="A1115">
        <f>INDEX(resultados!$A$2:$ZZ$2614, 1109, MATCH($B$1, resultados!$A$1:$ZZ$1, 0))</f>
        <v/>
      </c>
      <c r="B1115">
        <f>INDEX(resultados!$A$2:$ZZ$2614, 1109, MATCH($B$2, resultados!$A$1:$ZZ$1, 0))</f>
        <v/>
      </c>
      <c r="C1115">
        <f>INDEX(resultados!$A$2:$ZZ$2614, 1109, MATCH($B$3, resultados!$A$1:$ZZ$1, 0))</f>
        <v/>
      </c>
    </row>
    <row r="1116">
      <c r="A1116">
        <f>INDEX(resultados!$A$2:$ZZ$2614, 1110, MATCH($B$1, resultados!$A$1:$ZZ$1, 0))</f>
        <v/>
      </c>
      <c r="B1116">
        <f>INDEX(resultados!$A$2:$ZZ$2614, 1110, MATCH($B$2, resultados!$A$1:$ZZ$1, 0))</f>
        <v/>
      </c>
      <c r="C1116">
        <f>INDEX(resultados!$A$2:$ZZ$2614, 1110, MATCH($B$3, resultados!$A$1:$ZZ$1, 0))</f>
        <v/>
      </c>
    </row>
    <row r="1117">
      <c r="A1117">
        <f>INDEX(resultados!$A$2:$ZZ$2614, 1111, MATCH($B$1, resultados!$A$1:$ZZ$1, 0))</f>
        <v/>
      </c>
      <c r="B1117">
        <f>INDEX(resultados!$A$2:$ZZ$2614, 1111, MATCH($B$2, resultados!$A$1:$ZZ$1, 0))</f>
        <v/>
      </c>
      <c r="C1117">
        <f>INDEX(resultados!$A$2:$ZZ$2614, 1111, MATCH($B$3, resultados!$A$1:$ZZ$1, 0))</f>
        <v/>
      </c>
    </row>
    <row r="1118">
      <c r="A1118">
        <f>INDEX(resultados!$A$2:$ZZ$2614, 1112, MATCH($B$1, resultados!$A$1:$ZZ$1, 0))</f>
        <v/>
      </c>
      <c r="B1118">
        <f>INDEX(resultados!$A$2:$ZZ$2614, 1112, MATCH($B$2, resultados!$A$1:$ZZ$1, 0))</f>
        <v/>
      </c>
      <c r="C1118">
        <f>INDEX(resultados!$A$2:$ZZ$2614, 1112, MATCH($B$3, resultados!$A$1:$ZZ$1, 0))</f>
        <v/>
      </c>
    </row>
    <row r="1119">
      <c r="A1119">
        <f>INDEX(resultados!$A$2:$ZZ$2614, 1113, MATCH($B$1, resultados!$A$1:$ZZ$1, 0))</f>
        <v/>
      </c>
      <c r="B1119">
        <f>INDEX(resultados!$A$2:$ZZ$2614, 1113, MATCH($B$2, resultados!$A$1:$ZZ$1, 0))</f>
        <v/>
      </c>
      <c r="C1119">
        <f>INDEX(resultados!$A$2:$ZZ$2614, 1113, MATCH($B$3, resultados!$A$1:$ZZ$1, 0))</f>
        <v/>
      </c>
    </row>
    <row r="1120">
      <c r="A1120">
        <f>INDEX(resultados!$A$2:$ZZ$2614, 1114, MATCH($B$1, resultados!$A$1:$ZZ$1, 0))</f>
        <v/>
      </c>
      <c r="B1120">
        <f>INDEX(resultados!$A$2:$ZZ$2614, 1114, MATCH($B$2, resultados!$A$1:$ZZ$1, 0))</f>
        <v/>
      </c>
      <c r="C1120">
        <f>INDEX(resultados!$A$2:$ZZ$2614, 1114, MATCH($B$3, resultados!$A$1:$ZZ$1, 0))</f>
        <v/>
      </c>
    </row>
    <row r="1121">
      <c r="A1121">
        <f>INDEX(resultados!$A$2:$ZZ$2614, 1115, MATCH($B$1, resultados!$A$1:$ZZ$1, 0))</f>
        <v/>
      </c>
      <c r="B1121">
        <f>INDEX(resultados!$A$2:$ZZ$2614, 1115, MATCH($B$2, resultados!$A$1:$ZZ$1, 0))</f>
        <v/>
      </c>
      <c r="C1121">
        <f>INDEX(resultados!$A$2:$ZZ$2614, 1115, MATCH($B$3, resultados!$A$1:$ZZ$1, 0))</f>
        <v/>
      </c>
    </row>
    <row r="1122">
      <c r="A1122">
        <f>INDEX(resultados!$A$2:$ZZ$2614, 1116, MATCH($B$1, resultados!$A$1:$ZZ$1, 0))</f>
        <v/>
      </c>
      <c r="B1122">
        <f>INDEX(resultados!$A$2:$ZZ$2614, 1116, MATCH($B$2, resultados!$A$1:$ZZ$1, 0))</f>
        <v/>
      </c>
      <c r="C1122">
        <f>INDEX(resultados!$A$2:$ZZ$2614, 1116, MATCH($B$3, resultados!$A$1:$ZZ$1, 0))</f>
        <v/>
      </c>
    </row>
    <row r="1123">
      <c r="A1123">
        <f>INDEX(resultados!$A$2:$ZZ$2614, 1117, MATCH($B$1, resultados!$A$1:$ZZ$1, 0))</f>
        <v/>
      </c>
      <c r="B1123">
        <f>INDEX(resultados!$A$2:$ZZ$2614, 1117, MATCH($B$2, resultados!$A$1:$ZZ$1, 0))</f>
        <v/>
      </c>
      <c r="C1123">
        <f>INDEX(resultados!$A$2:$ZZ$2614, 1117, MATCH($B$3, resultados!$A$1:$ZZ$1, 0))</f>
        <v/>
      </c>
    </row>
    <row r="1124">
      <c r="A1124">
        <f>INDEX(resultados!$A$2:$ZZ$2614, 1118, MATCH($B$1, resultados!$A$1:$ZZ$1, 0))</f>
        <v/>
      </c>
      <c r="B1124">
        <f>INDEX(resultados!$A$2:$ZZ$2614, 1118, MATCH($B$2, resultados!$A$1:$ZZ$1, 0))</f>
        <v/>
      </c>
      <c r="C1124">
        <f>INDEX(resultados!$A$2:$ZZ$2614, 1118, MATCH($B$3, resultados!$A$1:$ZZ$1, 0))</f>
        <v/>
      </c>
    </row>
    <row r="1125">
      <c r="A1125">
        <f>INDEX(resultados!$A$2:$ZZ$2614, 1119, MATCH($B$1, resultados!$A$1:$ZZ$1, 0))</f>
        <v/>
      </c>
      <c r="B1125">
        <f>INDEX(resultados!$A$2:$ZZ$2614, 1119, MATCH($B$2, resultados!$A$1:$ZZ$1, 0))</f>
        <v/>
      </c>
      <c r="C1125">
        <f>INDEX(resultados!$A$2:$ZZ$2614, 1119, MATCH($B$3, resultados!$A$1:$ZZ$1, 0))</f>
        <v/>
      </c>
    </row>
    <row r="1126">
      <c r="A1126">
        <f>INDEX(resultados!$A$2:$ZZ$2614, 1120, MATCH($B$1, resultados!$A$1:$ZZ$1, 0))</f>
        <v/>
      </c>
      <c r="B1126">
        <f>INDEX(resultados!$A$2:$ZZ$2614, 1120, MATCH($B$2, resultados!$A$1:$ZZ$1, 0))</f>
        <v/>
      </c>
      <c r="C1126">
        <f>INDEX(resultados!$A$2:$ZZ$2614, 1120, MATCH($B$3, resultados!$A$1:$ZZ$1, 0))</f>
        <v/>
      </c>
    </row>
    <row r="1127">
      <c r="A1127">
        <f>INDEX(resultados!$A$2:$ZZ$2614, 1121, MATCH($B$1, resultados!$A$1:$ZZ$1, 0))</f>
        <v/>
      </c>
      <c r="B1127">
        <f>INDEX(resultados!$A$2:$ZZ$2614, 1121, MATCH($B$2, resultados!$A$1:$ZZ$1, 0))</f>
        <v/>
      </c>
      <c r="C1127">
        <f>INDEX(resultados!$A$2:$ZZ$2614, 1121, MATCH($B$3, resultados!$A$1:$ZZ$1, 0))</f>
        <v/>
      </c>
    </row>
    <row r="1128">
      <c r="A1128">
        <f>INDEX(resultados!$A$2:$ZZ$2614, 1122, MATCH($B$1, resultados!$A$1:$ZZ$1, 0))</f>
        <v/>
      </c>
      <c r="B1128">
        <f>INDEX(resultados!$A$2:$ZZ$2614, 1122, MATCH($B$2, resultados!$A$1:$ZZ$1, 0))</f>
        <v/>
      </c>
      <c r="C1128">
        <f>INDEX(resultados!$A$2:$ZZ$2614, 1122, MATCH($B$3, resultados!$A$1:$ZZ$1, 0))</f>
        <v/>
      </c>
    </row>
    <row r="1129">
      <c r="A1129">
        <f>INDEX(resultados!$A$2:$ZZ$2614, 1123, MATCH($B$1, resultados!$A$1:$ZZ$1, 0))</f>
        <v/>
      </c>
      <c r="B1129">
        <f>INDEX(resultados!$A$2:$ZZ$2614, 1123, MATCH($B$2, resultados!$A$1:$ZZ$1, 0))</f>
        <v/>
      </c>
      <c r="C1129">
        <f>INDEX(resultados!$A$2:$ZZ$2614, 1123, MATCH($B$3, resultados!$A$1:$ZZ$1, 0))</f>
        <v/>
      </c>
    </row>
    <row r="1130">
      <c r="A1130">
        <f>INDEX(resultados!$A$2:$ZZ$2614, 1124, MATCH($B$1, resultados!$A$1:$ZZ$1, 0))</f>
        <v/>
      </c>
      <c r="B1130">
        <f>INDEX(resultados!$A$2:$ZZ$2614, 1124, MATCH($B$2, resultados!$A$1:$ZZ$1, 0))</f>
        <v/>
      </c>
      <c r="C1130">
        <f>INDEX(resultados!$A$2:$ZZ$2614, 1124, MATCH($B$3, resultados!$A$1:$ZZ$1, 0))</f>
        <v/>
      </c>
    </row>
    <row r="1131">
      <c r="A1131">
        <f>INDEX(resultados!$A$2:$ZZ$2614, 1125, MATCH($B$1, resultados!$A$1:$ZZ$1, 0))</f>
        <v/>
      </c>
      <c r="B1131">
        <f>INDEX(resultados!$A$2:$ZZ$2614, 1125, MATCH($B$2, resultados!$A$1:$ZZ$1, 0))</f>
        <v/>
      </c>
      <c r="C1131">
        <f>INDEX(resultados!$A$2:$ZZ$2614, 1125, MATCH($B$3, resultados!$A$1:$ZZ$1, 0))</f>
        <v/>
      </c>
    </row>
    <row r="1132">
      <c r="A1132">
        <f>INDEX(resultados!$A$2:$ZZ$2614, 1126, MATCH($B$1, resultados!$A$1:$ZZ$1, 0))</f>
        <v/>
      </c>
      <c r="B1132">
        <f>INDEX(resultados!$A$2:$ZZ$2614, 1126, MATCH($B$2, resultados!$A$1:$ZZ$1, 0))</f>
        <v/>
      </c>
      <c r="C1132">
        <f>INDEX(resultados!$A$2:$ZZ$2614, 1126, MATCH($B$3, resultados!$A$1:$ZZ$1, 0))</f>
        <v/>
      </c>
    </row>
    <row r="1133">
      <c r="A1133">
        <f>INDEX(resultados!$A$2:$ZZ$2614, 1127, MATCH($B$1, resultados!$A$1:$ZZ$1, 0))</f>
        <v/>
      </c>
      <c r="B1133">
        <f>INDEX(resultados!$A$2:$ZZ$2614, 1127, MATCH($B$2, resultados!$A$1:$ZZ$1, 0))</f>
        <v/>
      </c>
      <c r="C1133">
        <f>INDEX(resultados!$A$2:$ZZ$2614, 1127, MATCH($B$3, resultados!$A$1:$ZZ$1, 0))</f>
        <v/>
      </c>
    </row>
    <row r="1134">
      <c r="A1134">
        <f>INDEX(resultados!$A$2:$ZZ$2614, 1128, MATCH($B$1, resultados!$A$1:$ZZ$1, 0))</f>
        <v/>
      </c>
      <c r="B1134">
        <f>INDEX(resultados!$A$2:$ZZ$2614, 1128, MATCH($B$2, resultados!$A$1:$ZZ$1, 0))</f>
        <v/>
      </c>
      <c r="C1134">
        <f>INDEX(resultados!$A$2:$ZZ$2614, 1128, MATCH($B$3, resultados!$A$1:$ZZ$1, 0))</f>
        <v/>
      </c>
    </row>
    <row r="1135">
      <c r="A1135">
        <f>INDEX(resultados!$A$2:$ZZ$2614, 1129, MATCH($B$1, resultados!$A$1:$ZZ$1, 0))</f>
        <v/>
      </c>
      <c r="B1135">
        <f>INDEX(resultados!$A$2:$ZZ$2614, 1129, MATCH($B$2, resultados!$A$1:$ZZ$1, 0))</f>
        <v/>
      </c>
      <c r="C1135">
        <f>INDEX(resultados!$A$2:$ZZ$2614, 1129, MATCH($B$3, resultados!$A$1:$ZZ$1, 0))</f>
        <v/>
      </c>
    </row>
    <row r="1136">
      <c r="A1136">
        <f>INDEX(resultados!$A$2:$ZZ$2614, 1130, MATCH($B$1, resultados!$A$1:$ZZ$1, 0))</f>
        <v/>
      </c>
      <c r="B1136">
        <f>INDEX(resultados!$A$2:$ZZ$2614, 1130, MATCH($B$2, resultados!$A$1:$ZZ$1, 0))</f>
        <v/>
      </c>
      <c r="C1136">
        <f>INDEX(resultados!$A$2:$ZZ$2614, 1130, MATCH($B$3, resultados!$A$1:$ZZ$1, 0))</f>
        <v/>
      </c>
    </row>
    <row r="1137">
      <c r="A1137">
        <f>INDEX(resultados!$A$2:$ZZ$2614, 1131, MATCH($B$1, resultados!$A$1:$ZZ$1, 0))</f>
        <v/>
      </c>
      <c r="B1137">
        <f>INDEX(resultados!$A$2:$ZZ$2614, 1131, MATCH($B$2, resultados!$A$1:$ZZ$1, 0))</f>
        <v/>
      </c>
      <c r="C1137">
        <f>INDEX(resultados!$A$2:$ZZ$2614, 1131, MATCH($B$3, resultados!$A$1:$ZZ$1, 0))</f>
        <v/>
      </c>
    </row>
    <row r="1138">
      <c r="A1138">
        <f>INDEX(resultados!$A$2:$ZZ$2614, 1132, MATCH($B$1, resultados!$A$1:$ZZ$1, 0))</f>
        <v/>
      </c>
      <c r="B1138">
        <f>INDEX(resultados!$A$2:$ZZ$2614, 1132, MATCH($B$2, resultados!$A$1:$ZZ$1, 0))</f>
        <v/>
      </c>
      <c r="C1138">
        <f>INDEX(resultados!$A$2:$ZZ$2614, 1132, MATCH($B$3, resultados!$A$1:$ZZ$1, 0))</f>
        <v/>
      </c>
    </row>
    <row r="1139">
      <c r="A1139">
        <f>INDEX(resultados!$A$2:$ZZ$2614, 1133, MATCH($B$1, resultados!$A$1:$ZZ$1, 0))</f>
        <v/>
      </c>
      <c r="B1139">
        <f>INDEX(resultados!$A$2:$ZZ$2614, 1133, MATCH($B$2, resultados!$A$1:$ZZ$1, 0))</f>
        <v/>
      </c>
      <c r="C1139">
        <f>INDEX(resultados!$A$2:$ZZ$2614, 1133, MATCH($B$3, resultados!$A$1:$ZZ$1, 0))</f>
        <v/>
      </c>
    </row>
    <row r="1140">
      <c r="A1140">
        <f>INDEX(resultados!$A$2:$ZZ$2614, 1134, MATCH($B$1, resultados!$A$1:$ZZ$1, 0))</f>
        <v/>
      </c>
      <c r="B1140">
        <f>INDEX(resultados!$A$2:$ZZ$2614, 1134, MATCH($B$2, resultados!$A$1:$ZZ$1, 0))</f>
        <v/>
      </c>
      <c r="C1140">
        <f>INDEX(resultados!$A$2:$ZZ$2614, 1134, MATCH($B$3, resultados!$A$1:$ZZ$1, 0))</f>
        <v/>
      </c>
    </row>
    <row r="1141">
      <c r="A1141">
        <f>INDEX(resultados!$A$2:$ZZ$2614, 1135, MATCH($B$1, resultados!$A$1:$ZZ$1, 0))</f>
        <v/>
      </c>
      <c r="B1141">
        <f>INDEX(resultados!$A$2:$ZZ$2614, 1135, MATCH($B$2, resultados!$A$1:$ZZ$1, 0))</f>
        <v/>
      </c>
      <c r="C1141">
        <f>INDEX(resultados!$A$2:$ZZ$2614, 1135, MATCH($B$3, resultados!$A$1:$ZZ$1, 0))</f>
        <v/>
      </c>
    </row>
    <row r="1142">
      <c r="A1142">
        <f>INDEX(resultados!$A$2:$ZZ$2614, 1136, MATCH($B$1, resultados!$A$1:$ZZ$1, 0))</f>
        <v/>
      </c>
      <c r="B1142">
        <f>INDEX(resultados!$A$2:$ZZ$2614, 1136, MATCH($B$2, resultados!$A$1:$ZZ$1, 0))</f>
        <v/>
      </c>
      <c r="C1142">
        <f>INDEX(resultados!$A$2:$ZZ$2614, 1136, MATCH($B$3, resultados!$A$1:$ZZ$1, 0))</f>
        <v/>
      </c>
    </row>
    <row r="1143">
      <c r="A1143">
        <f>INDEX(resultados!$A$2:$ZZ$2614, 1137, MATCH($B$1, resultados!$A$1:$ZZ$1, 0))</f>
        <v/>
      </c>
      <c r="B1143">
        <f>INDEX(resultados!$A$2:$ZZ$2614, 1137, MATCH($B$2, resultados!$A$1:$ZZ$1, 0))</f>
        <v/>
      </c>
      <c r="C1143">
        <f>INDEX(resultados!$A$2:$ZZ$2614, 1137, MATCH($B$3, resultados!$A$1:$ZZ$1, 0))</f>
        <v/>
      </c>
    </row>
    <row r="1144">
      <c r="A1144">
        <f>INDEX(resultados!$A$2:$ZZ$2614, 1138, MATCH($B$1, resultados!$A$1:$ZZ$1, 0))</f>
        <v/>
      </c>
      <c r="B1144">
        <f>INDEX(resultados!$A$2:$ZZ$2614, 1138, MATCH($B$2, resultados!$A$1:$ZZ$1, 0))</f>
        <v/>
      </c>
      <c r="C1144">
        <f>INDEX(resultados!$A$2:$ZZ$2614, 1138, MATCH($B$3, resultados!$A$1:$ZZ$1, 0))</f>
        <v/>
      </c>
    </row>
    <row r="1145">
      <c r="A1145">
        <f>INDEX(resultados!$A$2:$ZZ$2614, 1139, MATCH($B$1, resultados!$A$1:$ZZ$1, 0))</f>
        <v/>
      </c>
      <c r="B1145">
        <f>INDEX(resultados!$A$2:$ZZ$2614, 1139, MATCH($B$2, resultados!$A$1:$ZZ$1, 0))</f>
        <v/>
      </c>
      <c r="C1145">
        <f>INDEX(resultados!$A$2:$ZZ$2614, 1139, MATCH($B$3, resultados!$A$1:$ZZ$1, 0))</f>
        <v/>
      </c>
    </row>
    <row r="1146">
      <c r="A1146">
        <f>INDEX(resultados!$A$2:$ZZ$2614, 1140, MATCH($B$1, resultados!$A$1:$ZZ$1, 0))</f>
        <v/>
      </c>
      <c r="B1146">
        <f>INDEX(resultados!$A$2:$ZZ$2614, 1140, MATCH($B$2, resultados!$A$1:$ZZ$1, 0))</f>
        <v/>
      </c>
      <c r="C1146">
        <f>INDEX(resultados!$A$2:$ZZ$2614, 1140, MATCH($B$3, resultados!$A$1:$ZZ$1, 0))</f>
        <v/>
      </c>
    </row>
    <row r="1147">
      <c r="A1147">
        <f>INDEX(resultados!$A$2:$ZZ$2614, 1141, MATCH($B$1, resultados!$A$1:$ZZ$1, 0))</f>
        <v/>
      </c>
      <c r="B1147">
        <f>INDEX(resultados!$A$2:$ZZ$2614, 1141, MATCH($B$2, resultados!$A$1:$ZZ$1, 0))</f>
        <v/>
      </c>
      <c r="C1147">
        <f>INDEX(resultados!$A$2:$ZZ$2614, 1141, MATCH($B$3, resultados!$A$1:$ZZ$1, 0))</f>
        <v/>
      </c>
    </row>
    <row r="1148">
      <c r="A1148">
        <f>INDEX(resultados!$A$2:$ZZ$2614, 1142, MATCH($B$1, resultados!$A$1:$ZZ$1, 0))</f>
        <v/>
      </c>
      <c r="B1148">
        <f>INDEX(resultados!$A$2:$ZZ$2614, 1142, MATCH($B$2, resultados!$A$1:$ZZ$1, 0))</f>
        <v/>
      </c>
      <c r="C1148">
        <f>INDEX(resultados!$A$2:$ZZ$2614, 1142, MATCH($B$3, resultados!$A$1:$ZZ$1, 0))</f>
        <v/>
      </c>
    </row>
    <row r="1149">
      <c r="A1149">
        <f>INDEX(resultados!$A$2:$ZZ$2614, 1143, MATCH($B$1, resultados!$A$1:$ZZ$1, 0))</f>
        <v/>
      </c>
      <c r="B1149">
        <f>INDEX(resultados!$A$2:$ZZ$2614, 1143, MATCH($B$2, resultados!$A$1:$ZZ$1, 0))</f>
        <v/>
      </c>
      <c r="C1149">
        <f>INDEX(resultados!$A$2:$ZZ$2614, 1143, MATCH($B$3, resultados!$A$1:$ZZ$1, 0))</f>
        <v/>
      </c>
    </row>
    <row r="1150">
      <c r="A1150">
        <f>INDEX(resultados!$A$2:$ZZ$2614, 1144, MATCH($B$1, resultados!$A$1:$ZZ$1, 0))</f>
        <v/>
      </c>
      <c r="B1150">
        <f>INDEX(resultados!$A$2:$ZZ$2614, 1144, MATCH($B$2, resultados!$A$1:$ZZ$1, 0))</f>
        <v/>
      </c>
      <c r="C1150">
        <f>INDEX(resultados!$A$2:$ZZ$2614, 1144, MATCH($B$3, resultados!$A$1:$ZZ$1, 0))</f>
        <v/>
      </c>
    </row>
    <row r="1151">
      <c r="A1151">
        <f>INDEX(resultados!$A$2:$ZZ$2614, 1145, MATCH($B$1, resultados!$A$1:$ZZ$1, 0))</f>
        <v/>
      </c>
      <c r="B1151">
        <f>INDEX(resultados!$A$2:$ZZ$2614, 1145, MATCH($B$2, resultados!$A$1:$ZZ$1, 0))</f>
        <v/>
      </c>
      <c r="C1151">
        <f>INDEX(resultados!$A$2:$ZZ$2614, 1145, MATCH($B$3, resultados!$A$1:$ZZ$1, 0))</f>
        <v/>
      </c>
    </row>
    <row r="1152">
      <c r="A1152">
        <f>INDEX(resultados!$A$2:$ZZ$2614, 1146, MATCH($B$1, resultados!$A$1:$ZZ$1, 0))</f>
        <v/>
      </c>
      <c r="B1152">
        <f>INDEX(resultados!$A$2:$ZZ$2614, 1146, MATCH($B$2, resultados!$A$1:$ZZ$1, 0))</f>
        <v/>
      </c>
      <c r="C1152">
        <f>INDEX(resultados!$A$2:$ZZ$2614, 1146, MATCH($B$3, resultados!$A$1:$ZZ$1, 0))</f>
        <v/>
      </c>
    </row>
    <row r="1153">
      <c r="A1153">
        <f>INDEX(resultados!$A$2:$ZZ$2614, 1147, MATCH($B$1, resultados!$A$1:$ZZ$1, 0))</f>
        <v/>
      </c>
      <c r="B1153">
        <f>INDEX(resultados!$A$2:$ZZ$2614, 1147, MATCH($B$2, resultados!$A$1:$ZZ$1, 0))</f>
        <v/>
      </c>
      <c r="C1153">
        <f>INDEX(resultados!$A$2:$ZZ$2614, 1147, MATCH($B$3, resultados!$A$1:$ZZ$1, 0))</f>
        <v/>
      </c>
    </row>
    <row r="1154">
      <c r="A1154">
        <f>INDEX(resultados!$A$2:$ZZ$2614, 1148, MATCH($B$1, resultados!$A$1:$ZZ$1, 0))</f>
        <v/>
      </c>
      <c r="B1154">
        <f>INDEX(resultados!$A$2:$ZZ$2614, 1148, MATCH($B$2, resultados!$A$1:$ZZ$1, 0))</f>
        <v/>
      </c>
      <c r="C1154">
        <f>INDEX(resultados!$A$2:$ZZ$2614, 1148, MATCH($B$3, resultados!$A$1:$ZZ$1, 0))</f>
        <v/>
      </c>
    </row>
    <row r="1155">
      <c r="A1155">
        <f>INDEX(resultados!$A$2:$ZZ$2614, 1149, MATCH($B$1, resultados!$A$1:$ZZ$1, 0))</f>
        <v/>
      </c>
      <c r="B1155">
        <f>INDEX(resultados!$A$2:$ZZ$2614, 1149, MATCH($B$2, resultados!$A$1:$ZZ$1, 0))</f>
        <v/>
      </c>
      <c r="C1155">
        <f>INDEX(resultados!$A$2:$ZZ$2614, 1149, MATCH($B$3, resultados!$A$1:$ZZ$1, 0))</f>
        <v/>
      </c>
    </row>
    <row r="1156">
      <c r="A1156">
        <f>INDEX(resultados!$A$2:$ZZ$2614, 1150, MATCH($B$1, resultados!$A$1:$ZZ$1, 0))</f>
        <v/>
      </c>
      <c r="B1156">
        <f>INDEX(resultados!$A$2:$ZZ$2614, 1150, MATCH($B$2, resultados!$A$1:$ZZ$1, 0))</f>
        <v/>
      </c>
      <c r="C1156">
        <f>INDEX(resultados!$A$2:$ZZ$2614, 1150, MATCH($B$3, resultados!$A$1:$ZZ$1, 0))</f>
        <v/>
      </c>
    </row>
    <row r="1157">
      <c r="A1157">
        <f>INDEX(resultados!$A$2:$ZZ$2614, 1151, MATCH($B$1, resultados!$A$1:$ZZ$1, 0))</f>
        <v/>
      </c>
      <c r="B1157">
        <f>INDEX(resultados!$A$2:$ZZ$2614, 1151, MATCH($B$2, resultados!$A$1:$ZZ$1, 0))</f>
        <v/>
      </c>
      <c r="C1157">
        <f>INDEX(resultados!$A$2:$ZZ$2614, 1151, MATCH($B$3, resultados!$A$1:$ZZ$1, 0))</f>
        <v/>
      </c>
    </row>
    <row r="1158">
      <c r="A1158">
        <f>INDEX(resultados!$A$2:$ZZ$2614, 1152, MATCH($B$1, resultados!$A$1:$ZZ$1, 0))</f>
        <v/>
      </c>
      <c r="B1158">
        <f>INDEX(resultados!$A$2:$ZZ$2614, 1152, MATCH($B$2, resultados!$A$1:$ZZ$1, 0))</f>
        <v/>
      </c>
      <c r="C1158">
        <f>INDEX(resultados!$A$2:$ZZ$2614, 1152, MATCH($B$3, resultados!$A$1:$ZZ$1, 0))</f>
        <v/>
      </c>
    </row>
    <row r="1159">
      <c r="A1159">
        <f>INDEX(resultados!$A$2:$ZZ$2614, 1153, MATCH($B$1, resultados!$A$1:$ZZ$1, 0))</f>
        <v/>
      </c>
      <c r="B1159">
        <f>INDEX(resultados!$A$2:$ZZ$2614, 1153, MATCH($B$2, resultados!$A$1:$ZZ$1, 0))</f>
        <v/>
      </c>
      <c r="C1159">
        <f>INDEX(resultados!$A$2:$ZZ$2614, 1153, MATCH($B$3, resultados!$A$1:$ZZ$1, 0))</f>
        <v/>
      </c>
    </row>
    <row r="1160">
      <c r="A1160">
        <f>INDEX(resultados!$A$2:$ZZ$2614, 1154, MATCH($B$1, resultados!$A$1:$ZZ$1, 0))</f>
        <v/>
      </c>
      <c r="B1160">
        <f>INDEX(resultados!$A$2:$ZZ$2614, 1154, MATCH($B$2, resultados!$A$1:$ZZ$1, 0))</f>
        <v/>
      </c>
      <c r="C1160">
        <f>INDEX(resultados!$A$2:$ZZ$2614, 1154, MATCH($B$3, resultados!$A$1:$ZZ$1, 0))</f>
        <v/>
      </c>
    </row>
    <row r="1161">
      <c r="A1161">
        <f>INDEX(resultados!$A$2:$ZZ$2614, 1155, MATCH($B$1, resultados!$A$1:$ZZ$1, 0))</f>
        <v/>
      </c>
      <c r="B1161">
        <f>INDEX(resultados!$A$2:$ZZ$2614, 1155, MATCH($B$2, resultados!$A$1:$ZZ$1, 0))</f>
        <v/>
      </c>
      <c r="C1161">
        <f>INDEX(resultados!$A$2:$ZZ$2614, 1155, MATCH($B$3, resultados!$A$1:$ZZ$1, 0))</f>
        <v/>
      </c>
    </row>
    <row r="1162">
      <c r="A1162">
        <f>INDEX(resultados!$A$2:$ZZ$2614, 1156, MATCH($B$1, resultados!$A$1:$ZZ$1, 0))</f>
        <v/>
      </c>
      <c r="B1162">
        <f>INDEX(resultados!$A$2:$ZZ$2614, 1156, MATCH($B$2, resultados!$A$1:$ZZ$1, 0))</f>
        <v/>
      </c>
      <c r="C1162">
        <f>INDEX(resultados!$A$2:$ZZ$2614, 1156, MATCH($B$3, resultados!$A$1:$ZZ$1, 0))</f>
        <v/>
      </c>
    </row>
    <row r="1163">
      <c r="A1163">
        <f>INDEX(resultados!$A$2:$ZZ$2614, 1157, MATCH($B$1, resultados!$A$1:$ZZ$1, 0))</f>
        <v/>
      </c>
      <c r="B1163">
        <f>INDEX(resultados!$A$2:$ZZ$2614, 1157, MATCH($B$2, resultados!$A$1:$ZZ$1, 0))</f>
        <v/>
      </c>
      <c r="C1163">
        <f>INDEX(resultados!$A$2:$ZZ$2614, 1157, MATCH($B$3, resultados!$A$1:$ZZ$1, 0))</f>
        <v/>
      </c>
    </row>
    <row r="1164">
      <c r="A1164">
        <f>INDEX(resultados!$A$2:$ZZ$2614, 1158, MATCH($B$1, resultados!$A$1:$ZZ$1, 0))</f>
        <v/>
      </c>
      <c r="B1164">
        <f>INDEX(resultados!$A$2:$ZZ$2614, 1158, MATCH($B$2, resultados!$A$1:$ZZ$1, 0))</f>
        <v/>
      </c>
      <c r="C1164">
        <f>INDEX(resultados!$A$2:$ZZ$2614, 1158, MATCH($B$3, resultados!$A$1:$ZZ$1, 0))</f>
        <v/>
      </c>
    </row>
    <row r="1165">
      <c r="A1165">
        <f>INDEX(resultados!$A$2:$ZZ$2614, 1159, MATCH($B$1, resultados!$A$1:$ZZ$1, 0))</f>
        <v/>
      </c>
      <c r="B1165">
        <f>INDEX(resultados!$A$2:$ZZ$2614, 1159, MATCH($B$2, resultados!$A$1:$ZZ$1, 0))</f>
        <v/>
      </c>
      <c r="C1165">
        <f>INDEX(resultados!$A$2:$ZZ$2614, 1159, MATCH($B$3, resultados!$A$1:$ZZ$1, 0))</f>
        <v/>
      </c>
    </row>
    <row r="1166">
      <c r="A1166">
        <f>INDEX(resultados!$A$2:$ZZ$2614, 1160, MATCH($B$1, resultados!$A$1:$ZZ$1, 0))</f>
        <v/>
      </c>
      <c r="B1166">
        <f>INDEX(resultados!$A$2:$ZZ$2614, 1160, MATCH($B$2, resultados!$A$1:$ZZ$1, 0))</f>
        <v/>
      </c>
      <c r="C1166">
        <f>INDEX(resultados!$A$2:$ZZ$2614, 1160, MATCH($B$3, resultados!$A$1:$ZZ$1, 0))</f>
        <v/>
      </c>
    </row>
    <row r="1167">
      <c r="A1167">
        <f>INDEX(resultados!$A$2:$ZZ$2614, 1161, MATCH($B$1, resultados!$A$1:$ZZ$1, 0))</f>
        <v/>
      </c>
      <c r="B1167">
        <f>INDEX(resultados!$A$2:$ZZ$2614, 1161, MATCH($B$2, resultados!$A$1:$ZZ$1, 0))</f>
        <v/>
      </c>
      <c r="C1167">
        <f>INDEX(resultados!$A$2:$ZZ$2614, 1161, MATCH($B$3, resultados!$A$1:$ZZ$1, 0))</f>
        <v/>
      </c>
    </row>
    <row r="1168">
      <c r="A1168">
        <f>INDEX(resultados!$A$2:$ZZ$2614, 1162, MATCH($B$1, resultados!$A$1:$ZZ$1, 0))</f>
        <v/>
      </c>
      <c r="B1168">
        <f>INDEX(resultados!$A$2:$ZZ$2614, 1162, MATCH($B$2, resultados!$A$1:$ZZ$1, 0))</f>
        <v/>
      </c>
      <c r="C1168">
        <f>INDEX(resultados!$A$2:$ZZ$2614, 1162, MATCH($B$3, resultados!$A$1:$ZZ$1, 0))</f>
        <v/>
      </c>
    </row>
    <row r="1169">
      <c r="A1169">
        <f>INDEX(resultados!$A$2:$ZZ$2614, 1163, MATCH($B$1, resultados!$A$1:$ZZ$1, 0))</f>
        <v/>
      </c>
      <c r="B1169">
        <f>INDEX(resultados!$A$2:$ZZ$2614, 1163, MATCH($B$2, resultados!$A$1:$ZZ$1, 0))</f>
        <v/>
      </c>
      <c r="C1169">
        <f>INDEX(resultados!$A$2:$ZZ$2614, 1163, MATCH($B$3, resultados!$A$1:$ZZ$1, 0))</f>
        <v/>
      </c>
    </row>
    <row r="1170">
      <c r="A1170">
        <f>INDEX(resultados!$A$2:$ZZ$2614, 1164, MATCH($B$1, resultados!$A$1:$ZZ$1, 0))</f>
        <v/>
      </c>
      <c r="B1170">
        <f>INDEX(resultados!$A$2:$ZZ$2614, 1164, MATCH($B$2, resultados!$A$1:$ZZ$1, 0))</f>
        <v/>
      </c>
      <c r="C1170">
        <f>INDEX(resultados!$A$2:$ZZ$2614, 1164, MATCH($B$3, resultados!$A$1:$ZZ$1, 0))</f>
        <v/>
      </c>
    </row>
    <row r="1171">
      <c r="A1171">
        <f>INDEX(resultados!$A$2:$ZZ$2614, 1165, MATCH($B$1, resultados!$A$1:$ZZ$1, 0))</f>
        <v/>
      </c>
      <c r="B1171">
        <f>INDEX(resultados!$A$2:$ZZ$2614, 1165, MATCH($B$2, resultados!$A$1:$ZZ$1, 0))</f>
        <v/>
      </c>
      <c r="C1171">
        <f>INDEX(resultados!$A$2:$ZZ$2614, 1165, MATCH($B$3, resultados!$A$1:$ZZ$1, 0))</f>
        <v/>
      </c>
    </row>
    <row r="1172">
      <c r="A1172">
        <f>INDEX(resultados!$A$2:$ZZ$2614, 1166, MATCH($B$1, resultados!$A$1:$ZZ$1, 0))</f>
        <v/>
      </c>
      <c r="B1172">
        <f>INDEX(resultados!$A$2:$ZZ$2614, 1166, MATCH($B$2, resultados!$A$1:$ZZ$1, 0))</f>
        <v/>
      </c>
      <c r="C1172">
        <f>INDEX(resultados!$A$2:$ZZ$2614, 1166, MATCH($B$3, resultados!$A$1:$ZZ$1, 0))</f>
        <v/>
      </c>
    </row>
    <row r="1173">
      <c r="A1173">
        <f>INDEX(resultados!$A$2:$ZZ$2614, 1167, MATCH($B$1, resultados!$A$1:$ZZ$1, 0))</f>
        <v/>
      </c>
      <c r="B1173">
        <f>INDEX(resultados!$A$2:$ZZ$2614, 1167, MATCH($B$2, resultados!$A$1:$ZZ$1, 0))</f>
        <v/>
      </c>
      <c r="C1173">
        <f>INDEX(resultados!$A$2:$ZZ$2614, 1167, MATCH($B$3, resultados!$A$1:$ZZ$1, 0))</f>
        <v/>
      </c>
    </row>
    <row r="1174">
      <c r="A1174">
        <f>INDEX(resultados!$A$2:$ZZ$2614, 1168, MATCH($B$1, resultados!$A$1:$ZZ$1, 0))</f>
        <v/>
      </c>
      <c r="B1174">
        <f>INDEX(resultados!$A$2:$ZZ$2614, 1168, MATCH($B$2, resultados!$A$1:$ZZ$1, 0))</f>
        <v/>
      </c>
      <c r="C1174">
        <f>INDEX(resultados!$A$2:$ZZ$2614, 1168, MATCH($B$3, resultados!$A$1:$ZZ$1, 0))</f>
        <v/>
      </c>
    </row>
    <row r="1175">
      <c r="A1175">
        <f>INDEX(resultados!$A$2:$ZZ$2614, 1169, MATCH($B$1, resultados!$A$1:$ZZ$1, 0))</f>
        <v/>
      </c>
      <c r="B1175">
        <f>INDEX(resultados!$A$2:$ZZ$2614, 1169, MATCH($B$2, resultados!$A$1:$ZZ$1, 0))</f>
        <v/>
      </c>
      <c r="C1175">
        <f>INDEX(resultados!$A$2:$ZZ$2614, 1169, MATCH($B$3, resultados!$A$1:$ZZ$1, 0))</f>
        <v/>
      </c>
    </row>
    <row r="1176">
      <c r="A1176">
        <f>INDEX(resultados!$A$2:$ZZ$2614, 1170, MATCH($B$1, resultados!$A$1:$ZZ$1, 0))</f>
        <v/>
      </c>
      <c r="B1176">
        <f>INDEX(resultados!$A$2:$ZZ$2614, 1170, MATCH($B$2, resultados!$A$1:$ZZ$1, 0))</f>
        <v/>
      </c>
      <c r="C1176">
        <f>INDEX(resultados!$A$2:$ZZ$2614, 1170, MATCH($B$3, resultados!$A$1:$ZZ$1, 0))</f>
        <v/>
      </c>
    </row>
    <row r="1177">
      <c r="A1177">
        <f>INDEX(resultados!$A$2:$ZZ$2614, 1171, MATCH($B$1, resultados!$A$1:$ZZ$1, 0))</f>
        <v/>
      </c>
      <c r="B1177">
        <f>INDEX(resultados!$A$2:$ZZ$2614, 1171, MATCH($B$2, resultados!$A$1:$ZZ$1, 0))</f>
        <v/>
      </c>
      <c r="C1177">
        <f>INDEX(resultados!$A$2:$ZZ$2614, 1171, MATCH($B$3, resultados!$A$1:$ZZ$1, 0))</f>
        <v/>
      </c>
    </row>
    <row r="1178">
      <c r="A1178">
        <f>INDEX(resultados!$A$2:$ZZ$2614, 1172, MATCH($B$1, resultados!$A$1:$ZZ$1, 0))</f>
        <v/>
      </c>
      <c r="B1178">
        <f>INDEX(resultados!$A$2:$ZZ$2614, 1172, MATCH($B$2, resultados!$A$1:$ZZ$1, 0))</f>
        <v/>
      </c>
      <c r="C1178">
        <f>INDEX(resultados!$A$2:$ZZ$2614, 1172, MATCH($B$3, resultados!$A$1:$ZZ$1, 0))</f>
        <v/>
      </c>
    </row>
    <row r="1179">
      <c r="A1179">
        <f>INDEX(resultados!$A$2:$ZZ$2614, 1173, MATCH($B$1, resultados!$A$1:$ZZ$1, 0))</f>
        <v/>
      </c>
      <c r="B1179">
        <f>INDEX(resultados!$A$2:$ZZ$2614, 1173, MATCH($B$2, resultados!$A$1:$ZZ$1, 0))</f>
        <v/>
      </c>
      <c r="C1179">
        <f>INDEX(resultados!$A$2:$ZZ$2614, 1173, MATCH($B$3, resultados!$A$1:$ZZ$1, 0))</f>
        <v/>
      </c>
    </row>
    <row r="1180">
      <c r="A1180">
        <f>INDEX(resultados!$A$2:$ZZ$2614, 1174, MATCH($B$1, resultados!$A$1:$ZZ$1, 0))</f>
        <v/>
      </c>
      <c r="B1180">
        <f>INDEX(resultados!$A$2:$ZZ$2614, 1174, MATCH($B$2, resultados!$A$1:$ZZ$1, 0))</f>
        <v/>
      </c>
      <c r="C1180">
        <f>INDEX(resultados!$A$2:$ZZ$2614, 1174, MATCH($B$3, resultados!$A$1:$ZZ$1, 0))</f>
        <v/>
      </c>
    </row>
    <row r="1181">
      <c r="A1181">
        <f>INDEX(resultados!$A$2:$ZZ$2614, 1175, MATCH($B$1, resultados!$A$1:$ZZ$1, 0))</f>
        <v/>
      </c>
      <c r="B1181">
        <f>INDEX(resultados!$A$2:$ZZ$2614, 1175, MATCH($B$2, resultados!$A$1:$ZZ$1, 0))</f>
        <v/>
      </c>
      <c r="C1181">
        <f>INDEX(resultados!$A$2:$ZZ$2614, 1175, MATCH($B$3, resultados!$A$1:$ZZ$1, 0))</f>
        <v/>
      </c>
    </row>
    <row r="1182">
      <c r="A1182">
        <f>INDEX(resultados!$A$2:$ZZ$2614, 1176, MATCH($B$1, resultados!$A$1:$ZZ$1, 0))</f>
        <v/>
      </c>
      <c r="B1182">
        <f>INDEX(resultados!$A$2:$ZZ$2614, 1176, MATCH($B$2, resultados!$A$1:$ZZ$1, 0))</f>
        <v/>
      </c>
      <c r="C1182">
        <f>INDEX(resultados!$A$2:$ZZ$2614, 1176, MATCH($B$3, resultados!$A$1:$ZZ$1, 0))</f>
        <v/>
      </c>
    </row>
    <row r="1183">
      <c r="A1183">
        <f>INDEX(resultados!$A$2:$ZZ$2614, 1177, MATCH($B$1, resultados!$A$1:$ZZ$1, 0))</f>
        <v/>
      </c>
      <c r="B1183">
        <f>INDEX(resultados!$A$2:$ZZ$2614, 1177, MATCH($B$2, resultados!$A$1:$ZZ$1, 0))</f>
        <v/>
      </c>
      <c r="C1183">
        <f>INDEX(resultados!$A$2:$ZZ$2614, 1177, MATCH($B$3, resultados!$A$1:$ZZ$1, 0))</f>
        <v/>
      </c>
    </row>
    <row r="1184">
      <c r="A1184">
        <f>INDEX(resultados!$A$2:$ZZ$2614, 1178, MATCH($B$1, resultados!$A$1:$ZZ$1, 0))</f>
        <v/>
      </c>
      <c r="B1184">
        <f>INDEX(resultados!$A$2:$ZZ$2614, 1178, MATCH($B$2, resultados!$A$1:$ZZ$1, 0))</f>
        <v/>
      </c>
      <c r="C1184">
        <f>INDEX(resultados!$A$2:$ZZ$2614, 1178, MATCH($B$3, resultados!$A$1:$ZZ$1, 0))</f>
        <v/>
      </c>
    </row>
    <row r="1185">
      <c r="A1185">
        <f>INDEX(resultados!$A$2:$ZZ$2614, 1179, MATCH($B$1, resultados!$A$1:$ZZ$1, 0))</f>
        <v/>
      </c>
      <c r="B1185">
        <f>INDEX(resultados!$A$2:$ZZ$2614, 1179, MATCH($B$2, resultados!$A$1:$ZZ$1, 0))</f>
        <v/>
      </c>
      <c r="C1185">
        <f>INDEX(resultados!$A$2:$ZZ$2614, 1179, MATCH($B$3, resultados!$A$1:$ZZ$1, 0))</f>
        <v/>
      </c>
    </row>
    <row r="1186">
      <c r="A1186">
        <f>INDEX(resultados!$A$2:$ZZ$2614, 1180, MATCH($B$1, resultados!$A$1:$ZZ$1, 0))</f>
        <v/>
      </c>
      <c r="B1186">
        <f>INDEX(resultados!$A$2:$ZZ$2614, 1180, MATCH($B$2, resultados!$A$1:$ZZ$1, 0))</f>
        <v/>
      </c>
      <c r="C1186">
        <f>INDEX(resultados!$A$2:$ZZ$2614, 1180, MATCH($B$3, resultados!$A$1:$ZZ$1, 0))</f>
        <v/>
      </c>
    </row>
    <row r="1187">
      <c r="A1187">
        <f>INDEX(resultados!$A$2:$ZZ$2614, 1181, MATCH($B$1, resultados!$A$1:$ZZ$1, 0))</f>
        <v/>
      </c>
      <c r="B1187">
        <f>INDEX(resultados!$A$2:$ZZ$2614, 1181, MATCH($B$2, resultados!$A$1:$ZZ$1, 0))</f>
        <v/>
      </c>
      <c r="C1187">
        <f>INDEX(resultados!$A$2:$ZZ$2614, 1181, MATCH($B$3, resultados!$A$1:$ZZ$1, 0))</f>
        <v/>
      </c>
    </row>
    <row r="1188">
      <c r="A1188">
        <f>INDEX(resultados!$A$2:$ZZ$2614, 1182, MATCH($B$1, resultados!$A$1:$ZZ$1, 0))</f>
        <v/>
      </c>
      <c r="B1188">
        <f>INDEX(resultados!$A$2:$ZZ$2614, 1182, MATCH($B$2, resultados!$A$1:$ZZ$1, 0))</f>
        <v/>
      </c>
      <c r="C1188">
        <f>INDEX(resultados!$A$2:$ZZ$2614, 1182, MATCH($B$3, resultados!$A$1:$ZZ$1, 0))</f>
        <v/>
      </c>
    </row>
    <row r="1189">
      <c r="A1189">
        <f>INDEX(resultados!$A$2:$ZZ$2614, 1183, MATCH($B$1, resultados!$A$1:$ZZ$1, 0))</f>
        <v/>
      </c>
      <c r="B1189">
        <f>INDEX(resultados!$A$2:$ZZ$2614, 1183, MATCH($B$2, resultados!$A$1:$ZZ$1, 0))</f>
        <v/>
      </c>
      <c r="C1189">
        <f>INDEX(resultados!$A$2:$ZZ$2614, 1183, MATCH($B$3, resultados!$A$1:$ZZ$1, 0))</f>
        <v/>
      </c>
    </row>
    <row r="1190">
      <c r="A1190">
        <f>INDEX(resultados!$A$2:$ZZ$2614, 1184, MATCH($B$1, resultados!$A$1:$ZZ$1, 0))</f>
        <v/>
      </c>
      <c r="B1190">
        <f>INDEX(resultados!$A$2:$ZZ$2614, 1184, MATCH($B$2, resultados!$A$1:$ZZ$1, 0))</f>
        <v/>
      </c>
      <c r="C1190">
        <f>INDEX(resultados!$A$2:$ZZ$2614, 1184, MATCH($B$3, resultados!$A$1:$ZZ$1, 0))</f>
        <v/>
      </c>
    </row>
    <row r="1191">
      <c r="A1191">
        <f>INDEX(resultados!$A$2:$ZZ$2614, 1185, MATCH($B$1, resultados!$A$1:$ZZ$1, 0))</f>
        <v/>
      </c>
      <c r="B1191">
        <f>INDEX(resultados!$A$2:$ZZ$2614, 1185, MATCH($B$2, resultados!$A$1:$ZZ$1, 0))</f>
        <v/>
      </c>
      <c r="C1191">
        <f>INDEX(resultados!$A$2:$ZZ$2614, 1185, MATCH($B$3, resultados!$A$1:$ZZ$1, 0))</f>
        <v/>
      </c>
    </row>
    <row r="1192">
      <c r="A1192">
        <f>INDEX(resultados!$A$2:$ZZ$2614, 1186, MATCH($B$1, resultados!$A$1:$ZZ$1, 0))</f>
        <v/>
      </c>
      <c r="B1192">
        <f>INDEX(resultados!$A$2:$ZZ$2614, 1186, MATCH($B$2, resultados!$A$1:$ZZ$1, 0))</f>
        <v/>
      </c>
      <c r="C1192">
        <f>INDEX(resultados!$A$2:$ZZ$2614, 1186, MATCH($B$3, resultados!$A$1:$ZZ$1, 0))</f>
        <v/>
      </c>
    </row>
    <row r="1193">
      <c r="A1193">
        <f>INDEX(resultados!$A$2:$ZZ$2614, 1187, MATCH($B$1, resultados!$A$1:$ZZ$1, 0))</f>
        <v/>
      </c>
      <c r="B1193">
        <f>INDEX(resultados!$A$2:$ZZ$2614, 1187, MATCH($B$2, resultados!$A$1:$ZZ$1, 0))</f>
        <v/>
      </c>
      <c r="C1193">
        <f>INDEX(resultados!$A$2:$ZZ$2614, 1187, MATCH($B$3, resultados!$A$1:$ZZ$1, 0))</f>
        <v/>
      </c>
    </row>
    <row r="1194">
      <c r="A1194">
        <f>INDEX(resultados!$A$2:$ZZ$2614, 1188, MATCH($B$1, resultados!$A$1:$ZZ$1, 0))</f>
        <v/>
      </c>
      <c r="B1194">
        <f>INDEX(resultados!$A$2:$ZZ$2614, 1188, MATCH($B$2, resultados!$A$1:$ZZ$1, 0))</f>
        <v/>
      </c>
      <c r="C1194">
        <f>INDEX(resultados!$A$2:$ZZ$2614, 1188, MATCH($B$3, resultados!$A$1:$ZZ$1, 0))</f>
        <v/>
      </c>
    </row>
    <row r="1195">
      <c r="A1195">
        <f>INDEX(resultados!$A$2:$ZZ$2614, 1189, MATCH($B$1, resultados!$A$1:$ZZ$1, 0))</f>
        <v/>
      </c>
      <c r="B1195">
        <f>INDEX(resultados!$A$2:$ZZ$2614, 1189, MATCH($B$2, resultados!$A$1:$ZZ$1, 0))</f>
        <v/>
      </c>
      <c r="C1195">
        <f>INDEX(resultados!$A$2:$ZZ$2614, 1189, MATCH($B$3, resultados!$A$1:$ZZ$1, 0))</f>
        <v/>
      </c>
    </row>
    <row r="1196">
      <c r="A1196">
        <f>INDEX(resultados!$A$2:$ZZ$2614, 1190, MATCH($B$1, resultados!$A$1:$ZZ$1, 0))</f>
        <v/>
      </c>
      <c r="B1196">
        <f>INDEX(resultados!$A$2:$ZZ$2614, 1190, MATCH($B$2, resultados!$A$1:$ZZ$1, 0))</f>
        <v/>
      </c>
      <c r="C1196">
        <f>INDEX(resultados!$A$2:$ZZ$2614, 1190, MATCH($B$3, resultados!$A$1:$ZZ$1, 0))</f>
        <v/>
      </c>
    </row>
    <row r="1197">
      <c r="A1197">
        <f>INDEX(resultados!$A$2:$ZZ$2614, 1191, MATCH($B$1, resultados!$A$1:$ZZ$1, 0))</f>
        <v/>
      </c>
      <c r="B1197">
        <f>INDEX(resultados!$A$2:$ZZ$2614, 1191, MATCH($B$2, resultados!$A$1:$ZZ$1, 0))</f>
        <v/>
      </c>
      <c r="C1197">
        <f>INDEX(resultados!$A$2:$ZZ$2614, 1191, MATCH($B$3, resultados!$A$1:$ZZ$1, 0))</f>
        <v/>
      </c>
    </row>
    <row r="1198">
      <c r="A1198">
        <f>INDEX(resultados!$A$2:$ZZ$2614, 1192, MATCH($B$1, resultados!$A$1:$ZZ$1, 0))</f>
        <v/>
      </c>
      <c r="B1198">
        <f>INDEX(resultados!$A$2:$ZZ$2614, 1192, MATCH($B$2, resultados!$A$1:$ZZ$1, 0))</f>
        <v/>
      </c>
      <c r="C1198">
        <f>INDEX(resultados!$A$2:$ZZ$2614, 1192, MATCH($B$3, resultados!$A$1:$ZZ$1, 0))</f>
        <v/>
      </c>
    </row>
    <row r="1199">
      <c r="A1199">
        <f>INDEX(resultados!$A$2:$ZZ$2614, 1193, MATCH($B$1, resultados!$A$1:$ZZ$1, 0))</f>
        <v/>
      </c>
      <c r="B1199">
        <f>INDEX(resultados!$A$2:$ZZ$2614, 1193, MATCH($B$2, resultados!$A$1:$ZZ$1, 0))</f>
        <v/>
      </c>
      <c r="C1199">
        <f>INDEX(resultados!$A$2:$ZZ$2614, 1193, MATCH($B$3, resultados!$A$1:$ZZ$1, 0))</f>
        <v/>
      </c>
    </row>
    <row r="1200">
      <c r="A1200">
        <f>INDEX(resultados!$A$2:$ZZ$2614, 1194, MATCH($B$1, resultados!$A$1:$ZZ$1, 0))</f>
        <v/>
      </c>
      <c r="B1200">
        <f>INDEX(resultados!$A$2:$ZZ$2614, 1194, MATCH($B$2, resultados!$A$1:$ZZ$1, 0))</f>
        <v/>
      </c>
      <c r="C1200">
        <f>INDEX(resultados!$A$2:$ZZ$2614, 1194, MATCH($B$3, resultados!$A$1:$ZZ$1, 0))</f>
        <v/>
      </c>
    </row>
    <row r="1201">
      <c r="A1201">
        <f>INDEX(resultados!$A$2:$ZZ$2614, 1195, MATCH($B$1, resultados!$A$1:$ZZ$1, 0))</f>
        <v/>
      </c>
      <c r="B1201">
        <f>INDEX(resultados!$A$2:$ZZ$2614, 1195, MATCH($B$2, resultados!$A$1:$ZZ$1, 0))</f>
        <v/>
      </c>
      <c r="C1201">
        <f>INDEX(resultados!$A$2:$ZZ$2614, 1195, MATCH($B$3, resultados!$A$1:$ZZ$1, 0))</f>
        <v/>
      </c>
    </row>
    <row r="1202">
      <c r="A1202">
        <f>INDEX(resultados!$A$2:$ZZ$2614, 1196, MATCH($B$1, resultados!$A$1:$ZZ$1, 0))</f>
        <v/>
      </c>
      <c r="B1202">
        <f>INDEX(resultados!$A$2:$ZZ$2614, 1196, MATCH($B$2, resultados!$A$1:$ZZ$1, 0))</f>
        <v/>
      </c>
      <c r="C1202">
        <f>INDEX(resultados!$A$2:$ZZ$2614, 1196, MATCH($B$3, resultados!$A$1:$ZZ$1, 0))</f>
        <v/>
      </c>
    </row>
    <row r="1203">
      <c r="A1203">
        <f>INDEX(resultados!$A$2:$ZZ$2614, 1197, MATCH($B$1, resultados!$A$1:$ZZ$1, 0))</f>
        <v/>
      </c>
      <c r="B1203">
        <f>INDEX(resultados!$A$2:$ZZ$2614, 1197, MATCH($B$2, resultados!$A$1:$ZZ$1, 0))</f>
        <v/>
      </c>
      <c r="C1203">
        <f>INDEX(resultados!$A$2:$ZZ$2614, 1197, MATCH($B$3, resultados!$A$1:$ZZ$1, 0))</f>
        <v/>
      </c>
    </row>
    <row r="1204">
      <c r="A1204">
        <f>INDEX(resultados!$A$2:$ZZ$2614, 1198, MATCH($B$1, resultados!$A$1:$ZZ$1, 0))</f>
        <v/>
      </c>
      <c r="B1204">
        <f>INDEX(resultados!$A$2:$ZZ$2614, 1198, MATCH($B$2, resultados!$A$1:$ZZ$1, 0))</f>
        <v/>
      </c>
      <c r="C1204">
        <f>INDEX(resultados!$A$2:$ZZ$2614, 1198, MATCH($B$3, resultados!$A$1:$ZZ$1, 0))</f>
        <v/>
      </c>
    </row>
    <row r="1205">
      <c r="A1205">
        <f>INDEX(resultados!$A$2:$ZZ$2614, 1199, MATCH($B$1, resultados!$A$1:$ZZ$1, 0))</f>
        <v/>
      </c>
      <c r="B1205">
        <f>INDEX(resultados!$A$2:$ZZ$2614, 1199, MATCH($B$2, resultados!$A$1:$ZZ$1, 0))</f>
        <v/>
      </c>
      <c r="C1205">
        <f>INDEX(resultados!$A$2:$ZZ$2614, 1199, MATCH($B$3, resultados!$A$1:$ZZ$1, 0))</f>
        <v/>
      </c>
    </row>
    <row r="1206">
      <c r="A1206">
        <f>INDEX(resultados!$A$2:$ZZ$2614, 1200, MATCH($B$1, resultados!$A$1:$ZZ$1, 0))</f>
        <v/>
      </c>
      <c r="B1206">
        <f>INDEX(resultados!$A$2:$ZZ$2614, 1200, MATCH($B$2, resultados!$A$1:$ZZ$1, 0))</f>
        <v/>
      </c>
      <c r="C1206">
        <f>INDEX(resultados!$A$2:$ZZ$2614, 1200, MATCH($B$3, resultados!$A$1:$ZZ$1, 0))</f>
        <v/>
      </c>
    </row>
    <row r="1207">
      <c r="A1207">
        <f>INDEX(resultados!$A$2:$ZZ$2614, 1201, MATCH($B$1, resultados!$A$1:$ZZ$1, 0))</f>
        <v/>
      </c>
      <c r="B1207">
        <f>INDEX(resultados!$A$2:$ZZ$2614, 1201, MATCH($B$2, resultados!$A$1:$ZZ$1, 0))</f>
        <v/>
      </c>
      <c r="C1207">
        <f>INDEX(resultados!$A$2:$ZZ$2614, 1201, MATCH($B$3, resultados!$A$1:$ZZ$1, 0))</f>
        <v/>
      </c>
    </row>
    <row r="1208">
      <c r="A1208">
        <f>INDEX(resultados!$A$2:$ZZ$2614, 1202, MATCH($B$1, resultados!$A$1:$ZZ$1, 0))</f>
        <v/>
      </c>
      <c r="B1208">
        <f>INDEX(resultados!$A$2:$ZZ$2614, 1202, MATCH($B$2, resultados!$A$1:$ZZ$1, 0))</f>
        <v/>
      </c>
      <c r="C1208">
        <f>INDEX(resultados!$A$2:$ZZ$2614, 1202, MATCH($B$3, resultados!$A$1:$ZZ$1, 0))</f>
        <v/>
      </c>
    </row>
    <row r="1209">
      <c r="A1209">
        <f>INDEX(resultados!$A$2:$ZZ$2614, 1203, MATCH($B$1, resultados!$A$1:$ZZ$1, 0))</f>
        <v/>
      </c>
      <c r="B1209">
        <f>INDEX(resultados!$A$2:$ZZ$2614, 1203, MATCH($B$2, resultados!$A$1:$ZZ$1, 0))</f>
        <v/>
      </c>
      <c r="C1209">
        <f>INDEX(resultados!$A$2:$ZZ$2614, 1203, MATCH($B$3, resultados!$A$1:$ZZ$1, 0))</f>
        <v/>
      </c>
    </row>
    <row r="1210">
      <c r="A1210">
        <f>INDEX(resultados!$A$2:$ZZ$2614, 1204, MATCH($B$1, resultados!$A$1:$ZZ$1, 0))</f>
        <v/>
      </c>
      <c r="B1210">
        <f>INDEX(resultados!$A$2:$ZZ$2614, 1204, MATCH($B$2, resultados!$A$1:$ZZ$1, 0))</f>
        <v/>
      </c>
      <c r="C1210">
        <f>INDEX(resultados!$A$2:$ZZ$2614, 1204, MATCH($B$3, resultados!$A$1:$ZZ$1, 0))</f>
        <v/>
      </c>
    </row>
    <row r="1211">
      <c r="A1211">
        <f>INDEX(resultados!$A$2:$ZZ$2614, 1205, MATCH($B$1, resultados!$A$1:$ZZ$1, 0))</f>
        <v/>
      </c>
      <c r="B1211">
        <f>INDEX(resultados!$A$2:$ZZ$2614, 1205, MATCH($B$2, resultados!$A$1:$ZZ$1, 0))</f>
        <v/>
      </c>
      <c r="C1211">
        <f>INDEX(resultados!$A$2:$ZZ$2614, 1205, MATCH($B$3, resultados!$A$1:$ZZ$1, 0))</f>
        <v/>
      </c>
    </row>
    <row r="1212">
      <c r="A1212">
        <f>INDEX(resultados!$A$2:$ZZ$2614, 1206, MATCH($B$1, resultados!$A$1:$ZZ$1, 0))</f>
        <v/>
      </c>
      <c r="B1212">
        <f>INDEX(resultados!$A$2:$ZZ$2614, 1206, MATCH($B$2, resultados!$A$1:$ZZ$1, 0))</f>
        <v/>
      </c>
      <c r="C1212">
        <f>INDEX(resultados!$A$2:$ZZ$2614, 1206, MATCH($B$3, resultados!$A$1:$ZZ$1, 0))</f>
        <v/>
      </c>
    </row>
    <row r="1213">
      <c r="A1213">
        <f>INDEX(resultados!$A$2:$ZZ$2614, 1207, MATCH($B$1, resultados!$A$1:$ZZ$1, 0))</f>
        <v/>
      </c>
      <c r="B1213">
        <f>INDEX(resultados!$A$2:$ZZ$2614, 1207, MATCH($B$2, resultados!$A$1:$ZZ$1, 0))</f>
        <v/>
      </c>
      <c r="C1213">
        <f>INDEX(resultados!$A$2:$ZZ$2614, 1207, MATCH($B$3, resultados!$A$1:$ZZ$1, 0))</f>
        <v/>
      </c>
    </row>
    <row r="1214">
      <c r="A1214">
        <f>INDEX(resultados!$A$2:$ZZ$2614, 1208, MATCH($B$1, resultados!$A$1:$ZZ$1, 0))</f>
        <v/>
      </c>
      <c r="B1214">
        <f>INDEX(resultados!$A$2:$ZZ$2614, 1208, MATCH($B$2, resultados!$A$1:$ZZ$1, 0))</f>
        <v/>
      </c>
      <c r="C1214">
        <f>INDEX(resultados!$A$2:$ZZ$2614, 1208, MATCH($B$3, resultados!$A$1:$ZZ$1, 0))</f>
        <v/>
      </c>
    </row>
    <row r="1215">
      <c r="A1215">
        <f>INDEX(resultados!$A$2:$ZZ$2614, 1209, MATCH($B$1, resultados!$A$1:$ZZ$1, 0))</f>
        <v/>
      </c>
      <c r="B1215">
        <f>INDEX(resultados!$A$2:$ZZ$2614, 1209, MATCH($B$2, resultados!$A$1:$ZZ$1, 0))</f>
        <v/>
      </c>
      <c r="C1215">
        <f>INDEX(resultados!$A$2:$ZZ$2614, 1209, MATCH($B$3, resultados!$A$1:$ZZ$1, 0))</f>
        <v/>
      </c>
    </row>
    <row r="1216">
      <c r="A1216">
        <f>INDEX(resultados!$A$2:$ZZ$2614, 1210, MATCH($B$1, resultados!$A$1:$ZZ$1, 0))</f>
        <v/>
      </c>
      <c r="B1216">
        <f>INDEX(resultados!$A$2:$ZZ$2614, 1210, MATCH($B$2, resultados!$A$1:$ZZ$1, 0))</f>
        <v/>
      </c>
      <c r="C1216">
        <f>INDEX(resultados!$A$2:$ZZ$2614, 1210, MATCH($B$3, resultados!$A$1:$ZZ$1, 0))</f>
        <v/>
      </c>
    </row>
    <row r="1217">
      <c r="A1217">
        <f>INDEX(resultados!$A$2:$ZZ$2614, 1211, MATCH($B$1, resultados!$A$1:$ZZ$1, 0))</f>
        <v/>
      </c>
      <c r="B1217">
        <f>INDEX(resultados!$A$2:$ZZ$2614, 1211, MATCH($B$2, resultados!$A$1:$ZZ$1, 0))</f>
        <v/>
      </c>
      <c r="C1217">
        <f>INDEX(resultados!$A$2:$ZZ$2614, 1211, MATCH($B$3, resultados!$A$1:$ZZ$1, 0))</f>
        <v/>
      </c>
    </row>
    <row r="1218">
      <c r="A1218">
        <f>INDEX(resultados!$A$2:$ZZ$2614, 1212, MATCH($B$1, resultados!$A$1:$ZZ$1, 0))</f>
        <v/>
      </c>
      <c r="B1218">
        <f>INDEX(resultados!$A$2:$ZZ$2614, 1212, MATCH($B$2, resultados!$A$1:$ZZ$1, 0))</f>
        <v/>
      </c>
      <c r="C1218">
        <f>INDEX(resultados!$A$2:$ZZ$2614, 1212, MATCH($B$3, resultados!$A$1:$ZZ$1, 0))</f>
        <v/>
      </c>
    </row>
    <row r="1219">
      <c r="A1219">
        <f>INDEX(resultados!$A$2:$ZZ$2614, 1213, MATCH($B$1, resultados!$A$1:$ZZ$1, 0))</f>
        <v/>
      </c>
      <c r="B1219">
        <f>INDEX(resultados!$A$2:$ZZ$2614, 1213, MATCH($B$2, resultados!$A$1:$ZZ$1, 0))</f>
        <v/>
      </c>
      <c r="C1219">
        <f>INDEX(resultados!$A$2:$ZZ$2614, 1213, MATCH($B$3, resultados!$A$1:$ZZ$1, 0))</f>
        <v/>
      </c>
    </row>
    <row r="1220">
      <c r="A1220">
        <f>INDEX(resultados!$A$2:$ZZ$2614, 1214, MATCH($B$1, resultados!$A$1:$ZZ$1, 0))</f>
        <v/>
      </c>
      <c r="B1220">
        <f>INDEX(resultados!$A$2:$ZZ$2614, 1214, MATCH($B$2, resultados!$A$1:$ZZ$1, 0))</f>
        <v/>
      </c>
      <c r="C1220">
        <f>INDEX(resultados!$A$2:$ZZ$2614, 1214, MATCH($B$3, resultados!$A$1:$ZZ$1, 0))</f>
        <v/>
      </c>
    </row>
    <row r="1221">
      <c r="A1221">
        <f>INDEX(resultados!$A$2:$ZZ$2614, 1215, MATCH($B$1, resultados!$A$1:$ZZ$1, 0))</f>
        <v/>
      </c>
      <c r="B1221">
        <f>INDEX(resultados!$A$2:$ZZ$2614, 1215, MATCH($B$2, resultados!$A$1:$ZZ$1, 0))</f>
        <v/>
      </c>
      <c r="C1221">
        <f>INDEX(resultados!$A$2:$ZZ$2614, 1215, MATCH($B$3, resultados!$A$1:$ZZ$1, 0))</f>
        <v/>
      </c>
    </row>
    <row r="1222">
      <c r="A1222">
        <f>INDEX(resultados!$A$2:$ZZ$2614, 1216, MATCH($B$1, resultados!$A$1:$ZZ$1, 0))</f>
        <v/>
      </c>
      <c r="B1222">
        <f>INDEX(resultados!$A$2:$ZZ$2614, 1216, MATCH($B$2, resultados!$A$1:$ZZ$1, 0))</f>
        <v/>
      </c>
      <c r="C1222">
        <f>INDEX(resultados!$A$2:$ZZ$2614, 1216, MATCH($B$3, resultados!$A$1:$ZZ$1, 0))</f>
        <v/>
      </c>
    </row>
    <row r="1223">
      <c r="A1223">
        <f>INDEX(resultados!$A$2:$ZZ$2614, 1217, MATCH($B$1, resultados!$A$1:$ZZ$1, 0))</f>
        <v/>
      </c>
      <c r="B1223">
        <f>INDEX(resultados!$A$2:$ZZ$2614, 1217, MATCH($B$2, resultados!$A$1:$ZZ$1, 0))</f>
        <v/>
      </c>
      <c r="C1223">
        <f>INDEX(resultados!$A$2:$ZZ$2614, 1217, MATCH($B$3, resultados!$A$1:$ZZ$1, 0))</f>
        <v/>
      </c>
    </row>
    <row r="1224">
      <c r="A1224">
        <f>INDEX(resultados!$A$2:$ZZ$2614, 1218, MATCH($B$1, resultados!$A$1:$ZZ$1, 0))</f>
        <v/>
      </c>
      <c r="B1224">
        <f>INDEX(resultados!$A$2:$ZZ$2614, 1218, MATCH($B$2, resultados!$A$1:$ZZ$1, 0))</f>
        <v/>
      </c>
      <c r="C1224">
        <f>INDEX(resultados!$A$2:$ZZ$2614, 1218, MATCH($B$3, resultados!$A$1:$ZZ$1, 0))</f>
        <v/>
      </c>
    </row>
    <row r="1225">
      <c r="A1225">
        <f>INDEX(resultados!$A$2:$ZZ$2614, 1219, MATCH($B$1, resultados!$A$1:$ZZ$1, 0))</f>
        <v/>
      </c>
      <c r="B1225">
        <f>INDEX(resultados!$A$2:$ZZ$2614, 1219, MATCH($B$2, resultados!$A$1:$ZZ$1, 0))</f>
        <v/>
      </c>
      <c r="C1225">
        <f>INDEX(resultados!$A$2:$ZZ$2614, 1219, MATCH($B$3, resultados!$A$1:$ZZ$1, 0))</f>
        <v/>
      </c>
    </row>
    <row r="1226">
      <c r="A1226">
        <f>INDEX(resultados!$A$2:$ZZ$2614, 1220, MATCH($B$1, resultados!$A$1:$ZZ$1, 0))</f>
        <v/>
      </c>
      <c r="B1226">
        <f>INDEX(resultados!$A$2:$ZZ$2614, 1220, MATCH($B$2, resultados!$A$1:$ZZ$1, 0))</f>
        <v/>
      </c>
      <c r="C1226">
        <f>INDEX(resultados!$A$2:$ZZ$2614, 1220, MATCH($B$3, resultados!$A$1:$ZZ$1, 0))</f>
        <v/>
      </c>
    </row>
    <row r="1227">
      <c r="A1227">
        <f>INDEX(resultados!$A$2:$ZZ$2614, 1221, MATCH($B$1, resultados!$A$1:$ZZ$1, 0))</f>
        <v/>
      </c>
      <c r="B1227">
        <f>INDEX(resultados!$A$2:$ZZ$2614, 1221, MATCH($B$2, resultados!$A$1:$ZZ$1, 0))</f>
        <v/>
      </c>
      <c r="C1227">
        <f>INDEX(resultados!$A$2:$ZZ$2614, 1221, MATCH($B$3, resultados!$A$1:$ZZ$1, 0))</f>
        <v/>
      </c>
    </row>
    <row r="1228">
      <c r="A1228">
        <f>INDEX(resultados!$A$2:$ZZ$2614, 1222, MATCH($B$1, resultados!$A$1:$ZZ$1, 0))</f>
        <v/>
      </c>
      <c r="B1228">
        <f>INDEX(resultados!$A$2:$ZZ$2614, 1222, MATCH($B$2, resultados!$A$1:$ZZ$1, 0))</f>
        <v/>
      </c>
      <c r="C1228">
        <f>INDEX(resultados!$A$2:$ZZ$2614, 1222, MATCH($B$3, resultados!$A$1:$ZZ$1, 0))</f>
        <v/>
      </c>
    </row>
    <row r="1229">
      <c r="A1229">
        <f>INDEX(resultados!$A$2:$ZZ$2614, 1223, MATCH($B$1, resultados!$A$1:$ZZ$1, 0))</f>
        <v/>
      </c>
      <c r="B1229">
        <f>INDEX(resultados!$A$2:$ZZ$2614, 1223, MATCH($B$2, resultados!$A$1:$ZZ$1, 0))</f>
        <v/>
      </c>
      <c r="C1229">
        <f>INDEX(resultados!$A$2:$ZZ$2614, 1223, MATCH($B$3, resultados!$A$1:$ZZ$1, 0))</f>
        <v/>
      </c>
    </row>
    <row r="1230">
      <c r="A1230">
        <f>INDEX(resultados!$A$2:$ZZ$2614, 1224, MATCH($B$1, resultados!$A$1:$ZZ$1, 0))</f>
        <v/>
      </c>
      <c r="B1230">
        <f>INDEX(resultados!$A$2:$ZZ$2614, 1224, MATCH($B$2, resultados!$A$1:$ZZ$1, 0))</f>
        <v/>
      </c>
      <c r="C1230">
        <f>INDEX(resultados!$A$2:$ZZ$2614, 1224, MATCH($B$3, resultados!$A$1:$ZZ$1, 0))</f>
        <v/>
      </c>
    </row>
    <row r="1231">
      <c r="A1231">
        <f>INDEX(resultados!$A$2:$ZZ$2614, 1225, MATCH($B$1, resultados!$A$1:$ZZ$1, 0))</f>
        <v/>
      </c>
      <c r="B1231">
        <f>INDEX(resultados!$A$2:$ZZ$2614, 1225, MATCH($B$2, resultados!$A$1:$ZZ$1, 0))</f>
        <v/>
      </c>
      <c r="C1231">
        <f>INDEX(resultados!$A$2:$ZZ$2614, 1225, MATCH($B$3, resultados!$A$1:$ZZ$1, 0))</f>
        <v/>
      </c>
    </row>
    <row r="1232">
      <c r="A1232">
        <f>INDEX(resultados!$A$2:$ZZ$2614, 1226, MATCH($B$1, resultados!$A$1:$ZZ$1, 0))</f>
        <v/>
      </c>
      <c r="B1232">
        <f>INDEX(resultados!$A$2:$ZZ$2614, 1226, MATCH($B$2, resultados!$A$1:$ZZ$1, 0))</f>
        <v/>
      </c>
      <c r="C1232">
        <f>INDEX(resultados!$A$2:$ZZ$2614, 1226, MATCH($B$3, resultados!$A$1:$ZZ$1, 0))</f>
        <v/>
      </c>
    </row>
    <row r="1233">
      <c r="A1233">
        <f>INDEX(resultados!$A$2:$ZZ$2614, 1227, MATCH($B$1, resultados!$A$1:$ZZ$1, 0))</f>
        <v/>
      </c>
      <c r="B1233">
        <f>INDEX(resultados!$A$2:$ZZ$2614, 1227, MATCH($B$2, resultados!$A$1:$ZZ$1, 0))</f>
        <v/>
      </c>
      <c r="C1233">
        <f>INDEX(resultados!$A$2:$ZZ$2614, 1227, MATCH($B$3, resultados!$A$1:$ZZ$1, 0))</f>
        <v/>
      </c>
    </row>
    <row r="1234">
      <c r="A1234">
        <f>INDEX(resultados!$A$2:$ZZ$2614, 1228, MATCH($B$1, resultados!$A$1:$ZZ$1, 0))</f>
        <v/>
      </c>
      <c r="B1234">
        <f>INDEX(resultados!$A$2:$ZZ$2614, 1228, MATCH($B$2, resultados!$A$1:$ZZ$1, 0))</f>
        <v/>
      </c>
      <c r="C1234">
        <f>INDEX(resultados!$A$2:$ZZ$2614, 1228, MATCH($B$3, resultados!$A$1:$ZZ$1, 0))</f>
        <v/>
      </c>
    </row>
    <row r="1235">
      <c r="A1235">
        <f>INDEX(resultados!$A$2:$ZZ$2614, 1229, MATCH($B$1, resultados!$A$1:$ZZ$1, 0))</f>
        <v/>
      </c>
      <c r="B1235">
        <f>INDEX(resultados!$A$2:$ZZ$2614, 1229, MATCH($B$2, resultados!$A$1:$ZZ$1, 0))</f>
        <v/>
      </c>
      <c r="C1235">
        <f>INDEX(resultados!$A$2:$ZZ$2614, 1229, MATCH($B$3, resultados!$A$1:$ZZ$1, 0))</f>
        <v/>
      </c>
    </row>
    <row r="1236">
      <c r="A1236">
        <f>INDEX(resultados!$A$2:$ZZ$2614, 1230, MATCH($B$1, resultados!$A$1:$ZZ$1, 0))</f>
        <v/>
      </c>
      <c r="B1236">
        <f>INDEX(resultados!$A$2:$ZZ$2614, 1230, MATCH($B$2, resultados!$A$1:$ZZ$1, 0))</f>
        <v/>
      </c>
      <c r="C1236">
        <f>INDEX(resultados!$A$2:$ZZ$2614, 1230, MATCH($B$3, resultados!$A$1:$ZZ$1, 0))</f>
        <v/>
      </c>
    </row>
    <row r="1237">
      <c r="A1237">
        <f>INDEX(resultados!$A$2:$ZZ$2614, 1231, MATCH($B$1, resultados!$A$1:$ZZ$1, 0))</f>
        <v/>
      </c>
      <c r="B1237">
        <f>INDEX(resultados!$A$2:$ZZ$2614, 1231, MATCH($B$2, resultados!$A$1:$ZZ$1, 0))</f>
        <v/>
      </c>
      <c r="C1237">
        <f>INDEX(resultados!$A$2:$ZZ$2614, 1231, MATCH($B$3, resultados!$A$1:$ZZ$1, 0))</f>
        <v/>
      </c>
    </row>
    <row r="1238">
      <c r="A1238">
        <f>INDEX(resultados!$A$2:$ZZ$2614, 1232, MATCH($B$1, resultados!$A$1:$ZZ$1, 0))</f>
        <v/>
      </c>
      <c r="B1238">
        <f>INDEX(resultados!$A$2:$ZZ$2614, 1232, MATCH($B$2, resultados!$A$1:$ZZ$1, 0))</f>
        <v/>
      </c>
      <c r="C1238">
        <f>INDEX(resultados!$A$2:$ZZ$2614, 1232, MATCH($B$3, resultados!$A$1:$ZZ$1, 0))</f>
        <v/>
      </c>
    </row>
    <row r="1239">
      <c r="A1239">
        <f>INDEX(resultados!$A$2:$ZZ$2614, 1233, MATCH($B$1, resultados!$A$1:$ZZ$1, 0))</f>
        <v/>
      </c>
      <c r="B1239">
        <f>INDEX(resultados!$A$2:$ZZ$2614, 1233, MATCH($B$2, resultados!$A$1:$ZZ$1, 0))</f>
        <v/>
      </c>
      <c r="C1239">
        <f>INDEX(resultados!$A$2:$ZZ$2614, 1233, MATCH($B$3, resultados!$A$1:$ZZ$1, 0))</f>
        <v/>
      </c>
    </row>
    <row r="1240">
      <c r="A1240">
        <f>INDEX(resultados!$A$2:$ZZ$2614, 1234, MATCH($B$1, resultados!$A$1:$ZZ$1, 0))</f>
        <v/>
      </c>
      <c r="B1240">
        <f>INDEX(resultados!$A$2:$ZZ$2614, 1234, MATCH($B$2, resultados!$A$1:$ZZ$1, 0))</f>
        <v/>
      </c>
      <c r="C1240">
        <f>INDEX(resultados!$A$2:$ZZ$2614, 1234, MATCH($B$3, resultados!$A$1:$ZZ$1, 0))</f>
        <v/>
      </c>
    </row>
    <row r="1241">
      <c r="A1241">
        <f>INDEX(resultados!$A$2:$ZZ$2614, 1235, MATCH($B$1, resultados!$A$1:$ZZ$1, 0))</f>
        <v/>
      </c>
      <c r="B1241">
        <f>INDEX(resultados!$A$2:$ZZ$2614, 1235, MATCH($B$2, resultados!$A$1:$ZZ$1, 0))</f>
        <v/>
      </c>
      <c r="C1241">
        <f>INDEX(resultados!$A$2:$ZZ$2614, 1235, MATCH($B$3, resultados!$A$1:$ZZ$1, 0))</f>
        <v/>
      </c>
    </row>
    <row r="1242">
      <c r="A1242">
        <f>INDEX(resultados!$A$2:$ZZ$2614, 1236, MATCH($B$1, resultados!$A$1:$ZZ$1, 0))</f>
        <v/>
      </c>
      <c r="B1242">
        <f>INDEX(resultados!$A$2:$ZZ$2614, 1236, MATCH($B$2, resultados!$A$1:$ZZ$1, 0))</f>
        <v/>
      </c>
      <c r="C1242">
        <f>INDEX(resultados!$A$2:$ZZ$2614, 1236, MATCH($B$3, resultados!$A$1:$ZZ$1, 0))</f>
        <v/>
      </c>
    </row>
    <row r="1243">
      <c r="A1243">
        <f>INDEX(resultados!$A$2:$ZZ$2614, 1237, MATCH($B$1, resultados!$A$1:$ZZ$1, 0))</f>
        <v/>
      </c>
      <c r="B1243">
        <f>INDEX(resultados!$A$2:$ZZ$2614, 1237, MATCH($B$2, resultados!$A$1:$ZZ$1, 0))</f>
        <v/>
      </c>
      <c r="C1243">
        <f>INDEX(resultados!$A$2:$ZZ$2614, 1237, MATCH($B$3, resultados!$A$1:$ZZ$1, 0))</f>
        <v/>
      </c>
    </row>
    <row r="1244">
      <c r="A1244">
        <f>INDEX(resultados!$A$2:$ZZ$2614, 1238, MATCH($B$1, resultados!$A$1:$ZZ$1, 0))</f>
        <v/>
      </c>
      <c r="B1244">
        <f>INDEX(resultados!$A$2:$ZZ$2614, 1238, MATCH($B$2, resultados!$A$1:$ZZ$1, 0))</f>
        <v/>
      </c>
      <c r="C1244">
        <f>INDEX(resultados!$A$2:$ZZ$2614, 1238, MATCH($B$3, resultados!$A$1:$ZZ$1, 0))</f>
        <v/>
      </c>
    </row>
    <row r="1245">
      <c r="A1245">
        <f>INDEX(resultados!$A$2:$ZZ$2614, 1239, MATCH($B$1, resultados!$A$1:$ZZ$1, 0))</f>
        <v/>
      </c>
      <c r="B1245">
        <f>INDEX(resultados!$A$2:$ZZ$2614, 1239, MATCH($B$2, resultados!$A$1:$ZZ$1, 0))</f>
        <v/>
      </c>
      <c r="C1245">
        <f>INDEX(resultados!$A$2:$ZZ$2614, 1239, MATCH($B$3, resultados!$A$1:$ZZ$1, 0))</f>
        <v/>
      </c>
    </row>
    <row r="1246">
      <c r="A1246">
        <f>INDEX(resultados!$A$2:$ZZ$2614, 1240, MATCH($B$1, resultados!$A$1:$ZZ$1, 0))</f>
        <v/>
      </c>
      <c r="B1246">
        <f>INDEX(resultados!$A$2:$ZZ$2614, 1240, MATCH($B$2, resultados!$A$1:$ZZ$1, 0))</f>
        <v/>
      </c>
      <c r="C1246">
        <f>INDEX(resultados!$A$2:$ZZ$2614, 1240, MATCH($B$3, resultados!$A$1:$ZZ$1, 0))</f>
        <v/>
      </c>
    </row>
    <row r="1247">
      <c r="A1247">
        <f>INDEX(resultados!$A$2:$ZZ$2614, 1241, MATCH($B$1, resultados!$A$1:$ZZ$1, 0))</f>
        <v/>
      </c>
      <c r="B1247">
        <f>INDEX(resultados!$A$2:$ZZ$2614, 1241, MATCH($B$2, resultados!$A$1:$ZZ$1, 0))</f>
        <v/>
      </c>
      <c r="C1247">
        <f>INDEX(resultados!$A$2:$ZZ$2614, 1241, MATCH($B$3, resultados!$A$1:$ZZ$1, 0))</f>
        <v/>
      </c>
    </row>
    <row r="1248">
      <c r="A1248">
        <f>INDEX(resultados!$A$2:$ZZ$2614, 1242, MATCH($B$1, resultados!$A$1:$ZZ$1, 0))</f>
        <v/>
      </c>
      <c r="B1248">
        <f>INDEX(resultados!$A$2:$ZZ$2614, 1242, MATCH($B$2, resultados!$A$1:$ZZ$1, 0))</f>
        <v/>
      </c>
      <c r="C1248">
        <f>INDEX(resultados!$A$2:$ZZ$2614, 1242, MATCH($B$3, resultados!$A$1:$ZZ$1, 0))</f>
        <v/>
      </c>
    </row>
    <row r="1249">
      <c r="A1249">
        <f>INDEX(resultados!$A$2:$ZZ$2614, 1243, MATCH($B$1, resultados!$A$1:$ZZ$1, 0))</f>
        <v/>
      </c>
      <c r="B1249">
        <f>INDEX(resultados!$A$2:$ZZ$2614, 1243, MATCH($B$2, resultados!$A$1:$ZZ$1, 0))</f>
        <v/>
      </c>
      <c r="C1249">
        <f>INDEX(resultados!$A$2:$ZZ$2614, 1243, MATCH($B$3, resultados!$A$1:$ZZ$1, 0))</f>
        <v/>
      </c>
    </row>
    <row r="1250">
      <c r="A1250">
        <f>INDEX(resultados!$A$2:$ZZ$2614, 1244, MATCH($B$1, resultados!$A$1:$ZZ$1, 0))</f>
        <v/>
      </c>
      <c r="B1250">
        <f>INDEX(resultados!$A$2:$ZZ$2614, 1244, MATCH($B$2, resultados!$A$1:$ZZ$1, 0))</f>
        <v/>
      </c>
      <c r="C1250">
        <f>INDEX(resultados!$A$2:$ZZ$2614, 1244, MATCH($B$3, resultados!$A$1:$ZZ$1, 0))</f>
        <v/>
      </c>
    </row>
    <row r="1251">
      <c r="A1251">
        <f>INDEX(resultados!$A$2:$ZZ$2614, 1245, MATCH($B$1, resultados!$A$1:$ZZ$1, 0))</f>
        <v/>
      </c>
      <c r="B1251">
        <f>INDEX(resultados!$A$2:$ZZ$2614, 1245, MATCH($B$2, resultados!$A$1:$ZZ$1, 0))</f>
        <v/>
      </c>
      <c r="C1251">
        <f>INDEX(resultados!$A$2:$ZZ$2614, 1245, MATCH($B$3, resultados!$A$1:$ZZ$1, 0))</f>
        <v/>
      </c>
    </row>
    <row r="1252">
      <c r="A1252">
        <f>INDEX(resultados!$A$2:$ZZ$2614, 1246, MATCH($B$1, resultados!$A$1:$ZZ$1, 0))</f>
        <v/>
      </c>
      <c r="B1252">
        <f>INDEX(resultados!$A$2:$ZZ$2614, 1246, MATCH($B$2, resultados!$A$1:$ZZ$1, 0))</f>
        <v/>
      </c>
      <c r="C1252">
        <f>INDEX(resultados!$A$2:$ZZ$2614, 1246, MATCH($B$3, resultados!$A$1:$ZZ$1, 0))</f>
        <v/>
      </c>
    </row>
    <row r="1253">
      <c r="A1253">
        <f>INDEX(resultados!$A$2:$ZZ$2614, 1247, MATCH($B$1, resultados!$A$1:$ZZ$1, 0))</f>
        <v/>
      </c>
      <c r="B1253">
        <f>INDEX(resultados!$A$2:$ZZ$2614, 1247, MATCH($B$2, resultados!$A$1:$ZZ$1, 0))</f>
        <v/>
      </c>
      <c r="C1253">
        <f>INDEX(resultados!$A$2:$ZZ$2614, 1247, MATCH($B$3, resultados!$A$1:$ZZ$1, 0))</f>
        <v/>
      </c>
    </row>
    <row r="1254">
      <c r="A1254">
        <f>INDEX(resultados!$A$2:$ZZ$2614, 1248, MATCH($B$1, resultados!$A$1:$ZZ$1, 0))</f>
        <v/>
      </c>
      <c r="B1254">
        <f>INDEX(resultados!$A$2:$ZZ$2614, 1248, MATCH($B$2, resultados!$A$1:$ZZ$1, 0))</f>
        <v/>
      </c>
      <c r="C1254">
        <f>INDEX(resultados!$A$2:$ZZ$2614, 1248, MATCH($B$3, resultados!$A$1:$ZZ$1, 0))</f>
        <v/>
      </c>
    </row>
    <row r="1255">
      <c r="A1255">
        <f>INDEX(resultados!$A$2:$ZZ$2614, 1249, MATCH($B$1, resultados!$A$1:$ZZ$1, 0))</f>
        <v/>
      </c>
      <c r="B1255">
        <f>INDEX(resultados!$A$2:$ZZ$2614, 1249, MATCH($B$2, resultados!$A$1:$ZZ$1, 0))</f>
        <v/>
      </c>
      <c r="C1255">
        <f>INDEX(resultados!$A$2:$ZZ$2614, 1249, MATCH($B$3, resultados!$A$1:$ZZ$1, 0))</f>
        <v/>
      </c>
    </row>
    <row r="1256">
      <c r="A1256">
        <f>INDEX(resultados!$A$2:$ZZ$2614, 1250, MATCH($B$1, resultados!$A$1:$ZZ$1, 0))</f>
        <v/>
      </c>
      <c r="B1256">
        <f>INDEX(resultados!$A$2:$ZZ$2614, 1250, MATCH($B$2, resultados!$A$1:$ZZ$1, 0))</f>
        <v/>
      </c>
      <c r="C1256">
        <f>INDEX(resultados!$A$2:$ZZ$2614, 1250, MATCH($B$3, resultados!$A$1:$ZZ$1, 0))</f>
        <v/>
      </c>
    </row>
    <row r="1257">
      <c r="A1257">
        <f>INDEX(resultados!$A$2:$ZZ$2614, 1251, MATCH($B$1, resultados!$A$1:$ZZ$1, 0))</f>
        <v/>
      </c>
      <c r="B1257">
        <f>INDEX(resultados!$A$2:$ZZ$2614, 1251, MATCH($B$2, resultados!$A$1:$ZZ$1, 0))</f>
        <v/>
      </c>
      <c r="C1257">
        <f>INDEX(resultados!$A$2:$ZZ$2614, 1251, MATCH($B$3, resultados!$A$1:$ZZ$1, 0))</f>
        <v/>
      </c>
    </row>
    <row r="1258">
      <c r="A1258">
        <f>INDEX(resultados!$A$2:$ZZ$2614, 1252, MATCH($B$1, resultados!$A$1:$ZZ$1, 0))</f>
        <v/>
      </c>
      <c r="B1258">
        <f>INDEX(resultados!$A$2:$ZZ$2614, 1252, MATCH($B$2, resultados!$A$1:$ZZ$1, 0))</f>
        <v/>
      </c>
      <c r="C1258">
        <f>INDEX(resultados!$A$2:$ZZ$2614, 1252, MATCH($B$3, resultados!$A$1:$ZZ$1, 0))</f>
        <v/>
      </c>
    </row>
    <row r="1259">
      <c r="A1259">
        <f>INDEX(resultados!$A$2:$ZZ$2614, 1253, MATCH($B$1, resultados!$A$1:$ZZ$1, 0))</f>
        <v/>
      </c>
      <c r="B1259">
        <f>INDEX(resultados!$A$2:$ZZ$2614, 1253, MATCH($B$2, resultados!$A$1:$ZZ$1, 0))</f>
        <v/>
      </c>
      <c r="C1259">
        <f>INDEX(resultados!$A$2:$ZZ$2614, 1253, MATCH($B$3, resultados!$A$1:$ZZ$1, 0))</f>
        <v/>
      </c>
    </row>
    <row r="1260">
      <c r="A1260">
        <f>INDEX(resultados!$A$2:$ZZ$2614, 1254, MATCH($B$1, resultados!$A$1:$ZZ$1, 0))</f>
        <v/>
      </c>
      <c r="B1260">
        <f>INDEX(resultados!$A$2:$ZZ$2614, 1254, MATCH($B$2, resultados!$A$1:$ZZ$1, 0))</f>
        <v/>
      </c>
      <c r="C1260">
        <f>INDEX(resultados!$A$2:$ZZ$2614, 1254, MATCH($B$3, resultados!$A$1:$ZZ$1, 0))</f>
        <v/>
      </c>
    </row>
    <row r="1261">
      <c r="A1261">
        <f>INDEX(resultados!$A$2:$ZZ$2614, 1255, MATCH($B$1, resultados!$A$1:$ZZ$1, 0))</f>
        <v/>
      </c>
      <c r="B1261">
        <f>INDEX(resultados!$A$2:$ZZ$2614, 1255, MATCH($B$2, resultados!$A$1:$ZZ$1, 0))</f>
        <v/>
      </c>
      <c r="C1261">
        <f>INDEX(resultados!$A$2:$ZZ$2614, 1255, MATCH($B$3, resultados!$A$1:$ZZ$1, 0))</f>
        <v/>
      </c>
    </row>
    <row r="1262">
      <c r="A1262">
        <f>INDEX(resultados!$A$2:$ZZ$2614, 1256, MATCH($B$1, resultados!$A$1:$ZZ$1, 0))</f>
        <v/>
      </c>
      <c r="B1262">
        <f>INDEX(resultados!$A$2:$ZZ$2614, 1256, MATCH($B$2, resultados!$A$1:$ZZ$1, 0))</f>
        <v/>
      </c>
      <c r="C1262">
        <f>INDEX(resultados!$A$2:$ZZ$2614, 1256, MATCH($B$3, resultados!$A$1:$ZZ$1, 0))</f>
        <v/>
      </c>
    </row>
    <row r="1263">
      <c r="A1263">
        <f>INDEX(resultados!$A$2:$ZZ$2614, 1257, MATCH($B$1, resultados!$A$1:$ZZ$1, 0))</f>
        <v/>
      </c>
      <c r="B1263">
        <f>INDEX(resultados!$A$2:$ZZ$2614, 1257, MATCH($B$2, resultados!$A$1:$ZZ$1, 0))</f>
        <v/>
      </c>
      <c r="C1263">
        <f>INDEX(resultados!$A$2:$ZZ$2614, 1257, MATCH($B$3, resultados!$A$1:$ZZ$1, 0))</f>
        <v/>
      </c>
    </row>
    <row r="1264">
      <c r="A1264">
        <f>INDEX(resultados!$A$2:$ZZ$2614, 1258, MATCH($B$1, resultados!$A$1:$ZZ$1, 0))</f>
        <v/>
      </c>
      <c r="B1264">
        <f>INDEX(resultados!$A$2:$ZZ$2614, 1258, MATCH($B$2, resultados!$A$1:$ZZ$1, 0))</f>
        <v/>
      </c>
      <c r="C1264">
        <f>INDEX(resultados!$A$2:$ZZ$2614, 1258, MATCH($B$3, resultados!$A$1:$ZZ$1, 0))</f>
        <v/>
      </c>
    </row>
    <row r="1265">
      <c r="A1265">
        <f>INDEX(resultados!$A$2:$ZZ$2614, 1259, MATCH($B$1, resultados!$A$1:$ZZ$1, 0))</f>
        <v/>
      </c>
      <c r="B1265">
        <f>INDEX(resultados!$A$2:$ZZ$2614, 1259, MATCH($B$2, resultados!$A$1:$ZZ$1, 0))</f>
        <v/>
      </c>
      <c r="C1265">
        <f>INDEX(resultados!$A$2:$ZZ$2614, 1259, MATCH($B$3, resultados!$A$1:$ZZ$1, 0))</f>
        <v/>
      </c>
    </row>
    <row r="1266">
      <c r="A1266">
        <f>INDEX(resultados!$A$2:$ZZ$2614, 1260, MATCH($B$1, resultados!$A$1:$ZZ$1, 0))</f>
        <v/>
      </c>
      <c r="B1266">
        <f>INDEX(resultados!$A$2:$ZZ$2614, 1260, MATCH($B$2, resultados!$A$1:$ZZ$1, 0))</f>
        <v/>
      </c>
      <c r="C1266">
        <f>INDEX(resultados!$A$2:$ZZ$2614, 1260, MATCH($B$3, resultados!$A$1:$ZZ$1, 0))</f>
        <v/>
      </c>
    </row>
    <row r="1267">
      <c r="A1267">
        <f>INDEX(resultados!$A$2:$ZZ$2614, 1261, MATCH($B$1, resultados!$A$1:$ZZ$1, 0))</f>
        <v/>
      </c>
      <c r="B1267">
        <f>INDEX(resultados!$A$2:$ZZ$2614, 1261, MATCH($B$2, resultados!$A$1:$ZZ$1, 0))</f>
        <v/>
      </c>
      <c r="C1267">
        <f>INDEX(resultados!$A$2:$ZZ$2614, 1261, MATCH($B$3, resultados!$A$1:$ZZ$1, 0))</f>
        <v/>
      </c>
    </row>
    <row r="1268">
      <c r="A1268">
        <f>INDEX(resultados!$A$2:$ZZ$2614, 1262, MATCH($B$1, resultados!$A$1:$ZZ$1, 0))</f>
        <v/>
      </c>
      <c r="B1268">
        <f>INDEX(resultados!$A$2:$ZZ$2614, 1262, MATCH($B$2, resultados!$A$1:$ZZ$1, 0))</f>
        <v/>
      </c>
      <c r="C1268">
        <f>INDEX(resultados!$A$2:$ZZ$2614, 1262, MATCH($B$3, resultados!$A$1:$ZZ$1, 0))</f>
        <v/>
      </c>
    </row>
    <row r="1269">
      <c r="A1269">
        <f>INDEX(resultados!$A$2:$ZZ$2614, 1263, MATCH($B$1, resultados!$A$1:$ZZ$1, 0))</f>
        <v/>
      </c>
      <c r="B1269">
        <f>INDEX(resultados!$A$2:$ZZ$2614, 1263, MATCH($B$2, resultados!$A$1:$ZZ$1, 0))</f>
        <v/>
      </c>
      <c r="C1269">
        <f>INDEX(resultados!$A$2:$ZZ$2614, 1263, MATCH($B$3, resultados!$A$1:$ZZ$1, 0))</f>
        <v/>
      </c>
    </row>
    <row r="1270">
      <c r="A1270">
        <f>INDEX(resultados!$A$2:$ZZ$2614, 1264, MATCH($B$1, resultados!$A$1:$ZZ$1, 0))</f>
        <v/>
      </c>
      <c r="B1270">
        <f>INDEX(resultados!$A$2:$ZZ$2614, 1264, MATCH($B$2, resultados!$A$1:$ZZ$1, 0))</f>
        <v/>
      </c>
      <c r="C1270">
        <f>INDEX(resultados!$A$2:$ZZ$2614, 1264, MATCH($B$3, resultados!$A$1:$ZZ$1, 0))</f>
        <v/>
      </c>
    </row>
    <row r="1271">
      <c r="A1271">
        <f>INDEX(resultados!$A$2:$ZZ$2614, 1265, MATCH($B$1, resultados!$A$1:$ZZ$1, 0))</f>
        <v/>
      </c>
      <c r="B1271">
        <f>INDEX(resultados!$A$2:$ZZ$2614, 1265, MATCH($B$2, resultados!$A$1:$ZZ$1, 0))</f>
        <v/>
      </c>
      <c r="C1271">
        <f>INDEX(resultados!$A$2:$ZZ$2614, 1265, MATCH($B$3, resultados!$A$1:$ZZ$1, 0))</f>
        <v/>
      </c>
    </row>
    <row r="1272">
      <c r="A1272">
        <f>INDEX(resultados!$A$2:$ZZ$2614, 1266, MATCH($B$1, resultados!$A$1:$ZZ$1, 0))</f>
        <v/>
      </c>
      <c r="B1272">
        <f>INDEX(resultados!$A$2:$ZZ$2614, 1266, MATCH($B$2, resultados!$A$1:$ZZ$1, 0))</f>
        <v/>
      </c>
      <c r="C1272">
        <f>INDEX(resultados!$A$2:$ZZ$2614, 1266, MATCH($B$3, resultados!$A$1:$ZZ$1, 0))</f>
        <v/>
      </c>
    </row>
    <row r="1273">
      <c r="A1273">
        <f>INDEX(resultados!$A$2:$ZZ$2614, 1267, MATCH($B$1, resultados!$A$1:$ZZ$1, 0))</f>
        <v/>
      </c>
      <c r="B1273">
        <f>INDEX(resultados!$A$2:$ZZ$2614, 1267, MATCH($B$2, resultados!$A$1:$ZZ$1, 0))</f>
        <v/>
      </c>
      <c r="C1273">
        <f>INDEX(resultados!$A$2:$ZZ$2614, 1267, MATCH($B$3, resultados!$A$1:$ZZ$1, 0))</f>
        <v/>
      </c>
    </row>
    <row r="1274">
      <c r="A1274">
        <f>INDEX(resultados!$A$2:$ZZ$2614, 1268, MATCH($B$1, resultados!$A$1:$ZZ$1, 0))</f>
        <v/>
      </c>
      <c r="B1274">
        <f>INDEX(resultados!$A$2:$ZZ$2614, 1268, MATCH($B$2, resultados!$A$1:$ZZ$1, 0))</f>
        <v/>
      </c>
      <c r="C1274">
        <f>INDEX(resultados!$A$2:$ZZ$2614, 1268, MATCH($B$3, resultados!$A$1:$ZZ$1, 0))</f>
        <v/>
      </c>
    </row>
    <row r="1275">
      <c r="A1275">
        <f>INDEX(resultados!$A$2:$ZZ$2614, 1269, MATCH($B$1, resultados!$A$1:$ZZ$1, 0))</f>
        <v/>
      </c>
      <c r="B1275">
        <f>INDEX(resultados!$A$2:$ZZ$2614, 1269, MATCH($B$2, resultados!$A$1:$ZZ$1, 0))</f>
        <v/>
      </c>
      <c r="C1275">
        <f>INDEX(resultados!$A$2:$ZZ$2614, 1269, MATCH($B$3, resultados!$A$1:$ZZ$1, 0))</f>
        <v/>
      </c>
    </row>
    <row r="1276">
      <c r="A1276">
        <f>INDEX(resultados!$A$2:$ZZ$2614, 1270, MATCH($B$1, resultados!$A$1:$ZZ$1, 0))</f>
        <v/>
      </c>
      <c r="B1276">
        <f>INDEX(resultados!$A$2:$ZZ$2614, 1270, MATCH($B$2, resultados!$A$1:$ZZ$1, 0))</f>
        <v/>
      </c>
      <c r="C1276">
        <f>INDEX(resultados!$A$2:$ZZ$2614, 1270, MATCH($B$3, resultados!$A$1:$ZZ$1, 0))</f>
        <v/>
      </c>
    </row>
    <row r="1277">
      <c r="A1277">
        <f>INDEX(resultados!$A$2:$ZZ$2614, 1271, MATCH($B$1, resultados!$A$1:$ZZ$1, 0))</f>
        <v/>
      </c>
      <c r="B1277">
        <f>INDEX(resultados!$A$2:$ZZ$2614, 1271, MATCH($B$2, resultados!$A$1:$ZZ$1, 0))</f>
        <v/>
      </c>
      <c r="C1277">
        <f>INDEX(resultados!$A$2:$ZZ$2614, 1271, MATCH($B$3, resultados!$A$1:$ZZ$1, 0))</f>
        <v/>
      </c>
    </row>
    <row r="1278">
      <c r="A1278">
        <f>INDEX(resultados!$A$2:$ZZ$2614, 1272, MATCH($B$1, resultados!$A$1:$ZZ$1, 0))</f>
        <v/>
      </c>
      <c r="B1278">
        <f>INDEX(resultados!$A$2:$ZZ$2614, 1272, MATCH($B$2, resultados!$A$1:$ZZ$1, 0))</f>
        <v/>
      </c>
      <c r="C1278">
        <f>INDEX(resultados!$A$2:$ZZ$2614, 1272, MATCH($B$3, resultados!$A$1:$ZZ$1, 0))</f>
        <v/>
      </c>
    </row>
    <row r="1279">
      <c r="A1279">
        <f>INDEX(resultados!$A$2:$ZZ$2614, 1273, MATCH($B$1, resultados!$A$1:$ZZ$1, 0))</f>
        <v/>
      </c>
      <c r="B1279">
        <f>INDEX(resultados!$A$2:$ZZ$2614, 1273, MATCH($B$2, resultados!$A$1:$ZZ$1, 0))</f>
        <v/>
      </c>
      <c r="C1279">
        <f>INDEX(resultados!$A$2:$ZZ$2614, 1273, MATCH($B$3, resultados!$A$1:$ZZ$1, 0))</f>
        <v/>
      </c>
    </row>
    <row r="1280">
      <c r="A1280">
        <f>INDEX(resultados!$A$2:$ZZ$2614, 1274, MATCH($B$1, resultados!$A$1:$ZZ$1, 0))</f>
        <v/>
      </c>
      <c r="B1280">
        <f>INDEX(resultados!$A$2:$ZZ$2614, 1274, MATCH($B$2, resultados!$A$1:$ZZ$1, 0))</f>
        <v/>
      </c>
      <c r="C1280">
        <f>INDEX(resultados!$A$2:$ZZ$2614, 1274, MATCH($B$3, resultados!$A$1:$ZZ$1, 0))</f>
        <v/>
      </c>
    </row>
    <row r="1281">
      <c r="A1281">
        <f>INDEX(resultados!$A$2:$ZZ$2614, 1275, MATCH($B$1, resultados!$A$1:$ZZ$1, 0))</f>
        <v/>
      </c>
      <c r="B1281">
        <f>INDEX(resultados!$A$2:$ZZ$2614, 1275, MATCH($B$2, resultados!$A$1:$ZZ$1, 0))</f>
        <v/>
      </c>
      <c r="C1281">
        <f>INDEX(resultados!$A$2:$ZZ$2614, 1275, MATCH($B$3, resultados!$A$1:$ZZ$1, 0))</f>
        <v/>
      </c>
    </row>
    <row r="1282">
      <c r="A1282">
        <f>INDEX(resultados!$A$2:$ZZ$2614, 1276, MATCH($B$1, resultados!$A$1:$ZZ$1, 0))</f>
        <v/>
      </c>
      <c r="B1282">
        <f>INDEX(resultados!$A$2:$ZZ$2614, 1276, MATCH($B$2, resultados!$A$1:$ZZ$1, 0))</f>
        <v/>
      </c>
      <c r="C1282">
        <f>INDEX(resultados!$A$2:$ZZ$2614, 1276, MATCH($B$3, resultados!$A$1:$ZZ$1, 0))</f>
        <v/>
      </c>
    </row>
    <row r="1283">
      <c r="A1283">
        <f>INDEX(resultados!$A$2:$ZZ$2614, 1277, MATCH($B$1, resultados!$A$1:$ZZ$1, 0))</f>
        <v/>
      </c>
      <c r="B1283">
        <f>INDEX(resultados!$A$2:$ZZ$2614, 1277, MATCH($B$2, resultados!$A$1:$ZZ$1, 0))</f>
        <v/>
      </c>
      <c r="C1283">
        <f>INDEX(resultados!$A$2:$ZZ$2614, 1277, MATCH($B$3, resultados!$A$1:$ZZ$1, 0))</f>
        <v/>
      </c>
    </row>
    <row r="1284">
      <c r="A1284">
        <f>INDEX(resultados!$A$2:$ZZ$2614, 1278, MATCH($B$1, resultados!$A$1:$ZZ$1, 0))</f>
        <v/>
      </c>
      <c r="B1284">
        <f>INDEX(resultados!$A$2:$ZZ$2614, 1278, MATCH($B$2, resultados!$A$1:$ZZ$1, 0))</f>
        <v/>
      </c>
      <c r="C1284">
        <f>INDEX(resultados!$A$2:$ZZ$2614, 1278, MATCH($B$3, resultados!$A$1:$ZZ$1, 0))</f>
        <v/>
      </c>
    </row>
    <row r="1285">
      <c r="A1285">
        <f>INDEX(resultados!$A$2:$ZZ$2614, 1279, MATCH($B$1, resultados!$A$1:$ZZ$1, 0))</f>
        <v/>
      </c>
      <c r="B1285">
        <f>INDEX(resultados!$A$2:$ZZ$2614, 1279, MATCH($B$2, resultados!$A$1:$ZZ$1, 0))</f>
        <v/>
      </c>
      <c r="C1285">
        <f>INDEX(resultados!$A$2:$ZZ$2614, 1279, MATCH($B$3, resultados!$A$1:$ZZ$1, 0))</f>
        <v/>
      </c>
    </row>
    <row r="1286">
      <c r="A1286">
        <f>INDEX(resultados!$A$2:$ZZ$2614, 1280, MATCH($B$1, resultados!$A$1:$ZZ$1, 0))</f>
        <v/>
      </c>
      <c r="B1286">
        <f>INDEX(resultados!$A$2:$ZZ$2614, 1280, MATCH($B$2, resultados!$A$1:$ZZ$1, 0))</f>
        <v/>
      </c>
      <c r="C1286">
        <f>INDEX(resultados!$A$2:$ZZ$2614, 1280, MATCH($B$3, resultados!$A$1:$ZZ$1, 0))</f>
        <v/>
      </c>
    </row>
    <row r="1287">
      <c r="A1287">
        <f>INDEX(resultados!$A$2:$ZZ$2614, 1281, MATCH($B$1, resultados!$A$1:$ZZ$1, 0))</f>
        <v/>
      </c>
      <c r="B1287">
        <f>INDEX(resultados!$A$2:$ZZ$2614, 1281, MATCH($B$2, resultados!$A$1:$ZZ$1, 0))</f>
        <v/>
      </c>
      <c r="C1287">
        <f>INDEX(resultados!$A$2:$ZZ$2614, 1281, MATCH($B$3, resultados!$A$1:$ZZ$1, 0))</f>
        <v/>
      </c>
    </row>
    <row r="1288">
      <c r="A1288">
        <f>INDEX(resultados!$A$2:$ZZ$2614, 1282, MATCH($B$1, resultados!$A$1:$ZZ$1, 0))</f>
        <v/>
      </c>
      <c r="B1288">
        <f>INDEX(resultados!$A$2:$ZZ$2614, 1282, MATCH($B$2, resultados!$A$1:$ZZ$1, 0))</f>
        <v/>
      </c>
      <c r="C1288">
        <f>INDEX(resultados!$A$2:$ZZ$2614, 1282, MATCH($B$3, resultados!$A$1:$ZZ$1, 0))</f>
        <v/>
      </c>
    </row>
    <row r="1289">
      <c r="A1289">
        <f>INDEX(resultados!$A$2:$ZZ$2614, 1283, MATCH($B$1, resultados!$A$1:$ZZ$1, 0))</f>
        <v/>
      </c>
      <c r="B1289">
        <f>INDEX(resultados!$A$2:$ZZ$2614, 1283, MATCH($B$2, resultados!$A$1:$ZZ$1, 0))</f>
        <v/>
      </c>
      <c r="C1289">
        <f>INDEX(resultados!$A$2:$ZZ$2614, 1283, MATCH($B$3, resultados!$A$1:$ZZ$1, 0))</f>
        <v/>
      </c>
    </row>
    <row r="1290">
      <c r="A1290">
        <f>INDEX(resultados!$A$2:$ZZ$2614, 1284, MATCH($B$1, resultados!$A$1:$ZZ$1, 0))</f>
        <v/>
      </c>
      <c r="B1290">
        <f>INDEX(resultados!$A$2:$ZZ$2614, 1284, MATCH($B$2, resultados!$A$1:$ZZ$1, 0))</f>
        <v/>
      </c>
      <c r="C1290">
        <f>INDEX(resultados!$A$2:$ZZ$2614, 1284, MATCH($B$3, resultados!$A$1:$ZZ$1, 0))</f>
        <v/>
      </c>
    </row>
    <row r="1291">
      <c r="A1291">
        <f>INDEX(resultados!$A$2:$ZZ$2614, 1285, MATCH($B$1, resultados!$A$1:$ZZ$1, 0))</f>
        <v/>
      </c>
      <c r="B1291">
        <f>INDEX(resultados!$A$2:$ZZ$2614, 1285, MATCH($B$2, resultados!$A$1:$ZZ$1, 0))</f>
        <v/>
      </c>
      <c r="C1291">
        <f>INDEX(resultados!$A$2:$ZZ$2614, 1285, MATCH($B$3, resultados!$A$1:$ZZ$1, 0))</f>
        <v/>
      </c>
    </row>
    <row r="1292">
      <c r="A1292">
        <f>INDEX(resultados!$A$2:$ZZ$2614, 1286, MATCH($B$1, resultados!$A$1:$ZZ$1, 0))</f>
        <v/>
      </c>
      <c r="B1292">
        <f>INDEX(resultados!$A$2:$ZZ$2614, 1286, MATCH($B$2, resultados!$A$1:$ZZ$1, 0))</f>
        <v/>
      </c>
      <c r="C1292">
        <f>INDEX(resultados!$A$2:$ZZ$2614, 1286, MATCH($B$3, resultados!$A$1:$ZZ$1, 0))</f>
        <v/>
      </c>
    </row>
    <row r="1293">
      <c r="A1293">
        <f>INDEX(resultados!$A$2:$ZZ$2614, 1287, MATCH($B$1, resultados!$A$1:$ZZ$1, 0))</f>
        <v/>
      </c>
      <c r="B1293">
        <f>INDEX(resultados!$A$2:$ZZ$2614, 1287, MATCH($B$2, resultados!$A$1:$ZZ$1, 0))</f>
        <v/>
      </c>
      <c r="C1293">
        <f>INDEX(resultados!$A$2:$ZZ$2614, 1287, MATCH($B$3, resultados!$A$1:$ZZ$1, 0))</f>
        <v/>
      </c>
    </row>
    <row r="1294">
      <c r="A1294">
        <f>INDEX(resultados!$A$2:$ZZ$2614, 1288, MATCH($B$1, resultados!$A$1:$ZZ$1, 0))</f>
        <v/>
      </c>
      <c r="B1294">
        <f>INDEX(resultados!$A$2:$ZZ$2614, 1288, MATCH($B$2, resultados!$A$1:$ZZ$1, 0))</f>
        <v/>
      </c>
      <c r="C1294">
        <f>INDEX(resultados!$A$2:$ZZ$2614, 1288, MATCH($B$3, resultados!$A$1:$ZZ$1, 0))</f>
        <v/>
      </c>
    </row>
    <row r="1295">
      <c r="A1295">
        <f>INDEX(resultados!$A$2:$ZZ$2614, 1289, MATCH($B$1, resultados!$A$1:$ZZ$1, 0))</f>
        <v/>
      </c>
      <c r="B1295">
        <f>INDEX(resultados!$A$2:$ZZ$2614, 1289, MATCH($B$2, resultados!$A$1:$ZZ$1, 0))</f>
        <v/>
      </c>
      <c r="C1295">
        <f>INDEX(resultados!$A$2:$ZZ$2614, 1289, MATCH($B$3, resultados!$A$1:$ZZ$1, 0))</f>
        <v/>
      </c>
    </row>
    <row r="1296">
      <c r="A1296">
        <f>INDEX(resultados!$A$2:$ZZ$2614, 1290, MATCH($B$1, resultados!$A$1:$ZZ$1, 0))</f>
        <v/>
      </c>
      <c r="B1296">
        <f>INDEX(resultados!$A$2:$ZZ$2614, 1290, MATCH($B$2, resultados!$A$1:$ZZ$1, 0))</f>
        <v/>
      </c>
      <c r="C1296">
        <f>INDEX(resultados!$A$2:$ZZ$2614, 1290, MATCH($B$3, resultados!$A$1:$ZZ$1, 0))</f>
        <v/>
      </c>
    </row>
    <row r="1297">
      <c r="A1297">
        <f>INDEX(resultados!$A$2:$ZZ$2614, 1291, MATCH($B$1, resultados!$A$1:$ZZ$1, 0))</f>
        <v/>
      </c>
      <c r="B1297">
        <f>INDEX(resultados!$A$2:$ZZ$2614, 1291, MATCH($B$2, resultados!$A$1:$ZZ$1, 0))</f>
        <v/>
      </c>
      <c r="C1297">
        <f>INDEX(resultados!$A$2:$ZZ$2614, 1291, MATCH($B$3, resultados!$A$1:$ZZ$1, 0))</f>
        <v/>
      </c>
    </row>
    <row r="1298">
      <c r="A1298">
        <f>INDEX(resultados!$A$2:$ZZ$2614, 1292, MATCH($B$1, resultados!$A$1:$ZZ$1, 0))</f>
        <v/>
      </c>
      <c r="B1298">
        <f>INDEX(resultados!$A$2:$ZZ$2614, 1292, MATCH($B$2, resultados!$A$1:$ZZ$1, 0))</f>
        <v/>
      </c>
      <c r="C1298">
        <f>INDEX(resultados!$A$2:$ZZ$2614, 1292, MATCH($B$3, resultados!$A$1:$ZZ$1, 0))</f>
        <v/>
      </c>
    </row>
    <row r="1299">
      <c r="A1299">
        <f>INDEX(resultados!$A$2:$ZZ$2614, 1293, MATCH($B$1, resultados!$A$1:$ZZ$1, 0))</f>
        <v/>
      </c>
      <c r="B1299">
        <f>INDEX(resultados!$A$2:$ZZ$2614, 1293, MATCH($B$2, resultados!$A$1:$ZZ$1, 0))</f>
        <v/>
      </c>
      <c r="C1299">
        <f>INDEX(resultados!$A$2:$ZZ$2614, 1293, MATCH($B$3, resultados!$A$1:$ZZ$1, 0))</f>
        <v/>
      </c>
    </row>
    <row r="1300">
      <c r="A1300">
        <f>INDEX(resultados!$A$2:$ZZ$2614, 1294, MATCH($B$1, resultados!$A$1:$ZZ$1, 0))</f>
        <v/>
      </c>
      <c r="B1300">
        <f>INDEX(resultados!$A$2:$ZZ$2614, 1294, MATCH($B$2, resultados!$A$1:$ZZ$1, 0))</f>
        <v/>
      </c>
      <c r="C1300">
        <f>INDEX(resultados!$A$2:$ZZ$2614, 1294, MATCH($B$3, resultados!$A$1:$ZZ$1, 0))</f>
        <v/>
      </c>
    </row>
    <row r="1301">
      <c r="A1301">
        <f>INDEX(resultados!$A$2:$ZZ$2614, 1295, MATCH($B$1, resultados!$A$1:$ZZ$1, 0))</f>
        <v/>
      </c>
      <c r="B1301">
        <f>INDEX(resultados!$A$2:$ZZ$2614, 1295, MATCH($B$2, resultados!$A$1:$ZZ$1, 0))</f>
        <v/>
      </c>
      <c r="C1301">
        <f>INDEX(resultados!$A$2:$ZZ$2614, 1295, MATCH($B$3, resultados!$A$1:$ZZ$1, 0))</f>
        <v/>
      </c>
    </row>
    <row r="1302">
      <c r="A1302">
        <f>INDEX(resultados!$A$2:$ZZ$2614, 1296, MATCH($B$1, resultados!$A$1:$ZZ$1, 0))</f>
        <v/>
      </c>
      <c r="B1302">
        <f>INDEX(resultados!$A$2:$ZZ$2614, 1296, MATCH($B$2, resultados!$A$1:$ZZ$1, 0))</f>
        <v/>
      </c>
      <c r="C1302">
        <f>INDEX(resultados!$A$2:$ZZ$2614, 1296, MATCH($B$3, resultados!$A$1:$ZZ$1, 0))</f>
        <v/>
      </c>
    </row>
    <row r="1303">
      <c r="A1303">
        <f>INDEX(resultados!$A$2:$ZZ$2614, 1297, MATCH($B$1, resultados!$A$1:$ZZ$1, 0))</f>
        <v/>
      </c>
      <c r="B1303">
        <f>INDEX(resultados!$A$2:$ZZ$2614, 1297, MATCH($B$2, resultados!$A$1:$ZZ$1, 0))</f>
        <v/>
      </c>
      <c r="C1303">
        <f>INDEX(resultados!$A$2:$ZZ$2614, 1297, MATCH($B$3, resultados!$A$1:$ZZ$1, 0))</f>
        <v/>
      </c>
    </row>
    <row r="1304">
      <c r="A1304">
        <f>INDEX(resultados!$A$2:$ZZ$2614, 1298, MATCH($B$1, resultados!$A$1:$ZZ$1, 0))</f>
        <v/>
      </c>
      <c r="B1304">
        <f>INDEX(resultados!$A$2:$ZZ$2614, 1298, MATCH($B$2, resultados!$A$1:$ZZ$1, 0))</f>
        <v/>
      </c>
      <c r="C1304">
        <f>INDEX(resultados!$A$2:$ZZ$2614, 1298, MATCH($B$3, resultados!$A$1:$ZZ$1, 0))</f>
        <v/>
      </c>
    </row>
    <row r="1305">
      <c r="A1305">
        <f>INDEX(resultados!$A$2:$ZZ$2614, 1299, MATCH($B$1, resultados!$A$1:$ZZ$1, 0))</f>
        <v/>
      </c>
      <c r="B1305">
        <f>INDEX(resultados!$A$2:$ZZ$2614, 1299, MATCH($B$2, resultados!$A$1:$ZZ$1, 0))</f>
        <v/>
      </c>
      <c r="C1305">
        <f>INDEX(resultados!$A$2:$ZZ$2614, 1299, MATCH($B$3, resultados!$A$1:$ZZ$1, 0))</f>
        <v/>
      </c>
    </row>
    <row r="1306">
      <c r="A1306">
        <f>INDEX(resultados!$A$2:$ZZ$2614, 1300, MATCH($B$1, resultados!$A$1:$ZZ$1, 0))</f>
        <v/>
      </c>
      <c r="B1306">
        <f>INDEX(resultados!$A$2:$ZZ$2614, 1300, MATCH($B$2, resultados!$A$1:$ZZ$1, 0))</f>
        <v/>
      </c>
      <c r="C1306">
        <f>INDEX(resultados!$A$2:$ZZ$2614, 1300, MATCH($B$3, resultados!$A$1:$ZZ$1, 0))</f>
        <v/>
      </c>
    </row>
    <row r="1307">
      <c r="A1307">
        <f>INDEX(resultados!$A$2:$ZZ$2614, 1301, MATCH($B$1, resultados!$A$1:$ZZ$1, 0))</f>
        <v/>
      </c>
      <c r="B1307">
        <f>INDEX(resultados!$A$2:$ZZ$2614, 1301, MATCH($B$2, resultados!$A$1:$ZZ$1, 0))</f>
        <v/>
      </c>
      <c r="C1307">
        <f>INDEX(resultados!$A$2:$ZZ$2614, 1301, MATCH($B$3, resultados!$A$1:$ZZ$1, 0))</f>
        <v/>
      </c>
    </row>
    <row r="1308">
      <c r="A1308">
        <f>INDEX(resultados!$A$2:$ZZ$2614, 1302, MATCH($B$1, resultados!$A$1:$ZZ$1, 0))</f>
        <v/>
      </c>
      <c r="B1308">
        <f>INDEX(resultados!$A$2:$ZZ$2614, 1302, MATCH($B$2, resultados!$A$1:$ZZ$1, 0))</f>
        <v/>
      </c>
      <c r="C1308">
        <f>INDEX(resultados!$A$2:$ZZ$2614, 1302, MATCH($B$3, resultados!$A$1:$ZZ$1, 0))</f>
        <v/>
      </c>
    </row>
    <row r="1309">
      <c r="A1309">
        <f>INDEX(resultados!$A$2:$ZZ$2614, 1303, MATCH($B$1, resultados!$A$1:$ZZ$1, 0))</f>
        <v/>
      </c>
      <c r="B1309">
        <f>INDEX(resultados!$A$2:$ZZ$2614, 1303, MATCH($B$2, resultados!$A$1:$ZZ$1, 0))</f>
        <v/>
      </c>
      <c r="C1309">
        <f>INDEX(resultados!$A$2:$ZZ$2614, 1303, MATCH($B$3, resultados!$A$1:$ZZ$1, 0))</f>
        <v/>
      </c>
    </row>
    <row r="1310">
      <c r="A1310">
        <f>INDEX(resultados!$A$2:$ZZ$2614, 1304, MATCH($B$1, resultados!$A$1:$ZZ$1, 0))</f>
        <v/>
      </c>
      <c r="B1310">
        <f>INDEX(resultados!$A$2:$ZZ$2614, 1304, MATCH($B$2, resultados!$A$1:$ZZ$1, 0))</f>
        <v/>
      </c>
      <c r="C1310">
        <f>INDEX(resultados!$A$2:$ZZ$2614, 1304, MATCH($B$3, resultados!$A$1:$ZZ$1, 0))</f>
        <v/>
      </c>
    </row>
    <row r="1311">
      <c r="A1311">
        <f>INDEX(resultados!$A$2:$ZZ$2614, 1305, MATCH($B$1, resultados!$A$1:$ZZ$1, 0))</f>
        <v/>
      </c>
      <c r="B1311">
        <f>INDEX(resultados!$A$2:$ZZ$2614, 1305, MATCH($B$2, resultados!$A$1:$ZZ$1, 0))</f>
        <v/>
      </c>
      <c r="C1311">
        <f>INDEX(resultados!$A$2:$ZZ$2614, 1305, MATCH($B$3, resultados!$A$1:$ZZ$1, 0))</f>
        <v/>
      </c>
    </row>
    <row r="1312">
      <c r="A1312">
        <f>INDEX(resultados!$A$2:$ZZ$2614, 1306, MATCH($B$1, resultados!$A$1:$ZZ$1, 0))</f>
        <v/>
      </c>
      <c r="B1312">
        <f>INDEX(resultados!$A$2:$ZZ$2614, 1306, MATCH($B$2, resultados!$A$1:$ZZ$1, 0))</f>
        <v/>
      </c>
      <c r="C1312">
        <f>INDEX(resultados!$A$2:$ZZ$2614, 1306, MATCH($B$3, resultados!$A$1:$ZZ$1, 0))</f>
        <v/>
      </c>
    </row>
    <row r="1313">
      <c r="A1313">
        <f>INDEX(resultados!$A$2:$ZZ$2614, 1307, MATCH($B$1, resultados!$A$1:$ZZ$1, 0))</f>
        <v/>
      </c>
      <c r="B1313">
        <f>INDEX(resultados!$A$2:$ZZ$2614, 1307, MATCH($B$2, resultados!$A$1:$ZZ$1, 0))</f>
        <v/>
      </c>
      <c r="C1313">
        <f>INDEX(resultados!$A$2:$ZZ$2614, 1307, MATCH($B$3, resultados!$A$1:$ZZ$1, 0))</f>
        <v/>
      </c>
    </row>
    <row r="1314">
      <c r="A1314">
        <f>INDEX(resultados!$A$2:$ZZ$2614, 1308, MATCH($B$1, resultados!$A$1:$ZZ$1, 0))</f>
        <v/>
      </c>
      <c r="B1314">
        <f>INDEX(resultados!$A$2:$ZZ$2614, 1308, MATCH($B$2, resultados!$A$1:$ZZ$1, 0))</f>
        <v/>
      </c>
      <c r="C1314">
        <f>INDEX(resultados!$A$2:$ZZ$2614, 1308, MATCH($B$3, resultados!$A$1:$ZZ$1, 0))</f>
        <v/>
      </c>
    </row>
    <row r="1315">
      <c r="A1315">
        <f>INDEX(resultados!$A$2:$ZZ$2614, 1309, MATCH($B$1, resultados!$A$1:$ZZ$1, 0))</f>
        <v/>
      </c>
      <c r="B1315">
        <f>INDEX(resultados!$A$2:$ZZ$2614, 1309, MATCH($B$2, resultados!$A$1:$ZZ$1, 0))</f>
        <v/>
      </c>
      <c r="C1315">
        <f>INDEX(resultados!$A$2:$ZZ$2614, 1309, MATCH($B$3, resultados!$A$1:$ZZ$1, 0))</f>
        <v/>
      </c>
    </row>
    <row r="1316">
      <c r="A1316">
        <f>INDEX(resultados!$A$2:$ZZ$2614, 1310, MATCH($B$1, resultados!$A$1:$ZZ$1, 0))</f>
        <v/>
      </c>
      <c r="B1316">
        <f>INDEX(resultados!$A$2:$ZZ$2614, 1310, MATCH($B$2, resultados!$A$1:$ZZ$1, 0))</f>
        <v/>
      </c>
      <c r="C1316">
        <f>INDEX(resultados!$A$2:$ZZ$2614, 1310, MATCH($B$3, resultados!$A$1:$ZZ$1, 0))</f>
        <v/>
      </c>
    </row>
    <row r="1317">
      <c r="A1317">
        <f>INDEX(resultados!$A$2:$ZZ$2614, 1311, MATCH($B$1, resultados!$A$1:$ZZ$1, 0))</f>
        <v/>
      </c>
      <c r="B1317">
        <f>INDEX(resultados!$A$2:$ZZ$2614, 1311, MATCH($B$2, resultados!$A$1:$ZZ$1, 0))</f>
        <v/>
      </c>
      <c r="C1317">
        <f>INDEX(resultados!$A$2:$ZZ$2614, 1311, MATCH($B$3, resultados!$A$1:$ZZ$1, 0))</f>
        <v/>
      </c>
    </row>
    <row r="1318">
      <c r="A1318">
        <f>INDEX(resultados!$A$2:$ZZ$2614, 1312, MATCH($B$1, resultados!$A$1:$ZZ$1, 0))</f>
        <v/>
      </c>
      <c r="B1318">
        <f>INDEX(resultados!$A$2:$ZZ$2614, 1312, MATCH($B$2, resultados!$A$1:$ZZ$1, 0))</f>
        <v/>
      </c>
      <c r="C1318">
        <f>INDEX(resultados!$A$2:$ZZ$2614, 1312, MATCH($B$3, resultados!$A$1:$ZZ$1, 0))</f>
        <v/>
      </c>
    </row>
    <row r="1319">
      <c r="A1319">
        <f>INDEX(resultados!$A$2:$ZZ$2614, 1313, MATCH($B$1, resultados!$A$1:$ZZ$1, 0))</f>
        <v/>
      </c>
      <c r="B1319">
        <f>INDEX(resultados!$A$2:$ZZ$2614, 1313, MATCH($B$2, resultados!$A$1:$ZZ$1, 0))</f>
        <v/>
      </c>
      <c r="C1319">
        <f>INDEX(resultados!$A$2:$ZZ$2614, 1313, MATCH($B$3, resultados!$A$1:$ZZ$1, 0))</f>
        <v/>
      </c>
    </row>
    <row r="1320">
      <c r="A1320">
        <f>INDEX(resultados!$A$2:$ZZ$2614, 1314, MATCH($B$1, resultados!$A$1:$ZZ$1, 0))</f>
        <v/>
      </c>
      <c r="B1320">
        <f>INDEX(resultados!$A$2:$ZZ$2614, 1314, MATCH($B$2, resultados!$A$1:$ZZ$1, 0))</f>
        <v/>
      </c>
      <c r="C1320">
        <f>INDEX(resultados!$A$2:$ZZ$2614, 1314, MATCH($B$3, resultados!$A$1:$ZZ$1, 0))</f>
        <v/>
      </c>
    </row>
    <row r="1321">
      <c r="A1321">
        <f>INDEX(resultados!$A$2:$ZZ$2614, 1315, MATCH($B$1, resultados!$A$1:$ZZ$1, 0))</f>
        <v/>
      </c>
      <c r="B1321">
        <f>INDEX(resultados!$A$2:$ZZ$2614, 1315, MATCH($B$2, resultados!$A$1:$ZZ$1, 0))</f>
        <v/>
      </c>
      <c r="C1321">
        <f>INDEX(resultados!$A$2:$ZZ$2614, 1315, MATCH($B$3, resultados!$A$1:$ZZ$1, 0))</f>
        <v/>
      </c>
    </row>
    <row r="1322">
      <c r="A1322">
        <f>INDEX(resultados!$A$2:$ZZ$2614, 1316, MATCH($B$1, resultados!$A$1:$ZZ$1, 0))</f>
        <v/>
      </c>
      <c r="B1322">
        <f>INDEX(resultados!$A$2:$ZZ$2614, 1316, MATCH($B$2, resultados!$A$1:$ZZ$1, 0))</f>
        <v/>
      </c>
      <c r="C1322">
        <f>INDEX(resultados!$A$2:$ZZ$2614, 1316, MATCH($B$3, resultados!$A$1:$ZZ$1, 0))</f>
        <v/>
      </c>
    </row>
    <row r="1323">
      <c r="A1323">
        <f>INDEX(resultados!$A$2:$ZZ$2614, 1317, MATCH($B$1, resultados!$A$1:$ZZ$1, 0))</f>
        <v/>
      </c>
      <c r="B1323">
        <f>INDEX(resultados!$A$2:$ZZ$2614, 1317, MATCH($B$2, resultados!$A$1:$ZZ$1, 0))</f>
        <v/>
      </c>
      <c r="C1323">
        <f>INDEX(resultados!$A$2:$ZZ$2614, 1317, MATCH($B$3, resultados!$A$1:$ZZ$1, 0))</f>
        <v/>
      </c>
    </row>
    <row r="1324">
      <c r="A1324">
        <f>INDEX(resultados!$A$2:$ZZ$2614, 1318, MATCH($B$1, resultados!$A$1:$ZZ$1, 0))</f>
        <v/>
      </c>
      <c r="B1324">
        <f>INDEX(resultados!$A$2:$ZZ$2614, 1318, MATCH($B$2, resultados!$A$1:$ZZ$1, 0))</f>
        <v/>
      </c>
      <c r="C1324">
        <f>INDEX(resultados!$A$2:$ZZ$2614, 1318, MATCH($B$3, resultados!$A$1:$ZZ$1, 0))</f>
        <v/>
      </c>
    </row>
    <row r="1325">
      <c r="A1325">
        <f>INDEX(resultados!$A$2:$ZZ$2614, 1319, MATCH($B$1, resultados!$A$1:$ZZ$1, 0))</f>
        <v/>
      </c>
      <c r="B1325">
        <f>INDEX(resultados!$A$2:$ZZ$2614, 1319, MATCH($B$2, resultados!$A$1:$ZZ$1, 0))</f>
        <v/>
      </c>
      <c r="C1325">
        <f>INDEX(resultados!$A$2:$ZZ$2614, 1319, MATCH($B$3, resultados!$A$1:$ZZ$1, 0))</f>
        <v/>
      </c>
    </row>
    <row r="1326">
      <c r="A1326">
        <f>INDEX(resultados!$A$2:$ZZ$2614, 1320, MATCH($B$1, resultados!$A$1:$ZZ$1, 0))</f>
        <v/>
      </c>
      <c r="B1326">
        <f>INDEX(resultados!$A$2:$ZZ$2614, 1320, MATCH($B$2, resultados!$A$1:$ZZ$1, 0))</f>
        <v/>
      </c>
      <c r="C1326">
        <f>INDEX(resultados!$A$2:$ZZ$2614, 1320, MATCH($B$3, resultados!$A$1:$ZZ$1, 0))</f>
        <v/>
      </c>
    </row>
    <row r="1327">
      <c r="A1327">
        <f>INDEX(resultados!$A$2:$ZZ$2614, 1321, MATCH($B$1, resultados!$A$1:$ZZ$1, 0))</f>
        <v/>
      </c>
      <c r="B1327">
        <f>INDEX(resultados!$A$2:$ZZ$2614, 1321, MATCH($B$2, resultados!$A$1:$ZZ$1, 0))</f>
        <v/>
      </c>
      <c r="C1327">
        <f>INDEX(resultados!$A$2:$ZZ$2614, 1321, MATCH($B$3, resultados!$A$1:$ZZ$1, 0))</f>
        <v/>
      </c>
    </row>
    <row r="1328">
      <c r="A1328">
        <f>INDEX(resultados!$A$2:$ZZ$2614, 1322, MATCH($B$1, resultados!$A$1:$ZZ$1, 0))</f>
        <v/>
      </c>
      <c r="B1328">
        <f>INDEX(resultados!$A$2:$ZZ$2614, 1322, MATCH($B$2, resultados!$A$1:$ZZ$1, 0))</f>
        <v/>
      </c>
      <c r="C1328">
        <f>INDEX(resultados!$A$2:$ZZ$2614, 1322, MATCH($B$3, resultados!$A$1:$ZZ$1, 0))</f>
        <v/>
      </c>
    </row>
    <row r="1329">
      <c r="A1329">
        <f>INDEX(resultados!$A$2:$ZZ$2614, 1323, MATCH($B$1, resultados!$A$1:$ZZ$1, 0))</f>
        <v/>
      </c>
      <c r="B1329">
        <f>INDEX(resultados!$A$2:$ZZ$2614, 1323, MATCH($B$2, resultados!$A$1:$ZZ$1, 0))</f>
        <v/>
      </c>
      <c r="C1329">
        <f>INDEX(resultados!$A$2:$ZZ$2614, 1323, MATCH($B$3, resultados!$A$1:$ZZ$1, 0))</f>
        <v/>
      </c>
    </row>
    <row r="1330">
      <c r="A1330">
        <f>INDEX(resultados!$A$2:$ZZ$2614, 1324, MATCH($B$1, resultados!$A$1:$ZZ$1, 0))</f>
        <v/>
      </c>
      <c r="B1330">
        <f>INDEX(resultados!$A$2:$ZZ$2614, 1324, MATCH($B$2, resultados!$A$1:$ZZ$1, 0))</f>
        <v/>
      </c>
      <c r="C1330">
        <f>INDEX(resultados!$A$2:$ZZ$2614, 1324, MATCH($B$3, resultados!$A$1:$ZZ$1, 0))</f>
        <v/>
      </c>
    </row>
    <row r="1331">
      <c r="A1331">
        <f>INDEX(resultados!$A$2:$ZZ$2614, 1325, MATCH($B$1, resultados!$A$1:$ZZ$1, 0))</f>
        <v/>
      </c>
      <c r="B1331">
        <f>INDEX(resultados!$A$2:$ZZ$2614, 1325, MATCH($B$2, resultados!$A$1:$ZZ$1, 0))</f>
        <v/>
      </c>
      <c r="C1331">
        <f>INDEX(resultados!$A$2:$ZZ$2614, 1325, MATCH($B$3, resultados!$A$1:$ZZ$1, 0))</f>
        <v/>
      </c>
    </row>
    <row r="1332">
      <c r="A1332">
        <f>INDEX(resultados!$A$2:$ZZ$2614, 1326, MATCH($B$1, resultados!$A$1:$ZZ$1, 0))</f>
        <v/>
      </c>
      <c r="B1332">
        <f>INDEX(resultados!$A$2:$ZZ$2614, 1326, MATCH($B$2, resultados!$A$1:$ZZ$1, 0))</f>
        <v/>
      </c>
      <c r="C1332">
        <f>INDEX(resultados!$A$2:$ZZ$2614, 1326, MATCH($B$3, resultados!$A$1:$ZZ$1, 0))</f>
        <v/>
      </c>
    </row>
    <row r="1333">
      <c r="A1333">
        <f>INDEX(resultados!$A$2:$ZZ$2614, 1327, MATCH($B$1, resultados!$A$1:$ZZ$1, 0))</f>
        <v/>
      </c>
      <c r="B1333">
        <f>INDEX(resultados!$A$2:$ZZ$2614, 1327, MATCH($B$2, resultados!$A$1:$ZZ$1, 0))</f>
        <v/>
      </c>
      <c r="C1333">
        <f>INDEX(resultados!$A$2:$ZZ$2614, 1327, MATCH($B$3, resultados!$A$1:$ZZ$1, 0))</f>
        <v/>
      </c>
    </row>
    <row r="1334">
      <c r="A1334">
        <f>INDEX(resultados!$A$2:$ZZ$2614, 1328, MATCH($B$1, resultados!$A$1:$ZZ$1, 0))</f>
        <v/>
      </c>
      <c r="B1334">
        <f>INDEX(resultados!$A$2:$ZZ$2614, 1328, MATCH($B$2, resultados!$A$1:$ZZ$1, 0))</f>
        <v/>
      </c>
      <c r="C1334">
        <f>INDEX(resultados!$A$2:$ZZ$2614, 1328, MATCH($B$3, resultados!$A$1:$ZZ$1, 0))</f>
        <v/>
      </c>
    </row>
    <row r="1335">
      <c r="A1335">
        <f>INDEX(resultados!$A$2:$ZZ$2614, 1329, MATCH($B$1, resultados!$A$1:$ZZ$1, 0))</f>
        <v/>
      </c>
      <c r="B1335">
        <f>INDEX(resultados!$A$2:$ZZ$2614, 1329, MATCH($B$2, resultados!$A$1:$ZZ$1, 0))</f>
        <v/>
      </c>
      <c r="C1335">
        <f>INDEX(resultados!$A$2:$ZZ$2614, 1329, MATCH($B$3, resultados!$A$1:$ZZ$1, 0))</f>
        <v/>
      </c>
    </row>
    <row r="1336">
      <c r="A1336">
        <f>INDEX(resultados!$A$2:$ZZ$2614, 1330, MATCH($B$1, resultados!$A$1:$ZZ$1, 0))</f>
        <v/>
      </c>
      <c r="B1336">
        <f>INDEX(resultados!$A$2:$ZZ$2614, 1330, MATCH($B$2, resultados!$A$1:$ZZ$1, 0))</f>
        <v/>
      </c>
      <c r="C1336">
        <f>INDEX(resultados!$A$2:$ZZ$2614, 1330, MATCH($B$3, resultados!$A$1:$ZZ$1, 0))</f>
        <v/>
      </c>
    </row>
    <row r="1337">
      <c r="A1337">
        <f>INDEX(resultados!$A$2:$ZZ$2614, 1331, MATCH($B$1, resultados!$A$1:$ZZ$1, 0))</f>
        <v/>
      </c>
      <c r="B1337">
        <f>INDEX(resultados!$A$2:$ZZ$2614, 1331, MATCH($B$2, resultados!$A$1:$ZZ$1, 0))</f>
        <v/>
      </c>
      <c r="C1337">
        <f>INDEX(resultados!$A$2:$ZZ$2614, 1331, MATCH($B$3, resultados!$A$1:$ZZ$1, 0))</f>
        <v/>
      </c>
    </row>
    <row r="1338">
      <c r="A1338">
        <f>INDEX(resultados!$A$2:$ZZ$2614, 1332, MATCH($B$1, resultados!$A$1:$ZZ$1, 0))</f>
        <v/>
      </c>
      <c r="B1338">
        <f>INDEX(resultados!$A$2:$ZZ$2614, 1332, MATCH($B$2, resultados!$A$1:$ZZ$1, 0))</f>
        <v/>
      </c>
      <c r="C1338">
        <f>INDEX(resultados!$A$2:$ZZ$2614, 1332, MATCH($B$3, resultados!$A$1:$ZZ$1, 0))</f>
        <v/>
      </c>
    </row>
    <row r="1339">
      <c r="A1339">
        <f>INDEX(resultados!$A$2:$ZZ$2614, 1333, MATCH($B$1, resultados!$A$1:$ZZ$1, 0))</f>
        <v/>
      </c>
      <c r="B1339">
        <f>INDEX(resultados!$A$2:$ZZ$2614, 1333, MATCH($B$2, resultados!$A$1:$ZZ$1, 0))</f>
        <v/>
      </c>
      <c r="C1339">
        <f>INDEX(resultados!$A$2:$ZZ$2614, 1333, MATCH($B$3, resultados!$A$1:$ZZ$1, 0))</f>
        <v/>
      </c>
    </row>
    <row r="1340">
      <c r="A1340">
        <f>INDEX(resultados!$A$2:$ZZ$2614, 1334, MATCH($B$1, resultados!$A$1:$ZZ$1, 0))</f>
        <v/>
      </c>
      <c r="B1340">
        <f>INDEX(resultados!$A$2:$ZZ$2614, 1334, MATCH($B$2, resultados!$A$1:$ZZ$1, 0))</f>
        <v/>
      </c>
      <c r="C1340">
        <f>INDEX(resultados!$A$2:$ZZ$2614, 1334, MATCH($B$3, resultados!$A$1:$ZZ$1, 0))</f>
        <v/>
      </c>
    </row>
    <row r="1341">
      <c r="A1341">
        <f>INDEX(resultados!$A$2:$ZZ$2614, 1335, MATCH($B$1, resultados!$A$1:$ZZ$1, 0))</f>
        <v/>
      </c>
      <c r="B1341">
        <f>INDEX(resultados!$A$2:$ZZ$2614, 1335, MATCH($B$2, resultados!$A$1:$ZZ$1, 0))</f>
        <v/>
      </c>
      <c r="C1341">
        <f>INDEX(resultados!$A$2:$ZZ$2614, 1335, MATCH($B$3, resultados!$A$1:$ZZ$1, 0))</f>
        <v/>
      </c>
    </row>
    <row r="1342">
      <c r="A1342">
        <f>INDEX(resultados!$A$2:$ZZ$2614, 1336, MATCH($B$1, resultados!$A$1:$ZZ$1, 0))</f>
        <v/>
      </c>
      <c r="B1342">
        <f>INDEX(resultados!$A$2:$ZZ$2614, 1336, MATCH($B$2, resultados!$A$1:$ZZ$1, 0))</f>
        <v/>
      </c>
      <c r="C1342">
        <f>INDEX(resultados!$A$2:$ZZ$2614, 1336, MATCH($B$3, resultados!$A$1:$ZZ$1, 0))</f>
        <v/>
      </c>
    </row>
    <row r="1343">
      <c r="A1343">
        <f>INDEX(resultados!$A$2:$ZZ$2614, 1337, MATCH($B$1, resultados!$A$1:$ZZ$1, 0))</f>
        <v/>
      </c>
      <c r="B1343">
        <f>INDEX(resultados!$A$2:$ZZ$2614, 1337, MATCH($B$2, resultados!$A$1:$ZZ$1, 0))</f>
        <v/>
      </c>
      <c r="C1343">
        <f>INDEX(resultados!$A$2:$ZZ$2614, 1337, MATCH($B$3, resultados!$A$1:$ZZ$1, 0))</f>
        <v/>
      </c>
    </row>
    <row r="1344">
      <c r="A1344">
        <f>INDEX(resultados!$A$2:$ZZ$2614, 1338, MATCH($B$1, resultados!$A$1:$ZZ$1, 0))</f>
        <v/>
      </c>
      <c r="B1344">
        <f>INDEX(resultados!$A$2:$ZZ$2614, 1338, MATCH($B$2, resultados!$A$1:$ZZ$1, 0))</f>
        <v/>
      </c>
      <c r="C1344">
        <f>INDEX(resultados!$A$2:$ZZ$2614, 1338, MATCH($B$3, resultados!$A$1:$ZZ$1, 0))</f>
        <v/>
      </c>
    </row>
    <row r="1345">
      <c r="A1345">
        <f>INDEX(resultados!$A$2:$ZZ$2614, 1339, MATCH($B$1, resultados!$A$1:$ZZ$1, 0))</f>
        <v/>
      </c>
      <c r="B1345">
        <f>INDEX(resultados!$A$2:$ZZ$2614, 1339, MATCH($B$2, resultados!$A$1:$ZZ$1, 0))</f>
        <v/>
      </c>
      <c r="C1345">
        <f>INDEX(resultados!$A$2:$ZZ$2614, 1339, MATCH($B$3, resultados!$A$1:$ZZ$1, 0))</f>
        <v/>
      </c>
    </row>
    <row r="1346">
      <c r="A1346">
        <f>INDEX(resultados!$A$2:$ZZ$2614, 1340, MATCH($B$1, resultados!$A$1:$ZZ$1, 0))</f>
        <v/>
      </c>
      <c r="B1346">
        <f>INDEX(resultados!$A$2:$ZZ$2614, 1340, MATCH($B$2, resultados!$A$1:$ZZ$1, 0))</f>
        <v/>
      </c>
      <c r="C1346">
        <f>INDEX(resultados!$A$2:$ZZ$2614, 1340, MATCH($B$3, resultados!$A$1:$ZZ$1, 0))</f>
        <v/>
      </c>
    </row>
    <row r="1347">
      <c r="A1347">
        <f>INDEX(resultados!$A$2:$ZZ$2614, 1341, MATCH($B$1, resultados!$A$1:$ZZ$1, 0))</f>
        <v/>
      </c>
      <c r="B1347">
        <f>INDEX(resultados!$A$2:$ZZ$2614, 1341, MATCH($B$2, resultados!$A$1:$ZZ$1, 0))</f>
        <v/>
      </c>
      <c r="C1347">
        <f>INDEX(resultados!$A$2:$ZZ$2614, 1341, MATCH($B$3, resultados!$A$1:$ZZ$1, 0))</f>
        <v/>
      </c>
    </row>
    <row r="1348">
      <c r="A1348">
        <f>INDEX(resultados!$A$2:$ZZ$2614, 1342, MATCH($B$1, resultados!$A$1:$ZZ$1, 0))</f>
        <v/>
      </c>
      <c r="B1348">
        <f>INDEX(resultados!$A$2:$ZZ$2614, 1342, MATCH($B$2, resultados!$A$1:$ZZ$1, 0))</f>
        <v/>
      </c>
      <c r="C1348">
        <f>INDEX(resultados!$A$2:$ZZ$2614, 1342, MATCH($B$3, resultados!$A$1:$ZZ$1, 0))</f>
        <v/>
      </c>
    </row>
    <row r="1349">
      <c r="A1349">
        <f>INDEX(resultados!$A$2:$ZZ$2614, 1343, MATCH($B$1, resultados!$A$1:$ZZ$1, 0))</f>
        <v/>
      </c>
      <c r="B1349">
        <f>INDEX(resultados!$A$2:$ZZ$2614, 1343, MATCH($B$2, resultados!$A$1:$ZZ$1, 0))</f>
        <v/>
      </c>
      <c r="C1349">
        <f>INDEX(resultados!$A$2:$ZZ$2614, 1343, MATCH($B$3, resultados!$A$1:$ZZ$1, 0))</f>
        <v/>
      </c>
    </row>
    <row r="1350">
      <c r="A1350">
        <f>INDEX(resultados!$A$2:$ZZ$2614, 1344, MATCH($B$1, resultados!$A$1:$ZZ$1, 0))</f>
        <v/>
      </c>
      <c r="B1350">
        <f>INDEX(resultados!$A$2:$ZZ$2614, 1344, MATCH($B$2, resultados!$A$1:$ZZ$1, 0))</f>
        <v/>
      </c>
      <c r="C1350">
        <f>INDEX(resultados!$A$2:$ZZ$2614, 1344, MATCH($B$3, resultados!$A$1:$ZZ$1, 0))</f>
        <v/>
      </c>
    </row>
    <row r="1351">
      <c r="A1351">
        <f>INDEX(resultados!$A$2:$ZZ$2614, 1345, MATCH($B$1, resultados!$A$1:$ZZ$1, 0))</f>
        <v/>
      </c>
      <c r="B1351">
        <f>INDEX(resultados!$A$2:$ZZ$2614, 1345, MATCH($B$2, resultados!$A$1:$ZZ$1, 0))</f>
        <v/>
      </c>
      <c r="C1351">
        <f>INDEX(resultados!$A$2:$ZZ$2614, 1345, MATCH($B$3, resultados!$A$1:$ZZ$1, 0))</f>
        <v/>
      </c>
    </row>
    <row r="1352">
      <c r="A1352">
        <f>INDEX(resultados!$A$2:$ZZ$2614, 1346, MATCH($B$1, resultados!$A$1:$ZZ$1, 0))</f>
        <v/>
      </c>
      <c r="B1352">
        <f>INDEX(resultados!$A$2:$ZZ$2614, 1346, MATCH($B$2, resultados!$A$1:$ZZ$1, 0))</f>
        <v/>
      </c>
      <c r="C1352">
        <f>INDEX(resultados!$A$2:$ZZ$2614, 1346, MATCH($B$3, resultados!$A$1:$ZZ$1, 0))</f>
        <v/>
      </c>
    </row>
    <row r="1353">
      <c r="A1353">
        <f>INDEX(resultados!$A$2:$ZZ$2614, 1347, MATCH($B$1, resultados!$A$1:$ZZ$1, 0))</f>
        <v/>
      </c>
      <c r="B1353">
        <f>INDEX(resultados!$A$2:$ZZ$2614, 1347, MATCH($B$2, resultados!$A$1:$ZZ$1, 0))</f>
        <v/>
      </c>
      <c r="C1353">
        <f>INDEX(resultados!$A$2:$ZZ$2614, 1347, MATCH($B$3, resultados!$A$1:$ZZ$1, 0))</f>
        <v/>
      </c>
    </row>
    <row r="1354">
      <c r="A1354">
        <f>INDEX(resultados!$A$2:$ZZ$2614, 1348, MATCH($B$1, resultados!$A$1:$ZZ$1, 0))</f>
        <v/>
      </c>
      <c r="B1354">
        <f>INDEX(resultados!$A$2:$ZZ$2614, 1348, MATCH($B$2, resultados!$A$1:$ZZ$1, 0))</f>
        <v/>
      </c>
      <c r="C1354">
        <f>INDEX(resultados!$A$2:$ZZ$2614, 1348, MATCH($B$3, resultados!$A$1:$ZZ$1, 0))</f>
        <v/>
      </c>
    </row>
    <row r="1355">
      <c r="A1355">
        <f>INDEX(resultados!$A$2:$ZZ$2614, 1349, MATCH($B$1, resultados!$A$1:$ZZ$1, 0))</f>
        <v/>
      </c>
      <c r="B1355">
        <f>INDEX(resultados!$A$2:$ZZ$2614, 1349, MATCH($B$2, resultados!$A$1:$ZZ$1, 0))</f>
        <v/>
      </c>
      <c r="C1355">
        <f>INDEX(resultados!$A$2:$ZZ$2614, 1349, MATCH($B$3, resultados!$A$1:$ZZ$1, 0))</f>
        <v/>
      </c>
    </row>
    <row r="1356">
      <c r="A1356">
        <f>INDEX(resultados!$A$2:$ZZ$2614, 1350, MATCH($B$1, resultados!$A$1:$ZZ$1, 0))</f>
        <v/>
      </c>
      <c r="B1356">
        <f>INDEX(resultados!$A$2:$ZZ$2614, 1350, MATCH($B$2, resultados!$A$1:$ZZ$1, 0))</f>
        <v/>
      </c>
      <c r="C1356">
        <f>INDEX(resultados!$A$2:$ZZ$2614, 1350, MATCH($B$3, resultados!$A$1:$ZZ$1, 0))</f>
        <v/>
      </c>
    </row>
    <row r="1357">
      <c r="A1357">
        <f>INDEX(resultados!$A$2:$ZZ$2614, 1351, MATCH($B$1, resultados!$A$1:$ZZ$1, 0))</f>
        <v/>
      </c>
      <c r="B1357">
        <f>INDEX(resultados!$A$2:$ZZ$2614, 1351, MATCH($B$2, resultados!$A$1:$ZZ$1, 0))</f>
        <v/>
      </c>
      <c r="C1357">
        <f>INDEX(resultados!$A$2:$ZZ$2614, 1351, MATCH($B$3, resultados!$A$1:$ZZ$1, 0))</f>
        <v/>
      </c>
    </row>
    <row r="1358">
      <c r="A1358">
        <f>INDEX(resultados!$A$2:$ZZ$2614, 1352, MATCH($B$1, resultados!$A$1:$ZZ$1, 0))</f>
        <v/>
      </c>
      <c r="B1358">
        <f>INDEX(resultados!$A$2:$ZZ$2614, 1352, MATCH($B$2, resultados!$A$1:$ZZ$1, 0))</f>
        <v/>
      </c>
      <c r="C1358">
        <f>INDEX(resultados!$A$2:$ZZ$2614, 1352, MATCH($B$3, resultados!$A$1:$ZZ$1, 0))</f>
        <v/>
      </c>
    </row>
    <row r="1359">
      <c r="A1359">
        <f>INDEX(resultados!$A$2:$ZZ$2614, 1353, MATCH($B$1, resultados!$A$1:$ZZ$1, 0))</f>
        <v/>
      </c>
      <c r="B1359">
        <f>INDEX(resultados!$A$2:$ZZ$2614, 1353, MATCH($B$2, resultados!$A$1:$ZZ$1, 0))</f>
        <v/>
      </c>
      <c r="C1359">
        <f>INDEX(resultados!$A$2:$ZZ$2614, 1353, MATCH($B$3, resultados!$A$1:$ZZ$1, 0))</f>
        <v/>
      </c>
    </row>
    <row r="1360">
      <c r="A1360">
        <f>INDEX(resultados!$A$2:$ZZ$2614, 1354, MATCH($B$1, resultados!$A$1:$ZZ$1, 0))</f>
        <v/>
      </c>
      <c r="B1360">
        <f>INDEX(resultados!$A$2:$ZZ$2614, 1354, MATCH($B$2, resultados!$A$1:$ZZ$1, 0))</f>
        <v/>
      </c>
      <c r="C1360">
        <f>INDEX(resultados!$A$2:$ZZ$2614, 1354, MATCH($B$3, resultados!$A$1:$ZZ$1, 0))</f>
        <v/>
      </c>
    </row>
    <row r="1361">
      <c r="A1361">
        <f>INDEX(resultados!$A$2:$ZZ$2614, 1355, MATCH($B$1, resultados!$A$1:$ZZ$1, 0))</f>
        <v/>
      </c>
      <c r="B1361">
        <f>INDEX(resultados!$A$2:$ZZ$2614, 1355, MATCH($B$2, resultados!$A$1:$ZZ$1, 0))</f>
        <v/>
      </c>
      <c r="C1361">
        <f>INDEX(resultados!$A$2:$ZZ$2614, 1355, MATCH($B$3, resultados!$A$1:$ZZ$1, 0))</f>
        <v/>
      </c>
    </row>
    <row r="1362">
      <c r="A1362">
        <f>INDEX(resultados!$A$2:$ZZ$2614, 1356, MATCH($B$1, resultados!$A$1:$ZZ$1, 0))</f>
        <v/>
      </c>
      <c r="B1362">
        <f>INDEX(resultados!$A$2:$ZZ$2614, 1356, MATCH($B$2, resultados!$A$1:$ZZ$1, 0))</f>
        <v/>
      </c>
      <c r="C1362">
        <f>INDEX(resultados!$A$2:$ZZ$2614, 1356, MATCH($B$3, resultados!$A$1:$ZZ$1, 0))</f>
        <v/>
      </c>
    </row>
    <row r="1363">
      <c r="A1363">
        <f>INDEX(resultados!$A$2:$ZZ$2614, 1357, MATCH($B$1, resultados!$A$1:$ZZ$1, 0))</f>
        <v/>
      </c>
      <c r="B1363">
        <f>INDEX(resultados!$A$2:$ZZ$2614, 1357, MATCH($B$2, resultados!$A$1:$ZZ$1, 0))</f>
        <v/>
      </c>
      <c r="C1363">
        <f>INDEX(resultados!$A$2:$ZZ$2614, 1357, MATCH($B$3, resultados!$A$1:$ZZ$1, 0))</f>
        <v/>
      </c>
    </row>
    <row r="1364">
      <c r="A1364">
        <f>INDEX(resultados!$A$2:$ZZ$2614, 1358, MATCH($B$1, resultados!$A$1:$ZZ$1, 0))</f>
        <v/>
      </c>
      <c r="B1364">
        <f>INDEX(resultados!$A$2:$ZZ$2614, 1358, MATCH($B$2, resultados!$A$1:$ZZ$1, 0))</f>
        <v/>
      </c>
      <c r="C1364">
        <f>INDEX(resultados!$A$2:$ZZ$2614, 1358, MATCH($B$3, resultados!$A$1:$ZZ$1, 0))</f>
        <v/>
      </c>
    </row>
    <row r="1365">
      <c r="A1365">
        <f>INDEX(resultados!$A$2:$ZZ$2614, 1359, MATCH($B$1, resultados!$A$1:$ZZ$1, 0))</f>
        <v/>
      </c>
      <c r="B1365">
        <f>INDEX(resultados!$A$2:$ZZ$2614, 1359, MATCH($B$2, resultados!$A$1:$ZZ$1, 0))</f>
        <v/>
      </c>
      <c r="C1365">
        <f>INDEX(resultados!$A$2:$ZZ$2614, 1359, MATCH($B$3, resultados!$A$1:$ZZ$1, 0))</f>
        <v/>
      </c>
    </row>
    <row r="1366">
      <c r="A1366">
        <f>INDEX(resultados!$A$2:$ZZ$2614, 1360, MATCH($B$1, resultados!$A$1:$ZZ$1, 0))</f>
        <v/>
      </c>
      <c r="B1366">
        <f>INDEX(resultados!$A$2:$ZZ$2614, 1360, MATCH($B$2, resultados!$A$1:$ZZ$1, 0))</f>
        <v/>
      </c>
      <c r="C1366">
        <f>INDEX(resultados!$A$2:$ZZ$2614, 1360, MATCH($B$3, resultados!$A$1:$ZZ$1, 0))</f>
        <v/>
      </c>
    </row>
    <row r="1367">
      <c r="A1367">
        <f>INDEX(resultados!$A$2:$ZZ$2614, 1361, MATCH($B$1, resultados!$A$1:$ZZ$1, 0))</f>
        <v/>
      </c>
      <c r="B1367">
        <f>INDEX(resultados!$A$2:$ZZ$2614, 1361, MATCH($B$2, resultados!$A$1:$ZZ$1, 0))</f>
        <v/>
      </c>
      <c r="C1367">
        <f>INDEX(resultados!$A$2:$ZZ$2614, 1361, MATCH($B$3, resultados!$A$1:$ZZ$1, 0))</f>
        <v/>
      </c>
    </row>
    <row r="1368">
      <c r="A1368">
        <f>INDEX(resultados!$A$2:$ZZ$2614, 1362, MATCH($B$1, resultados!$A$1:$ZZ$1, 0))</f>
        <v/>
      </c>
      <c r="B1368">
        <f>INDEX(resultados!$A$2:$ZZ$2614, 1362, MATCH($B$2, resultados!$A$1:$ZZ$1, 0))</f>
        <v/>
      </c>
      <c r="C1368">
        <f>INDEX(resultados!$A$2:$ZZ$2614, 1362, MATCH($B$3, resultados!$A$1:$ZZ$1, 0))</f>
        <v/>
      </c>
    </row>
    <row r="1369">
      <c r="A1369">
        <f>INDEX(resultados!$A$2:$ZZ$2614, 1363, MATCH($B$1, resultados!$A$1:$ZZ$1, 0))</f>
        <v/>
      </c>
      <c r="B1369">
        <f>INDEX(resultados!$A$2:$ZZ$2614, 1363, MATCH($B$2, resultados!$A$1:$ZZ$1, 0))</f>
        <v/>
      </c>
      <c r="C1369">
        <f>INDEX(resultados!$A$2:$ZZ$2614, 1363, MATCH($B$3, resultados!$A$1:$ZZ$1, 0))</f>
        <v/>
      </c>
    </row>
    <row r="1370">
      <c r="A1370">
        <f>INDEX(resultados!$A$2:$ZZ$2614, 1364, MATCH($B$1, resultados!$A$1:$ZZ$1, 0))</f>
        <v/>
      </c>
      <c r="B1370">
        <f>INDEX(resultados!$A$2:$ZZ$2614, 1364, MATCH($B$2, resultados!$A$1:$ZZ$1, 0))</f>
        <v/>
      </c>
      <c r="C1370">
        <f>INDEX(resultados!$A$2:$ZZ$2614, 1364, MATCH($B$3, resultados!$A$1:$ZZ$1, 0))</f>
        <v/>
      </c>
    </row>
    <row r="1371">
      <c r="A1371">
        <f>INDEX(resultados!$A$2:$ZZ$2614, 1365, MATCH($B$1, resultados!$A$1:$ZZ$1, 0))</f>
        <v/>
      </c>
      <c r="B1371">
        <f>INDEX(resultados!$A$2:$ZZ$2614, 1365, MATCH($B$2, resultados!$A$1:$ZZ$1, 0))</f>
        <v/>
      </c>
      <c r="C1371">
        <f>INDEX(resultados!$A$2:$ZZ$2614, 1365, MATCH($B$3, resultados!$A$1:$ZZ$1, 0))</f>
        <v/>
      </c>
    </row>
    <row r="1372">
      <c r="A1372">
        <f>INDEX(resultados!$A$2:$ZZ$2614, 1366, MATCH($B$1, resultados!$A$1:$ZZ$1, 0))</f>
        <v/>
      </c>
      <c r="B1372">
        <f>INDEX(resultados!$A$2:$ZZ$2614, 1366, MATCH($B$2, resultados!$A$1:$ZZ$1, 0))</f>
        <v/>
      </c>
      <c r="C1372">
        <f>INDEX(resultados!$A$2:$ZZ$2614, 1366, MATCH($B$3, resultados!$A$1:$ZZ$1, 0))</f>
        <v/>
      </c>
    </row>
    <row r="1373">
      <c r="A1373">
        <f>INDEX(resultados!$A$2:$ZZ$2614, 1367, MATCH($B$1, resultados!$A$1:$ZZ$1, 0))</f>
        <v/>
      </c>
      <c r="B1373">
        <f>INDEX(resultados!$A$2:$ZZ$2614, 1367, MATCH($B$2, resultados!$A$1:$ZZ$1, 0))</f>
        <v/>
      </c>
      <c r="C1373">
        <f>INDEX(resultados!$A$2:$ZZ$2614, 1367, MATCH($B$3, resultados!$A$1:$ZZ$1, 0))</f>
        <v/>
      </c>
    </row>
    <row r="1374">
      <c r="A1374">
        <f>INDEX(resultados!$A$2:$ZZ$2614, 1368, MATCH($B$1, resultados!$A$1:$ZZ$1, 0))</f>
        <v/>
      </c>
      <c r="B1374">
        <f>INDEX(resultados!$A$2:$ZZ$2614, 1368, MATCH($B$2, resultados!$A$1:$ZZ$1, 0))</f>
        <v/>
      </c>
      <c r="C1374">
        <f>INDEX(resultados!$A$2:$ZZ$2614, 1368, MATCH($B$3, resultados!$A$1:$ZZ$1, 0))</f>
        <v/>
      </c>
    </row>
    <row r="1375">
      <c r="A1375">
        <f>INDEX(resultados!$A$2:$ZZ$2614, 1369, MATCH($B$1, resultados!$A$1:$ZZ$1, 0))</f>
        <v/>
      </c>
      <c r="B1375">
        <f>INDEX(resultados!$A$2:$ZZ$2614, 1369, MATCH($B$2, resultados!$A$1:$ZZ$1, 0))</f>
        <v/>
      </c>
      <c r="C1375">
        <f>INDEX(resultados!$A$2:$ZZ$2614, 1369, MATCH($B$3, resultados!$A$1:$ZZ$1, 0))</f>
        <v/>
      </c>
    </row>
    <row r="1376">
      <c r="A1376">
        <f>INDEX(resultados!$A$2:$ZZ$2614, 1370, MATCH($B$1, resultados!$A$1:$ZZ$1, 0))</f>
        <v/>
      </c>
      <c r="B1376">
        <f>INDEX(resultados!$A$2:$ZZ$2614, 1370, MATCH($B$2, resultados!$A$1:$ZZ$1, 0))</f>
        <v/>
      </c>
      <c r="C1376">
        <f>INDEX(resultados!$A$2:$ZZ$2614, 1370, MATCH($B$3, resultados!$A$1:$ZZ$1, 0))</f>
        <v/>
      </c>
    </row>
    <row r="1377">
      <c r="A1377">
        <f>INDEX(resultados!$A$2:$ZZ$2614, 1371, MATCH($B$1, resultados!$A$1:$ZZ$1, 0))</f>
        <v/>
      </c>
      <c r="B1377">
        <f>INDEX(resultados!$A$2:$ZZ$2614, 1371, MATCH($B$2, resultados!$A$1:$ZZ$1, 0))</f>
        <v/>
      </c>
      <c r="C1377">
        <f>INDEX(resultados!$A$2:$ZZ$2614, 1371, MATCH($B$3, resultados!$A$1:$ZZ$1, 0))</f>
        <v/>
      </c>
    </row>
    <row r="1378">
      <c r="A1378">
        <f>INDEX(resultados!$A$2:$ZZ$2614, 1372, MATCH($B$1, resultados!$A$1:$ZZ$1, 0))</f>
        <v/>
      </c>
      <c r="B1378">
        <f>INDEX(resultados!$A$2:$ZZ$2614, 1372, MATCH($B$2, resultados!$A$1:$ZZ$1, 0))</f>
        <v/>
      </c>
      <c r="C1378">
        <f>INDEX(resultados!$A$2:$ZZ$2614, 1372, MATCH($B$3, resultados!$A$1:$ZZ$1, 0))</f>
        <v/>
      </c>
    </row>
    <row r="1379">
      <c r="A1379">
        <f>INDEX(resultados!$A$2:$ZZ$2614, 1373, MATCH($B$1, resultados!$A$1:$ZZ$1, 0))</f>
        <v/>
      </c>
      <c r="B1379">
        <f>INDEX(resultados!$A$2:$ZZ$2614, 1373, MATCH($B$2, resultados!$A$1:$ZZ$1, 0))</f>
        <v/>
      </c>
      <c r="C1379">
        <f>INDEX(resultados!$A$2:$ZZ$2614, 1373, MATCH($B$3, resultados!$A$1:$ZZ$1, 0))</f>
        <v/>
      </c>
    </row>
    <row r="1380">
      <c r="A1380">
        <f>INDEX(resultados!$A$2:$ZZ$2614, 1374, MATCH($B$1, resultados!$A$1:$ZZ$1, 0))</f>
        <v/>
      </c>
      <c r="B1380">
        <f>INDEX(resultados!$A$2:$ZZ$2614, 1374, MATCH($B$2, resultados!$A$1:$ZZ$1, 0))</f>
        <v/>
      </c>
      <c r="C1380">
        <f>INDEX(resultados!$A$2:$ZZ$2614, 1374, MATCH($B$3, resultados!$A$1:$ZZ$1, 0))</f>
        <v/>
      </c>
    </row>
    <row r="1381">
      <c r="A1381">
        <f>INDEX(resultados!$A$2:$ZZ$2614, 1375, MATCH($B$1, resultados!$A$1:$ZZ$1, 0))</f>
        <v/>
      </c>
      <c r="B1381">
        <f>INDEX(resultados!$A$2:$ZZ$2614, 1375, MATCH($B$2, resultados!$A$1:$ZZ$1, 0))</f>
        <v/>
      </c>
      <c r="C1381">
        <f>INDEX(resultados!$A$2:$ZZ$2614, 1375, MATCH($B$3, resultados!$A$1:$ZZ$1, 0))</f>
        <v/>
      </c>
    </row>
    <row r="1382">
      <c r="A1382">
        <f>INDEX(resultados!$A$2:$ZZ$2614, 1376, MATCH($B$1, resultados!$A$1:$ZZ$1, 0))</f>
        <v/>
      </c>
      <c r="B1382">
        <f>INDEX(resultados!$A$2:$ZZ$2614, 1376, MATCH($B$2, resultados!$A$1:$ZZ$1, 0))</f>
        <v/>
      </c>
      <c r="C1382">
        <f>INDEX(resultados!$A$2:$ZZ$2614, 1376, MATCH($B$3, resultados!$A$1:$ZZ$1, 0))</f>
        <v/>
      </c>
    </row>
    <row r="1383">
      <c r="A1383">
        <f>INDEX(resultados!$A$2:$ZZ$2614, 1377, MATCH($B$1, resultados!$A$1:$ZZ$1, 0))</f>
        <v/>
      </c>
      <c r="B1383">
        <f>INDEX(resultados!$A$2:$ZZ$2614, 1377, MATCH($B$2, resultados!$A$1:$ZZ$1, 0))</f>
        <v/>
      </c>
      <c r="C1383">
        <f>INDEX(resultados!$A$2:$ZZ$2614, 1377, MATCH($B$3, resultados!$A$1:$ZZ$1, 0))</f>
        <v/>
      </c>
    </row>
    <row r="1384">
      <c r="A1384">
        <f>INDEX(resultados!$A$2:$ZZ$2614, 1378, MATCH($B$1, resultados!$A$1:$ZZ$1, 0))</f>
        <v/>
      </c>
      <c r="B1384">
        <f>INDEX(resultados!$A$2:$ZZ$2614, 1378, MATCH($B$2, resultados!$A$1:$ZZ$1, 0))</f>
        <v/>
      </c>
      <c r="C1384">
        <f>INDEX(resultados!$A$2:$ZZ$2614, 1378, MATCH($B$3, resultados!$A$1:$ZZ$1, 0))</f>
        <v/>
      </c>
    </row>
    <row r="1385">
      <c r="A1385">
        <f>INDEX(resultados!$A$2:$ZZ$2614, 1379, MATCH($B$1, resultados!$A$1:$ZZ$1, 0))</f>
        <v/>
      </c>
      <c r="B1385">
        <f>INDEX(resultados!$A$2:$ZZ$2614, 1379, MATCH($B$2, resultados!$A$1:$ZZ$1, 0))</f>
        <v/>
      </c>
      <c r="C1385">
        <f>INDEX(resultados!$A$2:$ZZ$2614, 1379, MATCH($B$3, resultados!$A$1:$ZZ$1, 0))</f>
        <v/>
      </c>
    </row>
    <row r="1386">
      <c r="A1386">
        <f>INDEX(resultados!$A$2:$ZZ$2614, 1380, MATCH($B$1, resultados!$A$1:$ZZ$1, 0))</f>
        <v/>
      </c>
      <c r="B1386">
        <f>INDEX(resultados!$A$2:$ZZ$2614, 1380, MATCH($B$2, resultados!$A$1:$ZZ$1, 0))</f>
        <v/>
      </c>
      <c r="C1386">
        <f>INDEX(resultados!$A$2:$ZZ$2614, 1380, MATCH($B$3, resultados!$A$1:$ZZ$1, 0))</f>
        <v/>
      </c>
    </row>
    <row r="1387">
      <c r="A1387">
        <f>INDEX(resultados!$A$2:$ZZ$2614, 1381, MATCH($B$1, resultados!$A$1:$ZZ$1, 0))</f>
        <v/>
      </c>
      <c r="B1387">
        <f>INDEX(resultados!$A$2:$ZZ$2614, 1381, MATCH($B$2, resultados!$A$1:$ZZ$1, 0))</f>
        <v/>
      </c>
      <c r="C1387">
        <f>INDEX(resultados!$A$2:$ZZ$2614, 1381, MATCH($B$3, resultados!$A$1:$ZZ$1, 0))</f>
        <v/>
      </c>
    </row>
    <row r="1388">
      <c r="A1388">
        <f>INDEX(resultados!$A$2:$ZZ$2614, 1382, MATCH($B$1, resultados!$A$1:$ZZ$1, 0))</f>
        <v/>
      </c>
      <c r="B1388">
        <f>INDEX(resultados!$A$2:$ZZ$2614, 1382, MATCH($B$2, resultados!$A$1:$ZZ$1, 0))</f>
        <v/>
      </c>
      <c r="C1388">
        <f>INDEX(resultados!$A$2:$ZZ$2614, 1382, MATCH($B$3, resultados!$A$1:$ZZ$1, 0))</f>
        <v/>
      </c>
    </row>
    <row r="1389">
      <c r="A1389">
        <f>INDEX(resultados!$A$2:$ZZ$2614, 1383, MATCH($B$1, resultados!$A$1:$ZZ$1, 0))</f>
        <v/>
      </c>
      <c r="B1389">
        <f>INDEX(resultados!$A$2:$ZZ$2614, 1383, MATCH($B$2, resultados!$A$1:$ZZ$1, 0))</f>
        <v/>
      </c>
      <c r="C1389">
        <f>INDEX(resultados!$A$2:$ZZ$2614, 1383, MATCH($B$3, resultados!$A$1:$ZZ$1, 0))</f>
        <v/>
      </c>
    </row>
    <row r="1390">
      <c r="A1390">
        <f>INDEX(resultados!$A$2:$ZZ$2614, 1384, MATCH($B$1, resultados!$A$1:$ZZ$1, 0))</f>
        <v/>
      </c>
      <c r="B1390">
        <f>INDEX(resultados!$A$2:$ZZ$2614, 1384, MATCH($B$2, resultados!$A$1:$ZZ$1, 0))</f>
        <v/>
      </c>
      <c r="C1390">
        <f>INDEX(resultados!$A$2:$ZZ$2614, 1384, MATCH($B$3, resultados!$A$1:$ZZ$1, 0))</f>
        <v/>
      </c>
    </row>
    <row r="1391">
      <c r="A1391">
        <f>INDEX(resultados!$A$2:$ZZ$2614, 1385, MATCH($B$1, resultados!$A$1:$ZZ$1, 0))</f>
        <v/>
      </c>
      <c r="B1391">
        <f>INDEX(resultados!$A$2:$ZZ$2614, 1385, MATCH($B$2, resultados!$A$1:$ZZ$1, 0))</f>
        <v/>
      </c>
      <c r="C1391">
        <f>INDEX(resultados!$A$2:$ZZ$2614, 1385, MATCH($B$3, resultados!$A$1:$ZZ$1, 0))</f>
        <v/>
      </c>
    </row>
    <row r="1392">
      <c r="A1392">
        <f>INDEX(resultados!$A$2:$ZZ$2614, 1386, MATCH($B$1, resultados!$A$1:$ZZ$1, 0))</f>
        <v/>
      </c>
      <c r="B1392">
        <f>INDEX(resultados!$A$2:$ZZ$2614, 1386, MATCH($B$2, resultados!$A$1:$ZZ$1, 0))</f>
        <v/>
      </c>
      <c r="C1392">
        <f>INDEX(resultados!$A$2:$ZZ$2614, 1386, MATCH($B$3, resultados!$A$1:$ZZ$1, 0))</f>
        <v/>
      </c>
    </row>
    <row r="1393">
      <c r="A1393">
        <f>INDEX(resultados!$A$2:$ZZ$2614, 1387, MATCH($B$1, resultados!$A$1:$ZZ$1, 0))</f>
        <v/>
      </c>
      <c r="B1393">
        <f>INDEX(resultados!$A$2:$ZZ$2614, 1387, MATCH($B$2, resultados!$A$1:$ZZ$1, 0))</f>
        <v/>
      </c>
      <c r="C1393">
        <f>INDEX(resultados!$A$2:$ZZ$2614, 1387, MATCH($B$3, resultados!$A$1:$ZZ$1, 0))</f>
        <v/>
      </c>
    </row>
    <row r="1394">
      <c r="A1394">
        <f>INDEX(resultados!$A$2:$ZZ$2614, 1388, MATCH($B$1, resultados!$A$1:$ZZ$1, 0))</f>
        <v/>
      </c>
      <c r="B1394">
        <f>INDEX(resultados!$A$2:$ZZ$2614, 1388, MATCH($B$2, resultados!$A$1:$ZZ$1, 0))</f>
        <v/>
      </c>
      <c r="C1394">
        <f>INDEX(resultados!$A$2:$ZZ$2614, 1388, MATCH($B$3, resultados!$A$1:$ZZ$1, 0))</f>
        <v/>
      </c>
    </row>
    <row r="1395">
      <c r="A1395">
        <f>INDEX(resultados!$A$2:$ZZ$2614, 1389, MATCH($B$1, resultados!$A$1:$ZZ$1, 0))</f>
        <v/>
      </c>
      <c r="B1395">
        <f>INDEX(resultados!$A$2:$ZZ$2614, 1389, MATCH($B$2, resultados!$A$1:$ZZ$1, 0))</f>
        <v/>
      </c>
      <c r="C1395">
        <f>INDEX(resultados!$A$2:$ZZ$2614, 1389, MATCH($B$3, resultados!$A$1:$ZZ$1, 0))</f>
        <v/>
      </c>
    </row>
    <row r="1396">
      <c r="A1396">
        <f>INDEX(resultados!$A$2:$ZZ$2614, 1390, MATCH($B$1, resultados!$A$1:$ZZ$1, 0))</f>
        <v/>
      </c>
      <c r="B1396">
        <f>INDEX(resultados!$A$2:$ZZ$2614, 1390, MATCH($B$2, resultados!$A$1:$ZZ$1, 0))</f>
        <v/>
      </c>
      <c r="C1396">
        <f>INDEX(resultados!$A$2:$ZZ$2614, 1390, MATCH($B$3, resultados!$A$1:$ZZ$1, 0))</f>
        <v/>
      </c>
    </row>
    <row r="1397">
      <c r="A1397">
        <f>INDEX(resultados!$A$2:$ZZ$2614, 1391, MATCH($B$1, resultados!$A$1:$ZZ$1, 0))</f>
        <v/>
      </c>
      <c r="B1397">
        <f>INDEX(resultados!$A$2:$ZZ$2614, 1391, MATCH($B$2, resultados!$A$1:$ZZ$1, 0))</f>
        <v/>
      </c>
      <c r="C1397">
        <f>INDEX(resultados!$A$2:$ZZ$2614, 1391, MATCH($B$3, resultados!$A$1:$ZZ$1, 0))</f>
        <v/>
      </c>
    </row>
    <row r="1398">
      <c r="A1398">
        <f>INDEX(resultados!$A$2:$ZZ$2614, 1392, MATCH($B$1, resultados!$A$1:$ZZ$1, 0))</f>
        <v/>
      </c>
      <c r="B1398">
        <f>INDEX(resultados!$A$2:$ZZ$2614, 1392, MATCH($B$2, resultados!$A$1:$ZZ$1, 0))</f>
        <v/>
      </c>
      <c r="C1398">
        <f>INDEX(resultados!$A$2:$ZZ$2614, 1392, MATCH($B$3, resultados!$A$1:$ZZ$1, 0))</f>
        <v/>
      </c>
    </row>
    <row r="1399">
      <c r="A1399">
        <f>INDEX(resultados!$A$2:$ZZ$2614, 1393, MATCH($B$1, resultados!$A$1:$ZZ$1, 0))</f>
        <v/>
      </c>
      <c r="B1399">
        <f>INDEX(resultados!$A$2:$ZZ$2614, 1393, MATCH($B$2, resultados!$A$1:$ZZ$1, 0))</f>
        <v/>
      </c>
      <c r="C1399">
        <f>INDEX(resultados!$A$2:$ZZ$2614, 1393, MATCH($B$3, resultados!$A$1:$ZZ$1, 0))</f>
        <v/>
      </c>
    </row>
    <row r="1400">
      <c r="A1400">
        <f>INDEX(resultados!$A$2:$ZZ$2614, 1394, MATCH($B$1, resultados!$A$1:$ZZ$1, 0))</f>
        <v/>
      </c>
      <c r="B1400">
        <f>INDEX(resultados!$A$2:$ZZ$2614, 1394, MATCH($B$2, resultados!$A$1:$ZZ$1, 0))</f>
        <v/>
      </c>
      <c r="C1400">
        <f>INDEX(resultados!$A$2:$ZZ$2614, 1394, MATCH($B$3, resultados!$A$1:$ZZ$1, 0))</f>
        <v/>
      </c>
    </row>
    <row r="1401">
      <c r="A1401">
        <f>INDEX(resultados!$A$2:$ZZ$2614, 1395, MATCH($B$1, resultados!$A$1:$ZZ$1, 0))</f>
        <v/>
      </c>
      <c r="B1401">
        <f>INDEX(resultados!$A$2:$ZZ$2614, 1395, MATCH($B$2, resultados!$A$1:$ZZ$1, 0))</f>
        <v/>
      </c>
      <c r="C1401">
        <f>INDEX(resultados!$A$2:$ZZ$2614, 1395, MATCH($B$3, resultados!$A$1:$ZZ$1, 0))</f>
        <v/>
      </c>
    </row>
    <row r="1402">
      <c r="A1402">
        <f>INDEX(resultados!$A$2:$ZZ$2614, 1396, MATCH($B$1, resultados!$A$1:$ZZ$1, 0))</f>
        <v/>
      </c>
      <c r="B1402">
        <f>INDEX(resultados!$A$2:$ZZ$2614, 1396, MATCH($B$2, resultados!$A$1:$ZZ$1, 0))</f>
        <v/>
      </c>
      <c r="C1402">
        <f>INDEX(resultados!$A$2:$ZZ$2614, 1396, MATCH($B$3, resultados!$A$1:$ZZ$1, 0))</f>
        <v/>
      </c>
    </row>
    <row r="1403">
      <c r="A1403">
        <f>INDEX(resultados!$A$2:$ZZ$2614, 1397, MATCH($B$1, resultados!$A$1:$ZZ$1, 0))</f>
        <v/>
      </c>
      <c r="B1403">
        <f>INDEX(resultados!$A$2:$ZZ$2614, 1397, MATCH($B$2, resultados!$A$1:$ZZ$1, 0))</f>
        <v/>
      </c>
      <c r="C1403">
        <f>INDEX(resultados!$A$2:$ZZ$2614, 1397, MATCH($B$3, resultados!$A$1:$ZZ$1, 0))</f>
        <v/>
      </c>
    </row>
    <row r="1404">
      <c r="A1404">
        <f>INDEX(resultados!$A$2:$ZZ$2614, 1398, MATCH($B$1, resultados!$A$1:$ZZ$1, 0))</f>
        <v/>
      </c>
      <c r="B1404">
        <f>INDEX(resultados!$A$2:$ZZ$2614, 1398, MATCH($B$2, resultados!$A$1:$ZZ$1, 0))</f>
        <v/>
      </c>
      <c r="C1404">
        <f>INDEX(resultados!$A$2:$ZZ$2614, 1398, MATCH($B$3, resultados!$A$1:$ZZ$1, 0))</f>
        <v/>
      </c>
    </row>
    <row r="1405">
      <c r="A1405">
        <f>INDEX(resultados!$A$2:$ZZ$2614, 1399, MATCH($B$1, resultados!$A$1:$ZZ$1, 0))</f>
        <v/>
      </c>
      <c r="B1405">
        <f>INDEX(resultados!$A$2:$ZZ$2614, 1399, MATCH($B$2, resultados!$A$1:$ZZ$1, 0))</f>
        <v/>
      </c>
      <c r="C1405">
        <f>INDEX(resultados!$A$2:$ZZ$2614, 1399, MATCH($B$3, resultados!$A$1:$ZZ$1, 0))</f>
        <v/>
      </c>
    </row>
    <row r="1406">
      <c r="A1406">
        <f>INDEX(resultados!$A$2:$ZZ$2614, 1400, MATCH($B$1, resultados!$A$1:$ZZ$1, 0))</f>
        <v/>
      </c>
      <c r="B1406">
        <f>INDEX(resultados!$A$2:$ZZ$2614, 1400, MATCH($B$2, resultados!$A$1:$ZZ$1, 0))</f>
        <v/>
      </c>
      <c r="C1406">
        <f>INDEX(resultados!$A$2:$ZZ$2614, 1400, MATCH($B$3, resultados!$A$1:$ZZ$1, 0))</f>
        <v/>
      </c>
    </row>
    <row r="1407">
      <c r="A1407">
        <f>INDEX(resultados!$A$2:$ZZ$2614, 1401, MATCH($B$1, resultados!$A$1:$ZZ$1, 0))</f>
        <v/>
      </c>
      <c r="B1407">
        <f>INDEX(resultados!$A$2:$ZZ$2614, 1401, MATCH($B$2, resultados!$A$1:$ZZ$1, 0))</f>
        <v/>
      </c>
      <c r="C1407">
        <f>INDEX(resultados!$A$2:$ZZ$2614, 1401, MATCH($B$3, resultados!$A$1:$ZZ$1, 0))</f>
        <v/>
      </c>
    </row>
    <row r="1408">
      <c r="A1408">
        <f>INDEX(resultados!$A$2:$ZZ$2614, 1402, MATCH($B$1, resultados!$A$1:$ZZ$1, 0))</f>
        <v/>
      </c>
      <c r="B1408">
        <f>INDEX(resultados!$A$2:$ZZ$2614, 1402, MATCH($B$2, resultados!$A$1:$ZZ$1, 0))</f>
        <v/>
      </c>
      <c r="C1408">
        <f>INDEX(resultados!$A$2:$ZZ$2614, 1402, MATCH($B$3, resultados!$A$1:$ZZ$1, 0))</f>
        <v/>
      </c>
    </row>
    <row r="1409">
      <c r="A1409">
        <f>INDEX(resultados!$A$2:$ZZ$2614, 1403, MATCH($B$1, resultados!$A$1:$ZZ$1, 0))</f>
        <v/>
      </c>
      <c r="B1409">
        <f>INDEX(resultados!$A$2:$ZZ$2614, 1403, MATCH($B$2, resultados!$A$1:$ZZ$1, 0))</f>
        <v/>
      </c>
      <c r="C1409">
        <f>INDEX(resultados!$A$2:$ZZ$2614, 1403, MATCH($B$3, resultados!$A$1:$ZZ$1, 0))</f>
        <v/>
      </c>
    </row>
    <row r="1410">
      <c r="A1410">
        <f>INDEX(resultados!$A$2:$ZZ$2614, 1404, MATCH($B$1, resultados!$A$1:$ZZ$1, 0))</f>
        <v/>
      </c>
      <c r="B1410">
        <f>INDEX(resultados!$A$2:$ZZ$2614, 1404, MATCH($B$2, resultados!$A$1:$ZZ$1, 0))</f>
        <v/>
      </c>
      <c r="C1410">
        <f>INDEX(resultados!$A$2:$ZZ$2614, 1404, MATCH($B$3, resultados!$A$1:$ZZ$1, 0))</f>
        <v/>
      </c>
    </row>
    <row r="1411">
      <c r="A1411">
        <f>INDEX(resultados!$A$2:$ZZ$2614, 1405, MATCH($B$1, resultados!$A$1:$ZZ$1, 0))</f>
        <v/>
      </c>
      <c r="B1411">
        <f>INDEX(resultados!$A$2:$ZZ$2614, 1405, MATCH($B$2, resultados!$A$1:$ZZ$1, 0))</f>
        <v/>
      </c>
      <c r="C1411">
        <f>INDEX(resultados!$A$2:$ZZ$2614, 1405, MATCH($B$3, resultados!$A$1:$ZZ$1, 0))</f>
        <v/>
      </c>
    </row>
    <row r="1412">
      <c r="A1412">
        <f>INDEX(resultados!$A$2:$ZZ$2614, 1406, MATCH($B$1, resultados!$A$1:$ZZ$1, 0))</f>
        <v/>
      </c>
      <c r="B1412">
        <f>INDEX(resultados!$A$2:$ZZ$2614, 1406, MATCH($B$2, resultados!$A$1:$ZZ$1, 0))</f>
        <v/>
      </c>
      <c r="C1412">
        <f>INDEX(resultados!$A$2:$ZZ$2614, 1406, MATCH($B$3, resultados!$A$1:$ZZ$1, 0))</f>
        <v/>
      </c>
    </row>
    <row r="1413">
      <c r="A1413">
        <f>INDEX(resultados!$A$2:$ZZ$2614, 1407, MATCH($B$1, resultados!$A$1:$ZZ$1, 0))</f>
        <v/>
      </c>
      <c r="B1413">
        <f>INDEX(resultados!$A$2:$ZZ$2614, 1407, MATCH($B$2, resultados!$A$1:$ZZ$1, 0))</f>
        <v/>
      </c>
      <c r="C1413">
        <f>INDEX(resultados!$A$2:$ZZ$2614, 1407, MATCH($B$3, resultados!$A$1:$ZZ$1, 0))</f>
        <v/>
      </c>
    </row>
    <row r="1414">
      <c r="A1414">
        <f>INDEX(resultados!$A$2:$ZZ$2614, 1408, MATCH($B$1, resultados!$A$1:$ZZ$1, 0))</f>
        <v/>
      </c>
      <c r="B1414">
        <f>INDEX(resultados!$A$2:$ZZ$2614, 1408, MATCH($B$2, resultados!$A$1:$ZZ$1, 0))</f>
        <v/>
      </c>
      <c r="C1414">
        <f>INDEX(resultados!$A$2:$ZZ$2614, 1408, MATCH($B$3, resultados!$A$1:$ZZ$1, 0))</f>
        <v/>
      </c>
    </row>
    <row r="1415">
      <c r="A1415">
        <f>INDEX(resultados!$A$2:$ZZ$2614, 1409, MATCH($B$1, resultados!$A$1:$ZZ$1, 0))</f>
        <v/>
      </c>
      <c r="B1415">
        <f>INDEX(resultados!$A$2:$ZZ$2614, 1409, MATCH($B$2, resultados!$A$1:$ZZ$1, 0))</f>
        <v/>
      </c>
      <c r="C1415">
        <f>INDEX(resultados!$A$2:$ZZ$2614, 1409, MATCH($B$3, resultados!$A$1:$ZZ$1, 0))</f>
        <v/>
      </c>
    </row>
    <row r="1416">
      <c r="A1416">
        <f>INDEX(resultados!$A$2:$ZZ$2614, 1410, MATCH($B$1, resultados!$A$1:$ZZ$1, 0))</f>
        <v/>
      </c>
      <c r="B1416">
        <f>INDEX(resultados!$A$2:$ZZ$2614, 1410, MATCH($B$2, resultados!$A$1:$ZZ$1, 0))</f>
        <v/>
      </c>
      <c r="C1416">
        <f>INDEX(resultados!$A$2:$ZZ$2614, 1410, MATCH($B$3, resultados!$A$1:$ZZ$1, 0))</f>
        <v/>
      </c>
    </row>
    <row r="1417">
      <c r="A1417">
        <f>INDEX(resultados!$A$2:$ZZ$2614, 1411, MATCH($B$1, resultados!$A$1:$ZZ$1, 0))</f>
        <v/>
      </c>
      <c r="B1417">
        <f>INDEX(resultados!$A$2:$ZZ$2614, 1411, MATCH($B$2, resultados!$A$1:$ZZ$1, 0))</f>
        <v/>
      </c>
      <c r="C1417">
        <f>INDEX(resultados!$A$2:$ZZ$2614, 1411, MATCH($B$3, resultados!$A$1:$ZZ$1, 0))</f>
        <v/>
      </c>
    </row>
    <row r="1418">
      <c r="A1418">
        <f>INDEX(resultados!$A$2:$ZZ$2614, 1412, MATCH($B$1, resultados!$A$1:$ZZ$1, 0))</f>
        <v/>
      </c>
      <c r="B1418">
        <f>INDEX(resultados!$A$2:$ZZ$2614, 1412, MATCH($B$2, resultados!$A$1:$ZZ$1, 0))</f>
        <v/>
      </c>
      <c r="C1418">
        <f>INDEX(resultados!$A$2:$ZZ$2614, 1412, MATCH($B$3, resultados!$A$1:$ZZ$1, 0))</f>
        <v/>
      </c>
    </row>
    <row r="1419">
      <c r="A1419">
        <f>INDEX(resultados!$A$2:$ZZ$2614, 1413, MATCH($B$1, resultados!$A$1:$ZZ$1, 0))</f>
        <v/>
      </c>
      <c r="B1419">
        <f>INDEX(resultados!$A$2:$ZZ$2614, 1413, MATCH($B$2, resultados!$A$1:$ZZ$1, 0))</f>
        <v/>
      </c>
      <c r="C1419">
        <f>INDEX(resultados!$A$2:$ZZ$2614, 1413, MATCH($B$3, resultados!$A$1:$ZZ$1, 0))</f>
        <v/>
      </c>
    </row>
    <row r="1420">
      <c r="A1420">
        <f>INDEX(resultados!$A$2:$ZZ$2614, 1414, MATCH($B$1, resultados!$A$1:$ZZ$1, 0))</f>
        <v/>
      </c>
      <c r="B1420">
        <f>INDEX(resultados!$A$2:$ZZ$2614, 1414, MATCH($B$2, resultados!$A$1:$ZZ$1, 0))</f>
        <v/>
      </c>
      <c r="C1420">
        <f>INDEX(resultados!$A$2:$ZZ$2614, 1414, MATCH($B$3, resultados!$A$1:$ZZ$1, 0))</f>
        <v/>
      </c>
    </row>
    <row r="1421">
      <c r="A1421">
        <f>INDEX(resultados!$A$2:$ZZ$2614, 1415, MATCH($B$1, resultados!$A$1:$ZZ$1, 0))</f>
        <v/>
      </c>
      <c r="B1421">
        <f>INDEX(resultados!$A$2:$ZZ$2614, 1415, MATCH($B$2, resultados!$A$1:$ZZ$1, 0))</f>
        <v/>
      </c>
      <c r="C1421">
        <f>INDEX(resultados!$A$2:$ZZ$2614, 1415, MATCH($B$3, resultados!$A$1:$ZZ$1, 0))</f>
        <v/>
      </c>
    </row>
    <row r="1422">
      <c r="A1422">
        <f>INDEX(resultados!$A$2:$ZZ$2614, 1416, MATCH($B$1, resultados!$A$1:$ZZ$1, 0))</f>
        <v/>
      </c>
      <c r="B1422">
        <f>INDEX(resultados!$A$2:$ZZ$2614, 1416, MATCH($B$2, resultados!$A$1:$ZZ$1, 0))</f>
        <v/>
      </c>
      <c r="C1422">
        <f>INDEX(resultados!$A$2:$ZZ$2614, 1416, MATCH($B$3, resultados!$A$1:$ZZ$1, 0))</f>
        <v/>
      </c>
    </row>
    <row r="1423">
      <c r="A1423">
        <f>INDEX(resultados!$A$2:$ZZ$2614, 1417, MATCH($B$1, resultados!$A$1:$ZZ$1, 0))</f>
        <v/>
      </c>
      <c r="B1423">
        <f>INDEX(resultados!$A$2:$ZZ$2614, 1417, MATCH($B$2, resultados!$A$1:$ZZ$1, 0))</f>
        <v/>
      </c>
      <c r="C1423">
        <f>INDEX(resultados!$A$2:$ZZ$2614, 1417, MATCH($B$3, resultados!$A$1:$ZZ$1, 0))</f>
        <v/>
      </c>
    </row>
    <row r="1424">
      <c r="A1424">
        <f>INDEX(resultados!$A$2:$ZZ$2614, 1418, MATCH($B$1, resultados!$A$1:$ZZ$1, 0))</f>
        <v/>
      </c>
      <c r="B1424">
        <f>INDEX(resultados!$A$2:$ZZ$2614, 1418, MATCH($B$2, resultados!$A$1:$ZZ$1, 0))</f>
        <v/>
      </c>
      <c r="C1424">
        <f>INDEX(resultados!$A$2:$ZZ$2614, 1418, MATCH($B$3, resultados!$A$1:$ZZ$1, 0))</f>
        <v/>
      </c>
    </row>
    <row r="1425">
      <c r="A1425">
        <f>INDEX(resultados!$A$2:$ZZ$2614, 1419, MATCH($B$1, resultados!$A$1:$ZZ$1, 0))</f>
        <v/>
      </c>
      <c r="B1425">
        <f>INDEX(resultados!$A$2:$ZZ$2614, 1419, MATCH($B$2, resultados!$A$1:$ZZ$1, 0))</f>
        <v/>
      </c>
      <c r="C1425">
        <f>INDEX(resultados!$A$2:$ZZ$2614, 1419, MATCH($B$3, resultados!$A$1:$ZZ$1, 0))</f>
        <v/>
      </c>
    </row>
    <row r="1426">
      <c r="A1426">
        <f>INDEX(resultados!$A$2:$ZZ$2614, 1420, MATCH($B$1, resultados!$A$1:$ZZ$1, 0))</f>
        <v/>
      </c>
      <c r="B1426">
        <f>INDEX(resultados!$A$2:$ZZ$2614, 1420, MATCH($B$2, resultados!$A$1:$ZZ$1, 0))</f>
        <v/>
      </c>
      <c r="C1426">
        <f>INDEX(resultados!$A$2:$ZZ$2614, 1420, MATCH($B$3, resultados!$A$1:$ZZ$1, 0))</f>
        <v/>
      </c>
    </row>
    <row r="1427">
      <c r="A1427">
        <f>INDEX(resultados!$A$2:$ZZ$2614, 1421, MATCH($B$1, resultados!$A$1:$ZZ$1, 0))</f>
        <v/>
      </c>
      <c r="B1427">
        <f>INDEX(resultados!$A$2:$ZZ$2614, 1421, MATCH($B$2, resultados!$A$1:$ZZ$1, 0))</f>
        <v/>
      </c>
      <c r="C1427">
        <f>INDEX(resultados!$A$2:$ZZ$2614, 1421, MATCH($B$3, resultados!$A$1:$ZZ$1, 0))</f>
        <v/>
      </c>
    </row>
    <row r="1428">
      <c r="A1428">
        <f>INDEX(resultados!$A$2:$ZZ$2614, 1422, MATCH($B$1, resultados!$A$1:$ZZ$1, 0))</f>
        <v/>
      </c>
      <c r="B1428">
        <f>INDEX(resultados!$A$2:$ZZ$2614, 1422, MATCH($B$2, resultados!$A$1:$ZZ$1, 0))</f>
        <v/>
      </c>
      <c r="C1428">
        <f>INDEX(resultados!$A$2:$ZZ$2614, 1422, MATCH($B$3, resultados!$A$1:$ZZ$1, 0))</f>
        <v/>
      </c>
    </row>
    <row r="1429">
      <c r="A1429">
        <f>INDEX(resultados!$A$2:$ZZ$2614, 1423, MATCH($B$1, resultados!$A$1:$ZZ$1, 0))</f>
        <v/>
      </c>
      <c r="B1429">
        <f>INDEX(resultados!$A$2:$ZZ$2614, 1423, MATCH($B$2, resultados!$A$1:$ZZ$1, 0))</f>
        <v/>
      </c>
      <c r="C1429">
        <f>INDEX(resultados!$A$2:$ZZ$2614, 1423, MATCH($B$3, resultados!$A$1:$ZZ$1, 0))</f>
        <v/>
      </c>
    </row>
    <row r="1430">
      <c r="A1430">
        <f>INDEX(resultados!$A$2:$ZZ$2614, 1424, MATCH($B$1, resultados!$A$1:$ZZ$1, 0))</f>
        <v/>
      </c>
      <c r="B1430">
        <f>INDEX(resultados!$A$2:$ZZ$2614, 1424, MATCH($B$2, resultados!$A$1:$ZZ$1, 0))</f>
        <v/>
      </c>
      <c r="C1430">
        <f>INDEX(resultados!$A$2:$ZZ$2614, 1424, MATCH($B$3, resultados!$A$1:$ZZ$1, 0))</f>
        <v/>
      </c>
    </row>
    <row r="1431">
      <c r="A1431">
        <f>INDEX(resultados!$A$2:$ZZ$2614, 1425, MATCH($B$1, resultados!$A$1:$ZZ$1, 0))</f>
        <v/>
      </c>
      <c r="B1431">
        <f>INDEX(resultados!$A$2:$ZZ$2614, 1425, MATCH($B$2, resultados!$A$1:$ZZ$1, 0))</f>
        <v/>
      </c>
      <c r="C1431">
        <f>INDEX(resultados!$A$2:$ZZ$2614, 1425, MATCH($B$3, resultados!$A$1:$ZZ$1, 0))</f>
        <v/>
      </c>
    </row>
    <row r="1432">
      <c r="A1432">
        <f>INDEX(resultados!$A$2:$ZZ$2614, 1426, MATCH($B$1, resultados!$A$1:$ZZ$1, 0))</f>
        <v/>
      </c>
      <c r="B1432">
        <f>INDEX(resultados!$A$2:$ZZ$2614, 1426, MATCH($B$2, resultados!$A$1:$ZZ$1, 0))</f>
        <v/>
      </c>
      <c r="C1432">
        <f>INDEX(resultados!$A$2:$ZZ$2614, 1426, MATCH($B$3, resultados!$A$1:$ZZ$1, 0))</f>
        <v/>
      </c>
    </row>
    <row r="1433">
      <c r="A1433">
        <f>INDEX(resultados!$A$2:$ZZ$2614, 1427, MATCH($B$1, resultados!$A$1:$ZZ$1, 0))</f>
        <v/>
      </c>
      <c r="B1433">
        <f>INDEX(resultados!$A$2:$ZZ$2614, 1427, MATCH($B$2, resultados!$A$1:$ZZ$1, 0))</f>
        <v/>
      </c>
      <c r="C1433">
        <f>INDEX(resultados!$A$2:$ZZ$2614, 1427, MATCH($B$3, resultados!$A$1:$ZZ$1, 0))</f>
        <v/>
      </c>
    </row>
    <row r="1434">
      <c r="A1434">
        <f>INDEX(resultados!$A$2:$ZZ$2614, 1428, MATCH($B$1, resultados!$A$1:$ZZ$1, 0))</f>
        <v/>
      </c>
      <c r="B1434">
        <f>INDEX(resultados!$A$2:$ZZ$2614, 1428, MATCH($B$2, resultados!$A$1:$ZZ$1, 0))</f>
        <v/>
      </c>
      <c r="C1434">
        <f>INDEX(resultados!$A$2:$ZZ$2614, 1428, MATCH($B$3, resultados!$A$1:$ZZ$1, 0))</f>
        <v/>
      </c>
    </row>
    <row r="1435">
      <c r="A1435">
        <f>INDEX(resultados!$A$2:$ZZ$2614, 1429, MATCH($B$1, resultados!$A$1:$ZZ$1, 0))</f>
        <v/>
      </c>
      <c r="B1435">
        <f>INDEX(resultados!$A$2:$ZZ$2614, 1429, MATCH($B$2, resultados!$A$1:$ZZ$1, 0))</f>
        <v/>
      </c>
      <c r="C1435">
        <f>INDEX(resultados!$A$2:$ZZ$2614, 1429, MATCH($B$3, resultados!$A$1:$ZZ$1, 0))</f>
        <v/>
      </c>
    </row>
    <row r="1436">
      <c r="A1436">
        <f>INDEX(resultados!$A$2:$ZZ$2614, 1430, MATCH($B$1, resultados!$A$1:$ZZ$1, 0))</f>
        <v/>
      </c>
      <c r="B1436">
        <f>INDEX(resultados!$A$2:$ZZ$2614, 1430, MATCH($B$2, resultados!$A$1:$ZZ$1, 0))</f>
        <v/>
      </c>
      <c r="C1436">
        <f>INDEX(resultados!$A$2:$ZZ$2614, 1430, MATCH($B$3, resultados!$A$1:$ZZ$1, 0))</f>
        <v/>
      </c>
    </row>
    <row r="1437">
      <c r="A1437">
        <f>INDEX(resultados!$A$2:$ZZ$2614, 1431, MATCH($B$1, resultados!$A$1:$ZZ$1, 0))</f>
        <v/>
      </c>
      <c r="B1437">
        <f>INDEX(resultados!$A$2:$ZZ$2614, 1431, MATCH($B$2, resultados!$A$1:$ZZ$1, 0))</f>
        <v/>
      </c>
      <c r="C1437">
        <f>INDEX(resultados!$A$2:$ZZ$2614, 1431, MATCH($B$3, resultados!$A$1:$ZZ$1, 0))</f>
        <v/>
      </c>
    </row>
    <row r="1438">
      <c r="A1438">
        <f>INDEX(resultados!$A$2:$ZZ$2614, 1432, MATCH($B$1, resultados!$A$1:$ZZ$1, 0))</f>
        <v/>
      </c>
      <c r="B1438">
        <f>INDEX(resultados!$A$2:$ZZ$2614, 1432, MATCH($B$2, resultados!$A$1:$ZZ$1, 0))</f>
        <v/>
      </c>
      <c r="C1438">
        <f>INDEX(resultados!$A$2:$ZZ$2614, 1432, MATCH($B$3, resultados!$A$1:$ZZ$1, 0))</f>
        <v/>
      </c>
    </row>
    <row r="1439">
      <c r="A1439">
        <f>INDEX(resultados!$A$2:$ZZ$2614, 1433, MATCH($B$1, resultados!$A$1:$ZZ$1, 0))</f>
        <v/>
      </c>
      <c r="B1439">
        <f>INDEX(resultados!$A$2:$ZZ$2614, 1433, MATCH($B$2, resultados!$A$1:$ZZ$1, 0))</f>
        <v/>
      </c>
      <c r="C1439">
        <f>INDEX(resultados!$A$2:$ZZ$2614, 1433, MATCH($B$3, resultados!$A$1:$ZZ$1, 0))</f>
        <v/>
      </c>
    </row>
    <row r="1440">
      <c r="A1440">
        <f>INDEX(resultados!$A$2:$ZZ$2614, 1434, MATCH($B$1, resultados!$A$1:$ZZ$1, 0))</f>
        <v/>
      </c>
      <c r="B1440">
        <f>INDEX(resultados!$A$2:$ZZ$2614, 1434, MATCH($B$2, resultados!$A$1:$ZZ$1, 0))</f>
        <v/>
      </c>
      <c r="C1440">
        <f>INDEX(resultados!$A$2:$ZZ$2614, 1434, MATCH($B$3, resultados!$A$1:$ZZ$1, 0))</f>
        <v/>
      </c>
    </row>
    <row r="1441">
      <c r="A1441">
        <f>INDEX(resultados!$A$2:$ZZ$2614, 1435, MATCH($B$1, resultados!$A$1:$ZZ$1, 0))</f>
        <v/>
      </c>
      <c r="B1441">
        <f>INDEX(resultados!$A$2:$ZZ$2614, 1435, MATCH($B$2, resultados!$A$1:$ZZ$1, 0))</f>
        <v/>
      </c>
      <c r="C1441">
        <f>INDEX(resultados!$A$2:$ZZ$2614, 1435, MATCH($B$3, resultados!$A$1:$ZZ$1, 0))</f>
        <v/>
      </c>
    </row>
    <row r="1442">
      <c r="A1442">
        <f>INDEX(resultados!$A$2:$ZZ$2614, 1436, MATCH($B$1, resultados!$A$1:$ZZ$1, 0))</f>
        <v/>
      </c>
      <c r="B1442">
        <f>INDEX(resultados!$A$2:$ZZ$2614, 1436, MATCH($B$2, resultados!$A$1:$ZZ$1, 0))</f>
        <v/>
      </c>
      <c r="C1442">
        <f>INDEX(resultados!$A$2:$ZZ$2614, 1436, MATCH($B$3, resultados!$A$1:$ZZ$1, 0))</f>
        <v/>
      </c>
    </row>
    <row r="1443">
      <c r="A1443">
        <f>INDEX(resultados!$A$2:$ZZ$2614, 1437, MATCH($B$1, resultados!$A$1:$ZZ$1, 0))</f>
        <v/>
      </c>
      <c r="B1443">
        <f>INDEX(resultados!$A$2:$ZZ$2614, 1437, MATCH($B$2, resultados!$A$1:$ZZ$1, 0))</f>
        <v/>
      </c>
      <c r="C1443">
        <f>INDEX(resultados!$A$2:$ZZ$2614, 1437, MATCH($B$3, resultados!$A$1:$ZZ$1, 0))</f>
        <v/>
      </c>
    </row>
    <row r="1444">
      <c r="A1444">
        <f>INDEX(resultados!$A$2:$ZZ$2614, 1438, MATCH($B$1, resultados!$A$1:$ZZ$1, 0))</f>
        <v/>
      </c>
      <c r="B1444">
        <f>INDEX(resultados!$A$2:$ZZ$2614, 1438, MATCH($B$2, resultados!$A$1:$ZZ$1, 0))</f>
        <v/>
      </c>
      <c r="C1444">
        <f>INDEX(resultados!$A$2:$ZZ$2614, 1438, MATCH($B$3, resultados!$A$1:$ZZ$1, 0))</f>
        <v/>
      </c>
    </row>
    <row r="1445">
      <c r="A1445">
        <f>INDEX(resultados!$A$2:$ZZ$2614, 1439, MATCH($B$1, resultados!$A$1:$ZZ$1, 0))</f>
        <v/>
      </c>
      <c r="B1445">
        <f>INDEX(resultados!$A$2:$ZZ$2614, 1439, MATCH($B$2, resultados!$A$1:$ZZ$1, 0))</f>
        <v/>
      </c>
      <c r="C1445">
        <f>INDEX(resultados!$A$2:$ZZ$2614, 1439, MATCH($B$3, resultados!$A$1:$ZZ$1, 0))</f>
        <v/>
      </c>
    </row>
    <row r="1446">
      <c r="A1446">
        <f>INDEX(resultados!$A$2:$ZZ$2614, 1440, MATCH($B$1, resultados!$A$1:$ZZ$1, 0))</f>
        <v/>
      </c>
      <c r="B1446">
        <f>INDEX(resultados!$A$2:$ZZ$2614, 1440, MATCH($B$2, resultados!$A$1:$ZZ$1, 0))</f>
        <v/>
      </c>
      <c r="C1446">
        <f>INDEX(resultados!$A$2:$ZZ$2614, 1440, MATCH($B$3, resultados!$A$1:$ZZ$1, 0))</f>
        <v/>
      </c>
    </row>
    <row r="1447">
      <c r="A1447">
        <f>INDEX(resultados!$A$2:$ZZ$2614, 1441, MATCH($B$1, resultados!$A$1:$ZZ$1, 0))</f>
        <v/>
      </c>
      <c r="B1447">
        <f>INDEX(resultados!$A$2:$ZZ$2614, 1441, MATCH($B$2, resultados!$A$1:$ZZ$1, 0))</f>
        <v/>
      </c>
      <c r="C1447">
        <f>INDEX(resultados!$A$2:$ZZ$2614, 1441, MATCH($B$3, resultados!$A$1:$ZZ$1, 0))</f>
        <v/>
      </c>
    </row>
    <row r="1448">
      <c r="A1448">
        <f>INDEX(resultados!$A$2:$ZZ$2614, 1442, MATCH($B$1, resultados!$A$1:$ZZ$1, 0))</f>
        <v/>
      </c>
      <c r="B1448">
        <f>INDEX(resultados!$A$2:$ZZ$2614, 1442, MATCH($B$2, resultados!$A$1:$ZZ$1, 0))</f>
        <v/>
      </c>
      <c r="C1448">
        <f>INDEX(resultados!$A$2:$ZZ$2614, 1442, MATCH($B$3, resultados!$A$1:$ZZ$1, 0))</f>
        <v/>
      </c>
    </row>
    <row r="1449">
      <c r="A1449">
        <f>INDEX(resultados!$A$2:$ZZ$2614, 1443, MATCH($B$1, resultados!$A$1:$ZZ$1, 0))</f>
        <v/>
      </c>
      <c r="B1449">
        <f>INDEX(resultados!$A$2:$ZZ$2614, 1443, MATCH($B$2, resultados!$A$1:$ZZ$1, 0))</f>
        <v/>
      </c>
      <c r="C1449">
        <f>INDEX(resultados!$A$2:$ZZ$2614, 1443, MATCH($B$3, resultados!$A$1:$ZZ$1, 0))</f>
        <v/>
      </c>
    </row>
    <row r="1450">
      <c r="A1450">
        <f>INDEX(resultados!$A$2:$ZZ$2614, 1444, MATCH($B$1, resultados!$A$1:$ZZ$1, 0))</f>
        <v/>
      </c>
      <c r="B1450">
        <f>INDEX(resultados!$A$2:$ZZ$2614, 1444, MATCH($B$2, resultados!$A$1:$ZZ$1, 0))</f>
        <v/>
      </c>
      <c r="C1450">
        <f>INDEX(resultados!$A$2:$ZZ$2614, 1444, MATCH($B$3, resultados!$A$1:$ZZ$1, 0))</f>
        <v/>
      </c>
    </row>
    <row r="1451">
      <c r="A1451">
        <f>INDEX(resultados!$A$2:$ZZ$2614, 1445, MATCH($B$1, resultados!$A$1:$ZZ$1, 0))</f>
        <v/>
      </c>
      <c r="B1451">
        <f>INDEX(resultados!$A$2:$ZZ$2614, 1445, MATCH($B$2, resultados!$A$1:$ZZ$1, 0))</f>
        <v/>
      </c>
      <c r="C1451">
        <f>INDEX(resultados!$A$2:$ZZ$2614, 1445, MATCH($B$3, resultados!$A$1:$ZZ$1, 0))</f>
        <v/>
      </c>
    </row>
    <row r="1452">
      <c r="A1452">
        <f>INDEX(resultados!$A$2:$ZZ$2614, 1446, MATCH($B$1, resultados!$A$1:$ZZ$1, 0))</f>
        <v/>
      </c>
      <c r="B1452">
        <f>INDEX(resultados!$A$2:$ZZ$2614, 1446, MATCH($B$2, resultados!$A$1:$ZZ$1, 0))</f>
        <v/>
      </c>
      <c r="C1452">
        <f>INDEX(resultados!$A$2:$ZZ$2614, 1446, MATCH($B$3, resultados!$A$1:$ZZ$1, 0))</f>
        <v/>
      </c>
    </row>
    <row r="1453">
      <c r="A1453">
        <f>INDEX(resultados!$A$2:$ZZ$2614, 1447, MATCH($B$1, resultados!$A$1:$ZZ$1, 0))</f>
        <v/>
      </c>
      <c r="B1453">
        <f>INDEX(resultados!$A$2:$ZZ$2614, 1447, MATCH($B$2, resultados!$A$1:$ZZ$1, 0))</f>
        <v/>
      </c>
      <c r="C1453">
        <f>INDEX(resultados!$A$2:$ZZ$2614, 1447, MATCH($B$3, resultados!$A$1:$ZZ$1, 0))</f>
        <v/>
      </c>
    </row>
    <row r="1454">
      <c r="A1454">
        <f>INDEX(resultados!$A$2:$ZZ$2614, 1448, MATCH($B$1, resultados!$A$1:$ZZ$1, 0))</f>
        <v/>
      </c>
      <c r="B1454">
        <f>INDEX(resultados!$A$2:$ZZ$2614, 1448, MATCH($B$2, resultados!$A$1:$ZZ$1, 0))</f>
        <v/>
      </c>
      <c r="C1454">
        <f>INDEX(resultados!$A$2:$ZZ$2614, 1448, MATCH($B$3, resultados!$A$1:$ZZ$1, 0))</f>
        <v/>
      </c>
    </row>
    <row r="1455">
      <c r="A1455">
        <f>INDEX(resultados!$A$2:$ZZ$2614, 1449, MATCH($B$1, resultados!$A$1:$ZZ$1, 0))</f>
        <v/>
      </c>
      <c r="B1455">
        <f>INDEX(resultados!$A$2:$ZZ$2614, 1449, MATCH($B$2, resultados!$A$1:$ZZ$1, 0))</f>
        <v/>
      </c>
      <c r="C1455">
        <f>INDEX(resultados!$A$2:$ZZ$2614, 1449, MATCH($B$3, resultados!$A$1:$ZZ$1, 0))</f>
        <v/>
      </c>
    </row>
    <row r="1456">
      <c r="A1456">
        <f>INDEX(resultados!$A$2:$ZZ$2614, 1450, MATCH($B$1, resultados!$A$1:$ZZ$1, 0))</f>
        <v/>
      </c>
      <c r="B1456">
        <f>INDEX(resultados!$A$2:$ZZ$2614, 1450, MATCH($B$2, resultados!$A$1:$ZZ$1, 0))</f>
        <v/>
      </c>
      <c r="C1456">
        <f>INDEX(resultados!$A$2:$ZZ$2614, 1450, MATCH($B$3, resultados!$A$1:$ZZ$1, 0))</f>
        <v/>
      </c>
    </row>
    <row r="1457">
      <c r="A1457">
        <f>INDEX(resultados!$A$2:$ZZ$2614, 1451, MATCH($B$1, resultados!$A$1:$ZZ$1, 0))</f>
        <v/>
      </c>
      <c r="B1457">
        <f>INDEX(resultados!$A$2:$ZZ$2614, 1451, MATCH($B$2, resultados!$A$1:$ZZ$1, 0))</f>
        <v/>
      </c>
      <c r="C1457">
        <f>INDEX(resultados!$A$2:$ZZ$2614, 1451, MATCH($B$3, resultados!$A$1:$ZZ$1, 0))</f>
        <v/>
      </c>
    </row>
    <row r="1458">
      <c r="A1458">
        <f>INDEX(resultados!$A$2:$ZZ$2614, 1452, MATCH($B$1, resultados!$A$1:$ZZ$1, 0))</f>
        <v/>
      </c>
      <c r="B1458">
        <f>INDEX(resultados!$A$2:$ZZ$2614, 1452, MATCH($B$2, resultados!$A$1:$ZZ$1, 0))</f>
        <v/>
      </c>
      <c r="C1458">
        <f>INDEX(resultados!$A$2:$ZZ$2614, 1452, MATCH($B$3, resultados!$A$1:$ZZ$1, 0))</f>
        <v/>
      </c>
    </row>
    <row r="1459">
      <c r="A1459">
        <f>INDEX(resultados!$A$2:$ZZ$2614, 1453, MATCH($B$1, resultados!$A$1:$ZZ$1, 0))</f>
        <v/>
      </c>
      <c r="B1459">
        <f>INDEX(resultados!$A$2:$ZZ$2614, 1453, MATCH($B$2, resultados!$A$1:$ZZ$1, 0))</f>
        <v/>
      </c>
      <c r="C1459">
        <f>INDEX(resultados!$A$2:$ZZ$2614, 1453, MATCH($B$3, resultados!$A$1:$ZZ$1, 0))</f>
        <v/>
      </c>
    </row>
    <row r="1460">
      <c r="A1460">
        <f>INDEX(resultados!$A$2:$ZZ$2614, 1454, MATCH($B$1, resultados!$A$1:$ZZ$1, 0))</f>
        <v/>
      </c>
      <c r="B1460">
        <f>INDEX(resultados!$A$2:$ZZ$2614, 1454, MATCH($B$2, resultados!$A$1:$ZZ$1, 0))</f>
        <v/>
      </c>
      <c r="C1460">
        <f>INDEX(resultados!$A$2:$ZZ$2614, 1454, MATCH($B$3, resultados!$A$1:$ZZ$1, 0))</f>
        <v/>
      </c>
    </row>
    <row r="1461">
      <c r="A1461">
        <f>INDEX(resultados!$A$2:$ZZ$2614, 1455, MATCH($B$1, resultados!$A$1:$ZZ$1, 0))</f>
        <v/>
      </c>
      <c r="B1461">
        <f>INDEX(resultados!$A$2:$ZZ$2614, 1455, MATCH($B$2, resultados!$A$1:$ZZ$1, 0))</f>
        <v/>
      </c>
      <c r="C1461">
        <f>INDEX(resultados!$A$2:$ZZ$2614, 1455, MATCH($B$3, resultados!$A$1:$ZZ$1, 0))</f>
        <v/>
      </c>
    </row>
    <row r="1462">
      <c r="A1462">
        <f>INDEX(resultados!$A$2:$ZZ$2614, 1456, MATCH($B$1, resultados!$A$1:$ZZ$1, 0))</f>
        <v/>
      </c>
      <c r="B1462">
        <f>INDEX(resultados!$A$2:$ZZ$2614, 1456, MATCH($B$2, resultados!$A$1:$ZZ$1, 0))</f>
        <v/>
      </c>
      <c r="C1462">
        <f>INDEX(resultados!$A$2:$ZZ$2614, 1456, MATCH($B$3, resultados!$A$1:$ZZ$1, 0))</f>
        <v/>
      </c>
    </row>
    <row r="1463">
      <c r="A1463">
        <f>INDEX(resultados!$A$2:$ZZ$2614, 1457, MATCH($B$1, resultados!$A$1:$ZZ$1, 0))</f>
        <v/>
      </c>
      <c r="B1463">
        <f>INDEX(resultados!$A$2:$ZZ$2614, 1457, MATCH($B$2, resultados!$A$1:$ZZ$1, 0))</f>
        <v/>
      </c>
      <c r="C1463">
        <f>INDEX(resultados!$A$2:$ZZ$2614, 1457, MATCH($B$3, resultados!$A$1:$ZZ$1, 0))</f>
        <v/>
      </c>
    </row>
    <row r="1464">
      <c r="A1464">
        <f>INDEX(resultados!$A$2:$ZZ$2614, 1458, MATCH($B$1, resultados!$A$1:$ZZ$1, 0))</f>
        <v/>
      </c>
      <c r="B1464">
        <f>INDEX(resultados!$A$2:$ZZ$2614, 1458, MATCH($B$2, resultados!$A$1:$ZZ$1, 0))</f>
        <v/>
      </c>
      <c r="C1464">
        <f>INDEX(resultados!$A$2:$ZZ$2614, 1458, MATCH($B$3, resultados!$A$1:$ZZ$1, 0))</f>
        <v/>
      </c>
    </row>
    <row r="1465">
      <c r="A1465">
        <f>INDEX(resultados!$A$2:$ZZ$2614, 1459, MATCH($B$1, resultados!$A$1:$ZZ$1, 0))</f>
        <v/>
      </c>
      <c r="B1465">
        <f>INDEX(resultados!$A$2:$ZZ$2614, 1459, MATCH($B$2, resultados!$A$1:$ZZ$1, 0))</f>
        <v/>
      </c>
      <c r="C1465">
        <f>INDEX(resultados!$A$2:$ZZ$2614, 1459, MATCH($B$3, resultados!$A$1:$ZZ$1, 0))</f>
        <v/>
      </c>
    </row>
    <row r="1466">
      <c r="A1466">
        <f>INDEX(resultados!$A$2:$ZZ$2614, 1460, MATCH($B$1, resultados!$A$1:$ZZ$1, 0))</f>
        <v/>
      </c>
      <c r="B1466">
        <f>INDEX(resultados!$A$2:$ZZ$2614, 1460, MATCH($B$2, resultados!$A$1:$ZZ$1, 0))</f>
        <v/>
      </c>
      <c r="C1466">
        <f>INDEX(resultados!$A$2:$ZZ$2614, 1460, MATCH($B$3, resultados!$A$1:$ZZ$1, 0))</f>
        <v/>
      </c>
    </row>
    <row r="1467">
      <c r="A1467">
        <f>INDEX(resultados!$A$2:$ZZ$2614, 1461, MATCH($B$1, resultados!$A$1:$ZZ$1, 0))</f>
        <v/>
      </c>
      <c r="B1467">
        <f>INDEX(resultados!$A$2:$ZZ$2614, 1461, MATCH($B$2, resultados!$A$1:$ZZ$1, 0))</f>
        <v/>
      </c>
      <c r="C1467">
        <f>INDEX(resultados!$A$2:$ZZ$2614, 1461, MATCH($B$3, resultados!$A$1:$ZZ$1, 0))</f>
        <v/>
      </c>
    </row>
    <row r="1468">
      <c r="A1468">
        <f>INDEX(resultados!$A$2:$ZZ$2614, 1462, MATCH($B$1, resultados!$A$1:$ZZ$1, 0))</f>
        <v/>
      </c>
      <c r="B1468">
        <f>INDEX(resultados!$A$2:$ZZ$2614, 1462, MATCH($B$2, resultados!$A$1:$ZZ$1, 0))</f>
        <v/>
      </c>
      <c r="C1468">
        <f>INDEX(resultados!$A$2:$ZZ$2614, 1462, MATCH($B$3, resultados!$A$1:$ZZ$1, 0))</f>
        <v/>
      </c>
    </row>
    <row r="1469">
      <c r="A1469">
        <f>INDEX(resultados!$A$2:$ZZ$2614, 1463, MATCH($B$1, resultados!$A$1:$ZZ$1, 0))</f>
        <v/>
      </c>
      <c r="B1469">
        <f>INDEX(resultados!$A$2:$ZZ$2614, 1463, MATCH($B$2, resultados!$A$1:$ZZ$1, 0))</f>
        <v/>
      </c>
      <c r="C1469">
        <f>INDEX(resultados!$A$2:$ZZ$2614, 1463, MATCH($B$3, resultados!$A$1:$ZZ$1, 0))</f>
        <v/>
      </c>
    </row>
    <row r="1470">
      <c r="A1470">
        <f>INDEX(resultados!$A$2:$ZZ$2614, 1464, MATCH($B$1, resultados!$A$1:$ZZ$1, 0))</f>
        <v/>
      </c>
      <c r="B1470">
        <f>INDEX(resultados!$A$2:$ZZ$2614, 1464, MATCH($B$2, resultados!$A$1:$ZZ$1, 0))</f>
        <v/>
      </c>
      <c r="C1470">
        <f>INDEX(resultados!$A$2:$ZZ$2614, 1464, MATCH($B$3, resultados!$A$1:$ZZ$1, 0))</f>
        <v/>
      </c>
    </row>
    <row r="1471">
      <c r="A1471">
        <f>INDEX(resultados!$A$2:$ZZ$2614, 1465, MATCH($B$1, resultados!$A$1:$ZZ$1, 0))</f>
        <v/>
      </c>
      <c r="B1471">
        <f>INDEX(resultados!$A$2:$ZZ$2614, 1465, MATCH($B$2, resultados!$A$1:$ZZ$1, 0))</f>
        <v/>
      </c>
      <c r="C1471">
        <f>INDEX(resultados!$A$2:$ZZ$2614, 1465, MATCH($B$3, resultados!$A$1:$ZZ$1, 0))</f>
        <v/>
      </c>
    </row>
    <row r="1472">
      <c r="A1472">
        <f>INDEX(resultados!$A$2:$ZZ$2614, 1466, MATCH($B$1, resultados!$A$1:$ZZ$1, 0))</f>
        <v/>
      </c>
      <c r="B1472">
        <f>INDEX(resultados!$A$2:$ZZ$2614, 1466, MATCH($B$2, resultados!$A$1:$ZZ$1, 0))</f>
        <v/>
      </c>
      <c r="C1472">
        <f>INDEX(resultados!$A$2:$ZZ$2614, 1466, MATCH($B$3, resultados!$A$1:$ZZ$1, 0))</f>
        <v/>
      </c>
    </row>
    <row r="1473">
      <c r="A1473">
        <f>INDEX(resultados!$A$2:$ZZ$2614, 1467, MATCH($B$1, resultados!$A$1:$ZZ$1, 0))</f>
        <v/>
      </c>
      <c r="B1473">
        <f>INDEX(resultados!$A$2:$ZZ$2614, 1467, MATCH($B$2, resultados!$A$1:$ZZ$1, 0))</f>
        <v/>
      </c>
      <c r="C1473">
        <f>INDEX(resultados!$A$2:$ZZ$2614, 1467, MATCH($B$3, resultados!$A$1:$ZZ$1, 0))</f>
        <v/>
      </c>
    </row>
    <row r="1474">
      <c r="A1474">
        <f>INDEX(resultados!$A$2:$ZZ$2614, 1468, MATCH($B$1, resultados!$A$1:$ZZ$1, 0))</f>
        <v/>
      </c>
      <c r="B1474">
        <f>INDEX(resultados!$A$2:$ZZ$2614, 1468, MATCH($B$2, resultados!$A$1:$ZZ$1, 0))</f>
        <v/>
      </c>
      <c r="C1474">
        <f>INDEX(resultados!$A$2:$ZZ$2614, 1468, MATCH($B$3, resultados!$A$1:$ZZ$1, 0))</f>
        <v/>
      </c>
    </row>
    <row r="1475">
      <c r="A1475">
        <f>INDEX(resultados!$A$2:$ZZ$2614, 1469, MATCH($B$1, resultados!$A$1:$ZZ$1, 0))</f>
        <v/>
      </c>
      <c r="B1475">
        <f>INDEX(resultados!$A$2:$ZZ$2614, 1469, MATCH($B$2, resultados!$A$1:$ZZ$1, 0))</f>
        <v/>
      </c>
      <c r="C1475">
        <f>INDEX(resultados!$A$2:$ZZ$2614, 1469, MATCH($B$3, resultados!$A$1:$ZZ$1, 0))</f>
        <v/>
      </c>
    </row>
    <row r="1476">
      <c r="A1476">
        <f>INDEX(resultados!$A$2:$ZZ$2614, 1470, MATCH($B$1, resultados!$A$1:$ZZ$1, 0))</f>
        <v/>
      </c>
      <c r="B1476">
        <f>INDEX(resultados!$A$2:$ZZ$2614, 1470, MATCH($B$2, resultados!$A$1:$ZZ$1, 0))</f>
        <v/>
      </c>
      <c r="C1476">
        <f>INDEX(resultados!$A$2:$ZZ$2614, 1470, MATCH($B$3, resultados!$A$1:$ZZ$1, 0))</f>
        <v/>
      </c>
    </row>
    <row r="1477">
      <c r="A1477">
        <f>INDEX(resultados!$A$2:$ZZ$2614, 1471, MATCH($B$1, resultados!$A$1:$ZZ$1, 0))</f>
        <v/>
      </c>
      <c r="B1477">
        <f>INDEX(resultados!$A$2:$ZZ$2614, 1471, MATCH($B$2, resultados!$A$1:$ZZ$1, 0))</f>
        <v/>
      </c>
      <c r="C1477">
        <f>INDEX(resultados!$A$2:$ZZ$2614, 1471, MATCH($B$3, resultados!$A$1:$ZZ$1, 0))</f>
        <v/>
      </c>
    </row>
    <row r="1478">
      <c r="A1478">
        <f>INDEX(resultados!$A$2:$ZZ$2614, 1472, MATCH($B$1, resultados!$A$1:$ZZ$1, 0))</f>
        <v/>
      </c>
      <c r="B1478">
        <f>INDEX(resultados!$A$2:$ZZ$2614, 1472, MATCH($B$2, resultados!$A$1:$ZZ$1, 0))</f>
        <v/>
      </c>
      <c r="C1478">
        <f>INDEX(resultados!$A$2:$ZZ$2614, 1472, MATCH($B$3, resultados!$A$1:$ZZ$1, 0))</f>
        <v/>
      </c>
    </row>
    <row r="1479">
      <c r="A1479">
        <f>INDEX(resultados!$A$2:$ZZ$2614, 1473, MATCH($B$1, resultados!$A$1:$ZZ$1, 0))</f>
        <v/>
      </c>
      <c r="B1479">
        <f>INDEX(resultados!$A$2:$ZZ$2614, 1473, MATCH($B$2, resultados!$A$1:$ZZ$1, 0))</f>
        <v/>
      </c>
      <c r="C1479">
        <f>INDEX(resultados!$A$2:$ZZ$2614, 1473, MATCH($B$3, resultados!$A$1:$ZZ$1, 0))</f>
        <v/>
      </c>
    </row>
    <row r="1480">
      <c r="A1480">
        <f>INDEX(resultados!$A$2:$ZZ$2614, 1474, MATCH($B$1, resultados!$A$1:$ZZ$1, 0))</f>
        <v/>
      </c>
      <c r="B1480">
        <f>INDEX(resultados!$A$2:$ZZ$2614, 1474, MATCH($B$2, resultados!$A$1:$ZZ$1, 0))</f>
        <v/>
      </c>
      <c r="C1480">
        <f>INDEX(resultados!$A$2:$ZZ$2614, 1474, MATCH($B$3, resultados!$A$1:$ZZ$1, 0))</f>
        <v/>
      </c>
    </row>
    <row r="1481">
      <c r="A1481">
        <f>INDEX(resultados!$A$2:$ZZ$2614, 1475, MATCH($B$1, resultados!$A$1:$ZZ$1, 0))</f>
        <v/>
      </c>
      <c r="B1481">
        <f>INDEX(resultados!$A$2:$ZZ$2614, 1475, MATCH($B$2, resultados!$A$1:$ZZ$1, 0))</f>
        <v/>
      </c>
      <c r="C1481">
        <f>INDEX(resultados!$A$2:$ZZ$2614, 1475, MATCH($B$3, resultados!$A$1:$ZZ$1, 0))</f>
        <v/>
      </c>
    </row>
    <row r="1482">
      <c r="A1482">
        <f>INDEX(resultados!$A$2:$ZZ$2614, 1476, MATCH($B$1, resultados!$A$1:$ZZ$1, 0))</f>
        <v/>
      </c>
      <c r="B1482">
        <f>INDEX(resultados!$A$2:$ZZ$2614, 1476, MATCH($B$2, resultados!$A$1:$ZZ$1, 0))</f>
        <v/>
      </c>
      <c r="C1482">
        <f>INDEX(resultados!$A$2:$ZZ$2614, 1476, MATCH($B$3, resultados!$A$1:$ZZ$1, 0))</f>
        <v/>
      </c>
    </row>
    <row r="1483">
      <c r="A1483">
        <f>INDEX(resultados!$A$2:$ZZ$2614, 1477, MATCH($B$1, resultados!$A$1:$ZZ$1, 0))</f>
        <v/>
      </c>
      <c r="B1483">
        <f>INDEX(resultados!$A$2:$ZZ$2614, 1477, MATCH($B$2, resultados!$A$1:$ZZ$1, 0))</f>
        <v/>
      </c>
      <c r="C1483">
        <f>INDEX(resultados!$A$2:$ZZ$2614, 1477, MATCH($B$3, resultados!$A$1:$ZZ$1, 0))</f>
        <v/>
      </c>
    </row>
    <row r="1484">
      <c r="A1484">
        <f>INDEX(resultados!$A$2:$ZZ$2614, 1478, MATCH($B$1, resultados!$A$1:$ZZ$1, 0))</f>
        <v/>
      </c>
      <c r="B1484">
        <f>INDEX(resultados!$A$2:$ZZ$2614, 1478, MATCH($B$2, resultados!$A$1:$ZZ$1, 0))</f>
        <v/>
      </c>
      <c r="C1484">
        <f>INDEX(resultados!$A$2:$ZZ$2614, 1478, MATCH($B$3, resultados!$A$1:$ZZ$1, 0))</f>
        <v/>
      </c>
    </row>
    <row r="1485">
      <c r="A1485">
        <f>INDEX(resultados!$A$2:$ZZ$2614, 1479, MATCH($B$1, resultados!$A$1:$ZZ$1, 0))</f>
        <v/>
      </c>
      <c r="B1485">
        <f>INDEX(resultados!$A$2:$ZZ$2614, 1479, MATCH($B$2, resultados!$A$1:$ZZ$1, 0))</f>
        <v/>
      </c>
      <c r="C1485">
        <f>INDEX(resultados!$A$2:$ZZ$2614, 1479, MATCH($B$3, resultados!$A$1:$ZZ$1, 0))</f>
        <v/>
      </c>
    </row>
    <row r="1486">
      <c r="A1486">
        <f>INDEX(resultados!$A$2:$ZZ$2614, 1480, MATCH($B$1, resultados!$A$1:$ZZ$1, 0))</f>
        <v/>
      </c>
      <c r="B1486">
        <f>INDEX(resultados!$A$2:$ZZ$2614, 1480, MATCH($B$2, resultados!$A$1:$ZZ$1, 0))</f>
        <v/>
      </c>
      <c r="C1486">
        <f>INDEX(resultados!$A$2:$ZZ$2614, 1480, MATCH($B$3, resultados!$A$1:$ZZ$1, 0))</f>
        <v/>
      </c>
    </row>
    <row r="1487">
      <c r="A1487">
        <f>INDEX(resultados!$A$2:$ZZ$2614, 1481, MATCH($B$1, resultados!$A$1:$ZZ$1, 0))</f>
        <v/>
      </c>
      <c r="B1487">
        <f>INDEX(resultados!$A$2:$ZZ$2614, 1481, MATCH($B$2, resultados!$A$1:$ZZ$1, 0))</f>
        <v/>
      </c>
      <c r="C1487">
        <f>INDEX(resultados!$A$2:$ZZ$2614, 1481, MATCH($B$3, resultados!$A$1:$ZZ$1, 0))</f>
        <v/>
      </c>
    </row>
    <row r="1488">
      <c r="A1488">
        <f>INDEX(resultados!$A$2:$ZZ$2614, 1482, MATCH($B$1, resultados!$A$1:$ZZ$1, 0))</f>
        <v/>
      </c>
      <c r="B1488">
        <f>INDEX(resultados!$A$2:$ZZ$2614, 1482, MATCH($B$2, resultados!$A$1:$ZZ$1, 0))</f>
        <v/>
      </c>
      <c r="C1488">
        <f>INDEX(resultados!$A$2:$ZZ$2614, 1482, MATCH($B$3, resultados!$A$1:$ZZ$1, 0))</f>
        <v/>
      </c>
    </row>
    <row r="1489">
      <c r="A1489">
        <f>INDEX(resultados!$A$2:$ZZ$2614, 1483, MATCH($B$1, resultados!$A$1:$ZZ$1, 0))</f>
        <v/>
      </c>
      <c r="B1489">
        <f>INDEX(resultados!$A$2:$ZZ$2614, 1483, MATCH($B$2, resultados!$A$1:$ZZ$1, 0))</f>
        <v/>
      </c>
      <c r="C1489">
        <f>INDEX(resultados!$A$2:$ZZ$2614, 1483, MATCH($B$3, resultados!$A$1:$ZZ$1, 0))</f>
        <v/>
      </c>
    </row>
    <row r="1490">
      <c r="A1490">
        <f>INDEX(resultados!$A$2:$ZZ$2614, 1484, MATCH($B$1, resultados!$A$1:$ZZ$1, 0))</f>
        <v/>
      </c>
      <c r="B1490">
        <f>INDEX(resultados!$A$2:$ZZ$2614, 1484, MATCH($B$2, resultados!$A$1:$ZZ$1, 0))</f>
        <v/>
      </c>
      <c r="C1490">
        <f>INDEX(resultados!$A$2:$ZZ$2614, 1484, MATCH($B$3, resultados!$A$1:$ZZ$1, 0))</f>
        <v/>
      </c>
    </row>
    <row r="1491">
      <c r="A1491">
        <f>INDEX(resultados!$A$2:$ZZ$2614, 1485, MATCH($B$1, resultados!$A$1:$ZZ$1, 0))</f>
        <v/>
      </c>
      <c r="B1491">
        <f>INDEX(resultados!$A$2:$ZZ$2614, 1485, MATCH($B$2, resultados!$A$1:$ZZ$1, 0))</f>
        <v/>
      </c>
      <c r="C1491">
        <f>INDEX(resultados!$A$2:$ZZ$2614, 1485, MATCH($B$3, resultados!$A$1:$ZZ$1, 0))</f>
        <v/>
      </c>
    </row>
    <row r="1492">
      <c r="A1492">
        <f>INDEX(resultados!$A$2:$ZZ$2614, 1486, MATCH($B$1, resultados!$A$1:$ZZ$1, 0))</f>
        <v/>
      </c>
      <c r="B1492">
        <f>INDEX(resultados!$A$2:$ZZ$2614, 1486, MATCH($B$2, resultados!$A$1:$ZZ$1, 0))</f>
        <v/>
      </c>
      <c r="C1492">
        <f>INDEX(resultados!$A$2:$ZZ$2614, 1486, MATCH($B$3, resultados!$A$1:$ZZ$1, 0))</f>
        <v/>
      </c>
    </row>
    <row r="1493">
      <c r="A1493">
        <f>INDEX(resultados!$A$2:$ZZ$2614, 1487, MATCH($B$1, resultados!$A$1:$ZZ$1, 0))</f>
        <v/>
      </c>
      <c r="B1493">
        <f>INDEX(resultados!$A$2:$ZZ$2614, 1487, MATCH($B$2, resultados!$A$1:$ZZ$1, 0))</f>
        <v/>
      </c>
      <c r="C1493">
        <f>INDEX(resultados!$A$2:$ZZ$2614, 1487, MATCH($B$3, resultados!$A$1:$ZZ$1, 0))</f>
        <v/>
      </c>
    </row>
    <row r="1494">
      <c r="A1494">
        <f>INDEX(resultados!$A$2:$ZZ$2614, 1488, MATCH($B$1, resultados!$A$1:$ZZ$1, 0))</f>
        <v/>
      </c>
      <c r="B1494">
        <f>INDEX(resultados!$A$2:$ZZ$2614, 1488, MATCH($B$2, resultados!$A$1:$ZZ$1, 0))</f>
        <v/>
      </c>
      <c r="C1494">
        <f>INDEX(resultados!$A$2:$ZZ$2614, 1488, MATCH($B$3, resultados!$A$1:$ZZ$1, 0))</f>
        <v/>
      </c>
    </row>
    <row r="1495">
      <c r="A1495">
        <f>INDEX(resultados!$A$2:$ZZ$2614, 1489, MATCH($B$1, resultados!$A$1:$ZZ$1, 0))</f>
        <v/>
      </c>
      <c r="B1495">
        <f>INDEX(resultados!$A$2:$ZZ$2614, 1489, MATCH($B$2, resultados!$A$1:$ZZ$1, 0))</f>
        <v/>
      </c>
      <c r="C1495">
        <f>INDEX(resultados!$A$2:$ZZ$2614, 1489, MATCH($B$3, resultados!$A$1:$ZZ$1, 0))</f>
        <v/>
      </c>
    </row>
    <row r="1496">
      <c r="A1496">
        <f>INDEX(resultados!$A$2:$ZZ$2614, 1490, MATCH($B$1, resultados!$A$1:$ZZ$1, 0))</f>
        <v/>
      </c>
      <c r="B1496">
        <f>INDEX(resultados!$A$2:$ZZ$2614, 1490, MATCH($B$2, resultados!$A$1:$ZZ$1, 0))</f>
        <v/>
      </c>
      <c r="C1496">
        <f>INDEX(resultados!$A$2:$ZZ$2614, 1490, MATCH($B$3, resultados!$A$1:$ZZ$1, 0))</f>
        <v/>
      </c>
    </row>
    <row r="1497">
      <c r="A1497">
        <f>INDEX(resultados!$A$2:$ZZ$2614, 1491, MATCH($B$1, resultados!$A$1:$ZZ$1, 0))</f>
        <v/>
      </c>
      <c r="B1497">
        <f>INDEX(resultados!$A$2:$ZZ$2614, 1491, MATCH($B$2, resultados!$A$1:$ZZ$1, 0))</f>
        <v/>
      </c>
      <c r="C1497">
        <f>INDEX(resultados!$A$2:$ZZ$2614, 1491, MATCH($B$3, resultados!$A$1:$ZZ$1, 0))</f>
        <v/>
      </c>
    </row>
    <row r="1498">
      <c r="A1498">
        <f>INDEX(resultados!$A$2:$ZZ$2614, 1492, MATCH($B$1, resultados!$A$1:$ZZ$1, 0))</f>
        <v/>
      </c>
      <c r="B1498">
        <f>INDEX(resultados!$A$2:$ZZ$2614, 1492, MATCH($B$2, resultados!$A$1:$ZZ$1, 0))</f>
        <v/>
      </c>
      <c r="C1498">
        <f>INDEX(resultados!$A$2:$ZZ$2614, 1492, MATCH($B$3, resultados!$A$1:$ZZ$1, 0))</f>
        <v/>
      </c>
    </row>
    <row r="1499">
      <c r="A1499">
        <f>INDEX(resultados!$A$2:$ZZ$2614, 1493, MATCH($B$1, resultados!$A$1:$ZZ$1, 0))</f>
        <v/>
      </c>
      <c r="B1499">
        <f>INDEX(resultados!$A$2:$ZZ$2614, 1493, MATCH($B$2, resultados!$A$1:$ZZ$1, 0))</f>
        <v/>
      </c>
      <c r="C1499">
        <f>INDEX(resultados!$A$2:$ZZ$2614, 1493, MATCH($B$3, resultados!$A$1:$ZZ$1, 0))</f>
        <v/>
      </c>
    </row>
    <row r="1500">
      <c r="A1500">
        <f>INDEX(resultados!$A$2:$ZZ$2614, 1494, MATCH($B$1, resultados!$A$1:$ZZ$1, 0))</f>
        <v/>
      </c>
      <c r="B1500">
        <f>INDEX(resultados!$A$2:$ZZ$2614, 1494, MATCH($B$2, resultados!$A$1:$ZZ$1, 0))</f>
        <v/>
      </c>
      <c r="C1500">
        <f>INDEX(resultados!$A$2:$ZZ$2614, 1494, MATCH($B$3, resultados!$A$1:$ZZ$1, 0))</f>
        <v/>
      </c>
    </row>
    <row r="1501">
      <c r="A1501">
        <f>INDEX(resultados!$A$2:$ZZ$2614, 1495, MATCH($B$1, resultados!$A$1:$ZZ$1, 0))</f>
        <v/>
      </c>
      <c r="B1501">
        <f>INDEX(resultados!$A$2:$ZZ$2614, 1495, MATCH($B$2, resultados!$A$1:$ZZ$1, 0))</f>
        <v/>
      </c>
      <c r="C1501">
        <f>INDEX(resultados!$A$2:$ZZ$2614, 1495, MATCH($B$3, resultados!$A$1:$ZZ$1, 0))</f>
        <v/>
      </c>
    </row>
    <row r="1502">
      <c r="A1502">
        <f>INDEX(resultados!$A$2:$ZZ$2614, 1496, MATCH($B$1, resultados!$A$1:$ZZ$1, 0))</f>
        <v/>
      </c>
      <c r="B1502">
        <f>INDEX(resultados!$A$2:$ZZ$2614, 1496, MATCH($B$2, resultados!$A$1:$ZZ$1, 0))</f>
        <v/>
      </c>
      <c r="C1502">
        <f>INDEX(resultados!$A$2:$ZZ$2614, 1496, MATCH($B$3, resultados!$A$1:$ZZ$1, 0))</f>
        <v/>
      </c>
    </row>
    <row r="1503">
      <c r="A1503">
        <f>INDEX(resultados!$A$2:$ZZ$2614, 1497, MATCH($B$1, resultados!$A$1:$ZZ$1, 0))</f>
        <v/>
      </c>
      <c r="B1503">
        <f>INDEX(resultados!$A$2:$ZZ$2614, 1497, MATCH($B$2, resultados!$A$1:$ZZ$1, 0))</f>
        <v/>
      </c>
      <c r="C1503">
        <f>INDEX(resultados!$A$2:$ZZ$2614, 1497, MATCH($B$3, resultados!$A$1:$ZZ$1, 0))</f>
        <v/>
      </c>
    </row>
    <row r="1504">
      <c r="A1504">
        <f>INDEX(resultados!$A$2:$ZZ$2614, 1498, MATCH($B$1, resultados!$A$1:$ZZ$1, 0))</f>
        <v/>
      </c>
      <c r="B1504">
        <f>INDEX(resultados!$A$2:$ZZ$2614, 1498, MATCH($B$2, resultados!$A$1:$ZZ$1, 0))</f>
        <v/>
      </c>
      <c r="C1504">
        <f>INDEX(resultados!$A$2:$ZZ$2614, 1498, MATCH($B$3, resultados!$A$1:$ZZ$1, 0))</f>
        <v/>
      </c>
    </row>
    <row r="1505">
      <c r="A1505">
        <f>INDEX(resultados!$A$2:$ZZ$2614, 1499, MATCH($B$1, resultados!$A$1:$ZZ$1, 0))</f>
        <v/>
      </c>
      <c r="B1505">
        <f>INDEX(resultados!$A$2:$ZZ$2614, 1499, MATCH($B$2, resultados!$A$1:$ZZ$1, 0))</f>
        <v/>
      </c>
      <c r="C1505">
        <f>INDEX(resultados!$A$2:$ZZ$2614, 1499, MATCH($B$3, resultados!$A$1:$ZZ$1, 0))</f>
        <v/>
      </c>
    </row>
    <row r="1506">
      <c r="A1506">
        <f>INDEX(resultados!$A$2:$ZZ$2614, 1500, MATCH($B$1, resultados!$A$1:$ZZ$1, 0))</f>
        <v/>
      </c>
      <c r="B1506">
        <f>INDEX(resultados!$A$2:$ZZ$2614, 1500, MATCH($B$2, resultados!$A$1:$ZZ$1, 0))</f>
        <v/>
      </c>
      <c r="C1506">
        <f>INDEX(resultados!$A$2:$ZZ$2614, 1500, MATCH($B$3, resultados!$A$1:$ZZ$1, 0))</f>
        <v/>
      </c>
    </row>
    <row r="1507">
      <c r="A1507">
        <f>INDEX(resultados!$A$2:$ZZ$2614, 1501, MATCH($B$1, resultados!$A$1:$ZZ$1, 0))</f>
        <v/>
      </c>
      <c r="B1507">
        <f>INDEX(resultados!$A$2:$ZZ$2614, 1501, MATCH($B$2, resultados!$A$1:$ZZ$1, 0))</f>
        <v/>
      </c>
      <c r="C1507">
        <f>INDEX(resultados!$A$2:$ZZ$2614, 1501, MATCH($B$3, resultados!$A$1:$ZZ$1, 0))</f>
        <v/>
      </c>
    </row>
    <row r="1508">
      <c r="A1508">
        <f>INDEX(resultados!$A$2:$ZZ$2614, 1502, MATCH($B$1, resultados!$A$1:$ZZ$1, 0))</f>
        <v/>
      </c>
      <c r="B1508">
        <f>INDEX(resultados!$A$2:$ZZ$2614, 1502, MATCH($B$2, resultados!$A$1:$ZZ$1, 0))</f>
        <v/>
      </c>
      <c r="C1508">
        <f>INDEX(resultados!$A$2:$ZZ$2614, 1502, MATCH($B$3, resultados!$A$1:$ZZ$1, 0))</f>
        <v/>
      </c>
    </row>
    <row r="1509">
      <c r="A1509">
        <f>INDEX(resultados!$A$2:$ZZ$2614, 1503, MATCH($B$1, resultados!$A$1:$ZZ$1, 0))</f>
        <v/>
      </c>
      <c r="B1509">
        <f>INDEX(resultados!$A$2:$ZZ$2614, 1503, MATCH($B$2, resultados!$A$1:$ZZ$1, 0))</f>
        <v/>
      </c>
      <c r="C1509">
        <f>INDEX(resultados!$A$2:$ZZ$2614, 1503, MATCH($B$3, resultados!$A$1:$ZZ$1, 0))</f>
        <v/>
      </c>
    </row>
    <row r="1510">
      <c r="A1510">
        <f>INDEX(resultados!$A$2:$ZZ$2614, 1504, MATCH($B$1, resultados!$A$1:$ZZ$1, 0))</f>
        <v/>
      </c>
      <c r="B1510">
        <f>INDEX(resultados!$A$2:$ZZ$2614, 1504, MATCH($B$2, resultados!$A$1:$ZZ$1, 0))</f>
        <v/>
      </c>
      <c r="C1510">
        <f>INDEX(resultados!$A$2:$ZZ$2614, 1504, MATCH($B$3, resultados!$A$1:$ZZ$1, 0))</f>
        <v/>
      </c>
    </row>
    <row r="1511">
      <c r="A1511">
        <f>INDEX(resultados!$A$2:$ZZ$2614, 1505, MATCH($B$1, resultados!$A$1:$ZZ$1, 0))</f>
        <v/>
      </c>
      <c r="B1511">
        <f>INDEX(resultados!$A$2:$ZZ$2614, 1505, MATCH($B$2, resultados!$A$1:$ZZ$1, 0))</f>
        <v/>
      </c>
      <c r="C1511">
        <f>INDEX(resultados!$A$2:$ZZ$2614, 1505, MATCH($B$3, resultados!$A$1:$ZZ$1, 0))</f>
        <v/>
      </c>
    </row>
    <row r="1512">
      <c r="A1512">
        <f>INDEX(resultados!$A$2:$ZZ$2614, 1506, MATCH($B$1, resultados!$A$1:$ZZ$1, 0))</f>
        <v/>
      </c>
      <c r="B1512">
        <f>INDEX(resultados!$A$2:$ZZ$2614, 1506, MATCH($B$2, resultados!$A$1:$ZZ$1, 0))</f>
        <v/>
      </c>
      <c r="C1512">
        <f>INDEX(resultados!$A$2:$ZZ$2614, 1506, MATCH($B$3, resultados!$A$1:$ZZ$1, 0))</f>
        <v/>
      </c>
    </row>
    <row r="1513">
      <c r="A1513">
        <f>INDEX(resultados!$A$2:$ZZ$2614, 1507, MATCH($B$1, resultados!$A$1:$ZZ$1, 0))</f>
        <v/>
      </c>
      <c r="B1513">
        <f>INDEX(resultados!$A$2:$ZZ$2614, 1507, MATCH($B$2, resultados!$A$1:$ZZ$1, 0))</f>
        <v/>
      </c>
      <c r="C1513">
        <f>INDEX(resultados!$A$2:$ZZ$2614, 1507, MATCH($B$3, resultados!$A$1:$ZZ$1, 0))</f>
        <v/>
      </c>
    </row>
    <row r="1514">
      <c r="A1514">
        <f>INDEX(resultados!$A$2:$ZZ$2614, 1508, MATCH($B$1, resultados!$A$1:$ZZ$1, 0))</f>
        <v/>
      </c>
      <c r="B1514">
        <f>INDEX(resultados!$A$2:$ZZ$2614, 1508, MATCH($B$2, resultados!$A$1:$ZZ$1, 0))</f>
        <v/>
      </c>
      <c r="C1514">
        <f>INDEX(resultados!$A$2:$ZZ$2614, 1508, MATCH($B$3, resultados!$A$1:$ZZ$1, 0))</f>
        <v/>
      </c>
    </row>
    <row r="1515">
      <c r="A1515">
        <f>INDEX(resultados!$A$2:$ZZ$2614, 1509, MATCH($B$1, resultados!$A$1:$ZZ$1, 0))</f>
        <v/>
      </c>
      <c r="B1515">
        <f>INDEX(resultados!$A$2:$ZZ$2614, 1509, MATCH($B$2, resultados!$A$1:$ZZ$1, 0))</f>
        <v/>
      </c>
      <c r="C1515">
        <f>INDEX(resultados!$A$2:$ZZ$2614, 1509, MATCH($B$3, resultados!$A$1:$ZZ$1, 0))</f>
        <v/>
      </c>
    </row>
    <row r="1516">
      <c r="A1516">
        <f>INDEX(resultados!$A$2:$ZZ$2614, 1510, MATCH($B$1, resultados!$A$1:$ZZ$1, 0))</f>
        <v/>
      </c>
      <c r="B1516">
        <f>INDEX(resultados!$A$2:$ZZ$2614, 1510, MATCH($B$2, resultados!$A$1:$ZZ$1, 0))</f>
        <v/>
      </c>
      <c r="C1516">
        <f>INDEX(resultados!$A$2:$ZZ$2614, 1510, MATCH($B$3, resultados!$A$1:$ZZ$1, 0))</f>
        <v/>
      </c>
    </row>
    <row r="1517">
      <c r="A1517">
        <f>INDEX(resultados!$A$2:$ZZ$2614, 1511, MATCH($B$1, resultados!$A$1:$ZZ$1, 0))</f>
        <v/>
      </c>
      <c r="B1517">
        <f>INDEX(resultados!$A$2:$ZZ$2614, 1511, MATCH($B$2, resultados!$A$1:$ZZ$1, 0))</f>
        <v/>
      </c>
      <c r="C1517">
        <f>INDEX(resultados!$A$2:$ZZ$2614, 1511, MATCH($B$3, resultados!$A$1:$ZZ$1, 0))</f>
        <v/>
      </c>
    </row>
    <row r="1518">
      <c r="A1518">
        <f>INDEX(resultados!$A$2:$ZZ$2614, 1512, MATCH($B$1, resultados!$A$1:$ZZ$1, 0))</f>
        <v/>
      </c>
      <c r="B1518">
        <f>INDEX(resultados!$A$2:$ZZ$2614, 1512, MATCH($B$2, resultados!$A$1:$ZZ$1, 0))</f>
        <v/>
      </c>
      <c r="C1518">
        <f>INDEX(resultados!$A$2:$ZZ$2614, 1512, MATCH($B$3, resultados!$A$1:$ZZ$1, 0))</f>
        <v/>
      </c>
    </row>
    <row r="1519">
      <c r="A1519">
        <f>INDEX(resultados!$A$2:$ZZ$2614, 1513, MATCH($B$1, resultados!$A$1:$ZZ$1, 0))</f>
        <v/>
      </c>
      <c r="B1519">
        <f>INDEX(resultados!$A$2:$ZZ$2614, 1513, MATCH($B$2, resultados!$A$1:$ZZ$1, 0))</f>
        <v/>
      </c>
      <c r="C1519">
        <f>INDEX(resultados!$A$2:$ZZ$2614, 1513, MATCH($B$3, resultados!$A$1:$ZZ$1, 0))</f>
        <v/>
      </c>
    </row>
    <row r="1520">
      <c r="A1520">
        <f>INDEX(resultados!$A$2:$ZZ$2614, 1514, MATCH($B$1, resultados!$A$1:$ZZ$1, 0))</f>
        <v/>
      </c>
      <c r="B1520">
        <f>INDEX(resultados!$A$2:$ZZ$2614, 1514, MATCH($B$2, resultados!$A$1:$ZZ$1, 0))</f>
        <v/>
      </c>
      <c r="C1520">
        <f>INDEX(resultados!$A$2:$ZZ$2614, 1514, MATCH($B$3, resultados!$A$1:$ZZ$1, 0))</f>
        <v/>
      </c>
    </row>
    <row r="1521">
      <c r="A1521">
        <f>INDEX(resultados!$A$2:$ZZ$2614, 1515, MATCH($B$1, resultados!$A$1:$ZZ$1, 0))</f>
        <v/>
      </c>
      <c r="B1521">
        <f>INDEX(resultados!$A$2:$ZZ$2614, 1515, MATCH($B$2, resultados!$A$1:$ZZ$1, 0))</f>
        <v/>
      </c>
      <c r="C1521">
        <f>INDEX(resultados!$A$2:$ZZ$2614, 1515, MATCH($B$3, resultados!$A$1:$ZZ$1, 0))</f>
        <v/>
      </c>
    </row>
    <row r="1522">
      <c r="A1522">
        <f>INDEX(resultados!$A$2:$ZZ$2614, 1516, MATCH($B$1, resultados!$A$1:$ZZ$1, 0))</f>
        <v/>
      </c>
      <c r="B1522">
        <f>INDEX(resultados!$A$2:$ZZ$2614, 1516, MATCH($B$2, resultados!$A$1:$ZZ$1, 0))</f>
        <v/>
      </c>
      <c r="C1522">
        <f>INDEX(resultados!$A$2:$ZZ$2614, 1516, MATCH($B$3, resultados!$A$1:$ZZ$1, 0))</f>
        <v/>
      </c>
    </row>
    <row r="1523">
      <c r="A1523">
        <f>INDEX(resultados!$A$2:$ZZ$2614, 1517, MATCH($B$1, resultados!$A$1:$ZZ$1, 0))</f>
        <v/>
      </c>
      <c r="B1523">
        <f>INDEX(resultados!$A$2:$ZZ$2614, 1517, MATCH($B$2, resultados!$A$1:$ZZ$1, 0))</f>
        <v/>
      </c>
      <c r="C1523">
        <f>INDEX(resultados!$A$2:$ZZ$2614, 1517, MATCH($B$3, resultados!$A$1:$ZZ$1, 0))</f>
        <v/>
      </c>
    </row>
    <row r="1524">
      <c r="A1524">
        <f>INDEX(resultados!$A$2:$ZZ$2614, 1518, MATCH($B$1, resultados!$A$1:$ZZ$1, 0))</f>
        <v/>
      </c>
      <c r="B1524">
        <f>INDEX(resultados!$A$2:$ZZ$2614, 1518, MATCH($B$2, resultados!$A$1:$ZZ$1, 0))</f>
        <v/>
      </c>
      <c r="C1524">
        <f>INDEX(resultados!$A$2:$ZZ$2614, 1518, MATCH($B$3, resultados!$A$1:$ZZ$1, 0))</f>
        <v/>
      </c>
    </row>
    <row r="1525">
      <c r="A1525">
        <f>INDEX(resultados!$A$2:$ZZ$2614, 1519, MATCH($B$1, resultados!$A$1:$ZZ$1, 0))</f>
        <v/>
      </c>
      <c r="B1525">
        <f>INDEX(resultados!$A$2:$ZZ$2614, 1519, MATCH($B$2, resultados!$A$1:$ZZ$1, 0))</f>
        <v/>
      </c>
      <c r="C1525">
        <f>INDEX(resultados!$A$2:$ZZ$2614, 1519, MATCH($B$3, resultados!$A$1:$ZZ$1, 0))</f>
        <v/>
      </c>
    </row>
    <row r="1526">
      <c r="A1526">
        <f>INDEX(resultados!$A$2:$ZZ$2614, 1520, MATCH($B$1, resultados!$A$1:$ZZ$1, 0))</f>
        <v/>
      </c>
      <c r="B1526">
        <f>INDEX(resultados!$A$2:$ZZ$2614, 1520, MATCH($B$2, resultados!$A$1:$ZZ$1, 0))</f>
        <v/>
      </c>
      <c r="C1526">
        <f>INDEX(resultados!$A$2:$ZZ$2614, 1520, MATCH($B$3, resultados!$A$1:$ZZ$1, 0))</f>
        <v/>
      </c>
    </row>
    <row r="1527">
      <c r="A1527">
        <f>INDEX(resultados!$A$2:$ZZ$2614, 1521, MATCH($B$1, resultados!$A$1:$ZZ$1, 0))</f>
        <v/>
      </c>
      <c r="B1527">
        <f>INDEX(resultados!$A$2:$ZZ$2614, 1521, MATCH($B$2, resultados!$A$1:$ZZ$1, 0))</f>
        <v/>
      </c>
      <c r="C1527">
        <f>INDEX(resultados!$A$2:$ZZ$2614, 1521, MATCH($B$3, resultados!$A$1:$ZZ$1, 0))</f>
        <v/>
      </c>
    </row>
    <row r="1528">
      <c r="A1528">
        <f>INDEX(resultados!$A$2:$ZZ$2614, 1522, MATCH($B$1, resultados!$A$1:$ZZ$1, 0))</f>
        <v/>
      </c>
      <c r="B1528">
        <f>INDEX(resultados!$A$2:$ZZ$2614, 1522, MATCH($B$2, resultados!$A$1:$ZZ$1, 0))</f>
        <v/>
      </c>
      <c r="C1528">
        <f>INDEX(resultados!$A$2:$ZZ$2614, 1522, MATCH($B$3, resultados!$A$1:$ZZ$1, 0))</f>
        <v/>
      </c>
    </row>
    <row r="1529">
      <c r="A1529">
        <f>INDEX(resultados!$A$2:$ZZ$2614, 1523, MATCH($B$1, resultados!$A$1:$ZZ$1, 0))</f>
        <v/>
      </c>
      <c r="B1529">
        <f>INDEX(resultados!$A$2:$ZZ$2614, 1523, MATCH($B$2, resultados!$A$1:$ZZ$1, 0))</f>
        <v/>
      </c>
      <c r="C1529">
        <f>INDEX(resultados!$A$2:$ZZ$2614, 1523, MATCH($B$3, resultados!$A$1:$ZZ$1, 0))</f>
        <v/>
      </c>
    </row>
    <row r="1530">
      <c r="A1530">
        <f>INDEX(resultados!$A$2:$ZZ$2614, 1524, MATCH($B$1, resultados!$A$1:$ZZ$1, 0))</f>
        <v/>
      </c>
      <c r="B1530">
        <f>INDEX(resultados!$A$2:$ZZ$2614, 1524, MATCH($B$2, resultados!$A$1:$ZZ$1, 0))</f>
        <v/>
      </c>
      <c r="C1530">
        <f>INDEX(resultados!$A$2:$ZZ$2614, 1524, MATCH($B$3, resultados!$A$1:$ZZ$1, 0))</f>
        <v/>
      </c>
    </row>
    <row r="1531">
      <c r="A1531">
        <f>INDEX(resultados!$A$2:$ZZ$2614, 1525, MATCH($B$1, resultados!$A$1:$ZZ$1, 0))</f>
        <v/>
      </c>
      <c r="B1531">
        <f>INDEX(resultados!$A$2:$ZZ$2614, 1525, MATCH($B$2, resultados!$A$1:$ZZ$1, 0))</f>
        <v/>
      </c>
      <c r="C1531">
        <f>INDEX(resultados!$A$2:$ZZ$2614, 1525, MATCH($B$3, resultados!$A$1:$ZZ$1, 0))</f>
        <v/>
      </c>
    </row>
    <row r="1532">
      <c r="A1532">
        <f>INDEX(resultados!$A$2:$ZZ$2614, 1526, MATCH($B$1, resultados!$A$1:$ZZ$1, 0))</f>
        <v/>
      </c>
      <c r="B1532">
        <f>INDEX(resultados!$A$2:$ZZ$2614, 1526, MATCH($B$2, resultados!$A$1:$ZZ$1, 0))</f>
        <v/>
      </c>
      <c r="C1532">
        <f>INDEX(resultados!$A$2:$ZZ$2614, 1526, MATCH($B$3, resultados!$A$1:$ZZ$1, 0))</f>
        <v/>
      </c>
    </row>
    <row r="1533">
      <c r="A1533">
        <f>INDEX(resultados!$A$2:$ZZ$2614, 1527, MATCH($B$1, resultados!$A$1:$ZZ$1, 0))</f>
        <v/>
      </c>
      <c r="B1533">
        <f>INDEX(resultados!$A$2:$ZZ$2614, 1527, MATCH($B$2, resultados!$A$1:$ZZ$1, 0))</f>
        <v/>
      </c>
      <c r="C1533">
        <f>INDEX(resultados!$A$2:$ZZ$2614, 1527, MATCH($B$3, resultados!$A$1:$ZZ$1, 0))</f>
        <v/>
      </c>
    </row>
    <row r="1534">
      <c r="A1534">
        <f>INDEX(resultados!$A$2:$ZZ$2614, 1528, MATCH($B$1, resultados!$A$1:$ZZ$1, 0))</f>
        <v/>
      </c>
      <c r="B1534">
        <f>INDEX(resultados!$A$2:$ZZ$2614, 1528, MATCH($B$2, resultados!$A$1:$ZZ$1, 0))</f>
        <v/>
      </c>
      <c r="C1534">
        <f>INDEX(resultados!$A$2:$ZZ$2614, 1528, MATCH($B$3, resultados!$A$1:$ZZ$1, 0))</f>
        <v/>
      </c>
    </row>
    <row r="1535">
      <c r="A1535">
        <f>INDEX(resultados!$A$2:$ZZ$2614, 1529, MATCH($B$1, resultados!$A$1:$ZZ$1, 0))</f>
        <v/>
      </c>
      <c r="B1535">
        <f>INDEX(resultados!$A$2:$ZZ$2614, 1529, MATCH($B$2, resultados!$A$1:$ZZ$1, 0))</f>
        <v/>
      </c>
      <c r="C1535">
        <f>INDEX(resultados!$A$2:$ZZ$2614, 1529, MATCH($B$3, resultados!$A$1:$ZZ$1, 0))</f>
        <v/>
      </c>
    </row>
    <row r="1536">
      <c r="A1536">
        <f>INDEX(resultados!$A$2:$ZZ$2614, 1530, MATCH($B$1, resultados!$A$1:$ZZ$1, 0))</f>
        <v/>
      </c>
      <c r="B1536">
        <f>INDEX(resultados!$A$2:$ZZ$2614, 1530, MATCH($B$2, resultados!$A$1:$ZZ$1, 0))</f>
        <v/>
      </c>
      <c r="C1536">
        <f>INDEX(resultados!$A$2:$ZZ$2614, 1530, MATCH($B$3, resultados!$A$1:$ZZ$1, 0))</f>
        <v/>
      </c>
    </row>
    <row r="1537">
      <c r="A1537">
        <f>INDEX(resultados!$A$2:$ZZ$2614, 1531, MATCH($B$1, resultados!$A$1:$ZZ$1, 0))</f>
        <v/>
      </c>
      <c r="B1537">
        <f>INDEX(resultados!$A$2:$ZZ$2614, 1531, MATCH($B$2, resultados!$A$1:$ZZ$1, 0))</f>
        <v/>
      </c>
      <c r="C1537">
        <f>INDEX(resultados!$A$2:$ZZ$2614, 1531, MATCH($B$3, resultados!$A$1:$ZZ$1, 0))</f>
        <v/>
      </c>
    </row>
    <row r="1538">
      <c r="A1538">
        <f>INDEX(resultados!$A$2:$ZZ$2614, 1532, MATCH($B$1, resultados!$A$1:$ZZ$1, 0))</f>
        <v/>
      </c>
      <c r="B1538">
        <f>INDEX(resultados!$A$2:$ZZ$2614, 1532, MATCH($B$2, resultados!$A$1:$ZZ$1, 0))</f>
        <v/>
      </c>
      <c r="C1538">
        <f>INDEX(resultados!$A$2:$ZZ$2614, 1532, MATCH($B$3, resultados!$A$1:$ZZ$1, 0))</f>
        <v/>
      </c>
    </row>
    <row r="1539">
      <c r="A1539">
        <f>INDEX(resultados!$A$2:$ZZ$2614, 1533, MATCH($B$1, resultados!$A$1:$ZZ$1, 0))</f>
        <v/>
      </c>
      <c r="B1539">
        <f>INDEX(resultados!$A$2:$ZZ$2614, 1533, MATCH($B$2, resultados!$A$1:$ZZ$1, 0))</f>
        <v/>
      </c>
      <c r="C1539">
        <f>INDEX(resultados!$A$2:$ZZ$2614, 1533, MATCH($B$3, resultados!$A$1:$ZZ$1, 0))</f>
        <v/>
      </c>
    </row>
    <row r="1540">
      <c r="A1540">
        <f>INDEX(resultados!$A$2:$ZZ$2614, 1534, MATCH($B$1, resultados!$A$1:$ZZ$1, 0))</f>
        <v/>
      </c>
      <c r="B1540">
        <f>INDEX(resultados!$A$2:$ZZ$2614, 1534, MATCH($B$2, resultados!$A$1:$ZZ$1, 0))</f>
        <v/>
      </c>
      <c r="C1540">
        <f>INDEX(resultados!$A$2:$ZZ$2614, 1534, MATCH($B$3, resultados!$A$1:$ZZ$1, 0))</f>
        <v/>
      </c>
    </row>
    <row r="1541">
      <c r="A1541">
        <f>INDEX(resultados!$A$2:$ZZ$2614, 1535, MATCH($B$1, resultados!$A$1:$ZZ$1, 0))</f>
        <v/>
      </c>
      <c r="B1541">
        <f>INDEX(resultados!$A$2:$ZZ$2614, 1535, MATCH($B$2, resultados!$A$1:$ZZ$1, 0))</f>
        <v/>
      </c>
      <c r="C1541">
        <f>INDEX(resultados!$A$2:$ZZ$2614, 1535, MATCH($B$3, resultados!$A$1:$ZZ$1, 0))</f>
        <v/>
      </c>
    </row>
    <row r="1542">
      <c r="A1542">
        <f>INDEX(resultados!$A$2:$ZZ$2614, 1536, MATCH($B$1, resultados!$A$1:$ZZ$1, 0))</f>
        <v/>
      </c>
      <c r="B1542">
        <f>INDEX(resultados!$A$2:$ZZ$2614, 1536, MATCH($B$2, resultados!$A$1:$ZZ$1, 0))</f>
        <v/>
      </c>
      <c r="C1542">
        <f>INDEX(resultados!$A$2:$ZZ$2614, 1536, MATCH($B$3, resultados!$A$1:$ZZ$1, 0))</f>
        <v/>
      </c>
    </row>
    <row r="1543">
      <c r="A1543">
        <f>INDEX(resultados!$A$2:$ZZ$2614, 1537, MATCH($B$1, resultados!$A$1:$ZZ$1, 0))</f>
        <v/>
      </c>
      <c r="B1543">
        <f>INDEX(resultados!$A$2:$ZZ$2614, 1537, MATCH($B$2, resultados!$A$1:$ZZ$1, 0))</f>
        <v/>
      </c>
      <c r="C1543">
        <f>INDEX(resultados!$A$2:$ZZ$2614, 1537, MATCH($B$3, resultados!$A$1:$ZZ$1, 0))</f>
        <v/>
      </c>
    </row>
    <row r="1544">
      <c r="A1544">
        <f>INDEX(resultados!$A$2:$ZZ$2614, 1538, MATCH($B$1, resultados!$A$1:$ZZ$1, 0))</f>
        <v/>
      </c>
      <c r="B1544">
        <f>INDEX(resultados!$A$2:$ZZ$2614, 1538, MATCH($B$2, resultados!$A$1:$ZZ$1, 0))</f>
        <v/>
      </c>
      <c r="C1544">
        <f>INDEX(resultados!$A$2:$ZZ$2614, 1538, MATCH($B$3, resultados!$A$1:$ZZ$1, 0))</f>
        <v/>
      </c>
    </row>
    <row r="1545">
      <c r="A1545">
        <f>INDEX(resultados!$A$2:$ZZ$2614, 1539, MATCH($B$1, resultados!$A$1:$ZZ$1, 0))</f>
        <v/>
      </c>
      <c r="B1545">
        <f>INDEX(resultados!$A$2:$ZZ$2614, 1539, MATCH($B$2, resultados!$A$1:$ZZ$1, 0))</f>
        <v/>
      </c>
      <c r="C1545">
        <f>INDEX(resultados!$A$2:$ZZ$2614, 1539, MATCH($B$3, resultados!$A$1:$ZZ$1, 0))</f>
        <v/>
      </c>
    </row>
    <row r="1546">
      <c r="A1546">
        <f>INDEX(resultados!$A$2:$ZZ$2614, 1540, MATCH($B$1, resultados!$A$1:$ZZ$1, 0))</f>
        <v/>
      </c>
      <c r="B1546">
        <f>INDEX(resultados!$A$2:$ZZ$2614, 1540, MATCH($B$2, resultados!$A$1:$ZZ$1, 0))</f>
        <v/>
      </c>
      <c r="C1546">
        <f>INDEX(resultados!$A$2:$ZZ$2614, 1540, MATCH($B$3, resultados!$A$1:$ZZ$1, 0))</f>
        <v/>
      </c>
    </row>
    <row r="1547">
      <c r="A1547">
        <f>INDEX(resultados!$A$2:$ZZ$2614, 1541, MATCH($B$1, resultados!$A$1:$ZZ$1, 0))</f>
        <v/>
      </c>
      <c r="B1547">
        <f>INDEX(resultados!$A$2:$ZZ$2614, 1541, MATCH($B$2, resultados!$A$1:$ZZ$1, 0))</f>
        <v/>
      </c>
      <c r="C1547">
        <f>INDEX(resultados!$A$2:$ZZ$2614, 1541, MATCH($B$3, resultados!$A$1:$ZZ$1, 0))</f>
        <v/>
      </c>
    </row>
    <row r="1548">
      <c r="A1548">
        <f>INDEX(resultados!$A$2:$ZZ$2614, 1542, MATCH($B$1, resultados!$A$1:$ZZ$1, 0))</f>
        <v/>
      </c>
      <c r="B1548">
        <f>INDEX(resultados!$A$2:$ZZ$2614, 1542, MATCH($B$2, resultados!$A$1:$ZZ$1, 0))</f>
        <v/>
      </c>
      <c r="C1548">
        <f>INDEX(resultados!$A$2:$ZZ$2614, 1542, MATCH($B$3, resultados!$A$1:$ZZ$1, 0))</f>
        <v/>
      </c>
    </row>
    <row r="1549">
      <c r="A1549">
        <f>INDEX(resultados!$A$2:$ZZ$2614, 1543, MATCH($B$1, resultados!$A$1:$ZZ$1, 0))</f>
        <v/>
      </c>
      <c r="B1549">
        <f>INDEX(resultados!$A$2:$ZZ$2614, 1543, MATCH($B$2, resultados!$A$1:$ZZ$1, 0))</f>
        <v/>
      </c>
      <c r="C1549">
        <f>INDEX(resultados!$A$2:$ZZ$2614, 1543, MATCH($B$3, resultados!$A$1:$ZZ$1, 0))</f>
        <v/>
      </c>
    </row>
    <row r="1550">
      <c r="A1550">
        <f>INDEX(resultados!$A$2:$ZZ$2614, 1544, MATCH($B$1, resultados!$A$1:$ZZ$1, 0))</f>
        <v/>
      </c>
      <c r="B1550">
        <f>INDEX(resultados!$A$2:$ZZ$2614, 1544, MATCH($B$2, resultados!$A$1:$ZZ$1, 0))</f>
        <v/>
      </c>
      <c r="C1550">
        <f>INDEX(resultados!$A$2:$ZZ$2614, 1544, MATCH($B$3, resultados!$A$1:$ZZ$1, 0))</f>
        <v/>
      </c>
    </row>
    <row r="1551">
      <c r="A1551">
        <f>INDEX(resultados!$A$2:$ZZ$2614, 1545, MATCH($B$1, resultados!$A$1:$ZZ$1, 0))</f>
        <v/>
      </c>
      <c r="B1551">
        <f>INDEX(resultados!$A$2:$ZZ$2614, 1545, MATCH($B$2, resultados!$A$1:$ZZ$1, 0))</f>
        <v/>
      </c>
      <c r="C1551">
        <f>INDEX(resultados!$A$2:$ZZ$2614, 1545, MATCH($B$3, resultados!$A$1:$ZZ$1, 0))</f>
        <v/>
      </c>
    </row>
    <row r="1552">
      <c r="A1552">
        <f>INDEX(resultados!$A$2:$ZZ$2614, 1546, MATCH($B$1, resultados!$A$1:$ZZ$1, 0))</f>
        <v/>
      </c>
      <c r="B1552">
        <f>INDEX(resultados!$A$2:$ZZ$2614, 1546, MATCH($B$2, resultados!$A$1:$ZZ$1, 0))</f>
        <v/>
      </c>
      <c r="C1552">
        <f>INDEX(resultados!$A$2:$ZZ$2614, 1546, MATCH($B$3, resultados!$A$1:$ZZ$1, 0))</f>
        <v/>
      </c>
    </row>
    <row r="1553">
      <c r="A1553">
        <f>INDEX(resultados!$A$2:$ZZ$2614, 1547, MATCH($B$1, resultados!$A$1:$ZZ$1, 0))</f>
        <v/>
      </c>
      <c r="B1553">
        <f>INDEX(resultados!$A$2:$ZZ$2614, 1547, MATCH($B$2, resultados!$A$1:$ZZ$1, 0))</f>
        <v/>
      </c>
      <c r="C1553">
        <f>INDEX(resultados!$A$2:$ZZ$2614, 1547, MATCH($B$3, resultados!$A$1:$ZZ$1, 0))</f>
        <v/>
      </c>
    </row>
    <row r="1554">
      <c r="A1554">
        <f>INDEX(resultados!$A$2:$ZZ$2614, 1548, MATCH($B$1, resultados!$A$1:$ZZ$1, 0))</f>
        <v/>
      </c>
      <c r="B1554">
        <f>INDEX(resultados!$A$2:$ZZ$2614, 1548, MATCH($B$2, resultados!$A$1:$ZZ$1, 0))</f>
        <v/>
      </c>
      <c r="C1554">
        <f>INDEX(resultados!$A$2:$ZZ$2614, 1548, MATCH($B$3, resultados!$A$1:$ZZ$1, 0))</f>
        <v/>
      </c>
    </row>
    <row r="1555">
      <c r="A1555">
        <f>INDEX(resultados!$A$2:$ZZ$2614, 1549, MATCH($B$1, resultados!$A$1:$ZZ$1, 0))</f>
        <v/>
      </c>
      <c r="B1555">
        <f>INDEX(resultados!$A$2:$ZZ$2614, 1549, MATCH($B$2, resultados!$A$1:$ZZ$1, 0))</f>
        <v/>
      </c>
      <c r="C1555">
        <f>INDEX(resultados!$A$2:$ZZ$2614, 1549, MATCH($B$3, resultados!$A$1:$ZZ$1, 0))</f>
        <v/>
      </c>
    </row>
    <row r="1556">
      <c r="A1556">
        <f>INDEX(resultados!$A$2:$ZZ$2614, 1550, MATCH($B$1, resultados!$A$1:$ZZ$1, 0))</f>
        <v/>
      </c>
      <c r="B1556">
        <f>INDEX(resultados!$A$2:$ZZ$2614, 1550, MATCH($B$2, resultados!$A$1:$ZZ$1, 0))</f>
        <v/>
      </c>
      <c r="C1556">
        <f>INDEX(resultados!$A$2:$ZZ$2614, 1550, MATCH($B$3, resultados!$A$1:$ZZ$1, 0))</f>
        <v/>
      </c>
    </row>
    <row r="1557">
      <c r="A1557">
        <f>INDEX(resultados!$A$2:$ZZ$2614, 1551, MATCH($B$1, resultados!$A$1:$ZZ$1, 0))</f>
        <v/>
      </c>
      <c r="B1557">
        <f>INDEX(resultados!$A$2:$ZZ$2614, 1551, MATCH($B$2, resultados!$A$1:$ZZ$1, 0))</f>
        <v/>
      </c>
      <c r="C1557">
        <f>INDEX(resultados!$A$2:$ZZ$2614, 1551, MATCH($B$3, resultados!$A$1:$ZZ$1, 0))</f>
        <v/>
      </c>
    </row>
    <row r="1558">
      <c r="A1558">
        <f>INDEX(resultados!$A$2:$ZZ$2614, 1552, MATCH($B$1, resultados!$A$1:$ZZ$1, 0))</f>
        <v/>
      </c>
      <c r="B1558">
        <f>INDEX(resultados!$A$2:$ZZ$2614, 1552, MATCH($B$2, resultados!$A$1:$ZZ$1, 0))</f>
        <v/>
      </c>
      <c r="C1558">
        <f>INDEX(resultados!$A$2:$ZZ$2614, 1552, MATCH($B$3, resultados!$A$1:$ZZ$1, 0))</f>
        <v/>
      </c>
    </row>
    <row r="1559">
      <c r="A1559">
        <f>INDEX(resultados!$A$2:$ZZ$2614, 1553, MATCH($B$1, resultados!$A$1:$ZZ$1, 0))</f>
        <v/>
      </c>
      <c r="B1559">
        <f>INDEX(resultados!$A$2:$ZZ$2614, 1553, MATCH($B$2, resultados!$A$1:$ZZ$1, 0))</f>
        <v/>
      </c>
      <c r="C1559">
        <f>INDEX(resultados!$A$2:$ZZ$2614, 1553, MATCH($B$3, resultados!$A$1:$ZZ$1, 0))</f>
        <v/>
      </c>
    </row>
    <row r="1560">
      <c r="A1560">
        <f>INDEX(resultados!$A$2:$ZZ$2614, 1554, MATCH($B$1, resultados!$A$1:$ZZ$1, 0))</f>
        <v/>
      </c>
      <c r="B1560">
        <f>INDEX(resultados!$A$2:$ZZ$2614, 1554, MATCH($B$2, resultados!$A$1:$ZZ$1, 0))</f>
        <v/>
      </c>
      <c r="C1560">
        <f>INDEX(resultados!$A$2:$ZZ$2614, 1554, MATCH($B$3, resultados!$A$1:$ZZ$1, 0))</f>
        <v/>
      </c>
    </row>
    <row r="1561">
      <c r="A1561">
        <f>INDEX(resultados!$A$2:$ZZ$2614, 1555, MATCH($B$1, resultados!$A$1:$ZZ$1, 0))</f>
        <v/>
      </c>
      <c r="B1561">
        <f>INDEX(resultados!$A$2:$ZZ$2614, 1555, MATCH($B$2, resultados!$A$1:$ZZ$1, 0))</f>
        <v/>
      </c>
      <c r="C1561">
        <f>INDEX(resultados!$A$2:$ZZ$2614, 1555, MATCH($B$3, resultados!$A$1:$ZZ$1, 0))</f>
        <v/>
      </c>
    </row>
    <row r="1562">
      <c r="A1562">
        <f>INDEX(resultados!$A$2:$ZZ$2614, 1556, MATCH($B$1, resultados!$A$1:$ZZ$1, 0))</f>
        <v/>
      </c>
      <c r="B1562">
        <f>INDEX(resultados!$A$2:$ZZ$2614, 1556, MATCH($B$2, resultados!$A$1:$ZZ$1, 0))</f>
        <v/>
      </c>
      <c r="C1562">
        <f>INDEX(resultados!$A$2:$ZZ$2614, 1556, MATCH($B$3, resultados!$A$1:$ZZ$1, 0))</f>
        <v/>
      </c>
    </row>
    <row r="1563">
      <c r="A1563">
        <f>INDEX(resultados!$A$2:$ZZ$2614, 1557, MATCH($B$1, resultados!$A$1:$ZZ$1, 0))</f>
        <v/>
      </c>
      <c r="B1563">
        <f>INDEX(resultados!$A$2:$ZZ$2614, 1557, MATCH($B$2, resultados!$A$1:$ZZ$1, 0))</f>
        <v/>
      </c>
      <c r="C1563">
        <f>INDEX(resultados!$A$2:$ZZ$2614, 1557, MATCH($B$3, resultados!$A$1:$ZZ$1, 0))</f>
        <v/>
      </c>
    </row>
    <row r="1564">
      <c r="A1564">
        <f>INDEX(resultados!$A$2:$ZZ$2614, 1558, MATCH($B$1, resultados!$A$1:$ZZ$1, 0))</f>
        <v/>
      </c>
      <c r="B1564">
        <f>INDEX(resultados!$A$2:$ZZ$2614, 1558, MATCH($B$2, resultados!$A$1:$ZZ$1, 0))</f>
        <v/>
      </c>
      <c r="C1564">
        <f>INDEX(resultados!$A$2:$ZZ$2614, 1558, MATCH($B$3, resultados!$A$1:$ZZ$1, 0))</f>
        <v/>
      </c>
    </row>
    <row r="1565">
      <c r="A1565">
        <f>INDEX(resultados!$A$2:$ZZ$2614, 1559, MATCH($B$1, resultados!$A$1:$ZZ$1, 0))</f>
        <v/>
      </c>
      <c r="B1565">
        <f>INDEX(resultados!$A$2:$ZZ$2614, 1559, MATCH($B$2, resultados!$A$1:$ZZ$1, 0))</f>
        <v/>
      </c>
      <c r="C1565">
        <f>INDEX(resultados!$A$2:$ZZ$2614, 1559, MATCH($B$3, resultados!$A$1:$ZZ$1, 0))</f>
        <v/>
      </c>
    </row>
    <row r="1566">
      <c r="A1566">
        <f>INDEX(resultados!$A$2:$ZZ$2614, 1560, MATCH($B$1, resultados!$A$1:$ZZ$1, 0))</f>
        <v/>
      </c>
      <c r="B1566">
        <f>INDEX(resultados!$A$2:$ZZ$2614, 1560, MATCH($B$2, resultados!$A$1:$ZZ$1, 0))</f>
        <v/>
      </c>
      <c r="C1566">
        <f>INDEX(resultados!$A$2:$ZZ$2614, 1560, MATCH($B$3, resultados!$A$1:$ZZ$1, 0))</f>
        <v/>
      </c>
    </row>
    <row r="1567">
      <c r="A1567">
        <f>INDEX(resultados!$A$2:$ZZ$2614, 1561, MATCH($B$1, resultados!$A$1:$ZZ$1, 0))</f>
        <v/>
      </c>
      <c r="B1567">
        <f>INDEX(resultados!$A$2:$ZZ$2614, 1561, MATCH($B$2, resultados!$A$1:$ZZ$1, 0))</f>
        <v/>
      </c>
      <c r="C1567">
        <f>INDEX(resultados!$A$2:$ZZ$2614, 1561, MATCH($B$3, resultados!$A$1:$ZZ$1, 0))</f>
        <v/>
      </c>
    </row>
    <row r="1568">
      <c r="A1568">
        <f>INDEX(resultados!$A$2:$ZZ$2614, 1562, MATCH($B$1, resultados!$A$1:$ZZ$1, 0))</f>
        <v/>
      </c>
      <c r="B1568">
        <f>INDEX(resultados!$A$2:$ZZ$2614, 1562, MATCH($B$2, resultados!$A$1:$ZZ$1, 0))</f>
        <v/>
      </c>
      <c r="C1568">
        <f>INDEX(resultados!$A$2:$ZZ$2614, 1562, MATCH($B$3, resultados!$A$1:$ZZ$1, 0))</f>
        <v/>
      </c>
    </row>
    <row r="1569">
      <c r="A1569">
        <f>INDEX(resultados!$A$2:$ZZ$2614, 1563, MATCH($B$1, resultados!$A$1:$ZZ$1, 0))</f>
        <v/>
      </c>
      <c r="B1569">
        <f>INDEX(resultados!$A$2:$ZZ$2614, 1563, MATCH($B$2, resultados!$A$1:$ZZ$1, 0))</f>
        <v/>
      </c>
      <c r="C1569">
        <f>INDEX(resultados!$A$2:$ZZ$2614, 1563, MATCH($B$3, resultados!$A$1:$ZZ$1, 0))</f>
        <v/>
      </c>
    </row>
    <row r="1570">
      <c r="A1570">
        <f>INDEX(resultados!$A$2:$ZZ$2614, 1564, MATCH($B$1, resultados!$A$1:$ZZ$1, 0))</f>
        <v/>
      </c>
      <c r="B1570">
        <f>INDEX(resultados!$A$2:$ZZ$2614, 1564, MATCH($B$2, resultados!$A$1:$ZZ$1, 0))</f>
        <v/>
      </c>
      <c r="C1570">
        <f>INDEX(resultados!$A$2:$ZZ$2614, 1564, MATCH($B$3, resultados!$A$1:$ZZ$1, 0))</f>
        <v/>
      </c>
    </row>
    <row r="1571">
      <c r="A1571">
        <f>INDEX(resultados!$A$2:$ZZ$2614, 1565, MATCH($B$1, resultados!$A$1:$ZZ$1, 0))</f>
        <v/>
      </c>
      <c r="B1571">
        <f>INDEX(resultados!$A$2:$ZZ$2614, 1565, MATCH($B$2, resultados!$A$1:$ZZ$1, 0))</f>
        <v/>
      </c>
      <c r="C1571">
        <f>INDEX(resultados!$A$2:$ZZ$2614, 1565, MATCH($B$3, resultados!$A$1:$ZZ$1, 0))</f>
        <v/>
      </c>
    </row>
    <row r="1572">
      <c r="A1572">
        <f>INDEX(resultados!$A$2:$ZZ$2614, 1566, MATCH($B$1, resultados!$A$1:$ZZ$1, 0))</f>
        <v/>
      </c>
      <c r="B1572">
        <f>INDEX(resultados!$A$2:$ZZ$2614, 1566, MATCH($B$2, resultados!$A$1:$ZZ$1, 0))</f>
        <v/>
      </c>
      <c r="C1572">
        <f>INDEX(resultados!$A$2:$ZZ$2614, 1566, MATCH($B$3, resultados!$A$1:$ZZ$1, 0))</f>
        <v/>
      </c>
    </row>
    <row r="1573">
      <c r="A1573">
        <f>INDEX(resultados!$A$2:$ZZ$2614, 1567, MATCH($B$1, resultados!$A$1:$ZZ$1, 0))</f>
        <v/>
      </c>
      <c r="B1573">
        <f>INDEX(resultados!$A$2:$ZZ$2614, 1567, MATCH($B$2, resultados!$A$1:$ZZ$1, 0))</f>
        <v/>
      </c>
      <c r="C1573">
        <f>INDEX(resultados!$A$2:$ZZ$2614, 1567, MATCH($B$3, resultados!$A$1:$ZZ$1, 0))</f>
        <v/>
      </c>
    </row>
    <row r="1574">
      <c r="A1574">
        <f>INDEX(resultados!$A$2:$ZZ$2614, 1568, MATCH($B$1, resultados!$A$1:$ZZ$1, 0))</f>
        <v/>
      </c>
      <c r="B1574">
        <f>INDEX(resultados!$A$2:$ZZ$2614, 1568, MATCH($B$2, resultados!$A$1:$ZZ$1, 0))</f>
        <v/>
      </c>
      <c r="C1574">
        <f>INDEX(resultados!$A$2:$ZZ$2614, 1568, MATCH($B$3, resultados!$A$1:$ZZ$1, 0))</f>
        <v/>
      </c>
    </row>
    <row r="1575">
      <c r="A1575">
        <f>INDEX(resultados!$A$2:$ZZ$2614, 1569, MATCH($B$1, resultados!$A$1:$ZZ$1, 0))</f>
        <v/>
      </c>
      <c r="B1575">
        <f>INDEX(resultados!$A$2:$ZZ$2614, 1569, MATCH($B$2, resultados!$A$1:$ZZ$1, 0))</f>
        <v/>
      </c>
      <c r="C1575">
        <f>INDEX(resultados!$A$2:$ZZ$2614, 1569, MATCH($B$3, resultados!$A$1:$ZZ$1, 0))</f>
        <v/>
      </c>
    </row>
    <row r="1576">
      <c r="A1576">
        <f>INDEX(resultados!$A$2:$ZZ$2614, 1570, MATCH($B$1, resultados!$A$1:$ZZ$1, 0))</f>
        <v/>
      </c>
      <c r="B1576">
        <f>INDEX(resultados!$A$2:$ZZ$2614, 1570, MATCH($B$2, resultados!$A$1:$ZZ$1, 0))</f>
        <v/>
      </c>
      <c r="C1576">
        <f>INDEX(resultados!$A$2:$ZZ$2614, 1570, MATCH($B$3, resultados!$A$1:$ZZ$1, 0))</f>
        <v/>
      </c>
    </row>
    <row r="1577">
      <c r="A1577">
        <f>INDEX(resultados!$A$2:$ZZ$2614, 1571, MATCH($B$1, resultados!$A$1:$ZZ$1, 0))</f>
        <v/>
      </c>
      <c r="B1577">
        <f>INDEX(resultados!$A$2:$ZZ$2614, 1571, MATCH($B$2, resultados!$A$1:$ZZ$1, 0))</f>
        <v/>
      </c>
      <c r="C1577">
        <f>INDEX(resultados!$A$2:$ZZ$2614, 1571, MATCH($B$3, resultados!$A$1:$ZZ$1, 0))</f>
        <v/>
      </c>
    </row>
    <row r="1578">
      <c r="A1578">
        <f>INDEX(resultados!$A$2:$ZZ$2614, 1572, MATCH($B$1, resultados!$A$1:$ZZ$1, 0))</f>
        <v/>
      </c>
      <c r="B1578">
        <f>INDEX(resultados!$A$2:$ZZ$2614, 1572, MATCH($B$2, resultados!$A$1:$ZZ$1, 0))</f>
        <v/>
      </c>
      <c r="C1578">
        <f>INDEX(resultados!$A$2:$ZZ$2614, 1572, MATCH($B$3, resultados!$A$1:$ZZ$1, 0))</f>
        <v/>
      </c>
    </row>
    <row r="1579">
      <c r="A1579">
        <f>INDEX(resultados!$A$2:$ZZ$2614, 1573, MATCH($B$1, resultados!$A$1:$ZZ$1, 0))</f>
        <v/>
      </c>
      <c r="B1579">
        <f>INDEX(resultados!$A$2:$ZZ$2614, 1573, MATCH($B$2, resultados!$A$1:$ZZ$1, 0))</f>
        <v/>
      </c>
      <c r="C1579">
        <f>INDEX(resultados!$A$2:$ZZ$2614, 1573, MATCH($B$3, resultados!$A$1:$ZZ$1, 0))</f>
        <v/>
      </c>
    </row>
    <row r="1580">
      <c r="A1580">
        <f>INDEX(resultados!$A$2:$ZZ$2614, 1574, MATCH($B$1, resultados!$A$1:$ZZ$1, 0))</f>
        <v/>
      </c>
      <c r="B1580">
        <f>INDEX(resultados!$A$2:$ZZ$2614, 1574, MATCH($B$2, resultados!$A$1:$ZZ$1, 0))</f>
        <v/>
      </c>
      <c r="C1580">
        <f>INDEX(resultados!$A$2:$ZZ$2614, 1574, MATCH($B$3, resultados!$A$1:$ZZ$1, 0))</f>
        <v/>
      </c>
    </row>
    <row r="1581">
      <c r="A1581">
        <f>INDEX(resultados!$A$2:$ZZ$2614, 1575, MATCH($B$1, resultados!$A$1:$ZZ$1, 0))</f>
        <v/>
      </c>
      <c r="B1581">
        <f>INDEX(resultados!$A$2:$ZZ$2614, 1575, MATCH($B$2, resultados!$A$1:$ZZ$1, 0))</f>
        <v/>
      </c>
      <c r="C1581">
        <f>INDEX(resultados!$A$2:$ZZ$2614, 1575, MATCH($B$3, resultados!$A$1:$ZZ$1, 0))</f>
        <v/>
      </c>
    </row>
    <row r="1582">
      <c r="A1582">
        <f>INDEX(resultados!$A$2:$ZZ$2614, 1576, MATCH($B$1, resultados!$A$1:$ZZ$1, 0))</f>
        <v/>
      </c>
      <c r="B1582">
        <f>INDEX(resultados!$A$2:$ZZ$2614, 1576, MATCH($B$2, resultados!$A$1:$ZZ$1, 0))</f>
        <v/>
      </c>
      <c r="C1582">
        <f>INDEX(resultados!$A$2:$ZZ$2614, 1576, MATCH($B$3, resultados!$A$1:$ZZ$1, 0))</f>
        <v/>
      </c>
    </row>
    <row r="1583">
      <c r="A1583">
        <f>INDEX(resultados!$A$2:$ZZ$2614, 1577, MATCH($B$1, resultados!$A$1:$ZZ$1, 0))</f>
        <v/>
      </c>
      <c r="B1583">
        <f>INDEX(resultados!$A$2:$ZZ$2614, 1577, MATCH($B$2, resultados!$A$1:$ZZ$1, 0))</f>
        <v/>
      </c>
      <c r="C1583">
        <f>INDEX(resultados!$A$2:$ZZ$2614, 1577, MATCH($B$3, resultados!$A$1:$ZZ$1, 0))</f>
        <v/>
      </c>
    </row>
    <row r="1584">
      <c r="A1584">
        <f>INDEX(resultados!$A$2:$ZZ$2614, 1578, MATCH($B$1, resultados!$A$1:$ZZ$1, 0))</f>
        <v/>
      </c>
      <c r="B1584">
        <f>INDEX(resultados!$A$2:$ZZ$2614, 1578, MATCH($B$2, resultados!$A$1:$ZZ$1, 0))</f>
        <v/>
      </c>
      <c r="C1584">
        <f>INDEX(resultados!$A$2:$ZZ$2614, 1578, MATCH($B$3, resultados!$A$1:$ZZ$1, 0))</f>
        <v/>
      </c>
    </row>
    <row r="1585">
      <c r="A1585">
        <f>INDEX(resultados!$A$2:$ZZ$2614, 1579, MATCH($B$1, resultados!$A$1:$ZZ$1, 0))</f>
        <v/>
      </c>
      <c r="B1585">
        <f>INDEX(resultados!$A$2:$ZZ$2614, 1579, MATCH($B$2, resultados!$A$1:$ZZ$1, 0))</f>
        <v/>
      </c>
      <c r="C1585">
        <f>INDEX(resultados!$A$2:$ZZ$2614, 1579, MATCH($B$3, resultados!$A$1:$ZZ$1, 0))</f>
        <v/>
      </c>
    </row>
    <row r="1586">
      <c r="A1586">
        <f>INDEX(resultados!$A$2:$ZZ$2614, 1580, MATCH($B$1, resultados!$A$1:$ZZ$1, 0))</f>
        <v/>
      </c>
      <c r="B1586">
        <f>INDEX(resultados!$A$2:$ZZ$2614, 1580, MATCH($B$2, resultados!$A$1:$ZZ$1, 0))</f>
        <v/>
      </c>
      <c r="C1586">
        <f>INDEX(resultados!$A$2:$ZZ$2614, 1580, MATCH($B$3, resultados!$A$1:$ZZ$1, 0))</f>
        <v/>
      </c>
    </row>
    <row r="1587">
      <c r="A1587">
        <f>INDEX(resultados!$A$2:$ZZ$2614, 1581, MATCH($B$1, resultados!$A$1:$ZZ$1, 0))</f>
        <v/>
      </c>
      <c r="B1587">
        <f>INDEX(resultados!$A$2:$ZZ$2614, 1581, MATCH($B$2, resultados!$A$1:$ZZ$1, 0))</f>
        <v/>
      </c>
      <c r="C1587">
        <f>INDEX(resultados!$A$2:$ZZ$2614, 1581, MATCH($B$3, resultados!$A$1:$ZZ$1, 0))</f>
        <v/>
      </c>
    </row>
    <row r="1588">
      <c r="A1588">
        <f>INDEX(resultados!$A$2:$ZZ$2614, 1582, MATCH($B$1, resultados!$A$1:$ZZ$1, 0))</f>
        <v/>
      </c>
      <c r="B1588">
        <f>INDEX(resultados!$A$2:$ZZ$2614, 1582, MATCH($B$2, resultados!$A$1:$ZZ$1, 0))</f>
        <v/>
      </c>
      <c r="C1588">
        <f>INDEX(resultados!$A$2:$ZZ$2614, 1582, MATCH($B$3, resultados!$A$1:$ZZ$1, 0))</f>
        <v/>
      </c>
    </row>
    <row r="1589">
      <c r="A1589">
        <f>INDEX(resultados!$A$2:$ZZ$2614, 1583, MATCH($B$1, resultados!$A$1:$ZZ$1, 0))</f>
        <v/>
      </c>
      <c r="B1589">
        <f>INDEX(resultados!$A$2:$ZZ$2614, 1583, MATCH($B$2, resultados!$A$1:$ZZ$1, 0))</f>
        <v/>
      </c>
      <c r="C1589">
        <f>INDEX(resultados!$A$2:$ZZ$2614, 1583, MATCH($B$3, resultados!$A$1:$ZZ$1, 0))</f>
        <v/>
      </c>
    </row>
    <row r="1590">
      <c r="A1590">
        <f>INDEX(resultados!$A$2:$ZZ$2614, 1584, MATCH($B$1, resultados!$A$1:$ZZ$1, 0))</f>
        <v/>
      </c>
      <c r="B1590">
        <f>INDEX(resultados!$A$2:$ZZ$2614, 1584, MATCH($B$2, resultados!$A$1:$ZZ$1, 0))</f>
        <v/>
      </c>
      <c r="C1590">
        <f>INDEX(resultados!$A$2:$ZZ$2614, 1584, MATCH($B$3, resultados!$A$1:$ZZ$1, 0))</f>
        <v/>
      </c>
    </row>
    <row r="1591">
      <c r="A1591">
        <f>INDEX(resultados!$A$2:$ZZ$2614, 1585, MATCH($B$1, resultados!$A$1:$ZZ$1, 0))</f>
        <v/>
      </c>
      <c r="B1591">
        <f>INDEX(resultados!$A$2:$ZZ$2614, 1585, MATCH($B$2, resultados!$A$1:$ZZ$1, 0))</f>
        <v/>
      </c>
      <c r="C1591">
        <f>INDEX(resultados!$A$2:$ZZ$2614, 1585, MATCH($B$3, resultados!$A$1:$ZZ$1, 0))</f>
        <v/>
      </c>
    </row>
    <row r="1592">
      <c r="A1592">
        <f>INDEX(resultados!$A$2:$ZZ$2614, 1586, MATCH($B$1, resultados!$A$1:$ZZ$1, 0))</f>
        <v/>
      </c>
      <c r="B1592">
        <f>INDEX(resultados!$A$2:$ZZ$2614, 1586, MATCH($B$2, resultados!$A$1:$ZZ$1, 0))</f>
        <v/>
      </c>
      <c r="C1592">
        <f>INDEX(resultados!$A$2:$ZZ$2614, 1586, MATCH($B$3, resultados!$A$1:$ZZ$1, 0))</f>
        <v/>
      </c>
    </row>
    <row r="1593">
      <c r="A1593">
        <f>INDEX(resultados!$A$2:$ZZ$2614, 1587, MATCH($B$1, resultados!$A$1:$ZZ$1, 0))</f>
        <v/>
      </c>
      <c r="B1593">
        <f>INDEX(resultados!$A$2:$ZZ$2614, 1587, MATCH($B$2, resultados!$A$1:$ZZ$1, 0))</f>
        <v/>
      </c>
      <c r="C1593">
        <f>INDEX(resultados!$A$2:$ZZ$2614, 1587, MATCH($B$3, resultados!$A$1:$ZZ$1, 0))</f>
        <v/>
      </c>
    </row>
    <row r="1594">
      <c r="A1594">
        <f>INDEX(resultados!$A$2:$ZZ$2614, 1588, MATCH($B$1, resultados!$A$1:$ZZ$1, 0))</f>
        <v/>
      </c>
      <c r="B1594">
        <f>INDEX(resultados!$A$2:$ZZ$2614, 1588, MATCH($B$2, resultados!$A$1:$ZZ$1, 0))</f>
        <v/>
      </c>
      <c r="C1594">
        <f>INDEX(resultados!$A$2:$ZZ$2614, 1588, MATCH($B$3, resultados!$A$1:$ZZ$1, 0))</f>
        <v/>
      </c>
    </row>
    <row r="1595">
      <c r="A1595">
        <f>INDEX(resultados!$A$2:$ZZ$2614, 1589, MATCH($B$1, resultados!$A$1:$ZZ$1, 0))</f>
        <v/>
      </c>
      <c r="B1595">
        <f>INDEX(resultados!$A$2:$ZZ$2614, 1589, MATCH($B$2, resultados!$A$1:$ZZ$1, 0))</f>
        <v/>
      </c>
      <c r="C1595">
        <f>INDEX(resultados!$A$2:$ZZ$2614, 1589, MATCH($B$3, resultados!$A$1:$ZZ$1, 0))</f>
        <v/>
      </c>
    </row>
    <row r="1596">
      <c r="A1596">
        <f>INDEX(resultados!$A$2:$ZZ$2614, 1590, MATCH($B$1, resultados!$A$1:$ZZ$1, 0))</f>
        <v/>
      </c>
      <c r="B1596">
        <f>INDEX(resultados!$A$2:$ZZ$2614, 1590, MATCH($B$2, resultados!$A$1:$ZZ$1, 0))</f>
        <v/>
      </c>
      <c r="C1596">
        <f>INDEX(resultados!$A$2:$ZZ$2614, 1590, MATCH($B$3, resultados!$A$1:$ZZ$1, 0))</f>
        <v/>
      </c>
    </row>
    <row r="1597">
      <c r="A1597">
        <f>INDEX(resultados!$A$2:$ZZ$2614, 1591, MATCH($B$1, resultados!$A$1:$ZZ$1, 0))</f>
        <v/>
      </c>
      <c r="B1597">
        <f>INDEX(resultados!$A$2:$ZZ$2614, 1591, MATCH($B$2, resultados!$A$1:$ZZ$1, 0))</f>
        <v/>
      </c>
      <c r="C1597">
        <f>INDEX(resultados!$A$2:$ZZ$2614, 1591, MATCH($B$3, resultados!$A$1:$ZZ$1, 0))</f>
        <v/>
      </c>
    </row>
    <row r="1598">
      <c r="A1598">
        <f>INDEX(resultados!$A$2:$ZZ$2614, 1592, MATCH($B$1, resultados!$A$1:$ZZ$1, 0))</f>
        <v/>
      </c>
      <c r="B1598">
        <f>INDEX(resultados!$A$2:$ZZ$2614, 1592, MATCH($B$2, resultados!$A$1:$ZZ$1, 0))</f>
        <v/>
      </c>
      <c r="C1598">
        <f>INDEX(resultados!$A$2:$ZZ$2614, 1592, MATCH($B$3, resultados!$A$1:$ZZ$1, 0))</f>
        <v/>
      </c>
    </row>
    <row r="1599">
      <c r="A1599">
        <f>INDEX(resultados!$A$2:$ZZ$2614, 1593, MATCH($B$1, resultados!$A$1:$ZZ$1, 0))</f>
        <v/>
      </c>
      <c r="B1599">
        <f>INDEX(resultados!$A$2:$ZZ$2614, 1593, MATCH($B$2, resultados!$A$1:$ZZ$1, 0))</f>
        <v/>
      </c>
      <c r="C1599">
        <f>INDEX(resultados!$A$2:$ZZ$2614, 1593, MATCH($B$3, resultados!$A$1:$ZZ$1, 0))</f>
        <v/>
      </c>
    </row>
    <row r="1600">
      <c r="A1600">
        <f>INDEX(resultados!$A$2:$ZZ$2614, 1594, MATCH($B$1, resultados!$A$1:$ZZ$1, 0))</f>
        <v/>
      </c>
      <c r="B1600">
        <f>INDEX(resultados!$A$2:$ZZ$2614, 1594, MATCH($B$2, resultados!$A$1:$ZZ$1, 0))</f>
        <v/>
      </c>
      <c r="C1600">
        <f>INDEX(resultados!$A$2:$ZZ$2614, 1594, MATCH($B$3, resultados!$A$1:$ZZ$1, 0))</f>
        <v/>
      </c>
    </row>
    <row r="1601">
      <c r="A1601">
        <f>INDEX(resultados!$A$2:$ZZ$2614, 1595, MATCH($B$1, resultados!$A$1:$ZZ$1, 0))</f>
        <v/>
      </c>
      <c r="B1601">
        <f>INDEX(resultados!$A$2:$ZZ$2614, 1595, MATCH($B$2, resultados!$A$1:$ZZ$1, 0))</f>
        <v/>
      </c>
      <c r="C1601">
        <f>INDEX(resultados!$A$2:$ZZ$2614, 1595, MATCH($B$3, resultados!$A$1:$ZZ$1, 0))</f>
        <v/>
      </c>
    </row>
    <row r="1602">
      <c r="A1602">
        <f>INDEX(resultados!$A$2:$ZZ$2614, 1596, MATCH($B$1, resultados!$A$1:$ZZ$1, 0))</f>
        <v/>
      </c>
      <c r="B1602">
        <f>INDEX(resultados!$A$2:$ZZ$2614, 1596, MATCH($B$2, resultados!$A$1:$ZZ$1, 0))</f>
        <v/>
      </c>
      <c r="C1602">
        <f>INDEX(resultados!$A$2:$ZZ$2614, 1596, MATCH($B$3, resultados!$A$1:$ZZ$1, 0))</f>
        <v/>
      </c>
    </row>
    <row r="1603">
      <c r="A1603">
        <f>INDEX(resultados!$A$2:$ZZ$2614, 1597, MATCH($B$1, resultados!$A$1:$ZZ$1, 0))</f>
        <v/>
      </c>
      <c r="B1603">
        <f>INDEX(resultados!$A$2:$ZZ$2614, 1597, MATCH($B$2, resultados!$A$1:$ZZ$1, 0))</f>
        <v/>
      </c>
      <c r="C1603">
        <f>INDEX(resultados!$A$2:$ZZ$2614, 1597, MATCH($B$3, resultados!$A$1:$ZZ$1, 0))</f>
        <v/>
      </c>
    </row>
    <row r="1604">
      <c r="A1604">
        <f>INDEX(resultados!$A$2:$ZZ$2614, 1598, MATCH($B$1, resultados!$A$1:$ZZ$1, 0))</f>
        <v/>
      </c>
      <c r="B1604">
        <f>INDEX(resultados!$A$2:$ZZ$2614, 1598, MATCH($B$2, resultados!$A$1:$ZZ$1, 0))</f>
        <v/>
      </c>
      <c r="C1604">
        <f>INDEX(resultados!$A$2:$ZZ$2614, 1598, MATCH($B$3, resultados!$A$1:$ZZ$1, 0))</f>
        <v/>
      </c>
    </row>
    <row r="1605">
      <c r="A1605">
        <f>INDEX(resultados!$A$2:$ZZ$2614, 1599, MATCH($B$1, resultados!$A$1:$ZZ$1, 0))</f>
        <v/>
      </c>
      <c r="B1605">
        <f>INDEX(resultados!$A$2:$ZZ$2614, 1599, MATCH($B$2, resultados!$A$1:$ZZ$1, 0))</f>
        <v/>
      </c>
      <c r="C1605">
        <f>INDEX(resultados!$A$2:$ZZ$2614, 1599, MATCH($B$3, resultados!$A$1:$ZZ$1, 0))</f>
        <v/>
      </c>
    </row>
    <row r="1606">
      <c r="A1606">
        <f>INDEX(resultados!$A$2:$ZZ$2614, 1600, MATCH($B$1, resultados!$A$1:$ZZ$1, 0))</f>
        <v/>
      </c>
      <c r="B1606">
        <f>INDEX(resultados!$A$2:$ZZ$2614, 1600, MATCH($B$2, resultados!$A$1:$ZZ$1, 0))</f>
        <v/>
      </c>
      <c r="C1606">
        <f>INDEX(resultados!$A$2:$ZZ$2614, 1600, MATCH($B$3, resultados!$A$1:$ZZ$1, 0))</f>
        <v/>
      </c>
    </row>
    <row r="1607">
      <c r="A1607">
        <f>INDEX(resultados!$A$2:$ZZ$2614, 1601, MATCH($B$1, resultados!$A$1:$ZZ$1, 0))</f>
        <v/>
      </c>
      <c r="B1607">
        <f>INDEX(resultados!$A$2:$ZZ$2614, 1601, MATCH($B$2, resultados!$A$1:$ZZ$1, 0))</f>
        <v/>
      </c>
      <c r="C1607">
        <f>INDEX(resultados!$A$2:$ZZ$2614, 1601, MATCH($B$3, resultados!$A$1:$ZZ$1, 0))</f>
        <v/>
      </c>
    </row>
    <row r="1608">
      <c r="A1608">
        <f>INDEX(resultados!$A$2:$ZZ$2614, 1602, MATCH($B$1, resultados!$A$1:$ZZ$1, 0))</f>
        <v/>
      </c>
      <c r="B1608">
        <f>INDEX(resultados!$A$2:$ZZ$2614, 1602, MATCH($B$2, resultados!$A$1:$ZZ$1, 0))</f>
        <v/>
      </c>
      <c r="C1608">
        <f>INDEX(resultados!$A$2:$ZZ$2614, 1602, MATCH($B$3, resultados!$A$1:$ZZ$1, 0))</f>
        <v/>
      </c>
    </row>
    <row r="1609">
      <c r="A1609">
        <f>INDEX(resultados!$A$2:$ZZ$2614, 1603, MATCH($B$1, resultados!$A$1:$ZZ$1, 0))</f>
        <v/>
      </c>
      <c r="B1609">
        <f>INDEX(resultados!$A$2:$ZZ$2614, 1603, MATCH($B$2, resultados!$A$1:$ZZ$1, 0))</f>
        <v/>
      </c>
      <c r="C1609">
        <f>INDEX(resultados!$A$2:$ZZ$2614, 1603, MATCH($B$3, resultados!$A$1:$ZZ$1, 0))</f>
        <v/>
      </c>
    </row>
    <row r="1610">
      <c r="A1610">
        <f>INDEX(resultados!$A$2:$ZZ$2614, 1604, MATCH($B$1, resultados!$A$1:$ZZ$1, 0))</f>
        <v/>
      </c>
      <c r="B1610">
        <f>INDEX(resultados!$A$2:$ZZ$2614, 1604, MATCH($B$2, resultados!$A$1:$ZZ$1, 0))</f>
        <v/>
      </c>
      <c r="C1610">
        <f>INDEX(resultados!$A$2:$ZZ$2614, 1604, MATCH($B$3, resultados!$A$1:$ZZ$1, 0))</f>
        <v/>
      </c>
    </row>
    <row r="1611">
      <c r="A1611">
        <f>INDEX(resultados!$A$2:$ZZ$2614, 1605, MATCH($B$1, resultados!$A$1:$ZZ$1, 0))</f>
        <v/>
      </c>
      <c r="B1611">
        <f>INDEX(resultados!$A$2:$ZZ$2614, 1605, MATCH($B$2, resultados!$A$1:$ZZ$1, 0))</f>
        <v/>
      </c>
      <c r="C1611">
        <f>INDEX(resultados!$A$2:$ZZ$2614, 1605, MATCH($B$3, resultados!$A$1:$ZZ$1, 0))</f>
        <v/>
      </c>
    </row>
    <row r="1612">
      <c r="A1612">
        <f>INDEX(resultados!$A$2:$ZZ$2614, 1606, MATCH($B$1, resultados!$A$1:$ZZ$1, 0))</f>
        <v/>
      </c>
      <c r="B1612">
        <f>INDEX(resultados!$A$2:$ZZ$2614, 1606, MATCH($B$2, resultados!$A$1:$ZZ$1, 0))</f>
        <v/>
      </c>
      <c r="C1612">
        <f>INDEX(resultados!$A$2:$ZZ$2614, 1606, MATCH($B$3, resultados!$A$1:$ZZ$1, 0))</f>
        <v/>
      </c>
    </row>
    <row r="1613">
      <c r="A1613">
        <f>INDEX(resultados!$A$2:$ZZ$2614, 1607, MATCH($B$1, resultados!$A$1:$ZZ$1, 0))</f>
        <v/>
      </c>
      <c r="B1613">
        <f>INDEX(resultados!$A$2:$ZZ$2614, 1607, MATCH($B$2, resultados!$A$1:$ZZ$1, 0))</f>
        <v/>
      </c>
      <c r="C1613">
        <f>INDEX(resultados!$A$2:$ZZ$2614, 1607, MATCH($B$3, resultados!$A$1:$ZZ$1, 0))</f>
        <v/>
      </c>
    </row>
    <row r="1614">
      <c r="A1614">
        <f>INDEX(resultados!$A$2:$ZZ$2614, 1608, MATCH($B$1, resultados!$A$1:$ZZ$1, 0))</f>
        <v/>
      </c>
      <c r="B1614">
        <f>INDEX(resultados!$A$2:$ZZ$2614, 1608, MATCH($B$2, resultados!$A$1:$ZZ$1, 0))</f>
        <v/>
      </c>
      <c r="C1614">
        <f>INDEX(resultados!$A$2:$ZZ$2614, 1608, MATCH($B$3, resultados!$A$1:$ZZ$1, 0))</f>
        <v/>
      </c>
    </row>
    <row r="1615">
      <c r="A1615">
        <f>INDEX(resultados!$A$2:$ZZ$2614, 1609, MATCH($B$1, resultados!$A$1:$ZZ$1, 0))</f>
        <v/>
      </c>
      <c r="B1615">
        <f>INDEX(resultados!$A$2:$ZZ$2614, 1609, MATCH($B$2, resultados!$A$1:$ZZ$1, 0))</f>
        <v/>
      </c>
      <c r="C1615">
        <f>INDEX(resultados!$A$2:$ZZ$2614, 1609, MATCH($B$3, resultados!$A$1:$ZZ$1, 0))</f>
        <v/>
      </c>
    </row>
    <row r="1616">
      <c r="A1616">
        <f>INDEX(resultados!$A$2:$ZZ$2614, 1610, MATCH($B$1, resultados!$A$1:$ZZ$1, 0))</f>
        <v/>
      </c>
      <c r="B1616">
        <f>INDEX(resultados!$A$2:$ZZ$2614, 1610, MATCH($B$2, resultados!$A$1:$ZZ$1, 0))</f>
        <v/>
      </c>
      <c r="C1616">
        <f>INDEX(resultados!$A$2:$ZZ$2614, 1610, MATCH($B$3, resultados!$A$1:$ZZ$1, 0))</f>
        <v/>
      </c>
    </row>
    <row r="1617">
      <c r="A1617">
        <f>INDEX(resultados!$A$2:$ZZ$2614, 1611, MATCH($B$1, resultados!$A$1:$ZZ$1, 0))</f>
        <v/>
      </c>
      <c r="B1617">
        <f>INDEX(resultados!$A$2:$ZZ$2614, 1611, MATCH($B$2, resultados!$A$1:$ZZ$1, 0))</f>
        <v/>
      </c>
      <c r="C1617">
        <f>INDEX(resultados!$A$2:$ZZ$2614, 1611, MATCH($B$3, resultados!$A$1:$ZZ$1, 0))</f>
        <v/>
      </c>
    </row>
    <row r="1618">
      <c r="A1618">
        <f>INDEX(resultados!$A$2:$ZZ$2614, 1612, MATCH($B$1, resultados!$A$1:$ZZ$1, 0))</f>
        <v/>
      </c>
      <c r="B1618">
        <f>INDEX(resultados!$A$2:$ZZ$2614, 1612, MATCH($B$2, resultados!$A$1:$ZZ$1, 0))</f>
        <v/>
      </c>
      <c r="C1618">
        <f>INDEX(resultados!$A$2:$ZZ$2614, 1612, MATCH($B$3, resultados!$A$1:$ZZ$1, 0))</f>
        <v/>
      </c>
    </row>
    <row r="1619">
      <c r="A1619">
        <f>INDEX(resultados!$A$2:$ZZ$2614, 1613, MATCH($B$1, resultados!$A$1:$ZZ$1, 0))</f>
        <v/>
      </c>
      <c r="B1619">
        <f>INDEX(resultados!$A$2:$ZZ$2614, 1613, MATCH($B$2, resultados!$A$1:$ZZ$1, 0))</f>
        <v/>
      </c>
      <c r="C1619">
        <f>INDEX(resultados!$A$2:$ZZ$2614, 1613, MATCH($B$3, resultados!$A$1:$ZZ$1, 0))</f>
        <v/>
      </c>
    </row>
    <row r="1620">
      <c r="A1620">
        <f>INDEX(resultados!$A$2:$ZZ$2614, 1614, MATCH($B$1, resultados!$A$1:$ZZ$1, 0))</f>
        <v/>
      </c>
      <c r="B1620">
        <f>INDEX(resultados!$A$2:$ZZ$2614, 1614, MATCH($B$2, resultados!$A$1:$ZZ$1, 0))</f>
        <v/>
      </c>
      <c r="C1620">
        <f>INDEX(resultados!$A$2:$ZZ$2614, 1614, MATCH($B$3, resultados!$A$1:$ZZ$1, 0))</f>
        <v/>
      </c>
    </row>
    <row r="1621">
      <c r="A1621">
        <f>INDEX(resultados!$A$2:$ZZ$2614, 1615, MATCH($B$1, resultados!$A$1:$ZZ$1, 0))</f>
        <v/>
      </c>
      <c r="B1621">
        <f>INDEX(resultados!$A$2:$ZZ$2614, 1615, MATCH($B$2, resultados!$A$1:$ZZ$1, 0))</f>
        <v/>
      </c>
      <c r="C1621">
        <f>INDEX(resultados!$A$2:$ZZ$2614, 1615, MATCH($B$3, resultados!$A$1:$ZZ$1, 0))</f>
        <v/>
      </c>
    </row>
    <row r="1622">
      <c r="A1622">
        <f>INDEX(resultados!$A$2:$ZZ$2614, 1616, MATCH($B$1, resultados!$A$1:$ZZ$1, 0))</f>
        <v/>
      </c>
      <c r="B1622">
        <f>INDEX(resultados!$A$2:$ZZ$2614, 1616, MATCH($B$2, resultados!$A$1:$ZZ$1, 0))</f>
        <v/>
      </c>
      <c r="C1622">
        <f>INDEX(resultados!$A$2:$ZZ$2614, 1616, MATCH($B$3, resultados!$A$1:$ZZ$1, 0))</f>
        <v/>
      </c>
    </row>
    <row r="1623">
      <c r="A1623">
        <f>INDEX(resultados!$A$2:$ZZ$2614, 1617, MATCH($B$1, resultados!$A$1:$ZZ$1, 0))</f>
        <v/>
      </c>
      <c r="B1623">
        <f>INDEX(resultados!$A$2:$ZZ$2614, 1617, MATCH($B$2, resultados!$A$1:$ZZ$1, 0))</f>
        <v/>
      </c>
      <c r="C1623">
        <f>INDEX(resultados!$A$2:$ZZ$2614, 1617, MATCH($B$3, resultados!$A$1:$ZZ$1, 0))</f>
        <v/>
      </c>
    </row>
    <row r="1624">
      <c r="A1624">
        <f>INDEX(resultados!$A$2:$ZZ$2614, 1618, MATCH($B$1, resultados!$A$1:$ZZ$1, 0))</f>
        <v/>
      </c>
      <c r="B1624">
        <f>INDEX(resultados!$A$2:$ZZ$2614, 1618, MATCH($B$2, resultados!$A$1:$ZZ$1, 0))</f>
        <v/>
      </c>
      <c r="C1624">
        <f>INDEX(resultados!$A$2:$ZZ$2614, 1618, MATCH($B$3, resultados!$A$1:$ZZ$1, 0))</f>
        <v/>
      </c>
    </row>
    <row r="1625">
      <c r="A1625">
        <f>INDEX(resultados!$A$2:$ZZ$2614, 1619, MATCH($B$1, resultados!$A$1:$ZZ$1, 0))</f>
        <v/>
      </c>
      <c r="B1625">
        <f>INDEX(resultados!$A$2:$ZZ$2614, 1619, MATCH($B$2, resultados!$A$1:$ZZ$1, 0))</f>
        <v/>
      </c>
      <c r="C1625">
        <f>INDEX(resultados!$A$2:$ZZ$2614, 1619, MATCH($B$3, resultados!$A$1:$ZZ$1, 0))</f>
        <v/>
      </c>
    </row>
    <row r="1626">
      <c r="A1626">
        <f>INDEX(resultados!$A$2:$ZZ$2614, 1620, MATCH($B$1, resultados!$A$1:$ZZ$1, 0))</f>
        <v/>
      </c>
      <c r="B1626">
        <f>INDEX(resultados!$A$2:$ZZ$2614, 1620, MATCH($B$2, resultados!$A$1:$ZZ$1, 0))</f>
        <v/>
      </c>
      <c r="C1626">
        <f>INDEX(resultados!$A$2:$ZZ$2614, 1620, MATCH($B$3, resultados!$A$1:$ZZ$1, 0))</f>
        <v/>
      </c>
    </row>
    <row r="1627">
      <c r="A1627">
        <f>INDEX(resultados!$A$2:$ZZ$2614, 1621, MATCH($B$1, resultados!$A$1:$ZZ$1, 0))</f>
        <v/>
      </c>
      <c r="B1627">
        <f>INDEX(resultados!$A$2:$ZZ$2614, 1621, MATCH($B$2, resultados!$A$1:$ZZ$1, 0))</f>
        <v/>
      </c>
      <c r="C1627">
        <f>INDEX(resultados!$A$2:$ZZ$2614, 1621, MATCH($B$3, resultados!$A$1:$ZZ$1, 0))</f>
        <v/>
      </c>
    </row>
    <row r="1628">
      <c r="A1628">
        <f>INDEX(resultados!$A$2:$ZZ$2614, 1622, MATCH($B$1, resultados!$A$1:$ZZ$1, 0))</f>
        <v/>
      </c>
      <c r="B1628">
        <f>INDEX(resultados!$A$2:$ZZ$2614, 1622, MATCH($B$2, resultados!$A$1:$ZZ$1, 0))</f>
        <v/>
      </c>
      <c r="C1628">
        <f>INDEX(resultados!$A$2:$ZZ$2614, 1622, MATCH($B$3, resultados!$A$1:$ZZ$1, 0))</f>
        <v/>
      </c>
    </row>
    <row r="1629">
      <c r="A1629">
        <f>INDEX(resultados!$A$2:$ZZ$2614, 1623, MATCH($B$1, resultados!$A$1:$ZZ$1, 0))</f>
        <v/>
      </c>
      <c r="B1629">
        <f>INDEX(resultados!$A$2:$ZZ$2614, 1623, MATCH($B$2, resultados!$A$1:$ZZ$1, 0))</f>
        <v/>
      </c>
      <c r="C1629">
        <f>INDEX(resultados!$A$2:$ZZ$2614, 1623, MATCH($B$3, resultados!$A$1:$ZZ$1, 0))</f>
        <v/>
      </c>
    </row>
    <row r="1630">
      <c r="A1630">
        <f>INDEX(resultados!$A$2:$ZZ$2614, 1624, MATCH($B$1, resultados!$A$1:$ZZ$1, 0))</f>
        <v/>
      </c>
      <c r="B1630">
        <f>INDEX(resultados!$A$2:$ZZ$2614, 1624, MATCH($B$2, resultados!$A$1:$ZZ$1, 0))</f>
        <v/>
      </c>
      <c r="C1630">
        <f>INDEX(resultados!$A$2:$ZZ$2614, 1624, MATCH($B$3, resultados!$A$1:$ZZ$1, 0))</f>
        <v/>
      </c>
    </row>
    <row r="1631">
      <c r="A1631">
        <f>INDEX(resultados!$A$2:$ZZ$2614, 1625, MATCH($B$1, resultados!$A$1:$ZZ$1, 0))</f>
        <v/>
      </c>
      <c r="B1631">
        <f>INDEX(resultados!$A$2:$ZZ$2614, 1625, MATCH($B$2, resultados!$A$1:$ZZ$1, 0))</f>
        <v/>
      </c>
      <c r="C1631">
        <f>INDEX(resultados!$A$2:$ZZ$2614, 1625, MATCH($B$3, resultados!$A$1:$ZZ$1, 0))</f>
        <v/>
      </c>
    </row>
    <row r="1632">
      <c r="A1632">
        <f>INDEX(resultados!$A$2:$ZZ$2614, 1626, MATCH($B$1, resultados!$A$1:$ZZ$1, 0))</f>
        <v/>
      </c>
      <c r="B1632">
        <f>INDEX(resultados!$A$2:$ZZ$2614, 1626, MATCH($B$2, resultados!$A$1:$ZZ$1, 0))</f>
        <v/>
      </c>
      <c r="C1632">
        <f>INDEX(resultados!$A$2:$ZZ$2614, 1626, MATCH($B$3, resultados!$A$1:$ZZ$1, 0))</f>
        <v/>
      </c>
    </row>
    <row r="1633">
      <c r="A1633">
        <f>INDEX(resultados!$A$2:$ZZ$2614, 1627, MATCH($B$1, resultados!$A$1:$ZZ$1, 0))</f>
        <v/>
      </c>
      <c r="B1633">
        <f>INDEX(resultados!$A$2:$ZZ$2614, 1627, MATCH($B$2, resultados!$A$1:$ZZ$1, 0))</f>
        <v/>
      </c>
      <c r="C1633">
        <f>INDEX(resultados!$A$2:$ZZ$2614, 1627, MATCH($B$3, resultados!$A$1:$ZZ$1, 0))</f>
        <v/>
      </c>
    </row>
    <row r="1634">
      <c r="A1634">
        <f>INDEX(resultados!$A$2:$ZZ$2614, 1628, MATCH($B$1, resultados!$A$1:$ZZ$1, 0))</f>
        <v/>
      </c>
      <c r="B1634">
        <f>INDEX(resultados!$A$2:$ZZ$2614, 1628, MATCH($B$2, resultados!$A$1:$ZZ$1, 0))</f>
        <v/>
      </c>
      <c r="C1634">
        <f>INDEX(resultados!$A$2:$ZZ$2614, 1628, MATCH($B$3, resultados!$A$1:$ZZ$1, 0))</f>
        <v/>
      </c>
    </row>
    <row r="1635">
      <c r="A1635">
        <f>INDEX(resultados!$A$2:$ZZ$2614, 1629, MATCH($B$1, resultados!$A$1:$ZZ$1, 0))</f>
        <v/>
      </c>
      <c r="B1635">
        <f>INDEX(resultados!$A$2:$ZZ$2614, 1629, MATCH($B$2, resultados!$A$1:$ZZ$1, 0))</f>
        <v/>
      </c>
      <c r="C1635">
        <f>INDEX(resultados!$A$2:$ZZ$2614, 1629, MATCH($B$3, resultados!$A$1:$ZZ$1, 0))</f>
        <v/>
      </c>
    </row>
    <row r="1636">
      <c r="A1636">
        <f>INDEX(resultados!$A$2:$ZZ$2614, 1630, MATCH($B$1, resultados!$A$1:$ZZ$1, 0))</f>
        <v/>
      </c>
      <c r="B1636">
        <f>INDEX(resultados!$A$2:$ZZ$2614, 1630, MATCH($B$2, resultados!$A$1:$ZZ$1, 0))</f>
        <v/>
      </c>
      <c r="C1636">
        <f>INDEX(resultados!$A$2:$ZZ$2614, 1630, MATCH($B$3, resultados!$A$1:$ZZ$1, 0))</f>
        <v/>
      </c>
    </row>
    <row r="1637">
      <c r="A1637">
        <f>INDEX(resultados!$A$2:$ZZ$2614, 1631, MATCH($B$1, resultados!$A$1:$ZZ$1, 0))</f>
        <v/>
      </c>
      <c r="B1637">
        <f>INDEX(resultados!$A$2:$ZZ$2614, 1631, MATCH($B$2, resultados!$A$1:$ZZ$1, 0))</f>
        <v/>
      </c>
      <c r="C1637">
        <f>INDEX(resultados!$A$2:$ZZ$2614, 1631, MATCH($B$3, resultados!$A$1:$ZZ$1, 0))</f>
        <v/>
      </c>
    </row>
    <row r="1638">
      <c r="A1638">
        <f>INDEX(resultados!$A$2:$ZZ$2614, 1632, MATCH($B$1, resultados!$A$1:$ZZ$1, 0))</f>
        <v/>
      </c>
      <c r="B1638">
        <f>INDEX(resultados!$A$2:$ZZ$2614, 1632, MATCH($B$2, resultados!$A$1:$ZZ$1, 0))</f>
        <v/>
      </c>
      <c r="C1638">
        <f>INDEX(resultados!$A$2:$ZZ$2614, 1632, MATCH($B$3, resultados!$A$1:$ZZ$1, 0))</f>
        <v/>
      </c>
    </row>
    <row r="1639">
      <c r="A1639">
        <f>INDEX(resultados!$A$2:$ZZ$2614, 1633, MATCH($B$1, resultados!$A$1:$ZZ$1, 0))</f>
        <v/>
      </c>
      <c r="B1639">
        <f>INDEX(resultados!$A$2:$ZZ$2614, 1633, MATCH($B$2, resultados!$A$1:$ZZ$1, 0))</f>
        <v/>
      </c>
      <c r="C1639">
        <f>INDEX(resultados!$A$2:$ZZ$2614, 1633, MATCH($B$3, resultados!$A$1:$ZZ$1, 0))</f>
        <v/>
      </c>
    </row>
    <row r="1640">
      <c r="A1640">
        <f>INDEX(resultados!$A$2:$ZZ$2614, 1634, MATCH($B$1, resultados!$A$1:$ZZ$1, 0))</f>
        <v/>
      </c>
      <c r="B1640">
        <f>INDEX(resultados!$A$2:$ZZ$2614, 1634, MATCH($B$2, resultados!$A$1:$ZZ$1, 0))</f>
        <v/>
      </c>
      <c r="C1640">
        <f>INDEX(resultados!$A$2:$ZZ$2614, 1634, MATCH($B$3, resultados!$A$1:$ZZ$1, 0))</f>
        <v/>
      </c>
    </row>
    <row r="1641">
      <c r="A1641">
        <f>INDEX(resultados!$A$2:$ZZ$2614, 1635, MATCH($B$1, resultados!$A$1:$ZZ$1, 0))</f>
        <v/>
      </c>
      <c r="B1641">
        <f>INDEX(resultados!$A$2:$ZZ$2614, 1635, MATCH($B$2, resultados!$A$1:$ZZ$1, 0))</f>
        <v/>
      </c>
      <c r="C1641">
        <f>INDEX(resultados!$A$2:$ZZ$2614, 1635, MATCH($B$3, resultados!$A$1:$ZZ$1, 0))</f>
        <v/>
      </c>
    </row>
    <row r="1642">
      <c r="A1642">
        <f>INDEX(resultados!$A$2:$ZZ$2614, 1636, MATCH($B$1, resultados!$A$1:$ZZ$1, 0))</f>
        <v/>
      </c>
      <c r="B1642">
        <f>INDEX(resultados!$A$2:$ZZ$2614, 1636, MATCH($B$2, resultados!$A$1:$ZZ$1, 0))</f>
        <v/>
      </c>
      <c r="C1642">
        <f>INDEX(resultados!$A$2:$ZZ$2614, 1636, MATCH($B$3, resultados!$A$1:$ZZ$1, 0))</f>
        <v/>
      </c>
    </row>
    <row r="1643">
      <c r="A1643">
        <f>INDEX(resultados!$A$2:$ZZ$2614, 1637, MATCH($B$1, resultados!$A$1:$ZZ$1, 0))</f>
        <v/>
      </c>
      <c r="B1643">
        <f>INDEX(resultados!$A$2:$ZZ$2614, 1637, MATCH($B$2, resultados!$A$1:$ZZ$1, 0))</f>
        <v/>
      </c>
      <c r="C1643">
        <f>INDEX(resultados!$A$2:$ZZ$2614, 1637, MATCH($B$3, resultados!$A$1:$ZZ$1, 0))</f>
        <v/>
      </c>
    </row>
    <row r="1644">
      <c r="A1644">
        <f>INDEX(resultados!$A$2:$ZZ$2614, 1638, MATCH($B$1, resultados!$A$1:$ZZ$1, 0))</f>
        <v/>
      </c>
      <c r="B1644">
        <f>INDEX(resultados!$A$2:$ZZ$2614, 1638, MATCH($B$2, resultados!$A$1:$ZZ$1, 0))</f>
        <v/>
      </c>
      <c r="C1644">
        <f>INDEX(resultados!$A$2:$ZZ$2614, 1638, MATCH($B$3, resultados!$A$1:$ZZ$1, 0))</f>
        <v/>
      </c>
    </row>
    <row r="1645">
      <c r="A1645">
        <f>INDEX(resultados!$A$2:$ZZ$2614, 1639, MATCH($B$1, resultados!$A$1:$ZZ$1, 0))</f>
        <v/>
      </c>
      <c r="B1645">
        <f>INDEX(resultados!$A$2:$ZZ$2614, 1639, MATCH($B$2, resultados!$A$1:$ZZ$1, 0))</f>
        <v/>
      </c>
      <c r="C1645">
        <f>INDEX(resultados!$A$2:$ZZ$2614, 1639, MATCH($B$3, resultados!$A$1:$ZZ$1, 0))</f>
        <v/>
      </c>
    </row>
    <row r="1646">
      <c r="A1646">
        <f>INDEX(resultados!$A$2:$ZZ$2614, 1640, MATCH($B$1, resultados!$A$1:$ZZ$1, 0))</f>
        <v/>
      </c>
      <c r="B1646">
        <f>INDEX(resultados!$A$2:$ZZ$2614, 1640, MATCH($B$2, resultados!$A$1:$ZZ$1, 0))</f>
        <v/>
      </c>
      <c r="C1646">
        <f>INDEX(resultados!$A$2:$ZZ$2614, 1640, MATCH($B$3, resultados!$A$1:$ZZ$1, 0))</f>
        <v/>
      </c>
    </row>
    <row r="1647">
      <c r="A1647">
        <f>INDEX(resultados!$A$2:$ZZ$2614, 1641, MATCH($B$1, resultados!$A$1:$ZZ$1, 0))</f>
        <v/>
      </c>
      <c r="B1647">
        <f>INDEX(resultados!$A$2:$ZZ$2614, 1641, MATCH($B$2, resultados!$A$1:$ZZ$1, 0))</f>
        <v/>
      </c>
      <c r="C1647">
        <f>INDEX(resultados!$A$2:$ZZ$2614, 1641, MATCH($B$3, resultados!$A$1:$ZZ$1, 0))</f>
        <v/>
      </c>
    </row>
    <row r="1648">
      <c r="A1648">
        <f>INDEX(resultados!$A$2:$ZZ$2614, 1642, MATCH($B$1, resultados!$A$1:$ZZ$1, 0))</f>
        <v/>
      </c>
      <c r="B1648">
        <f>INDEX(resultados!$A$2:$ZZ$2614, 1642, MATCH($B$2, resultados!$A$1:$ZZ$1, 0))</f>
        <v/>
      </c>
      <c r="C1648">
        <f>INDEX(resultados!$A$2:$ZZ$2614, 1642, MATCH($B$3, resultados!$A$1:$ZZ$1, 0))</f>
        <v/>
      </c>
    </row>
    <row r="1649">
      <c r="A1649">
        <f>INDEX(resultados!$A$2:$ZZ$2614, 1643, MATCH($B$1, resultados!$A$1:$ZZ$1, 0))</f>
        <v/>
      </c>
      <c r="B1649">
        <f>INDEX(resultados!$A$2:$ZZ$2614, 1643, MATCH($B$2, resultados!$A$1:$ZZ$1, 0))</f>
        <v/>
      </c>
      <c r="C1649">
        <f>INDEX(resultados!$A$2:$ZZ$2614, 1643, MATCH($B$3, resultados!$A$1:$ZZ$1, 0))</f>
        <v/>
      </c>
    </row>
    <row r="1650">
      <c r="A1650">
        <f>INDEX(resultados!$A$2:$ZZ$2614, 1644, MATCH($B$1, resultados!$A$1:$ZZ$1, 0))</f>
        <v/>
      </c>
      <c r="B1650">
        <f>INDEX(resultados!$A$2:$ZZ$2614, 1644, MATCH($B$2, resultados!$A$1:$ZZ$1, 0))</f>
        <v/>
      </c>
      <c r="C1650">
        <f>INDEX(resultados!$A$2:$ZZ$2614, 1644, MATCH($B$3, resultados!$A$1:$ZZ$1, 0))</f>
        <v/>
      </c>
    </row>
    <row r="1651">
      <c r="A1651">
        <f>INDEX(resultados!$A$2:$ZZ$2614, 1645, MATCH($B$1, resultados!$A$1:$ZZ$1, 0))</f>
        <v/>
      </c>
      <c r="B1651">
        <f>INDEX(resultados!$A$2:$ZZ$2614, 1645, MATCH($B$2, resultados!$A$1:$ZZ$1, 0))</f>
        <v/>
      </c>
      <c r="C1651">
        <f>INDEX(resultados!$A$2:$ZZ$2614, 1645, MATCH($B$3, resultados!$A$1:$ZZ$1, 0))</f>
        <v/>
      </c>
    </row>
    <row r="1652">
      <c r="A1652">
        <f>INDEX(resultados!$A$2:$ZZ$2614, 1646, MATCH($B$1, resultados!$A$1:$ZZ$1, 0))</f>
        <v/>
      </c>
      <c r="B1652">
        <f>INDEX(resultados!$A$2:$ZZ$2614, 1646, MATCH($B$2, resultados!$A$1:$ZZ$1, 0))</f>
        <v/>
      </c>
      <c r="C1652">
        <f>INDEX(resultados!$A$2:$ZZ$2614, 1646, MATCH($B$3, resultados!$A$1:$ZZ$1, 0))</f>
        <v/>
      </c>
    </row>
    <row r="1653">
      <c r="A1653">
        <f>INDEX(resultados!$A$2:$ZZ$2614, 1647, MATCH($B$1, resultados!$A$1:$ZZ$1, 0))</f>
        <v/>
      </c>
      <c r="B1653">
        <f>INDEX(resultados!$A$2:$ZZ$2614, 1647, MATCH($B$2, resultados!$A$1:$ZZ$1, 0))</f>
        <v/>
      </c>
      <c r="C1653">
        <f>INDEX(resultados!$A$2:$ZZ$2614, 1647, MATCH($B$3, resultados!$A$1:$ZZ$1, 0))</f>
        <v/>
      </c>
    </row>
    <row r="1654">
      <c r="A1654">
        <f>INDEX(resultados!$A$2:$ZZ$2614, 1648, MATCH($B$1, resultados!$A$1:$ZZ$1, 0))</f>
        <v/>
      </c>
      <c r="B1654">
        <f>INDEX(resultados!$A$2:$ZZ$2614, 1648, MATCH($B$2, resultados!$A$1:$ZZ$1, 0))</f>
        <v/>
      </c>
      <c r="C1654">
        <f>INDEX(resultados!$A$2:$ZZ$2614, 1648, MATCH($B$3, resultados!$A$1:$ZZ$1, 0))</f>
        <v/>
      </c>
    </row>
    <row r="1655">
      <c r="A1655">
        <f>INDEX(resultados!$A$2:$ZZ$2614, 1649, MATCH($B$1, resultados!$A$1:$ZZ$1, 0))</f>
        <v/>
      </c>
      <c r="B1655">
        <f>INDEX(resultados!$A$2:$ZZ$2614, 1649, MATCH($B$2, resultados!$A$1:$ZZ$1, 0))</f>
        <v/>
      </c>
      <c r="C1655">
        <f>INDEX(resultados!$A$2:$ZZ$2614, 1649, MATCH($B$3, resultados!$A$1:$ZZ$1, 0))</f>
        <v/>
      </c>
    </row>
    <row r="1656">
      <c r="A1656">
        <f>INDEX(resultados!$A$2:$ZZ$2614, 1650, MATCH($B$1, resultados!$A$1:$ZZ$1, 0))</f>
        <v/>
      </c>
      <c r="B1656">
        <f>INDEX(resultados!$A$2:$ZZ$2614, 1650, MATCH($B$2, resultados!$A$1:$ZZ$1, 0))</f>
        <v/>
      </c>
      <c r="C1656">
        <f>INDEX(resultados!$A$2:$ZZ$2614, 1650, MATCH($B$3, resultados!$A$1:$ZZ$1, 0))</f>
        <v/>
      </c>
    </row>
    <row r="1657">
      <c r="A1657">
        <f>INDEX(resultados!$A$2:$ZZ$2614, 1651, MATCH($B$1, resultados!$A$1:$ZZ$1, 0))</f>
        <v/>
      </c>
      <c r="B1657">
        <f>INDEX(resultados!$A$2:$ZZ$2614, 1651, MATCH($B$2, resultados!$A$1:$ZZ$1, 0))</f>
        <v/>
      </c>
      <c r="C1657">
        <f>INDEX(resultados!$A$2:$ZZ$2614, 1651, MATCH($B$3, resultados!$A$1:$ZZ$1, 0))</f>
        <v/>
      </c>
    </row>
    <row r="1658">
      <c r="A1658">
        <f>INDEX(resultados!$A$2:$ZZ$2614, 1652, MATCH($B$1, resultados!$A$1:$ZZ$1, 0))</f>
        <v/>
      </c>
      <c r="B1658">
        <f>INDEX(resultados!$A$2:$ZZ$2614, 1652, MATCH($B$2, resultados!$A$1:$ZZ$1, 0))</f>
        <v/>
      </c>
      <c r="C1658">
        <f>INDEX(resultados!$A$2:$ZZ$2614, 1652, MATCH($B$3, resultados!$A$1:$ZZ$1, 0))</f>
        <v/>
      </c>
    </row>
    <row r="1659">
      <c r="A1659">
        <f>INDEX(resultados!$A$2:$ZZ$2614, 1653, MATCH($B$1, resultados!$A$1:$ZZ$1, 0))</f>
        <v/>
      </c>
      <c r="B1659">
        <f>INDEX(resultados!$A$2:$ZZ$2614, 1653, MATCH($B$2, resultados!$A$1:$ZZ$1, 0))</f>
        <v/>
      </c>
      <c r="C1659">
        <f>INDEX(resultados!$A$2:$ZZ$2614, 1653, MATCH($B$3, resultados!$A$1:$ZZ$1, 0))</f>
        <v/>
      </c>
    </row>
    <row r="1660">
      <c r="A1660">
        <f>INDEX(resultados!$A$2:$ZZ$2614, 1654, MATCH($B$1, resultados!$A$1:$ZZ$1, 0))</f>
        <v/>
      </c>
      <c r="B1660">
        <f>INDEX(resultados!$A$2:$ZZ$2614, 1654, MATCH($B$2, resultados!$A$1:$ZZ$1, 0))</f>
        <v/>
      </c>
      <c r="C1660">
        <f>INDEX(resultados!$A$2:$ZZ$2614, 1654, MATCH($B$3, resultados!$A$1:$ZZ$1, 0))</f>
        <v/>
      </c>
    </row>
    <row r="1661">
      <c r="A1661">
        <f>INDEX(resultados!$A$2:$ZZ$2614, 1655, MATCH($B$1, resultados!$A$1:$ZZ$1, 0))</f>
        <v/>
      </c>
      <c r="B1661">
        <f>INDEX(resultados!$A$2:$ZZ$2614, 1655, MATCH($B$2, resultados!$A$1:$ZZ$1, 0))</f>
        <v/>
      </c>
      <c r="C1661">
        <f>INDEX(resultados!$A$2:$ZZ$2614, 1655, MATCH($B$3, resultados!$A$1:$ZZ$1, 0))</f>
        <v/>
      </c>
    </row>
    <row r="1662">
      <c r="A1662">
        <f>INDEX(resultados!$A$2:$ZZ$2614, 1656, MATCH($B$1, resultados!$A$1:$ZZ$1, 0))</f>
        <v/>
      </c>
      <c r="B1662">
        <f>INDEX(resultados!$A$2:$ZZ$2614, 1656, MATCH($B$2, resultados!$A$1:$ZZ$1, 0))</f>
        <v/>
      </c>
      <c r="C1662">
        <f>INDEX(resultados!$A$2:$ZZ$2614, 1656, MATCH($B$3, resultados!$A$1:$ZZ$1, 0))</f>
        <v/>
      </c>
    </row>
    <row r="1663">
      <c r="A1663">
        <f>INDEX(resultados!$A$2:$ZZ$2614, 1657, MATCH($B$1, resultados!$A$1:$ZZ$1, 0))</f>
        <v/>
      </c>
      <c r="B1663">
        <f>INDEX(resultados!$A$2:$ZZ$2614, 1657, MATCH($B$2, resultados!$A$1:$ZZ$1, 0))</f>
        <v/>
      </c>
      <c r="C1663">
        <f>INDEX(resultados!$A$2:$ZZ$2614, 1657, MATCH($B$3, resultados!$A$1:$ZZ$1, 0))</f>
        <v/>
      </c>
    </row>
    <row r="1664">
      <c r="A1664">
        <f>INDEX(resultados!$A$2:$ZZ$2614, 1658, MATCH($B$1, resultados!$A$1:$ZZ$1, 0))</f>
        <v/>
      </c>
      <c r="B1664">
        <f>INDEX(resultados!$A$2:$ZZ$2614, 1658, MATCH($B$2, resultados!$A$1:$ZZ$1, 0))</f>
        <v/>
      </c>
      <c r="C1664">
        <f>INDEX(resultados!$A$2:$ZZ$2614, 1658, MATCH($B$3, resultados!$A$1:$ZZ$1, 0))</f>
        <v/>
      </c>
    </row>
    <row r="1665">
      <c r="A1665">
        <f>INDEX(resultados!$A$2:$ZZ$2614, 1659, MATCH($B$1, resultados!$A$1:$ZZ$1, 0))</f>
        <v/>
      </c>
      <c r="B1665">
        <f>INDEX(resultados!$A$2:$ZZ$2614, 1659, MATCH($B$2, resultados!$A$1:$ZZ$1, 0))</f>
        <v/>
      </c>
      <c r="C1665">
        <f>INDEX(resultados!$A$2:$ZZ$2614, 1659, MATCH($B$3, resultados!$A$1:$ZZ$1, 0))</f>
        <v/>
      </c>
    </row>
    <row r="1666">
      <c r="A1666">
        <f>INDEX(resultados!$A$2:$ZZ$2614, 1660, MATCH($B$1, resultados!$A$1:$ZZ$1, 0))</f>
        <v/>
      </c>
      <c r="B1666">
        <f>INDEX(resultados!$A$2:$ZZ$2614, 1660, MATCH($B$2, resultados!$A$1:$ZZ$1, 0))</f>
        <v/>
      </c>
      <c r="C1666">
        <f>INDEX(resultados!$A$2:$ZZ$2614, 1660, MATCH($B$3, resultados!$A$1:$ZZ$1, 0))</f>
        <v/>
      </c>
    </row>
    <row r="1667">
      <c r="A1667">
        <f>INDEX(resultados!$A$2:$ZZ$2614, 1661, MATCH($B$1, resultados!$A$1:$ZZ$1, 0))</f>
        <v/>
      </c>
      <c r="B1667">
        <f>INDEX(resultados!$A$2:$ZZ$2614, 1661, MATCH($B$2, resultados!$A$1:$ZZ$1, 0))</f>
        <v/>
      </c>
      <c r="C1667">
        <f>INDEX(resultados!$A$2:$ZZ$2614, 1661, MATCH($B$3, resultados!$A$1:$ZZ$1, 0))</f>
        <v/>
      </c>
    </row>
    <row r="1668">
      <c r="A1668">
        <f>INDEX(resultados!$A$2:$ZZ$2614, 1662, MATCH($B$1, resultados!$A$1:$ZZ$1, 0))</f>
        <v/>
      </c>
      <c r="B1668">
        <f>INDEX(resultados!$A$2:$ZZ$2614, 1662, MATCH($B$2, resultados!$A$1:$ZZ$1, 0))</f>
        <v/>
      </c>
      <c r="C1668">
        <f>INDEX(resultados!$A$2:$ZZ$2614, 1662, MATCH($B$3, resultados!$A$1:$ZZ$1, 0))</f>
        <v/>
      </c>
    </row>
    <row r="1669">
      <c r="A1669">
        <f>INDEX(resultados!$A$2:$ZZ$2614, 1663, MATCH($B$1, resultados!$A$1:$ZZ$1, 0))</f>
        <v/>
      </c>
      <c r="B1669">
        <f>INDEX(resultados!$A$2:$ZZ$2614, 1663, MATCH($B$2, resultados!$A$1:$ZZ$1, 0))</f>
        <v/>
      </c>
      <c r="C1669">
        <f>INDEX(resultados!$A$2:$ZZ$2614, 1663, MATCH($B$3, resultados!$A$1:$ZZ$1, 0))</f>
        <v/>
      </c>
    </row>
    <row r="1670">
      <c r="A1670">
        <f>INDEX(resultados!$A$2:$ZZ$2614, 1664, MATCH($B$1, resultados!$A$1:$ZZ$1, 0))</f>
        <v/>
      </c>
      <c r="B1670">
        <f>INDEX(resultados!$A$2:$ZZ$2614, 1664, MATCH($B$2, resultados!$A$1:$ZZ$1, 0))</f>
        <v/>
      </c>
      <c r="C1670">
        <f>INDEX(resultados!$A$2:$ZZ$2614, 1664, MATCH($B$3, resultados!$A$1:$ZZ$1, 0))</f>
        <v/>
      </c>
    </row>
    <row r="1671">
      <c r="A1671">
        <f>INDEX(resultados!$A$2:$ZZ$2614, 1665, MATCH($B$1, resultados!$A$1:$ZZ$1, 0))</f>
        <v/>
      </c>
      <c r="B1671">
        <f>INDEX(resultados!$A$2:$ZZ$2614, 1665, MATCH($B$2, resultados!$A$1:$ZZ$1, 0))</f>
        <v/>
      </c>
      <c r="C1671">
        <f>INDEX(resultados!$A$2:$ZZ$2614, 1665, MATCH($B$3, resultados!$A$1:$ZZ$1, 0))</f>
        <v/>
      </c>
    </row>
    <row r="1672">
      <c r="A1672">
        <f>INDEX(resultados!$A$2:$ZZ$2614, 1666, MATCH($B$1, resultados!$A$1:$ZZ$1, 0))</f>
        <v/>
      </c>
      <c r="B1672">
        <f>INDEX(resultados!$A$2:$ZZ$2614, 1666, MATCH($B$2, resultados!$A$1:$ZZ$1, 0))</f>
        <v/>
      </c>
      <c r="C1672">
        <f>INDEX(resultados!$A$2:$ZZ$2614, 1666, MATCH($B$3, resultados!$A$1:$ZZ$1, 0))</f>
        <v/>
      </c>
    </row>
    <row r="1673">
      <c r="A1673">
        <f>INDEX(resultados!$A$2:$ZZ$2614, 1667, MATCH($B$1, resultados!$A$1:$ZZ$1, 0))</f>
        <v/>
      </c>
      <c r="B1673">
        <f>INDEX(resultados!$A$2:$ZZ$2614, 1667, MATCH($B$2, resultados!$A$1:$ZZ$1, 0))</f>
        <v/>
      </c>
      <c r="C1673">
        <f>INDEX(resultados!$A$2:$ZZ$2614, 1667, MATCH($B$3, resultados!$A$1:$ZZ$1, 0))</f>
        <v/>
      </c>
    </row>
    <row r="1674">
      <c r="A1674">
        <f>INDEX(resultados!$A$2:$ZZ$2614, 1668, MATCH($B$1, resultados!$A$1:$ZZ$1, 0))</f>
        <v/>
      </c>
      <c r="B1674">
        <f>INDEX(resultados!$A$2:$ZZ$2614, 1668, MATCH($B$2, resultados!$A$1:$ZZ$1, 0))</f>
        <v/>
      </c>
      <c r="C1674">
        <f>INDEX(resultados!$A$2:$ZZ$2614, 1668, MATCH($B$3, resultados!$A$1:$ZZ$1, 0))</f>
        <v/>
      </c>
    </row>
    <row r="1675">
      <c r="A1675">
        <f>INDEX(resultados!$A$2:$ZZ$2614, 1669, MATCH($B$1, resultados!$A$1:$ZZ$1, 0))</f>
        <v/>
      </c>
      <c r="B1675">
        <f>INDEX(resultados!$A$2:$ZZ$2614, 1669, MATCH($B$2, resultados!$A$1:$ZZ$1, 0))</f>
        <v/>
      </c>
      <c r="C1675">
        <f>INDEX(resultados!$A$2:$ZZ$2614, 1669, MATCH($B$3, resultados!$A$1:$ZZ$1, 0))</f>
        <v/>
      </c>
    </row>
    <row r="1676">
      <c r="A1676">
        <f>INDEX(resultados!$A$2:$ZZ$2614, 1670, MATCH($B$1, resultados!$A$1:$ZZ$1, 0))</f>
        <v/>
      </c>
      <c r="B1676">
        <f>INDEX(resultados!$A$2:$ZZ$2614, 1670, MATCH($B$2, resultados!$A$1:$ZZ$1, 0))</f>
        <v/>
      </c>
      <c r="C1676">
        <f>INDEX(resultados!$A$2:$ZZ$2614, 1670, MATCH($B$3, resultados!$A$1:$ZZ$1, 0))</f>
        <v/>
      </c>
    </row>
    <row r="1677">
      <c r="A1677">
        <f>INDEX(resultados!$A$2:$ZZ$2614, 1671, MATCH($B$1, resultados!$A$1:$ZZ$1, 0))</f>
        <v/>
      </c>
      <c r="B1677">
        <f>INDEX(resultados!$A$2:$ZZ$2614, 1671, MATCH($B$2, resultados!$A$1:$ZZ$1, 0))</f>
        <v/>
      </c>
      <c r="C1677">
        <f>INDEX(resultados!$A$2:$ZZ$2614, 1671, MATCH($B$3, resultados!$A$1:$ZZ$1, 0))</f>
        <v/>
      </c>
    </row>
    <row r="1678">
      <c r="A1678">
        <f>INDEX(resultados!$A$2:$ZZ$2614, 1672, MATCH($B$1, resultados!$A$1:$ZZ$1, 0))</f>
        <v/>
      </c>
      <c r="B1678">
        <f>INDEX(resultados!$A$2:$ZZ$2614, 1672, MATCH($B$2, resultados!$A$1:$ZZ$1, 0))</f>
        <v/>
      </c>
      <c r="C1678">
        <f>INDEX(resultados!$A$2:$ZZ$2614, 1672, MATCH($B$3, resultados!$A$1:$ZZ$1, 0))</f>
        <v/>
      </c>
    </row>
    <row r="1679">
      <c r="A1679">
        <f>INDEX(resultados!$A$2:$ZZ$2614, 1673, MATCH($B$1, resultados!$A$1:$ZZ$1, 0))</f>
        <v/>
      </c>
      <c r="B1679">
        <f>INDEX(resultados!$A$2:$ZZ$2614, 1673, MATCH($B$2, resultados!$A$1:$ZZ$1, 0))</f>
        <v/>
      </c>
      <c r="C1679">
        <f>INDEX(resultados!$A$2:$ZZ$2614, 1673, MATCH($B$3, resultados!$A$1:$ZZ$1, 0))</f>
        <v/>
      </c>
    </row>
    <row r="1680">
      <c r="A1680">
        <f>INDEX(resultados!$A$2:$ZZ$2614, 1674, MATCH($B$1, resultados!$A$1:$ZZ$1, 0))</f>
        <v/>
      </c>
      <c r="B1680">
        <f>INDEX(resultados!$A$2:$ZZ$2614, 1674, MATCH($B$2, resultados!$A$1:$ZZ$1, 0))</f>
        <v/>
      </c>
      <c r="C1680">
        <f>INDEX(resultados!$A$2:$ZZ$2614, 1674, MATCH($B$3, resultados!$A$1:$ZZ$1, 0))</f>
        <v/>
      </c>
    </row>
    <row r="1681">
      <c r="A1681">
        <f>INDEX(resultados!$A$2:$ZZ$2614, 1675, MATCH($B$1, resultados!$A$1:$ZZ$1, 0))</f>
        <v/>
      </c>
      <c r="B1681">
        <f>INDEX(resultados!$A$2:$ZZ$2614, 1675, MATCH($B$2, resultados!$A$1:$ZZ$1, 0))</f>
        <v/>
      </c>
      <c r="C1681">
        <f>INDEX(resultados!$A$2:$ZZ$2614, 1675, MATCH($B$3, resultados!$A$1:$ZZ$1, 0))</f>
        <v/>
      </c>
    </row>
    <row r="1682">
      <c r="A1682">
        <f>INDEX(resultados!$A$2:$ZZ$2614, 1676, MATCH($B$1, resultados!$A$1:$ZZ$1, 0))</f>
        <v/>
      </c>
      <c r="B1682">
        <f>INDEX(resultados!$A$2:$ZZ$2614, 1676, MATCH($B$2, resultados!$A$1:$ZZ$1, 0))</f>
        <v/>
      </c>
      <c r="C1682">
        <f>INDEX(resultados!$A$2:$ZZ$2614, 1676, MATCH($B$3, resultados!$A$1:$ZZ$1, 0))</f>
        <v/>
      </c>
    </row>
    <row r="1683">
      <c r="A1683">
        <f>INDEX(resultados!$A$2:$ZZ$2614, 1677, MATCH($B$1, resultados!$A$1:$ZZ$1, 0))</f>
        <v/>
      </c>
      <c r="B1683">
        <f>INDEX(resultados!$A$2:$ZZ$2614, 1677, MATCH($B$2, resultados!$A$1:$ZZ$1, 0))</f>
        <v/>
      </c>
      <c r="C1683">
        <f>INDEX(resultados!$A$2:$ZZ$2614, 1677, MATCH($B$3, resultados!$A$1:$ZZ$1, 0))</f>
        <v/>
      </c>
    </row>
    <row r="1684">
      <c r="A1684">
        <f>INDEX(resultados!$A$2:$ZZ$2614, 1678, MATCH($B$1, resultados!$A$1:$ZZ$1, 0))</f>
        <v/>
      </c>
      <c r="B1684">
        <f>INDEX(resultados!$A$2:$ZZ$2614, 1678, MATCH($B$2, resultados!$A$1:$ZZ$1, 0))</f>
        <v/>
      </c>
      <c r="C1684">
        <f>INDEX(resultados!$A$2:$ZZ$2614, 1678, MATCH($B$3, resultados!$A$1:$ZZ$1, 0))</f>
        <v/>
      </c>
    </row>
    <row r="1685">
      <c r="A1685">
        <f>INDEX(resultados!$A$2:$ZZ$2614, 1679, MATCH($B$1, resultados!$A$1:$ZZ$1, 0))</f>
        <v/>
      </c>
      <c r="B1685">
        <f>INDEX(resultados!$A$2:$ZZ$2614, 1679, MATCH($B$2, resultados!$A$1:$ZZ$1, 0))</f>
        <v/>
      </c>
      <c r="C1685">
        <f>INDEX(resultados!$A$2:$ZZ$2614, 1679, MATCH($B$3, resultados!$A$1:$ZZ$1, 0))</f>
        <v/>
      </c>
    </row>
    <row r="1686">
      <c r="A1686">
        <f>INDEX(resultados!$A$2:$ZZ$2614, 1680, MATCH($B$1, resultados!$A$1:$ZZ$1, 0))</f>
        <v/>
      </c>
      <c r="B1686">
        <f>INDEX(resultados!$A$2:$ZZ$2614, 1680, MATCH($B$2, resultados!$A$1:$ZZ$1, 0))</f>
        <v/>
      </c>
      <c r="C1686">
        <f>INDEX(resultados!$A$2:$ZZ$2614, 1680, MATCH($B$3, resultados!$A$1:$ZZ$1, 0))</f>
        <v/>
      </c>
    </row>
    <row r="1687">
      <c r="A1687">
        <f>INDEX(resultados!$A$2:$ZZ$2614, 1681, MATCH($B$1, resultados!$A$1:$ZZ$1, 0))</f>
        <v/>
      </c>
      <c r="B1687">
        <f>INDEX(resultados!$A$2:$ZZ$2614, 1681, MATCH($B$2, resultados!$A$1:$ZZ$1, 0))</f>
        <v/>
      </c>
      <c r="C1687">
        <f>INDEX(resultados!$A$2:$ZZ$2614, 1681, MATCH($B$3, resultados!$A$1:$ZZ$1, 0))</f>
        <v/>
      </c>
    </row>
    <row r="1688">
      <c r="A1688">
        <f>INDEX(resultados!$A$2:$ZZ$2614, 1682, MATCH($B$1, resultados!$A$1:$ZZ$1, 0))</f>
        <v/>
      </c>
      <c r="B1688">
        <f>INDEX(resultados!$A$2:$ZZ$2614, 1682, MATCH($B$2, resultados!$A$1:$ZZ$1, 0))</f>
        <v/>
      </c>
      <c r="C1688">
        <f>INDEX(resultados!$A$2:$ZZ$2614, 1682, MATCH($B$3, resultados!$A$1:$ZZ$1, 0))</f>
        <v/>
      </c>
    </row>
    <row r="1689">
      <c r="A1689">
        <f>INDEX(resultados!$A$2:$ZZ$2614, 1683, MATCH($B$1, resultados!$A$1:$ZZ$1, 0))</f>
        <v/>
      </c>
      <c r="B1689">
        <f>INDEX(resultados!$A$2:$ZZ$2614, 1683, MATCH($B$2, resultados!$A$1:$ZZ$1, 0))</f>
        <v/>
      </c>
      <c r="C1689">
        <f>INDEX(resultados!$A$2:$ZZ$2614, 1683, MATCH($B$3, resultados!$A$1:$ZZ$1, 0))</f>
        <v/>
      </c>
    </row>
    <row r="1690">
      <c r="A1690">
        <f>INDEX(resultados!$A$2:$ZZ$2614, 1684, MATCH($B$1, resultados!$A$1:$ZZ$1, 0))</f>
        <v/>
      </c>
      <c r="B1690">
        <f>INDEX(resultados!$A$2:$ZZ$2614, 1684, MATCH($B$2, resultados!$A$1:$ZZ$1, 0))</f>
        <v/>
      </c>
      <c r="C1690">
        <f>INDEX(resultados!$A$2:$ZZ$2614, 1684, MATCH($B$3, resultados!$A$1:$ZZ$1, 0))</f>
        <v/>
      </c>
    </row>
    <row r="1691">
      <c r="A1691">
        <f>INDEX(resultados!$A$2:$ZZ$2614, 1685, MATCH($B$1, resultados!$A$1:$ZZ$1, 0))</f>
        <v/>
      </c>
      <c r="B1691">
        <f>INDEX(resultados!$A$2:$ZZ$2614, 1685, MATCH($B$2, resultados!$A$1:$ZZ$1, 0))</f>
        <v/>
      </c>
      <c r="C1691">
        <f>INDEX(resultados!$A$2:$ZZ$2614, 1685, MATCH($B$3, resultados!$A$1:$ZZ$1, 0))</f>
        <v/>
      </c>
    </row>
    <row r="1692">
      <c r="A1692">
        <f>INDEX(resultados!$A$2:$ZZ$2614, 1686, MATCH($B$1, resultados!$A$1:$ZZ$1, 0))</f>
        <v/>
      </c>
      <c r="B1692">
        <f>INDEX(resultados!$A$2:$ZZ$2614, 1686, MATCH($B$2, resultados!$A$1:$ZZ$1, 0))</f>
        <v/>
      </c>
      <c r="C1692">
        <f>INDEX(resultados!$A$2:$ZZ$2614, 1686, MATCH($B$3, resultados!$A$1:$ZZ$1, 0))</f>
        <v/>
      </c>
    </row>
    <row r="1693">
      <c r="A1693">
        <f>INDEX(resultados!$A$2:$ZZ$2614, 1687, MATCH($B$1, resultados!$A$1:$ZZ$1, 0))</f>
        <v/>
      </c>
      <c r="B1693">
        <f>INDEX(resultados!$A$2:$ZZ$2614, 1687, MATCH($B$2, resultados!$A$1:$ZZ$1, 0))</f>
        <v/>
      </c>
      <c r="C1693">
        <f>INDEX(resultados!$A$2:$ZZ$2614, 1687, MATCH($B$3, resultados!$A$1:$ZZ$1, 0))</f>
        <v/>
      </c>
    </row>
    <row r="1694">
      <c r="A1694">
        <f>INDEX(resultados!$A$2:$ZZ$2614, 1688, MATCH($B$1, resultados!$A$1:$ZZ$1, 0))</f>
        <v/>
      </c>
      <c r="B1694">
        <f>INDEX(resultados!$A$2:$ZZ$2614, 1688, MATCH($B$2, resultados!$A$1:$ZZ$1, 0))</f>
        <v/>
      </c>
      <c r="C1694">
        <f>INDEX(resultados!$A$2:$ZZ$2614, 1688, MATCH($B$3, resultados!$A$1:$ZZ$1, 0))</f>
        <v/>
      </c>
    </row>
    <row r="1695">
      <c r="A1695">
        <f>INDEX(resultados!$A$2:$ZZ$2614, 1689, MATCH($B$1, resultados!$A$1:$ZZ$1, 0))</f>
        <v/>
      </c>
      <c r="B1695">
        <f>INDEX(resultados!$A$2:$ZZ$2614, 1689, MATCH($B$2, resultados!$A$1:$ZZ$1, 0))</f>
        <v/>
      </c>
      <c r="C1695">
        <f>INDEX(resultados!$A$2:$ZZ$2614, 1689, MATCH($B$3, resultados!$A$1:$ZZ$1, 0))</f>
        <v/>
      </c>
    </row>
    <row r="1696">
      <c r="A1696">
        <f>INDEX(resultados!$A$2:$ZZ$2614, 1690, MATCH($B$1, resultados!$A$1:$ZZ$1, 0))</f>
        <v/>
      </c>
      <c r="B1696">
        <f>INDEX(resultados!$A$2:$ZZ$2614, 1690, MATCH($B$2, resultados!$A$1:$ZZ$1, 0))</f>
        <v/>
      </c>
      <c r="C1696">
        <f>INDEX(resultados!$A$2:$ZZ$2614, 1690, MATCH($B$3, resultados!$A$1:$ZZ$1, 0))</f>
        <v/>
      </c>
    </row>
    <row r="1697">
      <c r="A1697">
        <f>INDEX(resultados!$A$2:$ZZ$2614, 1691, MATCH($B$1, resultados!$A$1:$ZZ$1, 0))</f>
        <v/>
      </c>
      <c r="B1697">
        <f>INDEX(resultados!$A$2:$ZZ$2614, 1691, MATCH($B$2, resultados!$A$1:$ZZ$1, 0))</f>
        <v/>
      </c>
      <c r="C1697">
        <f>INDEX(resultados!$A$2:$ZZ$2614, 1691, MATCH($B$3, resultados!$A$1:$ZZ$1, 0))</f>
        <v/>
      </c>
    </row>
    <row r="1698">
      <c r="A1698">
        <f>INDEX(resultados!$A$2:$ZZ$2614, 1692, MATCH($B$1, resultados!$A$1:$ZZ$1, 0))</f>
        <v/>
      </c>
      <c r="B1698">
        <f>INDEX(resultados!$A$2:$ZZ$2614, 1692, MATCH($B$2, resultados!$A$1:$ZZ$1, 0))</f>
        <v/>
      </c>
      <c r="C1698">
        <f>INDEX(resultados!$A$2:$ZZ$2614, 1692, MATCH($B$3, resultados!$A$1:$ZZ$1, 0))</f>
        <v/>
      </c>
    </row>
    <row r="1699">
      <c r="A1699">
        <f>INDEX(resultados!$A$2:$ZZ$2614, 1693, MATCH($B$1, resultados!$A$1:$ZZ$1, 0))</f>
        <v/>
      </c>
      <c r="B1699">
        <f>INDEX(resultados!$A$2:$ZZ$2614, 1693, MATCH($B$2, resultados!$A$1:$ZZ$1, 0))</f>
        <v/>
      </c>
      <c r="C1699">
        <f>INDEX(resultados!$A$2:$ZZ$2614, 1693, MATCH($B$3, resultados!$A$1:$ZZ$1, 0))</f>
        <v/>
      </c>
    </row>
    <row r="1700">
      <c r="A1700">
        <f>INDEX(resultados!$A$2:$ZZ$2614, 1694, MATCH($B$1, resultados!$A$1:$ZZ$1, 0))</f>
        <v/>
      </c>
      <c r="B1700">
        <f>INDEX(resultados!$A$2:$ZZ$2614, 1694, MATCH($B$2, resultados!$A$1:$ZZ$1, 0))</f>
        <v/>
      </c>
      <c r="C1700">
        <f>INDEX(resultados!$A$2:$ZZ$2614, 1694, MATCH($B$3, resultados!$A$1:$ZZ$1, 0))</f>
        <v/>
      </c>
    </row>
    <row r="1701">
      <c r="A1701">
        <f>INDEX(resultados!$A$2:$ZZ$2614, 1695, MATCH($B$1, resultados!$A$1:$ZZ$1, 0))</f>
        <v/>
      </c>
      <c r="B1701">
        <f>INDEX(resultados!$A$2:$ZZ$2614, 1695, MATCH($B$2, resultados!$A$1:$ZZ$1, 0))</f>
        <v/>
      </c>
      <c r="C1701">
        <f>INDEX(resultados!$A$2:$ZZ$2614, 1695, MATCH($B$3, resultados!$A$1:$ZZ$1, 0))</f>
        <v/>
      </c>
    </row>
    <row r="1702">
      <c r="A1702">
        <f>INDEX(resultados!$A$2:$ZZ$2614, 1696, MATCH($B$1, resultados!$A$1:$ZZ$1, 0))</f>
        <v/>
      </c>
      <c r="B1702">
        <f>INDEX(resultados!$A$2:$ZZ$2614, 1696, MATCH($B$2, resultados!$A$1:$ZZ$1, 0))</f>
        <v/>
      </c>
      <c r="C1702">
        <f>INDEX(resultados!$A$2:$ZZ$2614, 1696, MATCH($B$3, resultados!$A$1:$ZZ$1, 0))</f>
        <v/>
      </c>
    </row>
    <row r="1703">
      <c r="A1703">
        <f>INDEX(resultados!$A$2:$ZZ$2614, 1697, MATCH($B$1, resultados!$A$1:$ZZ$1, 0))</f>
        <v/>
      </c>
      <c r="B1703">
        <f>INDEX(resultados!$A$2:$ZZ$2614, 1697, MATCH($B$2, resultados!$A$1:$ZZ$1, 0))</f>
        <v/>
      </c>
      <c r="C1703">
        <f>INDEX(resultados!$A$2:$ZZ$2614, 1697, MATCH($B$3, resultados!$A$1:$ZZ$1, 0))</f>
        <v/>
      </c>
    </row>
    <row r="1704">
      <c r="A1704">
        <f>INDEX(resultados!$A$2:$ZZ$2614, 1698, MATCH($B$1, resultados!$A$1:$ZZ$1, 0))</f>
        <v/>
      </c>
      <c r="B1704">
        <f>INDEX(resultados!$A$2:$ZZ$2614, 1698, MATCH($B$2, resultados!$A$1:$ZZ$1, 0))</f>
        <v/>
      </c>
      <c r="C1704">
        <f>INDEX(resultados!$A$2:$ZZ$2614, 1698, MATCH($B$3, resultados!$A$1:$ZZ$1, 0))</f>
        <v/>
      </c>
    </row>
    <row r="1705">
      <c r="A1705">
        <f>INDEX(resultados!$A$2:$ZZ$2614, 1699, MATCH($B$1, resultados!$A$1:$ZZ$1, 0))</f>
        <v/>
      </c>
      <c r="B1705">
        <f>INDEX(resultados!$A$2:$ZZ$2614, 1699, MATCH($B$2, resultados!$A$1:$ZZ$1, 0))</f>
        <v/>
      </c>
      <c r="C1705">
        <f>INDEX(resultados!$A$2:$ZZ$2614, 1699, MATCH($B$3, resultados!$A$1:$ZZ$1, 0))</f>
        <v/>
      </c>
    </row>
    <row r="1706">
      <c r="A1706">
        <f>INDEX(resultados!$A$2:$ZZ$2614, 1700, MATCH($B$1, resultados!$A$1:$ZZ$1, 0))</f>
        <v/>
      </c>
      <c r="B1706">
        <f>INDEX(resultados!$A$2:$ZZ$2614, 1700, MATCH($B$2, resultados!$A$1:$ZZ$1, 0))</f>
        <v/>
      </c>
      <c r="C1706">
        <f>INDEX(resultados!$A$2:$ZZ$2614, 1700, MATCH($B$3, resultados!$A$1:$ZZ$1, 0))</f>
        <v/>
      </c>
    </row>
    <row r="1707">
      <c r="A1707">
        <f>INDEX(resultados!$A$2:$ZZ$2614, 1701, MATCH($B$1, resultados!$A$1:$ZZ$1, 0))</f>
        <v/>
      </c>
      <c r="B1707">
        <f>INDEX(resultados!$A$2:$ZZ$2614, 1701, MATCH($B$2, resultados!$A$1:$ZZ$1, 0))</f>
        <v/>
      </c>
      <c r="C1707">
        <f>INDEX(resultados!$A$2:$ZZ$2614, 1701, MATCH($B$3, resultados!$A$1:$ZZ$1, 0))</f>
        <v/>
      </c>
    </row>
    <row r="1708">
      <c r="A1708">
        <f>INDEX(resultados!$A$2:$ZZ$2614, 1702, MATCH($B$1, resultados!$A$1:$ZZ$1, 0))</f>
        <v/>
      </c>
      <c r="B1708">
        <f>INDEX(resultados!$A$2:$ZZ$2614, 1702, MATCH($B$2, resultados!$A$1:$ZZ$1, 0))</f>
        <v/>
      </c>
      <c r="C1708">
        <f>INDEX(resultados!$A$2:$ZZ$2614, 1702, MATCH($B$3, resultados!$A$1:$ZZ$1, 0))</f>
        <v/>
      </c>
    </row>
    <row r="1709">
      <c r="A1709">
        <f>INDEX(resultados!$A$2:$ZZ$2614, 1703, MATCH($B$1, resultados!$A$1:$ZZ$1, 0))</f>
        <v/>
      </c>
      <c r="B1709">
        <f>INDEX(resultados!$A$2:$ZZ$2614, 1703, MATCH($B$2, resultados!$A$1:$ZZ$1, 0))</f>
        <v/>
      </c>
      <c r="C1709">
        <f>INDEX(resultados!$A$2:$ZZ$2614, 1703, MATCH($B$3, resultados!$A$1:$ZZ$1, 0))</f>
        <v/>
      </c>
    </row>
    <row r="1710">
      <c r="A1710">
        <f>INDEX(resultados!$A$2:$ZZ$2614, 1704, MATCH($B$1, resultados!$A$1:$ZZ$1, 0))</f>
        <v/>
      </c>
      <c r="B1710">
        <f>INDEX(resultados!$A$2:$ZZ$2614, 1704, MATCH($B$2, resultados!$A$1:$ZZ$1, 0))</f>
        <v/>
      </c>
      <c r="C1710">
        <f>INDEX(resultados!$A$2:$ZZ$2614, 1704, MATCH($B$3, resultados!$A$1:$ZZ$1, 0))</f>
        <v/>
      </c>
    </row>
    <row r="1711">
      <c r="A1711">
        <f>INDEX(resultados!$A$2:$ZZ$2614, 1705, MATCH($B$1, resultados!$A$1:$ZZ$1, 0))</f>
        <v/>
      </c>
      <c r="B1711">
        <f>INDEX(resultados!$A$2:$ZZ$2614, 1705, MATCH($B$2, resultados!$A$1:$ZZ$1, 0))</f>
        <v/>
      </c>
      <c r="C1711">
        <f>INDEX(resultados!$A$2:$ZZ$2614, 1705, MATCH($B$3, resultados!$A$1:$ZZ$1, 0))</f>
        <v/>
      </c>
    </row>
    <row r="1712">
      <c r="A1712">
        <f>INDEX(resultados!$A$2:$ZZ$2614, 1706, MATCH($B$1, resultados!$A$1:$ZZ$1, 0))</f>
        <v/>
      </c>
      <c r="B1712">
        <f>INDEX(resultados!$A$2:$ZZ$2614, 1706, MATCH($B$2, resultados!$A$1:$ZZ$1, 0))</f>
        <v/>
      </c>
      <c r="C1712">
        <f>INDEX(resultados!$A$2:$ZZ$2614, 1706, MATCH($B$3, resultados!$A$1:$ZZ$1, 0))</f>
        <v/>
      </c>
    </row>
    <row r="1713">
      <c r="A1713">
        <f>INDEX(resultados!$A$2:$ZZ$2614, 1707, MATCH($B$1, resultados!$A$1:$ZZ$1, 0))</f>
        <v/>
      </c>
      <c r="B1713">
        <f>INDEX(resultados!$A$2:$ZZ$2614, 1707, MATCH($B$2, resultados!$A$1:$ZZ$1, 0))</f>
        <v/>
      </c>
      <c r="C1713">
        <f>INDEX(resultados!$A$2:$ZZ$2614, 1707, MATCH($B$3, resultados!$A$1:$ZZ$1, 0))</f>
        <v/>
      </c>
    </row>
    <row r="1714">
      <c r="A1714">
        <f>INDEX(resultados!$A$2:$ZZ$2614, 1708, MATCH($B$1, resultados!$A$1:$ZZ$1, 0))</f>
        <v/>
      </c>
      <c r="B1714">
        <f>INDEX(resultados!$A$2:$ZZ$2614, 1708, MATCH($B$2, resultados!$A$1:$ZZ$1, 0))</f>
        <v/>
      </c>
      <c r="C1714">
        <f>INDEX(resultados!$A$2:$ZZ$2614, 1708, MATCH($B$3, resultados!$A$1:$ZZ$1, 0))</f>
        <v/>
      </c>
    </row>
    <row r="1715">
      <c r="A1715">
        <f>INDEX(resultados!$A$2:$ZZ$2614, 1709, MATCH($B$1, resultados!$A$1:$ZZ$1, 0))</f>
        <v/>
      </c>
      <c r="B1715">
        <f>INDEX(resultados!$A$2:$ZZ$2614, 1709, MATCH($B$2, resultados!$A$1:$ZZ$1, 0))</f>
        <v/>
      </c>
      <c r="C1715">
        <f>INDEX(resultados!$A$2:$ZZ$2614, 1709, MATCH($B$3, resultados!$A$1:$ZZ$1, 0))</f>
        <v/>
      </c>
    </row>
    <row r="1716">
      <c r="A1716">
        <f>INDEX(resultados!$A$2:$ZZ$2614, 1710, MATCH($B$1, resultados!$A$1:$ZZ$1, 0))</f>
        <v/>
      </c>
      <c r="B1716">
        <f>INDEX(resultados!$A$2:$ZZ$2614, 1710, MATCH($B$2, resultados!$A$1:$ZZ$1, 0))</f>
        <v/>
      </c>
      <c r="C1716">
        <f>INDEX(resultados!$A$2:$ZZ$2614, 1710, MATCH($B$3, resultados!$A$1:$ZZ$1, 0))</f>
        <v/>
      </c>
    </row>
    <row r="1717">
      <c r="A1717">
        <f>INDEX(resultados!$A$2:$ZZ$2614, 1711, MATCH($B$1, resultados!$A$1:$ZZ$1, 0))</f>
        <v/>
      </c>
      <c r="B1717">
        <f>INDEX(resultados!$A$2:$ZZ$2614, 1711, MATCH($B$2, resultados!$A$1:$ZZ$1, 0))</f>
        <v/>
      </c>
      <c r="C1717">
        <f>INDEX(resultados!$A$2:$ZZ$2614, 1711, MATCH($B$3, resultados!$A$1:$ZZ$1, 0))</f>
        <v/>
      </c>
    </row>
    <row r="1718">
      <c r="A1718">
        <f>INDEX(resultados!$A$2:$ZZ$2614, 1712, MATCH($B$1, resultados!$A$1:$ZZ$1, 0))</f>
        <v/>
      </c>
      <c r="B1718">
        <f>INDEX(resultados!$A$2:$ZZ$2614, 1712, MATCH($B$2, resultados!$A$1:$ZZ$1, 0))</f>
        <v/>
      </c>
      <c r="C1718">
        <f>INDEX(resultados!$A$2:$ZZ$2614, 1712, MATCH($B$3, resultados!$A$1:$ZZ$1, 0))</f>
        <v/>
      </c>
    </row>
    <row r="1719">
      <c r="A1719">
        <f>INDEX(resultados!$A$2:$ZZ$2614, 1713, MATCH($B$1, resultados!$A$1:$ZZ$1, 0))</f>
        <v/>
      </c>
      <c r="B1719">
        <f>INDEX(resultados!$A$2:$ZZ$2614, 1713, MATCH($B$2, resultados!$A$1:$ZZ$1, 0))</f>
        <v/>
      </c>
      <c r="C1719">
        <f>INDEX(resultados!$A$2:$ZZ$2614, 1713, MATCH($B$3, resultados!$A$1:$ZZ$1, 0))</f>
        <v/>
      </c>
    </row>
    <row r="1720">
      <c r="A1720">
        <f>INDEX(resultados!$A$2:$ZZ$2614, 1714, MATCH($B$1, resultados!$A$1:$ZZ$1, 0))</f>
        <v/>
      </c>
      <c r="B1720">
        <f>INDEX(resultados!$A$2:$ZZ$2614, 1714, MATCH($B$2, resultados!$A$1:$ZZ$1, 0))</f>
        <v/>
      </c>
      <c r="C1720">
        <f>INDEX(resultados!$A$2:$ZZ$2614, 1714, MATCH($B$3, resultados!$A$1:$ZZ$1, 0))</f>
        <v/>
      </c>
    </row>
    <row r="1721">
      <c r="A1721">
        <f>INDEX(resultados!$A$2:$ZZ$2614, 1715, MATCH($B$1, resultados!$A$1:$ZZ$1, 0))</f>
        <v/>
      </c>
      <c r="B1721">
        <f>INDEX(resultados!$A$2:$ZZ$2614, 1715, MATCH($B$2, resultados!$A$1:$ZZ$1, 0))</f>
        <v/>
      </c>
      <c r="C1721">
        <f>INDEX(resultados!$A$2:$ZZ$2614, 1715, MATCH($B$3, resultados!$A$1:$ZZ$1, 0))</f>
        <v/>
      </c>
    </row>
    <row r="1722">
      <c r="A1722">
        <f>INDEX(resultados!$A$2:$ZZ$2614, 1716, MATCH($B$1, resultados!$A$1:$ZZ$1, 0))</f>
        <v/>
      </c>
      <c r="B1722">
        <f>INDEX(resultados!$A$2:$ZZ$2614, 1716, MATCH($B$2, resultados!$A$1:$ZZ$1, 0))</f>
        <v/>
      </c>
      <c r="C1722">
        <f>INDEX(resultados!$A$2:$ZZ$2614, 1716, MATCH($B$3, resultados!$A$1:$ZZ$1, 0))</f>
        <v/>
      </c>
    </row>
    <row r="1723">
      <c r="A1723">
        <f>INDEX(resultados!$A$2:$ZZ$2614, 1717, MATCH($B$1, resultados!$A$1:$ZZ$1, 0))</f>
        <v/>
      </c>
      <c r="B1723">
        <f>INDEX(resultados!$A$2:$ZZ$2614, 1717, MATCH($B$2, resultados!$A$1:$ZZ$1, 0))</f>
        <v/>
      </c>
      <c r="C1723">
        <f>INDEX(resultados!$A$2:$ZZ$2614, 1717, MATCH($B$3, resultados!$A$1:$ZZ$1, 0))</f>
        <v/>
      </c>
    </row>
    <row r="1724">
      <c r="A1724">
        <f>INDEX(resultados!$A$2:$ZZ$2614, 1718, MATCH($B$1, resultados!$A$1:$ZZ$1, 0))</f>
        <v/>
      </c>
      <c r="B1724">
        <f>INDEX(resultados!$A$2:$ZZ$2614, 1718, MATCH($B$2, resultados!$A$1:$ZZ$1, 0))</f>
        <v/>
      </c>
      <c r="C1724">
        <f>INDEX(resultados!$A$2:$ZZ$2614, 1718, MATCH($B$3, resultados!$A$1:$ZZ$1, 0))</f>
        <v/>
      </c>
    </row>
    <row r="1725">
      <c r="A1725">
        <f>INDEX(resultados!$A$2:$ZZ$2614, 1719, MATCH($B$1, resultados!$A$1:$ZZ$1, 0))</f>
        <v/>
      </c>
      <c r="B1725">
        <f>INDEX(resultados!$A$2:$ZZ$2614, 1719, MATCH($B$2, resultados!$A$1:$ZZ$1, 0))</f>
        <v/>
      </c>
      <c r="C1725">
        <f>INDEX(resultados!$A$2:$ZZ$2614, 1719, MATCH($B$3, resultados!$A$1:$ZZ$1, 0))</f>
        <v/>
      </c>
    </row>
    <row r="1726">
      <c r="A1726">
        <f>INDEX(resultados!$A$2:$ZZ$2614, 1720, MATCH($B$1, resultados!$A$1:$ZZ$1, 0))</f>
        <v/>
      </c>
      <c r="B1726">
        <f>INDEX(resultados!$A$2:$ZZ$2614, 1720, MATCH($B$2, resultados!$A$1:$ZZ$1, 0))</f>
        <v/>
      </c>
      <c r="C1726">
        <f>INDEX(resultados!$A$2:$ZZ$2614, 1720, MATCH($B$3, resultados!$A$1:$ZZ$1, 0))</f>
        <v/>
      </c>
    </row>
    <row r="1727">
      <c r="A1727">
        <f>INDEX(resultados!$A$2:$ZZ$2614, 1721, MATCH($B$1, resultados!$A$1:$ZZ$1, 0))</f>
        <v/>
      </c>
      <c r="B1727">
        <f>INDEX(resultados!$A$2:$ZZ$2614, 1721, MATCH($B$2, resultados!$A$1:$ZZ$1, 0))</f>
        <v/>
      </c>
      <c r="C1727">
        <f>INDEX(resultados!$A$2:$ZZ$2614, 1721, MATCH($B$3, resultados!$A$1:$ZZ$1, 0))</f>
        <v/>
      </c>
    </row>
    <row r="1728">
      <c r="A1728">
        <f>INDEX(resultados!$A$2:$ZZ$2614, 1722, MATCH($B$1, resultados!$A$1:$ZZ$1, 0))</f>
        <v/>
      </c>
      <c r="B1728">
        <f>INDEX(resultados!$A$2:$ZZ$2614, 1722, MATCH($B$2, resultados!$A$1:$ZZ$1, 0))</f>
        <v/>
      </c>
      <c r="C1728">
        <f>INDEX(resultados!$A$2:$ZZ$2614, 1722, MATCH($B$3, resultados!$A$1:$ZZ$1, 0))</f>
        <v/>
      </c>
    </row>
    <row r="1729">
      <c r="A1729">
        <f>INDEX(resultados!$A$2:$ZZ$2614, 1723, MATCH($B$1, resultados!$A$1:$ZZ$1, 0))</f>
        <v/>
      </c>
      <c r="B1729">
        <f>INDEX(resultados!$A$2:$ZZ$2614, 1723, MATCH($B$2, resultados!$A$1:$ZZ$1, 0))</f>
        <v/>
      </c>
      <c r="C1729">
        <f>INDEX(resultados!$A$2:$ZZ$2614, 1723, MATCH($B$3, resultados!$A$1:$ZZ$1, 0))</f>
        <v/>
      </c>
    </row>
    <row r="1730">
      <c r="A1730">
        <f>INDEX(resultados!$A$2:$ZZ$2614, 1724, MATCH($B$1, resultados!$A$1:$ZZ$1, 0))</f>
        <v/>
      </c>
      <c r="B1730">
        <f>INDEX(resultados!$A$2:$ZZ$2614, 1724, MATCH($B$2, resultados!$A$1:$ZZ$1, 0))</f>
        <v/>
      </c>
      <c r="C1730">
        <f>INDEX(resultados!$A$2:$ZZ$2614, 1724, MATCH($B$3, resultados!$A$1:$ZZ$1, 0))</f>
        <v/>
      </c>
    </row>
    <row r="1731">
      <c r="A1731">
        <f>INDEX(resultados!$A$2:$ZZ$2614, 1725, MATCH($B$1, resultados!$A$1:$ZZ$1, 0))</f>
        <v/>
      </c>
      <c r="B1731">
        <f>INDEX(resultados!$A$2:$ZZ$2614, 1725, MATCH($B$2, resultados!$A$1:$ZZ$1, 0))</f>
        <v/>
      </c>
      <c r="C1731">
        <f>INDEX(resultados!$A$2:$ZZ$2614, 1725, MATCH($B$3, resultados!$A$1:$ZZ$1, 0))</f>
        <v/>
      </c>
    </row>
    <row r="1732">
      <c r="A1732">
        <f>INDEX(resultados!$A$2:$ZZ$2614, 1726, MATCH($B$1, resultados!$A$1:$ZZ$1, 0))</f>
        <v/>
      </c>
      <c r="B1732">
        <f>INDEX(resultados!$A$2:$ZZ$2614, 1726, MATCH($B$2, resultados!$A$1:$ZZ$1, 0))</f>
        <v/>
      </c>
      <c r="C1732">
        <f>INDEX(resultados!$A$2:$ZZ$2614, 1726, MATCH($B$3, resultados!$A$1:$ZZ$1, 0))</f>
        <v/>
      </c>
    </row>
    <row r="1733">
      <c r="A1733">
        <f>INDEX(resultados!$A$2:$ZZ$2614, 1727, MATCH($B$1, resultados!$A$1:$ZZ$1, 0))</f>
        <v/>
      </c>
      <c r="B1733">
        <f>INDEX(resultados!$A$2:$ZZ$2614, 1727, MATCH($B$2, resultados!$A$1:$ZZ$1, 0))</f>
        <v/>
      </c>
      <c r="C1733">
        <f>INDEX(resultados!$A$2:$ZZ$2614, 1727, MATCH($B$3, resultados!$A$1:$ZZ$1, 0))</f>
        <v/>
      </c>
    </row>
    <row r="1734">
      <c r="A1734">
        <f>INDEX(resultados!$A$2:$ZZ$2614, 1728, MATCH($B$1, resultados!$A$1:$ZZ$1, 0))</f>
        <v/>
      </c>
      <c r="B1734">
        <f>INDEX(resultados!$A$2:$ZZ$2614, 1728, MATCH($B$2, resultados!$A$1:$ZZ$1, 0))</f>
        <v/>
      </c>
      <c r="C1734">
        <f>INDEX(resultados!$A$2:$ZZ$2614, 1728, MATCH($B$3, resultados!$A$1:$ZZ$1, 0))</f>
        <v/>
      </c>
    </row>
    <row r="1735">
      <c r="A1735">
        <f>INDEX(resultados!$A$2:$ZZ$2614, 1729, MATCH($B$1, resultados!$A$1:$ZZ$1, 0))</f>
        <v/>
      </c>
      <c r="B1735">
        <f>INDEX(resultados!$A$2:$ZZ$2614, 1729, MATCH($B$2, resultados!$A$1:$ZZ$1, 0))</f>
        <v/>
      </c>
      <c r="C1735">
        <f>INDEX(resultados!$A$2:$ZZ$2614, 1729, MATCH($B$3, resultados!$A$1:$ZZ$1, 0))</f>
        <v/>
      </c>
    </row>
    <row r="1736">
      <c r="A1736">
        <f>INDEX(resultados!$A$2:$ZZ$2614, 1730, MATCH($B$1, resultados!$A$1:$ZZ$1, 0))</f>
        <v/>
      </c>
      <c r="B1736">
        <f>INDEX(resultados!$A$2:$ZZ$2614, 1730, MATCH($B$2, resultados!$A$1:$ZZ$1, 0))</f>
        <v/>
      </c>
      <c r="C1736">
        <f>INDEX(resultados!$A$2:$ZZ$2614, 1730, MATCH($B$3, resultados!$A$1:$ZZ$1, 0))</f>
        <v/>
      </c>
    </row>
    <row r="1737">
      <c r="A1737">
        <f>INDEX(resultados!$A$2:$ZZ$2614, 1731, MATCH($B$1, resultados!$A$1:$ZZ$1, 0))</f>
        <v/>
      </c>
      <c r="B1737">
        <f>INDEX(resultados!$A$2:$ZZ$2614, 1731, MATCH($B$2, resultados!$A$1:$ZZ$1, 0))</f>
        <v/>
      </c>
      <c r="C1737">
        <f>INDEX(resultados!$A$2:$ZZ$2614, 1731, MATCH($B$3, resultados!$A$1:$ZZ$1, 0))</f>
        <v/>
      </c>
    </row>
    <row r="1738">
      <c r="A1738">
        <f>INDEX(resultados!$A$2:$ZZ$2614, 1732, MATCH($B$1, resultados!$A$1:$ZZ$1, 0))</f>
        <v/>
      </c>
      <c r="B1738">
        <f>INDEX(resultados!$A$2:$ZZ$2614, 1732, MATCH($B$2, resultados!$A$1:$ZZ$1, 0))</f>
        <v/>
      </c>
      <c r="C1738">
        <f>INDEX(resultados!$A$2:$ZZ$2614, 1732, MATCH($B$3, resultados!$A$1:$ZZ$1, 0))</f>
        <v/>
      </c>
    </row>
    <row r="1739">
      <c r="A1739">
        <f>INDEX(resultados!$A$2:$ZZ$2614, 1733, MATCH($B$1, resultados!$A$1:$ZZ$1, 0))</f>
        <v/>
      </c>
      <c r="B1739">
        <f>INDEX(resultados!$A$2:$ZZ$2614, 1733, MATCH($B$2, resultados!$A$1:$ZZ$1, 0))</f>
        <v/>
      </c>
      <c r="C1739">
        <f>INDEX(resultados!$A$2:$ZZ$2614, 1733, MATCH($B$3, resultados!$A$1:$ZZ$1, 0))</f>
        <v/>
      </c>
    </row>
    <row r="1740">
      <c r="A1740">
        <f>INDEX(resultados!$A$2:$ZZ$2614, 1734, MATCH($B$1, resultados!$A$1:$ZZ$1, 0))</f>
        <v/>
      </c>
      <c r="B1740">
        <f>INDEX(resultados!$A$2:$ZZ$2614, 1734, MATCH($B$2, resultados!$A$1:$ZZ$1, 0))</f>
        <v/>
      </c>
      <c r="C1740">
        <f>INDEX(resultados!$A$2:$ZZ$2614, 1734, MATCH($B$3, resultados!$A$1:$ZZ$1, 0))</f>
        <v/>
      </c>
    </row>
    <row r="1741">
      <c r="A1741">
        <f>INDEX(resultados!$A$2:$ZZ$2614, 1735, MATCH($B$1, resultados!$A$1:$ZZ$1, 0))</f>
        <v/>
      </c>
      <c r="B1741">
        <f>INDEX(resultados!$A$2:$ZZ$2614, 1735, MATCH($B$2, resultados!$A$1:$ZZ$1, 0))</f>
        <v/>
      </c>
      <c r="C1741">
        <f>INDEX(resultados!$A$2:$ZZ$2614, 1735, MATCH($B$3, resultados!$A$1:$ZZ$1, 0))</f>
        <v/>
      </c>
    </row>
    <row r="1742">
      <c r="A1742">
        <f>INDEX(resultados!$A$2:$ZZ$2614, 1736, MATCH($B$1, resultados!$A$1:$ZZ$1, 0))</f>
        <v/>
      </c>
      <c r="B1742">
        <f>INDEX(resultados!$A$2:$ZZ$2614, 1736, MATCH($B$2, resultados!$A$1:$ZZ$1, 0))</f>
        <v/>
      </c>
      <c r="C1742">
        <f>INDEX(resultados!$A$2:$ZZ$2614, 1736, MATCH($B$3, resultados!$A$1:$ZZ$1, 0))</f>
        <v/>
      </c>
    </row>
    <row r="1743">
      <c r="A1743">
        <f>INDEX(resultados!$A$2:$ZZ$2614, 1737, MATCH($B$1, resultados!$A$1:$ZZ$1, 0))</f>
        <v/>
      </c>
      <c r="B1743">
        <f>INDEX(resultados!$A$2:$ZZ$2614, 1737, MATCH($B$2, resultados!$A$1:$ZZ$1, 0))</f>
        <v/>
      </c>
      <c r="C1743">
        <f>INDEX(resultados!$A$2:$ZZ$2614, 1737, MATCH($B$3, resultados!$A$1:$ZZ$1, 0))</f>
        <v/>
      </c>
    </row>
    <row r="1744">
      <c r="A1744">
        <f>INDEX(resultados!$A$2:$ZZ$2614, 1738, MATCH($B$1, resultados!$A$1:$ZZ$1, 0))</f>
        <v/>
      </c>
      <c r="B1744">
        <f>INDEX(resultados!$A$2:$ZZ$2614, 1738, MATCH($B$2, resultados!$A$1:$ZZ$1, 0))</f>
        <v/>
      </c>
      <c r="C1744">
        <f>INDEX(resultados!$A$2:$ZZ$2614, 1738, MATCH($B$3, resultados!$A$1:$ZZ$1, 0))</f>
        <v/>
      </c>
    </row>
    <row r="1745">
      <c r="A1745">
        <f>INDEX(resultados!$A$2:$ZZ$2614, 1739, MATCH($B$1, resultados!$A$1:$ZZ$1, 0))</f>
        <v/>
      </c>
      <c r="B1745">
        <f>INDEX(resultados!$A$2:$ZZ$2614, 1739, MATCH($B$2, resultados!$A$1:$ZZ$1, 0))</f>
        <v/>
      </c>
      <c r="C1745">
        <f>INDEX(resultados!$A$2:$ZZ$2614, 1739, MATCH($B$3, resultados!$A$1:$ZZ$1, 0))</f>
        <v/>
      </c>
    </row>
    <row r="1746">
      <c r="A1746">
        <f>INDEX(resultados!$A$2:$ZZ$2614, 1740, MATCH($B$1, resultados!$A$1:$ZZ$1, 0))</f>
        <v/>
      </c>
      <c r="B1746">
        <f>INDEX(resultados!$A$2:$ZZ$2614, 1740, MATCH($B$2, resultados!$A$1:$ZZ$1, 0))</f>
        <v/>
      </c>
      <c r="C1746">
        <f>INDEX(resultados!$A$2:$ZZ$2614, 1740, MATCH($B$3, resultados!$A$1:$ZZ$1, 0))</f>
        <v/>
      </c>
    </row>
    <row r="1747">
      <c r="A1747">
        <f>INDEX(resultados!$A$2:$ZZ$2614, 1741, MATCH($B$1, resultados!$A$1:$ZZ$1, 0))</f>
        <v/>
      </c>
      <c r="B1747">
        <f>INDEX(resultados!$A$2:$ZZ$2614, 1741, MATCH($B$2, resultados!$A$1:$ZZ$1, 0))</f>
        <v/>
      </c>
      <c r="C1747">
        <f>INDEX(resultados!$A$2:$ZZ$2614, 1741, MATCH($B$3, resultados!$A$1:$ZZ$1, 0))</f>
        <v/>
      </c>
    </row>
    <row r="1748">
      <c r="A1748">
        <f>INDEX(resultados!$A$2:$ZZ$2614, 1742, MATCH($B$1, resultados!$A$1:$ZZ$1, 0))</f>
        <v/>
      </c>
      <c r="B1748">
        <f>INDEX(resultados!$A$2:$ZZ$2614, 1742, MATCH($B$2, resultados!$A$1:$ZZ$1, 0))</f>
        <v/>
      </c>
      <c r="C1748">
        <f>INDEX(resultados!$A$2:$ZZ$2614, 1742, MATCH($B$3, resultados!$A$1:$ZZ$1, 0))</f>
        <v/>
      </c>
    </row>
    <row r="1749">
      <c r="A1749">
        <f>INDEX(resultados!$A$2:$ZZ$2614, 1743, MATCH($B$1, resultados!$A$1:$ZZ$1, 0))</f>
        <v/>
      </c>
      <c r="B1749">
        <f>INDEX(resultados!$A$2:$ZZ$2614, 1743, MATCH($B$2, resultados!$A$1:$ZZ$1, 0))</f>
        <v/>
      </c>
      <c r="C1749">
        <f>INDEX(resultados!$A$2:$ZZ$2614, 1743, MATCH($B$3, resultados!$A$1:$ZZ$1, 0))</f>
        <v/>
      </c>
    </row>
    <row r="1750">
      <c r="A1750">
        <f>INDEX(resultados!$A$2:$ZZ$2614, 1744, MATCH($B$1, resultados!$A$1:$ZZ$1, 0))</f>
        <v/>
      </c>
      <c r="B1750">
        <f>INDEX(resultados!$A$2:$ZZ$2614, 1744, MATCH($B$2, resultados!$A$1:$ZZ$1, 0))</f>
        <v/>
      </c>
      <c r="C1750">
        <f>INDEX(resultados!$A$2:$ZZ$2614, 1744, MATCH($B$3, resultados!$A$1:$ZZ$1, 0))</f>
        <v/>
      </c>
    </row>
    <row r="1751">
      <c r="A1751">
        <f>INDEX(resultados!$A$2:$ZZ$2614, 1745, MATCH($B$1, resultados!$A$1:$ZZ$1, 0))</f>
        <v/>
      </c>
      <c r="B1751">
        <f>INDEX(resultados!$A$2:$ZZ$2614, 1745, MATCH($B$2, resultados!$A$1:$ZZ$1, 0))</f>
        <v/>
      </c>
      <c r="C1751">
        <f>INDEX(resultados!$A$2:$ZZ$2614, 1745, MATCH($B$3, resultados!$A$1:$ZZ$1, 0))</f>
        <v/>
      </c>
    </row>
    <row r="1752">
      <c r="A1752">
        <f>INDEX(resultados!$A$2:$ZZ$2614, 1746, MATCH($B$1, resultados!$A$1:$ZZ$1, 0))</f>
        <v/>
      </c>
      <c r="B1752">
        <f>INDEX(resultados!$A$2:$ZZ$2614, 1746, MATCH($B$2, resultados!$A$1:$ZZ$1, 0))</f>
        <v/>
      </c>
      <c r="C1752">
        <f>INDEX(resultados!$A$2:$ZZ$2614, 1746, MATCH($B$3, resultados!$A$1:$ZZ$1, 0))</f>
        <v/>
      </c>
    </row>
    <row r="1753">
      <c r="A1753">
        <f>INDEX(resultados!$A$2:$ZZ$2614, 1747, MATCH($B$1, resultados!$A$1:$ZZ$1, 0))</f>
        <v/>
      </c>
      <c r="B1753">
        <f>INDEX(resultados!$A$2:$ZZ$2614, 1747, MATCH($B$2, resultados!$A$1:$ZZ$1, 0))</f>
        <v/>
      </c>
      <c r="C1753">
        <f>INDEX(resultados!$A$2:$ZZ$2614, 1747, MATCH($B$3, resultados!$A$1:$ZZ$1, 0))</f>
        <v/>
      </c>
    </row>
    <row r="1754">
      <c r="A1754">
        <f>INDEX(resultados!$A$2:$ZZ$2614, 1748, MATCH($B$1, resultados!$A$1:$ZZ$1, 0))</f>
        <v/>
      </c>
      <c r="B1754">
        <f>INDEX(resultados!$A$2:$ZZ$2614, 1748, MATCH($B$2, resultados!$A$1:$ZZ$1, 0))</f>
        <v/>
      </c>
      <c r="C1754">
        <f>INDEX(resultados!$A$2:$ZZ$2614, 1748, MATCH($B$3, resultados!$A$1:$ZZ$1, 0))</f>
        <v/>
      </c>
    </row>
    <row r="1755">
      <c r="A1755">
        <f>INDEX(resultados!$A$2:$ZZ$2614, 1749, MATCH($B$1, resultados!$A$1:$ZZ$1, 0))</f>
        <v/>
      </c>
      <c r="B1755">
        <f>INDEX(resultados!$A$2:$ZZ$2614, 1749, MATCH($B$2, resultados!$A$1:$ZZ$1, 0))</f>
        <v/>
      </c>
      <c r="C1755">
        <f>INDEX(resultados!$A$2:$ZZ$2614, 1749, MATCH($B$3, resultados!$A$1:$ZZ$1, 0))</f>
        <v/>
      </c>
    </row>
    <row r="1756">
      <c r="A1756">
        <f>INDEX(resultados!$A$2:$ZZ$2614, 1750, MATCH($B$1, resultados!$A$1:$ZZ$1, 0))</f>
        <v/>
      </c>
      <c r="B1756">
        <f>INDEX(resultados!$A$2:$ZZ$2614, 1750, MATCH($B$2, resultados!$A$1:$ZZ$1, 0))</f>
        <v/>
      </c>
      <c r="C1756">
        <f>INDEX(resultados!$A$2:$ZZ$2614, 1750, MATCH($B$3, resultados!$A$1:$ZZ$1, 0))</f>
        <v/>
      </c>
    </row>
    <row r="1757">
      <c r="A1757">
        <f>INDEX(resultados!$A$2:$ZZ$2614, 1751, MATCH($B$1, resultados!$A$1:$ZZ$1, 0))</f>
        <v/>
      </c>
      <c r="B1757">
        <f>INDEX(resultados!$A$2:$ZZ$2614, 1751, MATCH($B$2, resultados!$A$1:$ZZ$1, 0))</f>
        <v/>
      </c>
      <c r="C1757">
        <f>INDEX(resultados!$A$2:$ZZ$2614, 1751, MATCH($B$3, resultados!$A$1:$ZZ$1, 0))</f>
        <v/>
      </c>
    </row>
    <row r="1758">
      <c r="A1758">
        <f>INDEX(resultados!$A$2:$ZZ$2614, 1752, MATCH($B$1, resultados!$A$1:$ZZ$1, 0))</f>
        <v/>
      </c>
      <c r="B1758">
        <f>INDEX(resultados!$A$2:$ZZ$2614, 1752, MATCH($B$2, resultados!$A$1:$ZZ$1, 0))</f>
        <v/>
      </c>
      <c r="C1758">
        <f>INDEX(resultados!$A$2:$ZZ$2614, 1752, MATCH($B$3, resultados!$A$1:$ZZ$1, 0))</f>
        <v/>
      </c>
    </row>
    <row r="1759">
      <c r="A1759">
        <f>INDEX(resultados!$A$2:$ZZ$2614, 1753, MATCH($B$1, resultados!$A$1:$ZZ$1, 0))</f>
        <v/>
      </c>
      <c r="B1759">
        <f>INDEX(resultados!$A$2:$ZZ$2614, 1753, MATCH($B$2, resultados!$A$1:$ZZ$1, 0))</f>
        <v/>
      </c>
      <c r="C1759">
        <f>INDEX(resultados!$A$2:$ZZ$2614, 1753, MATCH($B$3, resultados!$A$1:$ZZ$1, 0))</f>
        <v/>
      </c>
    </row>
    <row r="1760">
      <c r="A1760">
        <f>INDEX(resultados!$A$2:$ZZ$2614, 1754, MATCH($B$1, resultados!$A$1:$ZZ$1, 0))</f>
        <v/>
      </c>
      <c r="B1760">
        <f>INDEX(resultados!$A$2:$ZZ$2614, 1754, MATCH($B$2, resultados!$A$1:$ZZ$1, 0))</f>
        <v/>
      </c>
      <c r="C1760">
        <f>INDEX(resultados!$A$2:$ZZ$2614, 1754, MATCH($B$3, resultados!$A$1:$ZZ$1, 0))</f>
        <v/>
      </c>
    </row>
    <row r="1761">
      <c r="A1761">
        <f>INDEX(resultados!$A$2:$ZZ$2614, 1755, MATCH($B$1, resultados!$A$1:$ZZ$1, 0))</f>
        <v/>
      </c>
      <c r="B1761">
        <f>INDEX(resultados!$A$2:$ZZ$2614, 1755, MATCH($B$2, resultados!$A$1:$ZZ$1, 0))</f>
        <v/>
      </c>
      <c r="C1761">
        <f>INDEX(resultados!$A$2:$ZZ$2614, 1755, MATCH($B$3, resultados!$A$1:$ZZ$1, 0))</f>
        <v/>
      </c>
    </row>
    <row r="1762">
      <c r="A1762">
        <f>INDEX(resultados!$A$2:$ZZ$2614, 1756, MATCH($B$1, resultados!$A$1:$ZZ$1, 0))</f>
        <v/>
      </c>
      <c r="B1762">
        <f>INDEX(resultados!$A$2:$ZZ$2614, 1756, MATCH($B$2, resultados!$A$1:$ZZ$1, 0))</f>
        <v/>
      </c>
      <c r="C1762">
        <f>INDEX(resultados!$A$2:$ZZ$2614, 1756, MATCH($B$3, resultados!$A$1:$ZZ$1, 0))</f>
        <v/>
      </c>
    </row>
    <row r="1763">
      <c r="A1763">
        <f>INDEX(resultados!$A$2:$ZZ$2614, 1757, MATCH($B$1, resultados!$A$1:$ZZ$1, 0))</f>
        <v/>
      </c>
      <c r="B1763">
        <f>INDEX(resultados!$A$2:$ZZ$2614, 1757, MATCH($B$2, resultados!$A$1:$ZZ$1, 0))</f>
        <v/>
      </c>
      <c r="C1763">
        <f>INDEX(resultados!$A$2:$ZZ$2614, 1757, MATCH($B$3, resultados!$A$1:$ZZ$1, 0))</f>
        <v/>
      </c>
    </row>
    <row r="1764">
      <c r="A1764">
        <f>INDEX(resultados!$A$2:$ZZ$2614, 1758, MATCH($B$1, resultados!$A$1:$ZZ$1, 0))</f>
        <v/>
      </c>
      <c r="B1764">
        <f>INDEX(resultados!$A$2:$ZZ$2614, 1758, MATCH($B$2, resultados!$A$1:$ZZ$1, 0))</f>
        <v/>
      </c>
      <c r="C1764">
        <f>INDEX(resultados!$A$2:$ZZ$2614, 1758, MATCH($B$3, resultados!$A$1:$ZZ$1, 0))</f>
        <v/>
      </c>
    </row>
    <row r="1765">
      <c r="A1765">
        <f>INDEX(resultados!$A$2:$ZZ$2614, 1759, MATCH($B$1, resultados!$A$1:$ZZ$1, 0))</f>
        <v/>
      </c>
      <c r="B1765">
        <f>INDEX(resultados!$A$2:$ZZ$2614, 1759, MATCH($B$2, resultados!$A$1:$ZZ$1, 0))</f>
        <v/>
      </c>
      <c r="C1765">
        <f>INDEX(resultados!$A$2:$ZZ$2614, 1759, MATCH($B$3, resultados!$A$1:$ZZ$1, 0))</f>
        <v/>
      </c>
    </row>
    <row r="1766">
      <c r="A1766">
        <f>INDEX(resultados!$A$2:$ZZ$2614, 1760, MATCH($B$1, resultados!$A$1:$ZZ$1, 0))</f>
        <v/>
      </c>
      <c r="B1766">
        <f>INDEX(resultados!$A$2:$ZZ$2614, 1760, MATCH($B$2, resultados!$A$1:$ZZ$1, 0))</f>
        <v/>
      </c>
      <c r="C1766">
        <f>INDEX(resultados!$A$2:$ZZ$2614, 1760, MATCH($B$3, resultados!$A$1:$ZZ$1, 0))</f>
        <v/>
      </c>
    </row>
    <row r="1767">
      <c r="A1767">
        <f>INDEX(resultados!$A$2:$ZZ$2614, 1761, MATCH($B$1, resultados!$A$1:$ZZ$1, 0))</f>
        <v/>
      </c>
      <c r="B1767">
        <f>INDEX(resultados!$A$2:$ZZ$2614, 1761, MATCH($B$2, resultados!$A$1:$ZZ$1, 0))</f>
        <v/>
      </c>
      <c r="C1767">
        <f>INDEX(resultados!$A$2:$ZZ$2614, 1761, MATCH($B$3, resultados!$A$1:$ZZ$1, 0))</f>
        <v/>
      </c>
    </row>
    <row r="1768">
      <c r="A1768">
        <f>INDEX(resultados!$A$2:$ZZ$2614, 1762, MATCH($B$1, resultados!$A$1:$ZZ$1, 0))</f>
        <v/>
      </c>
      <c r="B1768">
        <f>INDEX(resultados!$A$2:$ZZ$2614, 1762, MATCH($B$2, resultados!$A$1:$ZZ$1, 0))</f>
        <v/>
      </c>
      <c r="C1768">
        <f>INDEX(resultados!$A$2:$ZZ$2614, 1762, MATCH($B$3, resultados!$A$1:$ZZ$1, 0))</f>
        <v/>
      </c>
    </row>
    <row r="1769">
      <c r="A1769">
        <f>INDEX(resultados!$A$2:$ZZ$2614, 1763, MATCH($B$1, resultados!$A$1:$ZZ$1, 0))</f>
        <v/>
      </c>
      <c r="B1769">
        <f>INDEX(resultados!$A$2:$ZZ$2614, 1763, MATCH($B$2, resultados!$A$1:$ZZ$1, 0))</f>
        <v/>
      </c>
      <c r="C1769">
        <f>INDEX(resultados!$A$2:$ZZ$2614, 1763, MATCH($B$3, resultados!$A$1:$ZZ$1, 0))</f>
        <v/>
      </c>
    </row>
    <row r="1770">
      <c r="A1770">
        <f>INDEX(resultados!$A$2:$ZZ$2614, 1764, MATCH($B$1, resultados!$A$1:$ZZ$1, 0))</f>
        <v/>
      </c>
      <c r="B1770">
        <f>INDEX(resultados!$A$2:$ZZ$2614, 1764, MATCH($B$2, resultados!$A$1:$ZZ$1, 0))</f>
        <v/>
      </c>
      <c r="C1770">
        <f>INDEX(resultados!$A$2:$ZZ$2614, 1764, MATCH($B$3, resultados!$A$1:$ZZ$1, 0))</f>
        <v/>
      </c>
    </row>
    <row r="1771">
      <c r="A1771">
        <f>INDEX(resultados!$A$2:$ZZ$2614, 1765, MATCH($B$1, resultados!$A$1:$ZZ$1, 0))</f>
        <v/>
      </c>
      <c r="B1771">
        <f>INDEX(resultados!$A$2:$ZZ$2614, 1765, MATCH($B$2, resultados!$A$1:$ZZ$1, 0))</f>
        <v/>
      </c>
      <c r="C1771">
        <f>INDEX(resultados!$A$2:$ZZ$2614, 1765, MATCH($B$3, resultados!$A$1:$ZZ$1, 0))</f>
        <v/>
      </c>
    </row>
    <row r="1772">
      <c r="A1772">
        <f>INDEX(resultados!$A$2:$ZZ$2614, 1766, MATCH($B$1, resultados!$A$1:$ZZ$1, 0))</f>
        <v/>
      </c>
      <c r="B1772">
        <f>INDEX(resultados!$A$2:$ZZ$2614, 1766, MATCH($B$2, resultados!$A$1:$ZZ$1, 0))</f>
        <v/>
      </c>
      <c r="C1772">
        <f>INDEX(resultados!$A$2:$ZZ$2614, 1766, MATCH($B$3, resultados!$A$1:$ZZ$1, 0))</f>
        <v/>
      </c>
    </row>
    <row r="1773">
      <c r="A1773">
        <f>INDEX(resultados!$A$2:$ZZ$2614, 1767, MATCH($B$1, resultados!$A$1:$ZZ$1, 0))</f>
        <v/>
      </c>
      <c r="B1773">
        <f>INDEX(resultados!$A$2:$ZZ$2614, 1767, MATCH($B$2, resultados!$A$1:$ZZ$1, 0))</f>
        <v/>
      </c>
      <c r="C1773">
        <f>INDEX(resultados!$A$2:$ZZ$2614, 1767, MATCH($B$3, resultados!$A$1:$ZZ$1, 0))</f>
        <v/>
      </c>
    </row>
    <row r="1774">
      <c r="A1774">
        <f>INDEX(resultados!$A$2:$ZZ$2614, 1768, MATCH($B$1, resultados!$A$1:$ZZ$1, 0))</f>
        <v/>
      </c>
      <c r="B1774">
        <f>INDEX(resultados!$A$2:$ZZ$2614, 1768, MATCH($B$2, resultados!$A$1:$ZZ$1, 0))</f>
        <v/>
      </c>
      <c r="C1774">
        <f>INDEX(resultados!$A$2:$ZZ$2614, 1768, MATCH($B$3, resultados!$A$1:$ZZ$1, 0))</f>
        <v/>
      </c>
    </row>
    <row r="1775">
      <c r="A1775">
        <f>INDEX(resultados!$A$2:$ZZ$2614, 1769, MATCH($B$1, resultados!$A$1:$ZZ$1, 0))</f>
        <v/>
      </c>
      <c r="B1775">
        <f>INDEX(resultados!$A$2:$ZZ$2614, 1769, MATCH($B$2, resultados!$A$1:$ZZ$1, 0))</f>
        <v/>
      </c>
      <c r="C1775">
        <f>INDEX(resultados!$A$2:$ZZ$2614, 1769, MATCH($B$3, resultados!$A$1:$ZZ$1, 0))</f>
        <v/>
      </c>
    </row>
    <row r="1776">
      <c r="A1776">
        <f>INDEX(resultados!$A$2:$ZZ$2614, 1770, MATCH($B$1, resultados!$A$1:$ZZ$1, 0))</f>
        <v/>
      </c>
      <c r="B1776">
        <f>INDEX(resultados!$A$2:$ZZ$2614, 1770, MATCH($B$2, resultados!$A$1:$ZZ$1, 0))</f>
        <v/>
      </c>
      <c r="C1776">
        <f>INDEX(resultados!$A$2:$ZZ$2614, 1770, MATCH($B$3, resultados!$A$1:$ZZ$1, 0))</f>
        <v/>
      </c>
    </row>
    <row r="1777">
      <c r="A1777">
        <f>INDEX(resultados!$A$2:$ZZ$2614, 1771, MATCH($B$1, resultados!$A$1:$ZZ$1, 0))</f>
        <v/>
      </c>
      <c r="B1777">
        <f>INDEX(resultados!$A$2:$ZZ$2614, 1771, MATCH($B$2, resultados!$A$1:$ZZ$1, 0))</f>
        <v/>
      </c>
      <c r="C1777">
        <f>INDEX(resultados!$A$2:$ZZ$2614, 1771, MATCH($B$3, resultados!$A$1:$ZZ$1, 0))</f>
        <v/>
      </c>
    </row>
    <row r="1778">
      <c r="A1778">
        <f>INDEX(resultados!$A$2:$ZZ$2614, 1772, MATCH($B$1, resultados!$A$1:$ZZ$1, 0))</f>
        <v/>
      </c>
      <c r="B1778">
        <f>INDEX(resultados!$A$2:$ZZ$2614, 1772, MATCH($B$2, resultados!$A$1:$ZZ$1, 0))</f>
        <v/>
      </c>
      <c r="C1778">
        <f>INDEX(resultados!$A$2:$ZZ$2614, 1772, MATCH($B$3, resultados!$A$1:$ZZ$1, 0))</f>
        <v/>
      </c>
    </row>
    <row r="1779">
      <c r="A1779">
        <f>INDEX(resultados!$A$2:$ZZ$2614, 1773, MATCH($B$1, resultados!$A$1:$ZZ$1, 0))</f>
        <v/>
      </c>
      <c r="B1779">
        <f>INDEX(resultados!$A$2:$ZZ$2614, 1773, MATCH($B$2, resultados!$A$1:$ZZ$1, 0))</f>
        <v/>
      </c>
      <c r="C1779">
        <f>INDEX(resultados!$A$2:$ZZ$2614, 1773, MATCH($B$3, resultados!$A$1:$ZZ$1, 0))</f>
        <v/>
      </c>
    </row>
    <row r="1780">
      <c r="A1780">
        <f>INDEX(resultados!$A$2:$ZZ$2614, 1774, MATCH($B$1, resultados!$A$1:$ZZ$1, 0))</f>
        <v/>
      </c>
      <c r="B1780">
        <f>INDEX(resultados!$A$2:$ZZ$2614, 1774, MATCH($B$2, resultados!$A$1:$ZZ$1, 0))</f>
        <v/>
      </c>
      <c r="C1780">
        <f>INDEX(resultados!$A$2:$ZZ$2614, 1774, MATCH($B$3, resultados!$A$1:$ZZ$1, 0))</f>
        <v/>
      </c>
    </row>
    <row r="1781">
      <c r="A1781">
        <f>INDEX(resultados!$A$2:$ZZ$2614, 1775, MATCH($B$1, resultados!$A$1:$ZZ$1, 0))</f>
        <v/>
      </c>
      <c r="B1781">
        <f>INDEX(resultados!$A$2:$ZZ$2614, 1775, MATCH($B$2, resultados!$A$1:$ZZ$1, 0))</f>
        <v/>
      </c>
      <c r="C1781">
        <f>INDEX(resultados!$A$2:$ZZ$2614, 1775, MATCH($B$3, resultados!$A$1:$ZZ$1, 0))</f>
        <v/>
      </c>
    </row>
    <row r="1782">
      <c r="A1782">
        <f>INDEX(resultados!$A$2:$ZZ$2614, 1776, MATCH($B$1, resultados!$A$1:$ZZ$1, 0))</f>
        <v/>
      </c>
      <c r="B1782">
        <f>INDEX(resultados!$A$2:$ZZ$2614, 1776, MATCH($B$2, resultados!$A$1:$ZZ$1, 0))</f>
        <v/>
      </c>
      <c r="C1782">
        <f>INDEX(resultados!$A$2:$ZZ$2614, 1776, MATCH($B$3, resultados!$A$1:$ZZ$1, 0))</f>
        <v/>
      </c>
    </row>
    <row r="1783">
      <c r="A1783">
        <f>INDEX(resultados!$A$2:$ZZ$2614, 1777, MATCH($B$1, resultados!$A$1:$ZZ$1, 0))</f>
        <v/>
      </c>
      <c r="B1783">
        <f>INDEX(resultados!$A$2:$ZZ$2614, 1777, MATCH($B$2, resultados!$A$1:$ZZ$1, 0))</f>
        <v/>
      </c>
      <c r="C1783">
        <f>INDEX(resultados!$A$2:$ZZ$2614, 1777, MATCH($B$3, resultados!$A$1:$ZZ$1, 0))</f>
        <v/>
      </c>
    </row>
    <row r="1784">
      <c r="A1784">
        <f>INDEX(resultados!$A$2:$ZZ$2614, 1778, MATCH($B$1, resultados!$A$1:$ZZ$1, 0))</f>
        <v/>
      </c>
      <c r="B1784">
        <f>INDEX(resultados!$A$2:$ZZ$2614, 1778, MATCH($B$2, resultados!$A$1:$ZZ$1, 0))</f>
        <v/>
      </c>
      <c r="C1784">
        <f>INDEX(resultados!$A$2:$ZZ$2614, 1778, MATCH($B$3, resultados!$A$1:$ZZ$1, 0))</f>
        <v/>
      </c>
    </row>
    <row r="1785">
      <c r="A1785">
        <f>INDEX(resultados!$A$2:$ZZ$2614, 1779, MATCH($B$1, resultados!$A$1:$ZZ$1, 0))</f>
        <v/>
      </c>
      <c r="B1785">
        <f>INDEX(resultados!$A$2:$ZZ$2614, 1779, MATCH($B$2, resultados!$A$1:$ZZ$1, 0))</f>
        <v/>
      </c>
      <c r="C1785">
        <f>INDEX(resultados!$A$2:$ZZ$2614, 1779, MATCH($B$3, resultados!$A$1:$ZZ$1, 0))</f>
        <v/>
      </c>
    </row>
    <row r="1786">
      <c r="A1786">
        <f>INDEX(resultados!$A$2:$ZZ$2614, 1780, MATCH($B$1, resultados!$A$1:$ZZ$1, 0))</f>
        <v/>
      </c>
      <c r="B1786">
        <f>INDEX(resultados!$A$2:$ZZ$2614, 1780, MATCH($B$2, resultados!$A$1:$ZZ$1, 0))</f>
        <v/>
      </c>
      <c r="C1786">
        <f>INDEX(resultados!$A$2:$ZZ$2614, 1780, MATCH($B$3, resultados!$A$1:$ZZ$1, 0))</f>
        <v/>
      </c>
    </row>
    <row r="1787">
      <c r="A1787">
        <f>INDEX(resultados!$A$2:$ZZ$2614, 1781, MATCH($B$1, resultados!$A$1:$ZZ$1, 0))</f>
        <v/>
      </c>
      <c r="B1787">
        <f>INDEX(resultados!$A$2:$ZZ$2614, 1781, MATCH($B$2, resultados!$A$1:$ZZ$1, 0))</f>
        <v/>
      </c>
      <c r="C1787">
        <f>INDEX(resultados!$A$2:$ZZ$2614, 1781, MATCH($B$3, resultados!$A$1:$ZZ$1, 0))</f>
        <v/>
      </c>
    </row>
    <row r="1788">
      <c r="A1788">
        <f>INDEX(resultados!$A$2:$ZZ$2614, 1782, MATCH($B$1, resultados!$A$1:$ZZ$1, 0))</f>
        <v/>
      </c>
      <c r="B1788">
        <f>INDEX(resultados!$A$2:$ZZ$2614, 1782, MATCH($B$2, resultados!$A$1:$ZZ$1, 0))</f>
        <v/>
      </c>
      <c r="C1788">
        <f>INDEX(resultados!$A$2:$ZZ$2614, 1782, MATCH($B$3, resultados!$A$1:$ZZ$1, 0))</f>
        <v/>
      </c>
    </row>
    <row r="1789">
      <c r="A1789">
        <f>INDEX(resultados!$A$2:$ZZ$2614, 1783, MATCH($B$1, resultados!$A$1:$ZZ$1, 0))</f>
        <v/>
      </c>
      <c r="B1789">
        <f>INDEX(resultados!$A$2:$ZZ$2614, 1783, MATCH($B$2, resultados!$A$1:$ZZ$1, 0))</f>
        <v/>
      </c>
      <c r="C1789">
        <f>INDEX(resultados!$A$2:$ZZ$2614, 1783, MATCH($B$3, resultados!$A$1:$ZZ$1, 0))</f>
        <v/>
      </c>
    </row>
    <row r="1790">
      <c r="A1790">
        <f>INDEX(resultados!$A$2:$ZZ$2614, 1784, MATCH($B$1, resultados!$A$1:$ZZ$1, 0))</f>
        <v/>
      </c>
      <c r="B1790">
        <f>INDEX(resultados!$A$2:$ZZ$2614, 1784, MATCH($B$2, resultados!$A$1:$ZZ$1, 0))</f>
        <v/>
      </c>
      <c r="C1790">
        <f>INDEX(resultados!$A$2:$ZZ$2614, 1784, MATCH($B$3, resultados!$A$1:$ZZ$1, 0))</f>
        <v/>
      </c>
    </row>
    <row r="1791">
      <c r="A1791">
        <f>INDEX(resultados!$A$2:$ZZ$2614, 1785, MATCH($B$1, resultados!$A$1:$ZZ$1, 0))</f>
        <v/>
      </c>
      <c r="B1791">
        <f>INDEX(resultados!$A$2:$ZZ$2614, 1785, MATCH($B$2, resultados!$A$1:$ZZ$1, 0))</f>
        <v/>
      </c>
      <c r="C1791">
        <f>INDEX(resultados!$A$2:$ZZ$2614, 1785, MATCH($B$3, resultados!$A$1:$ZZ$1, 0))</f>
        <v/>
      </c>
    </row>
    <row r="1792">
      <c r="A1792">
        <f>INDEX(resultados!$A$2:$ZZ$2614, 1786, MATCH($B$1, resultados!$A$1:$ZZ$1, 0))</f>
        <v/>
      </c>
      <c r="B1792">
        <f>INDEX(resultados!$A$2:$ZZ$2614, 1786, MATCH($B$2, resultados!$A$1:$ZZ$1, 0))</f>
        <v/>
      </c>
      <c r="C1792">
        <f>INDEX(resultados!$A$2:$ZZ$2614, 1786, MATCH($B$3, resultados!$A$1:$ZZ$1, 0))</f>
        <v/>
      </c>
    </row>
    <row r="1793">
      <c r="A1793">
        <f>INDEX(resultados!$A$2:$ZZ$2614, 1787, MATCH($B$1, resultados!$A$1:$ZZ$1, 0))</f>
        <v/>
      </c>
      <c r="B1793">
        <f>INDEX(resultados!$A$2:$ZZ$2614, 1787, MATCH($B$2, resultados!$A$1:$ZZ$1, 0))</f>
        <v/>
      </c>
      <c r="C1793">
        <f>INDEX(resultados!$A$2:$ZZ$2614, 1787, MATCH($B$3, resultados!$A$1:$ZZ$1, 0))</f>
        <v/>
      </c>
    </row>
    <row r="1794">
      <c r="A1794">
        <f>INDEX(resultados!$A$2:$ZZ$2614, 1788, MATCH($B$1, resultados!$A$1:$ZZ$1, 0))</f>
        <v/>
      </c>
      <c r="B1794">
        <f>INDEX(resultados!$A$2:$ZZ$2614, 1788, MATCH($B$2, resultados!$A$1:$ZZ$1, 0))</f>
        <v/>
      </c>
      <c r="C1794">
        <f>INDEX(resultados!$A$2:$ZZ$2614, 1788, MATCH($B$3, resultados!$A$1:$ZZ$1, 0))</f>
        <v/>
      </c>
    </row>
    <row r="1795">
      <c r="A1795">
        <f>INDEX(resultados!$A$2:$ZZ$2614, 1789, MATCH($B$1, resultados!$A$1:$ZZ$1, 0))</f>
        <v/>
      </c>
      <c r="B1795">
        <f>INDEX(resultados!$A$2:$ZZ$2614, 1789, MATCH($B$2, resultados!$A$1:$ZZ$1, 0))</f>
        <v/>
      </c>
      <c r="C1795">
        <f>INDEX(resultados!$A$2:$ZZ$2614, 1789, MATCH($B$3, resultados!$A$1:$ZZ$1, 0))</f>
        <v/>
      </c>
    </row>
    <row r="1796">
      <c r="A1796">
        <f>INDEX(resultados!$A$2:$ZZ$2614, 1790, MATCH($B$1, resultados!$A$1:$ZZ$1, 0))</f>
        <v/>
      </c>
      <c r="B1796">
        <f>INDEX(resultados!$A$2:$ZZ$2614, 1790, MATCH($B$2, resultados!$A$1:$ZZ$1, 0))</f>
        <v/>
      </c>
      <c r="C1796">
        <f>INDEX(resultados!$A$2:$ZZ$2614, 1790, MATCH($B$3, resultados!$A$1:$ZZ$1, 0))</f>
        <v/>
      </c>
    </row>
    <row r="1797">
      <c r="A1797">
        <f>INDEX(resultados!$A$2:$ZZ$2614, 1791, MATCH($B$1, resultados!$A$1:$ZZ$1, 0))</f>
        <v/>
      </c>
      <c r="B1797">
        <f>INDEX(resultados!$A$2:$ZZ$2614, 1791, MATCH($B$2, resultados!$A$1:$ZZ$1, 0))</f>
        <v/>
      </c>
      <c r="C1797">
        <f>INDEX(resultados!$A$2:$ZZ$2614, 1791, MATCH($B$3, resultados!$A$1:$ZZ$1, 0))</f>
        <v/>
      </c>
    </row>
    <row r="1798">
      <c r="A1798">
        <f>INDEX(resultados!$A$2:$ZZ$2614, 1792, MATCH($B$1, resultados!$A$1:$ZZ$1, 0))</f>
        <v/>
      </c>
      <c r="B1798">
        <f>INDEX(resultados!$A$2:$ZZ$2614, 1792, MATCH($B$2, resultados!$A$1:$ZZ$1, 0))</f>
        <v/>
      </c>
      <c r="C1798">
        <f>INDEX(resultados!$A$2:$ZZ$2614, 1792, MATCH($B$3, resultados!$A$1:$ZZ$1, 0))</f>
        <v/>
      </c>
    </row>
    <row r="1799">
      <c r="A1799">
        <f>INDEX(resultados!$A$2:$ZZ$2614, 1793, MATCH($B$1, resultados!$A$1:$ZZ$1, 0))</f>
        <v/>
      </c>
      <c r="B1799">
        <f>INDEX(resultados!$A$2:$ZZ$2614, 1793, MATCH($B$2, resultados!$A$1:$ZZ$1, 0))</f>
        <v/>
      </c>
      <c r="C1799">
        <f>INDEX(resultados!$A$2:$ZZ$2614, 1793, MATCH($B$3, resultados!$A$1:$ZZ$1, 0))</f>
        <v/>
      </c>
    </row>
    <row r="1800">
      <c r="A1800">
        <f>INDEX(resultados!$A$2:$ZZ$2614, 1794, MATCH($B$1, resultados!$A$1:$ZZ$1, 0))</f>
        <v/>
      </c>
      <c r="B1800">
        <f>INDEX(resultados!$A$2:$ZZ$2614, 1794, MATCH($B$2, resultados!$A$1:$ZZ$1, 0))</f>
        <v/>
      </c>
      <c r="C1800">
        <f>INDEX(resultados!$A$2:$ZZ$2614, 1794, MATCH($B$3, resultados!$A$1:$ZZ$1, 0))</f>
        <v/>
      </c>
    </row>
    <row r="1801">
      <c r="A1801">
        <f>INDEX(resultados!$A$2:$ZZ$2614, 1795, MATCH($B$1, resultados!$A$1:$ZZ$1, 0))</f>
        <v/>
      </c>
      <c r="B1801">
        <f>INDEX(resultados!$A$2:$ZZ$2614, 1795, MATCH($B$2, resultados!$A$1:$ZZ$1, 0))</f>
        <v/>
      </c>
      <c r="C1801">
        <f>INDEX(resultados!$A$2:$ZZ$2614, 1795, MATCH($B$3, resultados!$A$1:$ZZ$1, 0))</f>
        <v/>
      </c>
    </row>
    <row r="1802">
      <c r="A1802">
        <f>INDEX(resultados!$A$2:$ZZ$2614, 1796, MATCH($B$1, resultados!$A$1:$ZZ$1, 0))</f>
        <v/>
      </c>
      <c r="B1802">
        <f>INDEX(resultados!$A$2:$ZZ$2614, 1796, MATCH($B$2, resultados!$A$1:$ZZ$1, 0))</f>
        <v/>
      </c>
      <c r="C1802">
        <f>INDEX(resultados!$A$2:$ZZ$2614, 1796, MATCH($B$3, resultados!$A$1:$ZZ$1, 0))</f>
        <v/>
      </c>
    </row>
    <row r="1803">
      <c r="A1803">
        <f>INDEX(resultados!$A$2:$ZZ$2614, 1797, MATCH($B$1, resultados!$A$1:$ZZ$1, 0))</f>
        <v/>
      </c>
      <c r="B1803">
        <f>INDEX(resultados!$A$2:$ZZ$2614, 1797, MATCH($B$2, resultados!$A$1:$ZZ$1, 0))</f>
        <v/>
      </c>
      <c r="C1803">
        <f>INDEX(resultados!$A$2:$ZZ$2614, 1797, MATCH($B$3, resultados!$A$1:$ZZ$1, 0))</f>
        <v/>
      </c>
    </row>
    <row r="1804">
      <c r="A1804">
        <f>INDEX(resultados!$A$2:$ZZ$2614, 1798, MATCH($B$1, resultados!$A$1:$ZZ$1, 0))</f>
        <v/>
      </c>
      <c r="B1804">
        <f>INDEX(resultados!$A$2:$ZZ$2614, 1798, MATCH($B$2, resultados!$A$1:$ZZ$1, 0))</f>
        <v/>
      </c>
      <c r="C1804">
        <f>INDEX(resultados!$A$2:$ZZ$2614, 1798, MATCH($B$3, resultados!$A$1:$ZZ$1, 0))</f>
        <v/>
      </c>
    </row>
    <row r="1805">
      <c r="A1805">
        <f>INDEX(resultados!$A$2:$ZZ$2614, 1799, MATCH($B$1, resultados!$A$1:$ZZ$1, 0))</f>
        <v/>
      </c>
      <c r="B1805">
        <f>INDEX(resultados!$A$2:$ZZ$2614, 1799, MATCH($B$2, resultados!$A$1:$ZZ$1, 0))</f>
        <v/>
      </c>
      <c r="C1805">
        <f>INDEX(resultados!$A$2:$ZZ$2614, 1799, MATCH($B$3, resultados!$A$1:$ZZ$1, 0))</f>
        <v/>
      </c>
    </row>
    <row r="1806">
      <c r="A1806">
        <f>INDEX(resultados!$A$2:$ZZ$2614, 1800, MATCH($B$1, resultados!$A$1:$ZZ$1, 0))</f>
        <v/>
      </c>
      <c r="B1806">
        <f>INDEX(resultados!$A$2:$ZZ$2614, 1800, MATCH($B$2, resultados!$A$1:$ZZ$1, 0))</f>
        <v/>
      </c>
      <c r="C1806">
        <f>INDEX(resultados!$A$2:$ZZ$2614, 1800, MATCH($B$3, resultados!$A$1:$ZZ$1, 0))</f>
        <v/>
      </c>
    </row>
    <row r="1807">
      <c r="A1807">
        <f>INDEX(resultados!$A$2:$ZZ$2614, 1801, MATCH($B$1, resultados!$A$1:$ZZ$1, 0))</f>
        <v/>
      </c>
      <c r="B1807">
        <f>INDEX(resultados!$A$2:$ZZ$2614, 1801, MATCH($B$2, resultados!$A$1:$ZZ$1, 0))</f>
        <v/>
      </c>
      <c r="C1807">
        <f>INDEX(resultados!$A$2:$ZZ$2614, 1801, MATCH($B$3, resultados!$A$1:$ZZ$1, 0))</f>
        <v/>
      </c>
    </row>
    <row r="1808">
      <c r="A1808">
        <f>INDEX(resultados!$A$2:$ZZ$2614, 1802, MATCH($B$1, resultados!$A$1:$ZZ$1, 0))</f>
        <v/>
      </c>
      <c r="B1808">
        <f>INDEX(resultados!$A$2:$ZZ$2614, 1802, MATCH($B$2, resultados!$A$1:$ZZ$1, 0))</f>
        <v/>
      </c>
      <c r="C1808">
        <f>INDEX(resultados!$A$2:$ZZ$2614, 1802, MATCH($B$3, resultados!$A$1:$ZZ$1, 0))</f>
        <v/>
      </c>
    </row>
    <row r="1809">
      <c r="A1809">
        <f>INDEX(resultados!$A$2:$ZZ$2614, 1803, MATCH($B$1, resultados!$A$1:$ZZ$1, 0))</f>
        <v/>
      </c>
      <c r="B1809">
        <f>INDEX(resultados!$A$2:$ZZ$2614, 1803, MATCH($B$2, resultados!$A$1:$ZZ$1, 0))</f>
        <v/>
      </c>
      <c r="C1809">
        <f>INDEX(resultados!$A$2:$ZZ$2614, 1803, MATCH($B$3, resultados!$A$1:$ZZ$1, 0))</f>
        <v/>
      </c>
    </row>
    <row r="1810">
      <c r="A1810">
        <f>INDEX(resultados!$A$2:$ZZ$2614, 1804, MATCH($B$1, resultados!$A$1:$ZZ$1, 0))</f>
        <v/>
      </c>
      <c r="B1810">
        <f>INDEX(resultados!$A$2:$ZZ$2614, 1804, MATCH($B$2, resultados!$A$1:$ZZ$1, 0))</f>
        <v/>
      </c>
      <c r="C1810">
        <f>INDEX(resultados!$A$2:$ZZ$2614, 1804, MATCH($B$3, resultados!$A$1:$ZZ$1, 0))</f>
        <v/>
      </c>
    </row>
    <row r="1811">
      <c r="A1811">
        <f>INDEX(resultados!$A$2:$ZZ$2614, 1805, MATCH($B$1, resultados!$A$1:$ZZ$1, 0))</f>
        <v/>
      </c>
      <c r="B1811">
        <f>INDEX(resultados!$A$2:$ZZ$2614, 1805, MATCH($B$2, resultados!$A$1:$ZZ$1, 0))</f>
        <v/>
      </c>
      <c r="C1811">
        <f>INDEX(resultados!$A$2:$ZZ$2614, 1805, MATCH($B$3, resultados!$A$1:$ZZ$1, 0))</f>
        <v/>
      </c>
    </row>
    <row r="1812">
      <c r="A1812">
        <f>INDEX(resultados!$A$2:$ZZ$2614, 1806, MATCH($B$1, resultados!$A$1:$ZZ$1, 0))</f>
        <v/>
      </c>
      <c r="B1812">
        <f>INDEX(resultados!$A$2:$ZZ$2614, 1806, MATCH($B$2, resultados!$A$1:$ZZ$1, 0))</f>
        <v/>
      </c>
      <c r="C1812">
        <f>INDEX(resultados!$A$2:$ZZ$2614, 1806, MATCH($B$3, resultados!$A$1:$ZZ$1, 0))</f>
        <v/>
      </c>
    </row>
    <row r="1813">
      <c r="A1813">
        <f>INDEX(resultados!$A$2:$ZZ$2614, 1807, MATCH($B$1, resultados!$A$1:$ZZ$1, 0))</f>
        <v/>
      </c>
      <c r="B1813">
        <f>INDEX(resultados!$A$2:$ZZ$2614, 1807, MATCH($B$2, resultados!$A$1:$ZZ$1, 0))</f>
        <v/>
      </c>
      <c r="C1813">
        <f>INDEX(resultados!$A$2:$ZZ$2614, 1807, MATCH($B$3, resultados!$A$1:$ZZ$1, 0))</f>
        <v/>
      </c>
    </row>
    <row r="1814">
      <c r="A1814">
        <f>INDEX(resultados!$A$2:$ZZ$2614, 1808, MATCH($B$1, resultados!$A$1:$ZZ$1, 0))</f>
        <v/>
      </c>
      <c r="B1814">
        <f>INDEX(resultados!$A$2:$ZZ$2614, 1808, MATCH($B$2, resultados!$A$1:$ZZ$1, 0))</f>
        <v/>
      </c>
      <c r="C1814">
        <f>INDEX(resultados!$A$2:$ZZ$2614, 1808, MATCH($B$3, resultados!$A$1:$ZZ$1, 0))</f>
        <v/>
      </c>
    </row>
    <row r="1815">
      <c r="A1815">
        <f>INDEX(resultados!$A$2:$ZZ$2614, 1809, MATCH($B$1, resultados!$A$1:$ZZ$1, 0))</f>
        <v/>
      </c>
      <c r="B1815">
        <f>INDEX(resultados!$A$2:$ZZ$2614, 1809, MATCH($B$2, resultados!$A$1:$ZZ$1, 0))</f>
        <v/>
      </c>
      <c r="C1815">
        <f>INDEX(resultados!$A$2:$ZZ$2614, 1809, MATCH($B$3, resultados!$A$1:$ZZ$1, 0))</f>
        <v/>
      </c>
    </row>
    <row r="1816">
      <c r="A1816">
        <f>INDEX(resultados!$A$2:$ZZ$2614, 1810, MATCH($B$1, resultados!$A$1:$ZZ$1, 0))</f>
        <v/>
      </c>
      <c r="B1816">
        <f>INDEX(resultados!$A$2:$ZZ$2614, 1810, MATCH($B$2, resultados!$A$1:$ZZ$1, 0))</f>
        <v/>
      </c>
      <c r="C1816">
        <f>INDEX(resultados!$A$2:$ZZ$2614, 1810, MATCH($B$3, resultados!$A$1:$ZZ$1, 0))</f>
        <v/>
      </c>
    </row>
    <row r="1817">
      <c r="A1817">
        <f>INDEX(resultados!$A$2:$ZZ$2614, 1811, MATCH($B$1, resultados!$A$1:$ZZ$1, 0))</f>
        <v/>
      </c>
      <c r="B1817">
        <f>INDEX(resultados!$A$2:$ZZ$2614, 1811, MATCH($B$2, resultados!$A$1:$ZZ$1, 0))</f>
        <v/>
      </c>
      <c r="C1817">
        <f>INDEX(resultados!$A$2:$ZZ$2614, 1811, MATCH($B$3, resultados!$A$1:$ZZ$1, 0))</f>
        <v/>
      </c>
    </row>
    <row r="1818">
      <c r="A1818">
        <f>INDEX(resultados!$A$2:$ZZ$2614, 1812, MATCH($B$1, resultados!$A$1:$ZZ$1, 0))</f>
        <v/>
      </c>
      <c r="B1818">
        <f>INDEX(resultados!$A$2:$ZZ$2614, 1812, MATCH($B$2, resultados!$A$1:$ZZ$1, 0))</f>
        <v/>
      </c>
      <c r="C1818">
        <f>INDEX(resultados!$A$2:$ZZ$2614, 1812, MATCH($B$3, resultados!$A$1:$ZZ$1, 0))</f>
        <v/>
      </c>
    </row>
    <row r="1819">
      <c r="A1819">
        <f>INDEX(resultados!$A$2:$ZZ$2614, 1813, MATCH($B$1, resultados!$A$1:$ZZ$1, 0))</f>
        <v/>
      </c>
      <c r="B1819">
        <f>INDEX(resultados!$A$2:$ZZ$2614, 1813, MATCH($B$2, resultados!$A$1:$ZZ$1, 0))</f>
        <v/>
      </c>
      <c r="C1819">
        <f>INDEX(resultados!$A$2:$ZZ$2614, 1813, MATCH($B$3, resultados!$A$1:$ZZ$1, 0))</f>
        <v/>
      </c>
    </row>
    <row r="1820">
      <c r="A1820">
        <f>INDEX(resultados!$A$2:$ZZ$2614, 1814, MATCH($B$1, resultados!$A$1:$ZZ$1, 0))</f>
        <v/>
      </c>
      <c r="B1820">
        <f>INDEX(resultados!$A$2:$ZZ$2614, 1814, MATCH($B$2, resultados!$A$1:$ZZ$1, 0))</f>
        <v/>
      </c>
      <c r="C1820">
        <f>INDEX(resultados!$A$2:$ZZ$2614, 1814, MATCH($B$3, resultados!$A$1:$ZZ$1, 0))</f>
        <v/>
      </c>
    </row>
    <row r="1821">
      <c r="A1821">
        <f>INDEX(resultados!$A$2:$ZZ$2614, 1815, MATCH($B$1, resultados!$A$1:$ZZ$1, 0))</f>
        <v/>
      </c>
      <c r="B1821">
        <f>INDEX(resultados!$A$2:$ZZ$2614, 1815, MATCH($B$2, resultados!$A$1:$ZZ$1, 0))</f>
        <v/>
      </c>
      <c r="C1821">
        <f>INDEX(resultados!$A$2:$ZZ$2614, 1815, MATCH($B$3, resultados!$A$1:$ZZ$1, 0))</f>
        <v/>
      </c>
    </row>
    <row r="1822">
      <c r="A1822">
        <f>INDEX(resultados!$A$2:$ZZ$2614, 1816, MATCH($B$1, resultados!$A$1:$ZZ$1, 0))</f>
        <v/>
      </c>
      <c r="B1822">
        <f>INDEX(resultados!$A$2:$ZZ$2614, 1816, MATCH($B$2, resultados!$A$1:$ZZ$1, 0))</f>
        <v/>
      </c>
      <c r="C1822">
        <f>INDEX(resultados!$A$2:$ZZ$2614, 1816, MATCH($B$3, resultados!$A$1:$ZZ$1, 0))</f>
        <v/>
      </c>
    </row>
    <row r="1823">
      <c r="A1823">
        <f>INDEX(resultados!$A$2:$ZZ$2614, 1817, MATCH($B$1, resultados!$A$1:$ZZ$1, 0))</f>
        <v/>
      </c>
      <c r="B1823">
        <f>INDEX(resultados!$A$2:$ZZ$2614, 1817, MATCH($B$2, resultados!$A$1:$ZZ$1, 0))</f>
        <v/>
      </c>
      <c r="C1823">
        <f>INDEX(resultados!$A$2:$ZZ$2614, 1817, MATCH($B$3, resultados!$A$1:$ZZ$1, 0))</f>
        <v/>
      </c>
    </row>
    <row r="1824">
      <c r="A1824">
        <f>INDEX(resultados!$A$2:$ZZ$2614, 1818, MATCH($B$1, resultados!$A$1:$ZZ$1, 0))</f>
        <v/>
      </c>
      <c r="B1824">
        <f>INDEX(resultados!$A$2:$ZZ$2614, 1818, MATCH($B$2, resultados!$A$1:$ZZ$1, 0))</f>
        <v/>
      </c>
      <c r="C1824">
        <f>INDEX(resultados!$A$2:$ZZ$2614, 1818, MATCH($B$3, resultados!$A$1:$ZZ$1, 0))</f>
        <v/>
      </c>
    </row>
    <row r="1825">
      <c r="A1825">
        <f>INDEX(resultados!$A$2:$ZZ$2614, 1819, MATCH($B$1, resultados!$A$1:$ZZ$1, 0))</f>
        <v/>
      </c>
      <c r="B1825">
        <f>INDEX(resultados!$A$2:$ZZ$2614, 1819, MATCH($B$2, resultados!$A$1:$ZZ$1, 0))</f>
        <v/>
      </c>
      <c r="C1825">
        <f>INDEX(resultados!$A$2:$ZZ$2614, 1819, MATCH($B$3, resultados!$A$1:$ZZ$1, 0))</f>
        <v/>
      </c>
    </row>
    <row r="1826">
      <c r="A1826">
        <f>INDEX(resultados!$A$2:$ZZ$2614, 1820, MATCH($B$1, resultados!$A$1:$ZZ$1, 0))</f>
        <v/>
      </c>
      <c r="B1826">
        <f>INDEX(resultados!$A$2:$ZZ$2614, 1820, MATCH($B$2, resultados!$A$1:$ZZ$1, 0))</f>
        <v/>
      </c>
      <c r="C1826">
        <f>INDEX(resultados!$A$2:$ZZ$2614, 1820, MATCH($B$3, resultados!$A$1:$ZZ$1, 0))</f>
        <v/>
      </c>
    </row>
    <row r="1827">
      <c r="A1827">
        <f>INDEX(resultados!$A$2:$ZZ$2614, 1821, MATCH($B$1, resultados!$A$1:$ZZ$1, 0))</f>
        <v/>
      </c>
      <c r="B1827">
        <f>INDEX(resultados!$A$2:$ZZ$2614, 1821, MATCH($B$2, resultados!$A$1:$ZZ$1, 0))</f>
        <v/>
      </c>
      <c r="C1827">
        <f>INDEX(resultados!$A$2:$ZZ$2614, 1821, MATCH($B$3, resultados!$A$1:$ZZ$1, 0))</f>
        <v/>
      </c>
    </row>
    <row r="1828">
      <c r="A1828">
        <f>INDEX(resultados!$A$2:$ZZ$2614, 1822, MATCH($B$1, resultados!$A$1:$ZZ$1, 0))</f>
        <v/>
      </c>
      <c r="B1828">
        <f>INDEX(resultados!$A$2:$ZZ$2614, 1822, MATCH($B$2, resultados!$A$1:$ZZ$1, 0))</f>
        <v/>
      </c>
      <c r="C1828">
        <f>INDEX(resultados!$A$2:$ZZ$2614, 1822, MATCH($B$3, resultados!$A$1:$ZZ$1, 0))</f>
        <v/>
      </c>
    </row>
    <row r="1829">
      <c r="A1829">
        <f>INDEX(resultados!$A$2:$ZZ$2614, 1823, MATCH($B$1, resultados!$A$1:$ZZ$1, 0))</f>
        <v/>
      </c>
      <c r="B1829">
        <f>INDEX(resultados!$A$2:$ZZ$2614, 1823, MATCH($B$2, resultados!$A$1:$ZZ$1, 0))</f>
        <v/>
      </c>
      <c r="C1829">
        <f>INDEX(resultados!$A$2:$ZZ$2614, 1823, MATCH($B$3, resultados!$A$1:$ZZ$1, 0))</f>
        <v/>
      </c>
    </row>
    <row r="1830">
      <c r="A1830">
        <f>INDEX(resultados!$A$2:$ZZ$2614, 1824, MATCH($B$1, resultados!$A$1:$ZZ$1, 0))</f>
        <v/>
      </c>
      <c r="B1830">
        <f>INDEX(resultados!$A$2:$ZZ$2614, 1824, MATCH($B$2, resultados!$A$1:$ZZ$1, 0))</f>
        <v/>
      </c>
      <c r="C1830">
        <f>INDEX(resultados!$A$2:$ZZ$2614, 1824, MATCH($B$3, resultados!$A$1:$ZZ$1, 0))</f>
        <v/>
      </c>
    </row>
    <row r="1831">
      <c r="A1831">
        <f>INDEX(resultados!$A$2:$ZZ$2614, 1825, MATCH($B$1, resultados!$A$1:$ZZ$1, 0))</f>
        <v/>
      </c>
      <c r="B1831">
        <f>INDEX(resultados!$A$2:$ZZ$2614, 1825, MATCH($B$2, resultados!$A$1:$ZZ$1, 0))</f>
        <v/>
      </c>
      <c r="C1831">
        <f>INDEX(resultados!$A$2:$ZZ$2614, 1825, MATCH($B$3, resultados!$A$1:$ZZ$1, 0))</f>
        <v/>
      </c>
    </row>
    <row r="1832">
      <c r="A1832">
        <f>INDEX(resultados!$A$2:$ZZ$2614, 1826, MATCH($B$1, resultados!$A$1:$ZZ$1, 0))</f>
        <v/>
      </c>
      <c r="B1832">
        <f>INDEX(resultados!$A$2:$ZZ$2614, 1826, MATCH($B$2, resultados!$A$1:$ZZ$1, 0))</f>
        <v/>
      </c>
      <c r="C1832">
        <f>INDEX(resultados!$A$2:$ZZ$2614, 1826, MATCH($B$3, resultados!$A$1:$ZZ$1, 0))</f>
        <v/>
      </c>
    </row>
    <row r="1833">
      <c r="A1833">
        <f>INDEX(resultados!$A$2:$ZZ$2614, 1827, MATCH($B$1, resultados!$A$1:$ZZ$1, 0))</f>
        <v/>
      </c>
      <c r="B1833">
        <f>INDEX(resultados!$A$2:$ZZ$2614, 1827, MATCH($B$2, resultados!$A$1:$ZZ$1, 0))</f>
        <v/>
      </c>
      <c r="C1833">
        <f>INDEX(resultados!$A$2:$ZZ$2614, 1827, MATCH($B$3, resultados!$A$1:$ZZ$1, 0))</f>
        <v/>
      </c>
    </row>
    <row r="1834">
      <c r="A1834">
        <f>INDEX(resultados!$A$2:$ZZ$2614, 1828, MATCH($B$1, resultados!$A$1:$ZZ$1, 0))</f>
        <v/>
      </c>
      <c r="B1834">
        <f>INDEX(resultados!$A$2:$ZZ$2614, 1828, MATCH($B$2, resultados!$A$1:$ZZ$1, 0))</f>
        <v/>
      </c>
      <c r="C1834">
        <f>INDEX(resultados!$A$2:$ZZ$2614, 1828, MATCH($B$3, resultados!$A$1:$ZZ$1, 0))</f>
        <v/>
      </c>
    </row>
    <row r="1835">
      <c r="A1835">
        <f>INDEX(resultados!$A$2:$ZZ$2614, 1829, MATCH($B$1, resultados!$A$1:$ZZ$1, 0))</f>
        <v/>
      </c>
      <c r="B1835">
        <f>INDEX(resultados!$A$2:$ZZ$2614, 1829, MATCH($B$2, resultados!$A$1:$ZZ$1, 0))</f>
        <v/>
      </c>
      <c r="C1835">
        <f>INDEX(resultados!$A$2:$ZZ$2614, 1829, MATCH($B$3, resultados!$A$1:$ZZ$1, 0))</f>
        <v/>
      </c>
    </row>
    <row r="1836">
      <c r="A1836">
        <f>INDEX(resultados!$A$2:$ZZ$2614, 1830, MATCH($B$1, resultados!$A$1:$ZZ$1, 0))</f>
        <v/>
      </c>
      <c r="B1836">
        <f>INDEX(resultados!$A$2:$ZZ$2614, 1830, MATCH($B$2, resultados!$A$1:$ZZ$1, 0))</f>
        <v/>
      </c>
      <c r="C1836">
        <f>INDEX(resultados!$A$2:$ZZ$2614, 1830, MATCH($B$3, resultados!$A$1:$ZZ$1, 0))</f>
        <v/>
      </c>
    </row>
    <row r="1837">
      <c r="A1837">
        <f>INDEX(resultados!$A$2:$ZZ$2614, 1831, MATCH($B$1, resultados!$A$1:$ZZ$1, 0))</f>
        <v/>
      </c>
      <c r="B1837">
        <f>INDEX(resultados!$A$2:$ZZ$2614, 1831, MATCH($B$2, resultados!$A$1:$ZZ$1, 0))</f>
        <v/>
      </c>
      <c r="C1837">
        <f>INDEX(resultados!$A$2:$ZZ$2614, 1831, MATCH($B$3, resultados!$A$1:$ZZ$1, 0))</f>
        <v/>
      </c>
    </row>
    <row r="1838">
      <c r="A1838">
        <f>INDEX(resultados!$A$2:$ZZ$2614, 1832, MATCH($B$1, resultados!$A$1:$ZZ$1, 0))</f>
        <v/>
      </c>
      <c r="B1838">
        <f>INDEX(resultados!$A$2:$ZZ$2614, 1832, MATCH($B$2, resultados!$A$1:$ZZ$1, 0))</f>
        <v/>
      </c>
      <c r="C1838">
        <f>INDEX(resultados!$A$2:$ZZ$2614, 1832, MATCH($B$3, resultados!$A$1:$ZZ$1, 0))</f>
        <v/>
      </c>
    </row>
    <row r="1839">
      <c r="A1839">
        <f>INDEX(resultados!$A$2:$ZZ$2614, 1833, MATCH($B$1, resultados!$A$1:$ZZ$1, 0))</f>
        <v/>
      </c>
      <c r="B1839">
        <f>INDEX(resultados!$A$2:$ZZ$2614, 1833, MATCH($B$2, resultados!$A$1:$ZZ$1, 0))</f>
        <v/>
      </c>
      <c r="C1839">
        <f>INDEX(resultados!$A$2:$ZZ$2614, 1833, MATCH($B$3, resultados!$A$1:$ZZ$1, 0))</f>
        <v/>
      </c>
    </row>
    <row r="1840">
      <c r="A1840">
        <f>INDEX(resultados!$A$2:$ZZ$2614, 1834, MATCH($B$1, resultados!$A$1:$ZZ$1, 0))</f>
        <v/>
      </c>
      <c r="B1840">
        <f>INDEX(resultados!$A$2:$ZZ$2614, 1834, MATCH($B$2, resultados!$A$1:$ZZ$1, 0))</f>
        <v/>
      </c>
      <c r="C1840">
        <f>INDEX(resultados!$A$2:$ZZ$2614, 1834, MATCH($B$3, resultados!$A$1:$ZZ$1, 0))</f>
        <v/>
      </c>
    </row>
    <row r="1841">
      <c r="A1841">
        <f>INDEX(resultados!$A$2:$ZZ$2614, 1835, MATCH($B$1, resultados!$A$1:$ZZ$1, 0))</f>
        <v/>
      </c>
      <c r="B1841">
        <f>INDEX(resultados!$A$2:$ZZ$2614, 1835, MATCH($B$2, resultados!$A$1:$ZZ$1, 0))</f>
        <v/>
      </c>
      <c r="C1841">
        <f>INDEX(resultados!$A$2:$ZZ$2614, 1835, MATCH($B$3, resultados!$A$1:$ZZ$1, 0))</f>
        <v/>
      </c>
    </row>
    <row r="1842">
      <c r="A1842">
        <f>INDEX(resultados!$A$2:$ZZ$2614, 1836, MATCH($B$1, resultados!$A$1:$ZZ$1, 0))</f>
        <v/>
      </c>
      <c r="B1842">
        <f>INDEX(resultados!$A$2:$ZZ$2614, 1836, MATCH($B$2, resultados!$A$1:$ZZ$1, 0))</f>
        <v/>
      </c>
      <c r="C1842">
        <f>INDEX(resultados!$A$2:$ZZ$2614, 1836, MATCH($B$3, resultados!$A$1:$ZZ$1, 0))</f>
        <v/>
      </c>
    </row>
    <row r="1843">
      <c r="A1843">
        <f>INDEX(resultados!$A$2:$ZZ$2614, 1837, MATCH($B$1, resultados!$A$1:$ZZ$1, 0))</f>
        <v/>
      </c>
      <c r="B1843">
        <f>INDEX(resultados!$A$2:$ZZ$2614, 1837, MATCH($B$2, resultados!$A$1:$ZZ$1, 0))</f>
        <v/>
      </c>
      <c r="C1843">
        <f>INDEX(resultados!$A$2:$ZZ$2614, 1837, MATCH($B$3, resultados!$A$1:$ZZ$1, 0))</f>
        <v/>
      </c>
    </row>
    <row r="1844">
      <c r="A1844">
        <f>INDEX(resultados!$A$2:$ZZ$2614, 1838, MATCH($B$1, resultados!$A$1:$ZZ$1, 0))</f>
        <v/>
      </c>
      <c r="B1844">
        <f>INDEX(resultados!$A$2:$ZZ$2614, 1838, MATCH($B$2, resultados!$A$1:$ZZ$1, 0))</f>
        <v/>
      </c>
      <c r="C1844">
        <f>INDEX(resultados!$A$2:$ZZ$2614, 1838, MATCH($B$3, resultados!$A$1:$ZZ$1, 0))</f>
        <v/>
      </c>
    </row>
    <row r="1845">
      <c r="A1845">
        <f>INDEX(resultados!$A$2:$ZZ$2614, 1839, MATCH($B$1, resultados!$A$1:$ZZ$1, 0))</f>
        <v/>
      </c>
      <c r="B1845">
        <f>INDEX(resultados!$A$2:$ZZ$2614, 1839, MATCH($B$2, resultados!$A$1:$ZZ$1, 0))</f>
        <v/>
      </c>
      <c r="C1845">
        <f>INDEX(resultados!$A$2:$ZZ$2614, 1839, MATCH($B$3, resultados!$A$1:$ZZ$1, 0))</f>
        <v/>
      </c>
    </row>
    <row r="1846">
      <c r="A1846">
        <f>INDEX(resultados!$A$2:$ZZ$2614, 1840, MATCH($B$1, resultados!$A$1:$ZZ$1, 0))</f>
        <v/>
      </c>
      <c r="B1846">
        <f>INDEX(resultados!$A$2:$ZZ$2614, 1840, MATCH($B$2, resultados!$A$1:$ZZ$1, 0))</f>
        <v/>
      </c>
      <c r="C1846">
        <f>INDEX(resultados!$A$2:$ZZ$2614, 1840, MATCH($B$3, resultados!$A$1:$ZZ$1, 0))</f>
        <v/>
      </c>
    </row>
    <row r="1847">
      <c r="A1847">
        <f>INDEX(resultados!$A$2:$ZZ$2614, 1841, MATCH($B$1, resultados!$A$1:$ZZ$1, 0))</f>
        <v/>
      </c>
      <c r="B1847">
        <f>INDEX(resultados!$A$2:$ZZ$2614, 1841, MATCH($B$2, resultados!$A$1:$ZZ$1, 0))</f>
        <v/>
      </c>
      <c r="C1847">
        <f>INDEX(resultados!$A$2:$ZZ$2614, 1841, MATCH($B$3, resultados!$A$1:$ZZ$1, 0))</f>
        <v/>
      </c>
    </row>
    <row r="1848">
      <c r="A1848">
        <f>INDEX(resultados!$A$2:$ZZ$2614, 1842, MATCH($B$1, resultados!$A$1:$ZZ$1, 0))</f>
        <v/>
      </c>
      <c r="B1848">
        <f>INDEX(resultados!$A$2:$ZZ$2614, 1842, MATCH($B$2, resultados!$A$1:$ZZ$1, 0))</f>
        <v/>
      </c>
      <c r="C1848">
        <f>INDEX(resultados!$A$2:$ZZ$2614, 1842, MATCH($B$3, resultados!$A$1:$ZZ$1, 0))</f>
        <v/>
      </c>
    </row>
    <row r="1849">
      <c r="A1849">
        <f>INDEX(resultados!$A$2:$ZZ$2614, 1843, MATCH($B$1, resultados!$A$1:$ZZ$1, 0))</f>
        <v/>
      </c>
      <c r="B1849">
        <f>INDEX(resultados!$A$2:$ZZ$2614, 1843, MATCH($B$2, resultados!$A$1:$ZZ$1, 0))</f>
        <v/>
      </c>
      <c r="C1849">
        <f>INDEX(resultados!$A$2:$ZZ$2614, 1843, MATCH($B$3, resultados!$A$1:$ZZ$1, 0))</f>
        <v/>
      </c>
    </row>
    <row r="1850">
      <c r="A1850">
        <f>INDEX(resultados!$A$2:$ZZ$2614, 1844, MATCH($B$1, resultados!$A$1:$ZZ$1, 0))</f>
        <v/>
      </c>
      <c r="B1850">
        <f>INDEX(resultados!$A$2:$ZZ$2614, 1844, MATCH($B$2, resultados!$A$1:$ZZ$1, 0))</f>
        <v/>
      </c>
      <c r="C1850">
        <f>INDEX(resultados!$A$2:$ZZ$2614, 1844, MATCH($B$3, resultados!$A$1:$ZZ$1, 0))</f>
        <v/>
      </c>
    </row>
    <row r="1851">
      <c r="A1851">
        <f>INDEX(resultados!$A$2:$ZZ$2614, 1845, MATCH($B$1, resultados!$A$1:$ZZ$1, 0))</f>
        <v/>
      </c>
      <c r="B1851">
        <f>INDEX(resultados!$A$2:$ZZ$2614, 1845, MATCH($B$2, resultados!$A$1:$ZZ$1, 0))</f>
        <v/>
      </c>
      <c r="C1851">
        <f>INDEX(resultados!$A$2:$ZZ$2614, 1845, MATCH($B$3, resultados!$A$1:$ZZ$1, 0))</f>
        <v/>
      </c>
    </row>
    <row r="1852">
      <c r="A1852">
        <f>INDEX(resultados!$A$2:$ZZ$2614, 1846, MATCH($B$1, resultados!$A$1:$ZZ$1, 0))</f>
        <v/>
      </c>
      <c r="B1852">
        <f>INDEX(resultados!$A$2:$ZZ$2614, 1846, MATCH($B$2, resultados!$A$1:$ZZ$1, 0))</f>
        <v/>
      </c>
      <c r="C1852">
        <f>INDEX(resultados!$A$2:$ZZ$2614, 1846, MATCH($B$3, resultados!$A$1:$ZZ$1, 0))</f>
        <v/>
      </c>
    </row>
    <row r="1853">
      <c r="A1853">
        <f>INDEX(resultados!$A$2:$ZZ$2614, 1847, MATCH($B$1, resultados!$A$1:$ZZ$1, 0))</f>
        <v/>
      </c>
      <c r="B1853">
        <f>INDEX(resultados!$A$2:$ZZ$2614, 1847, MATCH($B$2, resultados!$A$1:$ZZ$1, 0))</f>
        <v/>
      </c>
      <c r="C1853">
        <f>INDEX(resultados!$A$2:$ZZ$2614, 1847, MATCH($B$3, resultados!$A$1:$ZZ$1, 0))</f>
        <v/>
      </c>
    </row>
    <row r="1854">
      <c r="A1854">
        <f>INDEX(resultados!$A$2:$ZZ$2614, 1848, MATCH($B$1, resultados!$A$1:$ZZ$1, 0))</f>
        <v/>
      </c>
      <c r="B1854">
        <f>INDEX(resultados!$A$2:$ZZ$2614, 1848, MATCH($B$2, resultados!$A$1:$ZZ$1, 0))</f>
        <v/>
      </c>
      <c r="C1854">
        <f>INDEX(resultados!$A$2:$ZZ$2614, 1848, MATCH($B$3, resultados!$A$1:$ZZ$1, 0))</f>
        <v/>
      </c>
    </row>
    <row r="1855">
      <c r="A1855">
        <f>INDEX(resultados!$A$2:$ZZ$2614, 1849, MATCH($B$1, resultados!$A$1:$ZZ$1, 0))</f>
        <v/>
      </c>
      <c r="B1855">
        <f>INDEX(resultados!$A$2:$ZZ$2614, 1849, MATCH($B$2, resultados!$A$1:$ZZ$1, 0))</f>
        <v/>
      </c>
      <c r="C1855">
        <f>INDEX(resultados!$A$2:$ZZ$2614, 1849, MATCH($B$3, resultados!$A$1:$ZZ$1, 0))</f>
        <v/>
      </c>
    </row>
    <row r="1856">
      <c r="A1856">
        <f>INDEX(resultados!$A$2:$ZZ$2614, 1850, MATCH($B$1, resultados!$A$1:$ZZ$1, 0))</f>
        <v/>
      </c>
      <c r="B1856">
        <f>INDEX(resultados!$A$2:$ZZ$2614, 1850, MATCH($B$2, resultados!$A$1:$ZZ$1, 0))</f>
        <v/>
      </c>
      <c r="C1856">
        <f>INDEX(resultados!$A$2:$ZZ$2614, 1850, MATCH($B$3, resultados!$A$1:$ZZ$1, 0))</f>
        <v/>
      </c>
    </row>
    <row r="1857">
      <c r="A1857">
        <f>INDEX(resultados!$A$2:$ZZ$2614, 1851, MATCH($B$1, resultados!$A$1:$ZZ$1, 0))</f>
        <v/>
      </c>
      <c r="B1857">
        <f>INDEX(resultados!$A$2:$ZZ$2614, 1851, MATCH($B$2, resultados!$A$1:$ZZ$1, 0))</f>
        <v/>
      </c>
      <c r="C1857">
        <f>INDEX(resultados!$A$2:$ZZ$2614, 1851, MATCH($B$3, resultados!$A$1:$ZZ$1, 0))</f>
        <v/>
      </c>
    </row>
    <row r="1858">
      <c r="A1858">
        <f>INDEX(resultados!$A$2:$ZZ$2614, 1852, MATCH($B$1, resultados!$A$1:$ZZ$1, 0))</f>
        <v/>
      </c>
      <c r="B1858">
        <f>INDEX(resultados!$A$2:$ZZ$2614, 1852, MATCH($B$2, resultados!$A$1:$ZZ$1, 0))</f>
        <v/>
      </c>
      <c r="C1858">
        <f>INDEX(resultados!$A$2:$ZZ$2614, 1852, MATCH($B$3, resultados!$A$1:$ZZ$1, 0))</f>
        <v/>
      </c>
    </row>
    <row r="1859">
      <c r="A1859">
        <f>INDEX(resultados!$A$2:$ZZ$2614, 1853, MATCH($B$1, resultados!$A$1:$ZZ$1, 0))</f>
        <v/>
      </c>
      <c r="B1859">
        <f>INDEX(resultados!$A$2:$ZZ$2614, 1853, MATCH($B$2, resultados!$A$1:$ZZ$1, 0))</f>
        <v/>
      </c>
      <c r="C1859">
        <f>INDEX(resultados!$A$2:$ZZ$2614, 1853, MATCH($B$3, resultados!$A$1:$ZZ$1, 0))</f>
        <v/>
      </c>
    </row>
    <row r="1860">
      <c r="A1860">
        <f>INDEX(resultados!$A$2:$ZZ$2614, 1854, MATCH($B$1, resultados!$A$1:$ZZ$1, 0))</f>
        <v/>
      </c>
      <c r="B1860">
        <f>INDEX(resultados!$A$2:$ZZ$2614, 1854, MATCH($B$2, resultados!$A$1:$ZZ$1, 0))</f>
        <v/>
      </c>
      <c r="C1860">
        <f>INDEX(resultados!$A$2:$ZZ$2614, 1854, MATCH($B$3, resultados!$A$1:$ZZ$1, 0))</f>
        <v/>
      </c>
    </row>
    <row r="1861">
      <c r="A1861">
        <f>INDEX(resultados!$A$2:$ZZ$2614, 1855, MATCH($B$1, resultados!$A$1:$ZZ$1, 0))</f>
        <v/>
      </c>
      <c r="B1861">
        <f>INDEX(resultados!$A$2:$ZZ$2614, 1855, MATCH($B$2, resultados!$A$1:$ZZ$1, 0))</f>
        <v/>
      </c>
      <c r="C1861">
        <f>INDEX(resultados!$A$2:$ZZ$2614, 1855, MATCH($B$3, resultados!$A$1:$ZZ$1, 0))</f>
        <v/>
      </c>
    </row>
    <row r="1862">
      <c r="A1862">
        <f>INDEX(resultados!$A$2:$ZZ$2614, 1856, MATCH($B$1, resultados!$A$1:$ZZ$1, 0))</f>
        <v/>
      </c>
      <c r="B1862">
        <f>INDEX(resultados!$A$2:$ZZ$2614, 1856, MATCH($B$2, resultados!$A$1:$ZZ$1, 0))</f>
        <v/>
      </c>
      <c r="C1862">
        <f>INDEX(resultados!$A$2:$ZZ$2614, 1856, MATCH($B$3, resultados!$A$1:$ZZ$1, 0))</f>
        <v/>
      </c>
    </row>
    <row r="1863">
      <c r="A1863">
        <f>INDEX(resultados!$A$2:$ZZ$2614, 1857, MATCH($B$1, resultados!$A$1:$ZZ$1, 0))</f>
        <v/>
      </c>
      <c r="B1863">
        <f>INDEX(resultados!$A$2:$ZZ$2614, 1857, MATCH($B$2, resultados!$A$1:$ZZ$1, 0))</f>
        <v/>
      </c>
      <c r="C1863">
        <f>INDEX(resultados!$A$2:$ZZ$2614, 1857, MATCH($B$3, resultados!$A$1:$ZZ$1, 0))</f>
        <v/>
      </c>
    </row>
    <row r="1864">
      <c r="A1864">
        <f>INDEX(resultados!$A$2:$ZZ$2614, 1858, MATCH($B$1, resultados!$A$1:$ZZ$1, 0))</f>
        <v/>
      </c>
      <c r="B1864">
        <f>INDEX(resultados!$A$2:$ZZ$2614, 1858, MATCH($B$2, resultados!$A$1:$ZZ$1, 0))</f>
        <v/>
      </c>
      <c r="C1864">
        <f>INDEX(resultados!$A$2:$ZZ$2614, 1858, MATCH($B$3, resultados!$A$1:$ZZ$1, 0))</f>
        <v/>
      </c>
    </row>
    <row r="1865">
      <c r="A1865">
        <f>INDEX(resultados!$A$2:$ZZ$2614, 1859, MATCH($B$1, resultados!$A$1:$ZZ$1, 0))</f>
        <v/>
      </c>
      <c r="B1865">
        <f>INDEX(resultados!$A$2:$ZZ$2614, 1859, MATCH($B$2, resultados!$A$1:$ZZ$1, 0))</f>
        <v/>
      </c>
      <c r="C1865">
        <f>INDEX(resultados!$A$2:$ZZ$2614, 1859, MATCH($B$3, resultados!$A$1:$ZZ$1, 0))</f>
        <v/>
      </c>
    </row>
    <row r="1866">
      <c r="A1866">
        <f>INDEX(resultados!$A$2:$ZZ$2614, 1860, MATCH($B$1, resultados!$A$1:$ZZ$1, 0))</f>
        <v/>
      </c>
      <c r="B1866">
        <f>INDEX(resultados!$A$2:$ZZ$2614, 1860, MATCH($B$2, resultados!$A$1:$ZZ$1, 0))</f>
        <v/>
      </c>
      <c r="C1866">
        <f>INDEX(resultados!$A$2:$ZZ$2614, 1860, MATCH($B$3, resultados!$A$1:$ZZ$1, 0))</f>
        <v/>
      </c>
    </row>
    <row r="1867">
      <c r="A1867">
        <f>INDEX(resultados!$A$2:$ZZ$2614, 1861, MATCH($B$1, resultados!$A$1:$ZZ$1, 0))</f>
        <v/>
      </c>
      <c r="B1867">
        <f>INDEX(resultados!$A$2:$ZZ$2614, 1861, MATCH($B$2, resultados!$A$1:$ZZ$1, 0))</f>
        <v/>
      </c>
      <c r="C1867">
        <f>INDEX(resultados!$A$2:$ZZ$2614, 1861, MATCH($B$3, resultados!$A$1:$ZZ$1, 0))</f>
        <v/>
      </c>
    </row>
    <row r="1868">
      <c r="A1868">
        <f>INDEX(resultados!$A$2:$ZZ$2614, 1862, MATCH($B$1, resultados!$A$1:$ZZ$1, 0))</f>
        <v/>
      </c>
      <c r="B1868">
        <f>INDEX(resultados!$A$2:$ZZ$2614, 1862, MATCH($B$2, resultados!$A$1:$ZZ$1, 0))</f>
        <v/>
      </c>
      <c r="C1868">
        <f>INDEX(resultados!$A$2:$ZZ$2614, 1862, MATCH($B$3, resultados!$A$1:$ZZ$1, 0))</f>
        <v/>
      </c>
    </row>
    <row r="1869">
      <c r="A1869">
        <f>INDEX(resultados!$A$2:$ZZ$2614, 1863, MATCH($B$1, resultados!$A$1:$ZZ$1, 0))</f>
        <v/>
      </c>
      <c r="B1869">
        <f>INDEX(resultados!$A$2:$ZZ$2614, 1863, MATCH($B$2, resultados!$A$1:$ZZ$1, 0))</f>
        <v/>
      </c>
      <c r="C1869">
        <f>INDEX(resultados!$A$2:$ZZ$2614, 1863, MATCH($B$3, resultados!$A$1:$ZZ$1, 0))</f>
        <v/>
      </c>
    </row>
    <row r="1870">
      <c r="A1870">
        <f>INDEX(resultados!$A$2:$ZZ$2614, 1864, MATCH($B$1, resultados!$A$1:$ZZ$1, 0))</f>
        <v/>
      </c>
      <c r="B1870">
        <f>INDEX(resultados!$A$2:$ZZ$2614, 1864, MATCH($B$2, resultados!$A$1:$ZZ$1, 0))</f>
        <v/>
      </c>
      <c r="C1870">
        <f>INDEX(resultados!$A$2:$ZZ$2614, 1864, MATCH($B$3, resultados!$A$1:$ZZ$1, 0))</f>
        <v/>
      </c>
    </row>
    <row r="1871">
      <c r="A1871">
        <f>INDEX(resultados!$A$2:$ZZ$2614, 1865, MATCH($B$1, resultados!$A$1:$ZZ$1, 0))</f>
        <v/>
      </c>
      <c r="B1871">
        <f>INDEX(resultados!$A$2:$ZZ$2614, 1865, MATCH($B$2, resultados!$A$1:$ZZ$1, 0))</f>
        <v/>
      </c>
      <c r="C1871">
        <f>INDEX(resultados!$A$2:$ZZ$2614, 1865, MATCH($B$3, resultados!$A$1:$ZZ$1, 0))</f>
        <v/>
      </c>
    </row>
    <row r="1872">
      <c r="A1872">
        <f>INDEX(resultados!$A$2:$ZZ$2614, 1866, MATCH($B$1, resultados!$A$1:$ZZ$1, 0))</f>
        <v/>
      </c>
      <c r="B1872">
        <f>INDEX(resultados!$A$2:$ZZ$2614, 1866, MATCH($B$2, resultados!$A$1:$ZZ$1, 0))</f>
        <v/>
      </c>
      <c r="C1872">
        <f>INDEX(resultados!$A$2:$ZZ$2614, 1866, MATCH($B$3, resultados!$A$1:$ZZ$1, 0))</f>
        <v/>
      </c>
    </row>
    <row r="1873">
      <c r="A1873">
        <f>INDEX(resultados!$A$2:$ZZ$2614, 1867, MATCH($B$1, resultados!$A$1:$ZZ$1, 0))</f>
        <v/>
      </c>
      <c r="B1873">
        <f>INDEX(resultados!$A$2:$ZZ$2614, 1867, MATCH($B$2, resultados!$A$1:$ZZ$1, 0))</f>
        <v/>
      </c>
      <c r="C1873">
        <f>INDEX(resultados!$A$2:$ZZ$2614, 1867, MATCH($B$3, resultados!$A$1:$ZZ$1, 0))</f>
        <v/>
      </c>
    </row>
    <row r="1874">
      <c r="A1874">
        <f>INDEX(resultados!$A$2:$ZZ$2614, 1868, MATCH($B$1, resultados!$A$1:$ZZ$1, 0))</f>
        <v/>
      </c>
      <c r="B1874">
        <f>INDEX(resultados!$A$2:$ZZ$2614, 1868, MATCH($B$2, resultados!$A$1:$ZZ$1, 0))</f>
        <v/>
      </c>
      <c r="C1874">
        <f>INDEX(resultados!$A$2:$ZZ$2614, 1868, MATCH($B$3, resultados!$A$1:$ZZ$1, 0))</f>
        <v/>
      </c>
    </row>
    <row r="1875">
      <c r="A1875">
        <f>INDEX(resultados!$A$2:$ZZ$2614, 1869, MATCH($B$1, resultados!$A$1:$ZZ$1, 0))</f>
        <v/>
      </c>
      <c r="B1875">
        <f>INDEX(resultados!$A$2:$ZZ$2614, 1869, MATCH($B$2, resultados!$A$1:$ZZ$1, 0))</f>
        <v/>
      </c>
      <c r="C1875">
        <f>INDEX(resultados!$A$2:$ZZ$2614, 1869, MATCH($B$3, resultados!$A$1:$ZZ$1, 0))</f>
        <v/>
      </c>
    </row>
    <row r="1876">
      <c r="A1876">
        <f>INDEX(resultados!$A$2:$ZZ$2614, 1870, MATCH($B$1, resultados!$A$1:$ZZ$1, 0))</f>
        <v/>
      </c>
      <c r="B1876">
        <f>INDEX(resultados!$A$2:$ZZ$2614, 1870, MATCH($B$2, resultados!$A$1:$ZZ$1, 0))</f>
        <v/>
      </c>
      <c r="C1876">
        <f>INDEX(resultados!$A$2:$ZZ$2614, 1870, MATCH($B$3, resultados!$A$1:$ZZ$1, 0))</f>
        <v/>
      </c>
    </row>
    <row r="1877">
      <c r="A1877">
        <f>INDEX(resultados!$A$2:$ZZ$2614, 1871, MATCH($B$1, resultados!$A$1:$ZZ$1, 0))</f>
        <v/>
      </c>
      <c r="B1877">
        <f>INDEX(resultados!$A$2:$ZZ$2614, 1871, MATCH($B$2, resultados!$A$1:$ZZ$1, 0))</f>
        <v/>
      </c>
      <c r="C1877">
        <f>INDEX(resultados!$A$2:$ZZ$2614, 1871, MATCH($B$3, resultados!$A$1:$ZZ$1, 0))</f>
        <v/>
      </c>
    </row>
    <row r="1878">
      <c r="A1878">
        <f>INDEX(resultados!$A$2:$ZZ$2614, 1872, MATCH($B$1, resultados!$A$1:$ZZ$1, 0))</f>
        <v/>
      </c>
      <c r="B1878">
        <f>INDEX(resultados!$A$2:$ZZ$2614, 1872, MATCH($B$2, resultados!$A$1:$ZZ$1, 0))</f>
        <v/>
      </c>
      <c r="C1878">
        <f>INDEX(resultados!$A$2:$ZZ$2614, 1872, MATCH($B$3, resultados!$A$1:$ZZ$1, 0))</f>
        <v/>
      </c>
    </row>
    <row r="1879">
      <c r="A1879">
        <f>INDEX(resultados!$A$2:$ZZ$2614, 1873, MATCH($B$1, resultados!$A$1:$ZZ$1, 0))</f>
        <v/>
      </c>
      <c r="B1879">
        <f>INDEX(resultados!$A$2:$ZZ$2614, 1873, MATCH($B$2, resultados!$A$1:$ZZ$1, 0))</f>
        <v/>
      </c>
      <c r="C1879">
        <f>INDEX(resultados!$A$2:$ZZ$2614, 1873, MATCH($B$3, resultados!$A$1:$ZZ$1, 0))</f>
        <v/>
      </c>
    </row>
    <row r="1880">
      <c r="A1880">
        <f>INDEX(resultados!$A$2:$ZZ$2614, 1874, MATCH($B$1, resultados!$A$1:$ZZ$1, 0))</f>
        <v/>
      </c>
      <c r="B1880">
        <f>INDEX(resultados!$A$2:$ZZ$2614, 1874, MATCH($B$2, resultados!$A$1:$ZZ$1, 0))</f>
        <v/>
      </c>
      <c r="C1880">
        <f>INDEX(resultados!$A$2:$ZZ$2614, 1874, MATCH($B$3, resultados!$A$1:$ZZ$1, 0))</f>
        <v/>
      </c>
    </row>
    <row r="1881">
      <c r="A1881">
        <f>INDEX(resultados!$A$2:$ZZ$2614, 1875, MATCH($B$1, resultados!$A$1:$ZZ$1, 0))</f>
        <v/>
      </c>
      <c r="B1881">
        <f>INDEX(resultados!$A$2:$ZZ$2614, 1875, MATCH($B$2, resultados!$A$1:$ZZ$1, 0))</f>
        <v/>
      </c>
      <c r="C1881">
        <f>INDEX(resultados!$A$2:$ZZ$2614, 1875, MATCH($B$3, resultados!$A$1:$ZZ$1, 0))</f>
        <v/>
      </c>
    </row>
    <row r="1882">
      <c r="A1882">
        <f>INDEX(resultados!$A$2:$ZZ$2614, 1876, MATCH($B$1, resultados!$A$1:$ZZ$1, 0))</f>
        <v/>
      </c>
      <c r="B1882">
        <f>INDEX(resultados!$A$2:$ZZ$2614, 1876, MATCH($B$2, resultados!$A$1:$ZZ$1, 0))</f>
        <v/>
      </c>
      <c r="C1882">
        <f>INDEX(resultados!$A$2:$ZZ$2614, 1876, MATCH($B$3, resultados!$A$1:$ZZ$1, 0))</f>
        <v/>
      </c>
    </row>
    <row r="1883">
      <c r="A1883">
        <f>INDEX(resultados!$A$2:$ZZ$2614, 1877, MATCH($B$1, resultados!$A$1:$ZZ$1, 0))</f>
        <v/>
      </c>
      <c r="B1883">
        <f>INDEX(resultados!$A$2:$ZZ$2614, 1877, MATCH($B$2, resultados!$A$1:$ZZ$1, 0))</f>
        <v/>
      </c>
      <c r="C1883">
        <f>INDEX(resultados!$A$2:$ZZ$2614, 1877, MATCH($B$3, resultados!$A$1:$ZZ$1, 0))</f>
        <v/>
      </c>
    </row>
    <row r="1884">
      <c r="A1884">
        <f>INDEX(resultados!$A$2:$ZZ$2614, 1878, MATCH($B$1, resultados!$A$1:$ZZ$1, 0))</f>
        <v/>
      </c>
      <c r="B1884">
        <f>INDEX(resultados!$A$2:$ZZ$2614, 1878, MATCH($B$2, resultados!$A$1:$ZZ$1, 0))</f>
        <v/>
      </c>
      <c r="C1884">
        <f>INDEX(resultados!$A$2:$ZZ$2614, 1878, MATCH($B$3, resultados!$A$1:$ZZ$1, 0))</f>
        <v/>
      </c>
    </row>
    <row r="1885">
      <c r="A1885">
        <f>INDEX(resultados!$A$2:$ZZ$2614, 1879, MATCH($B$1, resultados!$A$1:$ZZ$1, 0))</f>
        <v/>
      </c>
      <c r="B1885">
        <f>INDEX(resultados!$A$2:$ZZ$2614, 1879, MATCH($B$2, resultados!$A$1:$ZZ$1, 0))</f>
        <v/>
      </c>
      <c r="C1885">
        <f>INDEX(resultados!$A$2:$ZZ$2614, 1879, MATCH($B$3, resultados!$A$1:$ZZ$1, 0))</f>
        <v/>
      </c>
    </row>
    <row r="1886">
      <c r="A1886">
        <f>INDEX(resultados!$A$2:$ZZ$2614, 1880, MATCH($B$1, resultados!$A$1:$ZZ$1, 0))</f>
        <v/>
      </c>
      <c r="B1886">
        <f>INDEX(resultados!$A$2:$ZZ$2614, 1880, MATCH($B$2, resultados!$A$1:$ZZ$1, 0))</f>
        <v/>
      </c>
      <c r="C1886">
        <f>INDEX(resultados!$A$2:$ZZ$2614, 1880, MATCH($B$3, resultados!$A$1:$ZZ$1, 0))</f>
        <v/>
      </c>
    </row>
    <row r="1887">
      <c r="A1887">
        <f>INDEX(resultados!$A$2:$ZZ$2614, 1881, MATCH($B$1, resultados!$A$1:$ZZ$1, 0))</f>
        <v/>
      </c>
      <c r="B1887">
        <f>INDEX(resultados!$A$2:$ZZ$2614, 1881, MATCH($B$2, resultados!$A$1:$ZZ$1, 0))</f>
        <v/>
      </c>
      <c r="C1887">
        <f>INDEX(resultados!$A$2:$ZZ$2614, 1881, MATCH($B$3, resultados!$A$1:$ZZ$1, 0))</f>
        <v/>
      </c>
    </row>
    <row r="1888">
      <c r="A1888">
        <f>INDEX(resultados!$A$2:$ZZ$2614, 1882, MATCH($B$1, resultados!$A$1:$ZZ$1, 0))</f>
        <v/>
      </c>
      <c r="B1888">
        <f>INDEX(resultados!$A$2:$ZZ$2614, 1882, MATCH($B$2, resultados!$A$1:$ZZ$1, 0))</f>
        <v/>
      </c>
      <c r="C1888">
        <f>INDEX(resultados!$A$2:$ZZ$2614, 1882, MATCH($B$3, resultados!$A$1:$ZZ$1, 0))</f>
        <v/>
      </c>
    </row>
    <row r="1889">
      <c r="A1889">
        <f>INDEX(resultados!$A$2:$ZZ$2614, 1883, MATCH($B$1, resultados!$A$1:$ZZ$1, 0))</f>
        <v/>
      </c>
      <c r="B1889">
        <f>INDEX(resultados!$A$2:$ZZ$2614, 1883, MATCH($B$2, resultados!$A$1:$ZZ$1, 0))</f>
        <v/>
      </c>
      <c r="C1889">
        <f>INDEX(resultados!$A$2:$ZZ$2614, 1883, MATCH($B$3, resultados!$A$1:$ZZ$1, 0))</f>
        <v/>
      </c>
    </row>
    <row r="1890">
      <c r="A1890">
        <f>INDEX(resultados!$A$2:$ZZ$2614, 1884, MATCH($B$1, resultados!$A$1:$ZZ$1, 0))</f>
        <v/>
      </c>
      <c r="B1890">
        <f>INDEX(resultados!$A$2:$ZZ$2614, 1884, MATCH($B$2, resultados!$A$1:$ZZ$1, 0))</f>
        <v/>
      </c>
      <c r="C1890">
        <f>INDEX(resultados!$A$2:$ZZ$2614, 1884, MATCH($B$3, resultados!$A$1:$ZZ$1, 0))</f>
        <v/>
      </c>
    </row>
    <row r="1891">
      <c r="A1891">
        <f>INDEX(resultados!$A$2:$ZZ$2614, 1885, MATCH($B$1, resultados!$A$1:$ZZ$1, 0))</f>
        <v/>
      </c>
      <c r="B1891">
        <f>INDEX(resultados!$A$2:$ZZ$2614, 1885, MATCH($B$2, resultados!$A$1:$ZZ$1, 0))</f>
        <v/>
      </c>
      <c r="C1891">
        <f>INDEX(resultados!$A$2:$ZZ$2614, 1885, MATCH($B$3, resultados!$A$1:$ZZ$1, 0))</f>
        <v/>
      </c>
    </row>
    <row r="1892">
      <c r="A1892">
        <f>INDEX(resultados!$A$2:$ZZ$2614, 1886, MATCH($B$1, resultados!$A$1:$ZZ$1, 0))</f>
        <v/>
      </c>
      <c r="B1892">
        <f>INDEX(resultados!$A$2:$ZZ$2614, 1886, MATCH($B$2, resultados!$A$1:$ZZ$1, 0))</f>
        <v/>
      </c>
      <c r="C1892">
        <f>INDEX(resultados!$A$2:$ZZ$2614, 1886, MATCH($B$3, resultados!$A$1:$ZZ$1, 0))</f>
        <v/>
      </c>
    </row>
    <row r="1893">
      <c r="A1893">
        <f>INDEX(resultados!$A$2:$ZZ$2614, 1887, MATCH($B$1, resultados!$A$1:$ZZ$1, 0))</f>
        <v/>
      </c>
      <c r="B1893">
        <f>INDEX(resultados!$A$2:$ZZ$2614, 1887, MATCH($B$2, resultados!$A$1:$ZZ$1, 0))</f>
        <v/>
      </c>
      <c r="C1893">
        <f>INDEX(resultados!$A$2:$ZZ$2614, 1887, MATCH($B$3, resultados!$A$1:$ZZ$1, 0))</f>
        <v/>
      </c>
    </row>
    <row r="1894">
      <c r="A1894">
        <f>INDEX(resultados!$A$2:$ZZ$2614, 1888, MATCH($B$1, resultados!$A$1:$ZZ$1, 0))</f>
        <v/>
      </c>
      <c r="B1894">
        <f>INDEX(resultados!$A$2:$ZZ$2614, 1888, MATCH($B$2, resultados!$A$1:$ZZ$1, 0))</f>
        <v/>
      </c>
      <c r="C1894">
        <f>INDEX(resultados!$A$2:$ZZ$2614, 1888, MATCH($B$3, resultados!$A$1:$ZZ$1, 0))</f>
        <v/>
      </c>
    </row>
    <row r="1895">
      <c r="A1895">
        <f>INDEX(resultados!$A$2:$ZZ$2614, 1889, MATCH($B$1, resultados!$A$1:$ZZ$1, 0))</f>
        <v/>
      </c>
      <c r="B1895">
        <f>INDEX(resultados!$A$2:$ZZ$2614, 1889, MATCH($B$2, resultados!$A$1:$ZZ$1, 0))</f>
        <v/>
      </c>
      <c r="C1895">
        <f>INDEX(resultados!$A$2:$ZZ$2614, 1889, MATCH($B$3, resultados!$A$1:$ZZ$1, 0))</f>
        <v/>
      </c>
    </row>
    <row r="1896">
      <c r="A1896">
        <f>INDEX(resultados!$A$2:$ZZ$2614, 1890, MATCH($B$1, resultados!$A$1:$ZZ$1, 0))</f>
        <v/>
      </c>
      <c r="B1896">
        <f>INDEX(resultados!$A$2:$ZZ$2614, 1890, MATCH($B$2, resultados!$A$1:$ZZ$1, 0))</f>
        <v/>
      </c>
      <c r="C1896">
        <f>INDEX(resultados!$A$2:$ZZ$2614, 1890, MATCH($B$3, resultados!$A$1:$ZZ$1, 0))</f>
        <v/>
      </c>
    </row>
    <row r="1897">
      <c r="A1897">
        <f>INDEX(resultados!$A$2:$ZZ$2614, 1891, MATCH($B$1, resultados!$A$1:$ZZ$1, 0))</f>
        <v/>
      </c>
      <c r="B1897">
        <f>INDEX(resultados!$A$2:$ZZ$2614, 1891, MATCH($B$2, resultados!$A$1:$ZZ$1, 0))</f>
        <v/>
      </c>
      <c r="C1897">
        <f>INDEX(resultados!$A$2:$ZZ$2614, 1891, MATCH($B$3, resultados!$A$1:$ZZ$1, 0))</f>
        <v/>
      </c>
    </row>
    <row r="1898">
      <c r="A1898">
        <f>INDEX(resultados!$A$2:$ZZ$2614, 1892, MATCH($B$1, resultados!$A$1:$ZZ$1, 0))</f>
        <v/>
      </c>
      <c r="B1898">
        <f>INDEX(resultados!$A$2:$ZZ$2614, 1892, MATCH($B$2, resultados!$A$1:$ZZ$1, 0))</f>
        <v/>
      </c>
      <c r="C1898">
        <f>INDEX(resultados!$A$2:$ZZ$2614, 1892, MATCH($B$3, resultados!$A$1:$ZZ$1, 0))</f>
        <v/>
      </c>
    </row>
    <row r="1899">
      <c r="A1899">
        <f>INDEX(resultados!$A$2:$ZZ$2614, 1893, MATCH($B$1, resultados!$A$1:$ZZ$1, 0))</f>
        <v/>
      </c>
      <c r="B1899">
        <f>INDEX(resultados!$A$2:$ZZ$2614, 1893, MATCH($B$2, resultados!$A$1:$ZZ$1, 0))</f>
        <v/>
      </c>
      <c r="C1899">
        <f>INDEX(resultados!$A$2:$ZZ$2614, 1893, MATCH($B$3, resultados!$A$1:$ZZ$1, 0))</f>
        <v/>
      </c>
    </row>
    <row r="1900">
      <c r="A1900">
        <f>INDEX(resultados!$A$2:$ZZ$2614, 1894, MATCH($B$1, resultados!$A$1:$ZZ$1, 0))</f>
        <v/>
      </c>
      <c r="B1900">
        <f>INDEX(resultados!$A$2:$ZZ$2614, 1894, MATCH($B$2, resultados!$A$1:$ZZ$1, 0))</f>
        <v/>
      </c>
      <c r="C1900">
        <f>INDEX(resultados!$A$2:$ZZ$2614, 1894, MATCH($B$3, resultados!$A$1:$ZZ$1, 0))</f>
        <v/>
      </c>
    </row>
    <row r="1901">
      <c r="A1901">
        <f>INDEX(resultados!$A$2:$ZZ$2614, 1895, MATCH($B$1, resultados!$A$1:$ZZ$1, 0))</f>
        <v/>
      </c>
      <c r="B1901">
        <f>INDEX(resultados!$A$2:$ZZ$2614, 1895, MATCH($B$2, resultados!$A$1:$ZZ$1, 0))</f>
        <v/>
      </c>
      <c r="C1901">
        <f>INDEX(resultados!$A$2:$ZZ$2614, 1895, MATCH($B$3, resultados!$A$1:$ZZ$1, 0))</f>
        <v/>
      </c>
    </row>
    <row r="1902">
      <c r="A1902">
        <f>INDEX(resultados!$A$2:$ZZ$2614, 1896, MATCH($B$1, resultados!$A$1:$ZZ$1, 0))</f>
        <v/>
      </c>
      <c r="B1902">
        <f>INDEX(resultados!$A$2:$ZZ$2614, 1896, MATCH($B$2, resultados!$A$1:$ZZ$1, 0))</f>
        <v/>
      </c>
      <c r="C1902">
        <f>INDEX(resultados!$A$2:$ZZ$2614, 1896, MATCH($B$3, resultados!$A$1:$ZZ$1, 0))</f>
        <v/>
      </c>
    </row>
    <row r="1903">
      <c r="A1903">
        <f>INDEX(resultados!$A$2:$ZZ$2614, 1897, MATCH($B$1, resultados!$A$1:$ZZ$1, 0))</f>
        <v/>
      </c>
      <c r="B1903">
        <f>INDEX(resultados!$A$2:$ZZ$2614, 1897, MATCH($B$2, resultados!$A$1:$ZZ$1, 0))</f>
        <v/>
      </c>
      <c r="C1903">
        <f>INDEX(resultados!$A$2:$ZZ$2614, 1897, MATCH($B$3, resultados!$A$1:$ZZ$1, 0))</f>
        <v/>
      </c>
    </row>
    <row r="1904">
      <c r="A1904">
        <f>INDEX(resultados!$A$2:$ZZ$2614, 1898, MATCH($B$1, resultados!$A$1:$ZZ$1, 0))</f>
        <v/>
      </c>
      <c r="B1904">
        <f>INDEX(resultados!$A$2:$ZZ$2614, 1898, MATCH($B$2, resultados!$A$1:$ZZ$1, 0))</f>
        <v/>
      </c>
      <c r="C1904">
        <f>INDEX(resultados!$A$2:$ZZ$2614, 1898, MATCH($B$3, resultados!$A$1:$ZZ$1, 0))</f>
        <v/>
      </c>
    </row>
    <row r="1905">
      <c r="A1905">
        <f>INDEX(resultados!$A$2:$ZZ$2614, 1899, MATCH($B$1, resultados!$A$1:$ZZ$1, 0))</f>
        <v/>
      </c>
      <c r="B1905">
        <f>INDEX(resultados!$A$2:$ZZ$2614, 1899, MATCH($B$2, resultados!$A$1:$ZZ$1, 0))</f>
        <v/>
      </c>
      <c r="C1905">
        <f>INDEX(resultados!$A$2:$ZZ$2614, 1899, MATCH($B$3, resultados!$A$1:$ZZ$1, 0))</f>
        <v/>
      </c>
    </row>
    <row r="1906">
      <c r="A1906">
        <f>INDEX(resultados!$A$2:$ZZ$2614, 1900, MATCH($B$1, resultados!$A$1:$ZZ$1, 0))</f>
        <v/>
      </c>
      <c r="B1906">
        <f>INDEX(resultados!$A$2:$ZZ$2614, 1900, MATCH($B$2, resultados!$A$1:$ZZ$1, 0))</f>
        <v/>
      </c>
      <c r="C1906">
        <f>INDEX(resultados!$A$2:$ZZ$2614, 1900, MATCH($B$3, resultados!$A$1:$ZZ$1, 0))</f>
        <v/>
      </c>
    </row>
    <row r="1907">
      <c r="A1907">
        <f>INDEX(resultados!$A$2:$ZZ$2614, 1901, MATCH($B$1, resultados!$A$1:$ZZ$1, 0))</f>
        <v/>
      </c>
      <c r="B1907">
        <f>INDEX(resultados!$A$2:$ZZ$2614, 1901, MATCH($B$2, resultados!$A$1:$ZZ$1, 0))</f>
        <v/>
      </c>
      <c r="C1907">
        <f>INDEX(resultados!$A$2:$ZZ$2614, 1901, MATCH($B$3, resultados!$A$1:$ZZ$1, 0))</f>
        <v/>
      </c>
    </row>
    <row r="1908">
      <c r="A1908">
        <f>INDEX(resultados!$A$2:$ZZ$2614, 1902, MATCH($B$1, resultados!$A$1:$ZZ$1, 0))</f>
        <v/>
      </c>
      <c r="B1908">
        <f>INDEX(resultados!$A$2:$ZZ$2614, 1902, MATCH($B$2, resultados!$A$1:$ZZ$1, 0))</f>
        <v/>
      </c>
      <c r="C1908">
        <f>INDEX(resultados!$A$2:$ZZ$2614, 1902, MATCH($B$3, resultados!$A$1:$ZZ$1, 0))</f>
        <v/>
      </c>
    </row>
    <row r="1909">
      <c r="A1909">
        <f>INDEX(resultados!$A$2:$ZZ$2614, 1903, MATCH($B$1, resultados!$A$1:$ZZ$1, 0))</f>
        <v/>
      </c>
      <c r="B1909">
        <f>INDEX(resultados!$A$2:$ZZ$2614, 1903, MATCH($B$2, resultados!$A$1:$ZZ$1, 0))</f>
        <v/>
      </c>
      <c r="C1909">
        <f>INDEX(resultados!$A$2:$ZZ$2614, 1903, MATCH($B$3, resultados!$A$1:$ZZ$1, 0))</f>
        <v/>
      </c>
    </row>
    <row r="1910">
      <c r="A1910">
        <f>INDEX(resultados!$A$2:$ZZ$2614, 1904, MATCH($B$1, resultados!$A$1:$ZZ$1, 0))</f>
        <v/>
      </c>
      <c r="B1910">
        <f>INDEX(resultados!$A$2:$ZZ$2614, 1904, MATCH($B$2, resultados!$A$1:$ZZ$1, 0))</f>
        <v/>
      </c>
      <c r="C1910">
        <f>INDEX(resultados!$A$2:$ZZ$2614, 1904, MATCH($B$3, resultados!$A$1:$ZZ$1, 0))</f>
        <v/>
      </c>
    </row>
    <row r="1911">
      <c r="A1911">
        <f>INDEX(resultados!$A$2:$ZZ$2614, 1905, MATCH($B$1, resultados!$A$1:$ZZ$1, 0))</f>
        <v/>
      </c>
      <c r="B1911">
        <f>INDEX(resultados!$A$2:$ZZ$2614, 1905, MATCH($B$2, resultados!$A$1:$ZZ$1, 0))</f>
        <v/>
      </c>
      <c r="C1911">
        <f>INDEX(resultados!$A$2:$ZZ$2614, 1905, MATCH($B$3, resultados!$A$1:$ZZ$1, 0))</f>
        <v/>
      </c>
    </row>
    <row r="1912">
      <c r="A1912">
        <f>INDEX(resultados!$A$2:$ZZ$2614, 1906, MATCH($B$1, resultados!$A$1:$ZZ$1, 0))</f>
        <v/>
      </c>
      <c r="B1912">
        <f>INDEX(resultados!$A$2:$ZZ$2614, 1906, MATCH($B$2, resultados!$A$1:$ZZ$1, 0))</f>
        <v/>
      </c>
      <c r="C1912">
        <f>INDEX(resultados!$A$2:$ZZ$2614, 1906, MATCH($B$3, resultados!$A$1:$ZZ$1, 0))</f>
        <v/>
      </c>
    </row>
    <row r="1913">
      <c r="A1913">
        <f>INDEX(resultados!$A$2:$ZZ$2614, 1907, MATCH($B$1, resultados!$A$1:$ZZ$1, 0))</f>
        <v/>
      </c>
      <c r="B1913">
        <f>INDEX(resultados!$A$2:$ZZ$2614, 1907, MATCH($B$2, resultados!$A$1:$ZZ$1, 0))</f>
        <v/>
      </c>
      <c r="C1913">
        <f>INDEX(resultados!$A$2:$ZZ$2614, 1907, MATCH($B$3, resultados!$A$1:$ZZ$1, 0))</f>
        <v/>
      </c>
    </row>
    <row r="1914">
      <c r="A1914">
        <f>INDEX(resultados!$A$2:$ZZ$2614, 1908, MATCH($B$1, resultados!$A$1:$ZZ$1, 0))</f>
        <v/>
      </c>
      <c r="B1914">
        <f>INDEX(resultados!$A$2:$ZZ$2614, 1908, MATCH($B$2, resultados!$A$1:$ZZ$1, 0))</f>
        <v/>
      </c>
      <c r="C1914">
        <f>INDEX(resultados!$A$2:$ZZ$2614, 1908, MATCH($B$3, resultados!$A$1:$ZZ$1, 0))</f>
        <v/>
      </c>
    </row>
    <row r="1915">
      <c r="A1915">
        <f>INDEX(resultados!$A$2:$ZZ$2614, 1909, MATCH($B$1, resultados!$A$1:$ZZ$1, 0))</f>
        <v/>
      </c>
      <c r="B1915">
        <f>INDEX(resultados!$A$2:$ZZ$2614, 1909, MATCH($B$2, resultados!$A$1:$ZZ$1, 0))</f>
        <v/>
      </c>
      <c r="C1915">
        <f>INDEX(resultados!$A$2:$ZZ$2614, 1909, MATCH($B$3, resultados!$A$1:$ZZ$1, 0))</f>
        <v/>
      </c>
    </row>
    <row r="1916">
      <c r="A1916">
        <f>INDEX(resultados!$A$2:$ZZ$2614, 1910, MATCH($B$1, resultados!$A$1:$ZZ$1, 0))</f>
        <v/>
      </c>
      <c r="B1916">
        <f>INDEX(resultados!$A$2:$ZZ$2614, 1910, MATCH($B$2, resultados!$A$1:$ZZ$1, 0))</f>
        <v/>
      </c>
      <c r="C1916">
        <f>INDEX(resultados!$A$2:$ZZ$2614, 1910, MATCH($B$3, resultados!$A$1:$ZZ$1, 0))</f>
        <v/>
      </c>
    </row>
    <row r="1917">
      <c r="A1917">
        <f>INDEX(resultados!$A$2:$ZZ$2614, 1911, MATCH($B$1, resultados!$A$1:$ZZ$1, 0))</f>
        <v/>
      </c>
      <c r="B1917">
        <f>INDEX(resultados!$A$2:$ZZ$2614, 1911, MATCH($B$2, resultados!$A$1:$ZZ$1, 0))</f>
        <v/>
      </c>
      <c r="C1917">
        <f>INDEX(resultados!$A$2:$ZZ$2614, 1911, MATCH($B$3, resultados!$A$1:$ZZ$1, 0))</f>
        <v/>
      </c>
    </row>
    <row r="1918">
      <c r="A1918">
        <f>INDEX(resultados!$A$2:$ZZ$2614, 1912, MATCH($B$1, resultados!$A$1:$ZZ$1, 0))</f>
        <v/>
      </c>
      <c r="B1918">
        <f>INDEX(resultados!$A$2:$ZZ$2614, 1912, MATCH($B$2, resultados!$A$1:$ZZ$1, 0))</f>
        <v/>
      </c>
      <c r="C1918">
        <f>INDEX(resultados!$A$2:$ZZ$2614, 1912, MATCH($B$3, resultados!$A$1:$ZZ$1, 0))</f>
        <v/>
      </c>
    </row>
    <row r="1919">
      <c r="A1919">
        <f>INDEX(resultados!$A$2:$ZZ$2614, 1913, MATCH($B$1, resultados!$A$1:$ZZ$1, 0))</f>
        <v/>
      </c>
      <c r="B1919">
        <f>INDEX(resultados!$A$2:$ZZ$2614, 1913, MATCH($B$2, resultados!$A$1:$ZZ$1, 0))</f>
        <v/>
      </c>
      <c r="C1919">
        <f>INDEX(resultados!$A$2:$ZZ$2614, 1913, MATCH($B$3, resultados!$A$1:$ZZ$1, 0))</f>
        <v/>
      </c>
    </row>
    <row r="1920">
      <c r="A1920">
        <f>INDEX(resultados!$A$2:$ZZ$2614, 1914, MATCH($B$1, resultados!$A$1:$ZZ$1, 0))</f>
        <v/>
      </c>
      <c r="B1920">
        <f>INDEX(resultados!$A$2:$ZZ$2614, 1914, MATCH($B$2, resultados!$A$1:$ZZ$1, 0))</f>
        <v/>
      </c>
      <c r="C1920">
        <f>INDEX(resultados!$A$2:$ZZ$2614, 1914, MATCH($B$3, resultados!$A$1:$ZZ$1, 0))</f>
        <v/>
      </c>
    </row>
    <row r="1921">
      <c r="A1921">
        <f>INDEX(resultados!$A$2:$ZZ$2614, 1915, MATCH($B$1, resultados!$A$1:$ZZ$1, 0))</f>
        <v/>
      </c>
      <c r="B1921">
        <f>INDEX(resultados!$A$2:$ZZ$2614, 1915, MATCH($B$2, resultados!$A$1:$ZZ$1, 0))</f>
        <v/>
      </c>
      <c r="C1921">
        <f>INDEX(resultados!$A$2:$ZZ$2614, 1915, MATCH($B$3, resultados!$A$1:$ZZ$1, 0))</f>
        <v/>
      </c>
    </row>
    <row r="1922">
      <c r="A1922">
        <f>INDEX(resultados!$A$2:$ZZ$2614, 1916, MATCH($B$1, resultados!$A$1:$ZZ$1, 0))</f>
        <v/>
      </c>
      <c r="B1922">
        <f>INDEX(resultados!$A$2:$ZZ$2614, 1916, MATCH($B$2, resultados!$A$1:$ZZ$1, 0))</f>
        <v/>
      </c>
      <c r="C1922">
        <f>INDEX(resultados!$A$2:$ZZ$2614, 1916, MATCH($B$3, resultados!$A$1:$ZZ$1, 0))</f>
        <v/>
      </c>
    </row>
    <row r="1923">
      <c r="A1923">
        <f>INDEX(resultados!$A$2:$ZZ$2614, 1917, MATCH($B$1, resultados!$A$1:$ZZ$1, 0))</f>
        <v/>
      </c>
      <c r="B1923">
        <f>INDEX(resultados!$A$2:$ZZ$2614, 1917, MATCH($B$2, resultados!$A$1:$ZZ$1, 0))</f>
        <v/>
      </c>
      <c r="C1923">
        <f>INDEX(resultados!$A$2:$ZZ$2614, 1917, MATCH($B$3, resultados!$A$1:$ZZ$1, 0))</f>
        <v/>
      </c>
    </row>
    <row r="1924">
      <c r="A1924">
        <f>INDEX(resultados!$A$2:$ZZ$2614, 1918, MATCH($B$1, resultados!$A$1:$ZZ$1, 0))</f>
        <v/>
      </c>
      <c r="B1924">
        <f>INDEX(resultados!$A$2:$ZZ$2614, 1918, MATCH($B$2, resultados!$A$1:$ZZ$1, 0))</f>
        <v/>
      </c>
      <c r="C1924">
        <f>INDEX(resultados!$A$2:$ZZ$2614, 1918, MATCH($B$3, resultados!$A$1:$ZZ$1, 0))</f>
        <v/>
      </c>
    </row>
    <row r="1925">
      <c r="A1925">
        <f>INDEX(resultados!$A$2:$ZZ$2614, 1919, MATCH($B$1, resultados!$A$1:$ZZ$1, 0))</f>
        <v/>
      </c>
      <c r="B1925">
        <f>INDEX(resultados!$A$2:$ZZ$2614, 1919, MATCH($B$2, resultados!$A$1:$ZZ$1, 0))</f>
        <v/>
      </c>
      <c r="C1925">
        <f>INDEX(resultados!$A$2:$ZZ$2614, 1919, MATCH($B$3, resultados!$A$1:$ZZ$1, 0))</f>
        <v/>
      </c>
    </row>
    <row r="1926">
      <c r="A1926">
        <f>INDEX(resultados!$A$2:$ZZ$2614, 1920, MATCH($B$1, resultados!$A$1:$ZZ$1, 0))</f>
        <v/>
      </c>
      <c r="B1926">
        <f>INDEX(resultados!$A$2:$ZZ$2614, 1920, MATCH($B$2, resultados!$A$1:$ZZ$1, 0))</f>
        <v/>
      </c>
      <c r="C1926">
        <f>INDEX(resultados!$A$2:$ZZ$2614, 1920, MATCH($B$3, resultados!$A$1:$ZZ$1, 0))</f>
        <v/>
      </c>
    </row>
    <row r="1927">
      <c r="A1927">
        <f>INDEX(resultados!$A$2:$ZZ$2614, 1921, MATCH($B$1, resultados!$A$1:$ZZ$1, 0))</f>
        <v/>
      </c>
      <c r="B1927">
        <f>INDEX(resultados!$A$2:$ZZ$2614, 1921, MATCH($B$2, resultados!$A$1:$ZZ$1, 0))</f>
        <v/>
      </c>
      <c r="C1927">
        <f>INDEX(resultados!$A$2:$ZZ$2614, 1921, MATCH($B$3, resultados!$A$1:$ZZ$1, 0))</f>
        <v/>
      </c>
    </row>
    <row r="1928">
      <c r="A1928">
        <f>INDEX(resultados!$A$2:$ZZ$2614, 1922, MATCH($B$1, resultados!$A$1:$ZZ$1, 0))</f>
        <v/>
      </c>
      <c r="B1928">
        <f>INDEX(resultados!$A$2:$ZZ$2614, 1922, MATCH($B$2, resultados!$A$1:$ZZ$1, 0))</f>
        <v/>
      </c>
      <c r="C1928">
        <f>INDEX(resultados!$A$2:$ZZ$2614, 1922, MATCH($B$3, resultados!$A$1:$ZZ$1, 0))</f>
        <v/>
      </c>
    </row>
    <row r="1929">
      <c r="A1929">
        <f>INDEX(resultados!$A$2:$ZZ$2614, 1923, MATCH($B$1, resultados!$A$1:$ZZ$1, 0))</f>
        <v/>
      </c>
      <c r="B1929">
        <f>INDEX(resultados!$A$2:$ZZ$2614, 1923, MATCH($B$2, resultados!$A$1:$ZZ$1, 0))</f>
        <v/>
      </c>
      <c r="C1929">
        <f>INDEX(resultados!$A$2:$ZZ$2614, 1923, MATCH($B$3, resultados!$A$1:$ZZ$1, 0))</f>
        <v/>
      </c>
    </row>
    <row r="1930">
      <c r="A1930">
        <f>INDEX(resultados!$A$2:$ZZ$2614, 1924, MATCH($B$1, resultados!$A$1:$ZZ$1, 0))</f>
        <v/>
      </c>
      <c r="B1930">
        <f>INDEX(resultados!$A$2:$ZZ$2614, 1924, MATCH($B$2, resultados!$A$1:$ZZ$1, 0))</f>
        <v/>
      </c>
      <c r="C1930">
        <f>INDEX(resultados!$A$2:$ZZ$2614, 1924, MATCH($B$3, resultados!$A$1:$ZZ$1, 0))</f>
        <v/>
      </c>
    </row>
    <row r="1931">
      <c r="A1931">
        <f>INDEX(resultados!$A$2:$ZZ$2614, 1925, MATCH($B$1, resultados!$A$1:$ZZ$1, 0))</f>
        <v/>
      </c>
      <c r="B1931">
        <f>INDEX(resultados!$A$2:$ZZ$2614, 1925, MATCH($B$2, resultados!$A$1:$ZZ$1, 0))</f>
        <v/>
      </c>
      <c r="C1931">
        <f>INDEX(resultados!$A$2:$ZZ$2614, 1925, MATCH($B$3, resultados!$A$1:$ZZ$1, 0))</f>
        <v/>
      </c>
    </row>
    <row r="1932">
      <c r="A1932">
        <f>INDEX(resultados!$A$2:$ZZ$2614, 1926, MATCH($B$1, resultados!$A$1:$ZZ$1, 0))</f>
        <v/>
      </c>
      <c r="B1932">
        <f>INDEX(resultados!$A$2:$ZZ$2614, 1926, MATCH($B$2, resultados!$A$1:$ZZ$1, 0))</f>
        <v/>
      </c>
      <c r="C1932">
        <f>INDEX(resultados!$A$2:$ZZ$2614, 1926, MATCH($B$3, resultados!$A$1:$ZZ$1, 0))</f>
        <v/>
      </c>
    </row>
    <row r="1933">
      <c r="A1933">
        <f>INDEX(resultados!$A$2:$ZZ$2614, 1927, MATCH($B$1, resultados!$A$1:$ZZ$1, 0))</f>
        <v/>
      </c>
      <c r="B1933">
        <f>INDEX(resultados!$A$2:$ZZ$2614, 1927, MATCH($B$2, resultados!$A$1:$ZZ$1, 0))</f>
        <v/>
      </c>
      <c r="C1933">
        <f>INDEX(resultados!$A$2:$ZZ$2614, 1927, MATCH($B$3, resultados!$A$1:$ZZ$1, 0))</f>
        <v/>
      </c>
    </row>
    <row r="1934">
      <c r="A1934">
        <f>INDEX(resultados!$A$2:$ZZ$2614, 1928, MATCH($B$1, resultados!$A$1:$ZZ$1, 0))</f>
        <v/>
      </c>
      <c r="B1934">
        <f>INDEX(resultados!$A$2:$ZZ$2614, 1928, MATCH($B$2, resultados!$A$1:$ZZ$1, 0))</f>
        <v/>
      </c>
      <c r="C1934">
        <f>INDEX(resultados!$A$2:$ZZ$2614, 1928, MATCH($B$3, resultados!$A$1:$ZZ$1, 0))</f>
        <v/>
      </c>
    </row>
    <row r="1935">
      <c r="A1935">
        <f>INDEX(resultados!$A$2:$ZZ$2614, 1929, MATCH($B$1, resultados!$A$1:$ZZ$1, 0))</f>
        <v/>
      </c>
      <c r="B1935">
        <f>INDEX(resultados!$A$2:$ZZ$2614, 1929, MATCH($B$2, resultados!$A$1:$ZZ$1, 0))</f>
        <v/>
      </c>
      <c r="C1935">
        <f>INDEX(resultados!$A$2:$ZZ$2614, 1929, MATCH($B$3, resultados!$A$1:$ZZ$1, 0))</f>
        <v/>
      </c>
    </row>
    <row r="1936">
      <c r="A1936">
        <f>INDEX(resultados!$A$2:$ZZ$2614, 1930, MATCH($B$1, resultados!$A$1:$ZZ$1, 0))</f>
        <v/>
      </c>
      <c r="B1936">
        <f>INDEX(resultados!$A$2:$ZZ$2614, 1930, MATCH($B$2, resultados!$A$1:$ZZ$1, 0))</f>
        <v/>
      </c>
      <c r="C1936">
        <f>INDEX(resultados!$A$2:$ZZ$2614, 1930, MATCH($B$3, resultados!$A$1:$ZZ$1, 0))</f>
        <v/>
      </c>
    </row>
    <row r="1937">
      <c r="A1937">
        <f>INDEX(resultados!$A$2:$ZZ$2614, 1931, MATCH($B$1, resultados!$A$1:$ZZ$1, 0))</f>
        <v/>
      </c>
      <c r="B1937">
        <f>INDEX(resultados!$A$2:$ZZ$2614, 1931, MATCH($B$2, resultados!$A$1:$ZZ$1, 0))</f>
        <v/>
      </c>
      <c r="C1937">
        <f>INDEX(resultados!$A$2:$ZZ$2614, 1931, MATCH($B$3, resultados!$A$1:$ZZ$1, 0))</f>
        <v/>
      </c>
    </row>
    <row r="1938">
      <c r="A1938">
        <f>INDEX(resultados!$A$2:$ZZ$2614, 1932, MATCH($B$1, resultados!$A$1:$ZZ$1, 0))</f>
        <v/>
      </c>
      <c r="B1938">
        <f>INDEX(resultados!$A$2:$ZZ$2614, 1932, MATCH($B$2, resultados!$A$1:$ZZ$1, 0))</f>
        <v/>
      </c>
      <c r="C1938">
        <f>INDEX(resultados!$A$2:$ZZ$2614, 1932, MATCH($B$3, resultados!$A$1:$ZZ$1, 0))</f>
        <v/>
      </c>
    </row>
    <row r="1939">
      <c r="A1939">
        <f>INDEX(resultados!$A$2:$ZZ$2614, 1933, MATCH($B$1, resultados!$A$1:$ZZ$1, 0))</f>
        <v/>
      </c>
      <c r="B1939">
        <f>INDEX(resultados!$A$2:$ZZ$2614, 1933, MATCH($B$2, resultados!$A$1:$ZZ$1, 0))</f>
        <v/>
      </c>
      <c r="C1939">
        <f>INDEX(resultados!$A$2:$ZZ$2614, 1933, MATCH($B$3, resultados!$A$1:$ZZ$1, 0))</f>
        <v/>
      </c>
    </row>
    <row r="1940">
      <c r="A1940">
        <f>INDEX(resultados!$A$2:$ZZ$2614, 1934, MATCH($B$1, resultados!$A$1:$ZZ$1, 0))</f>
        <v/>
      </c>
      <c r="B1940">
        <f>INDEX(resultados!$A$2:$ZZ$2614, 1934, MATCH($B$2, resultados!$A$1:$ZZ$1, 0))</f>
        <v/>
      </c>
      <c r="C1940">
        <f>INDEX(resultados!$A$2:$ZZ$2614, 1934, MATCH($B$3, resultados!$A$1:$ZZ$1, 0))</f>
        <v/>
      </c>
    </row>
    <row r="1941">
      <c r="A1941">
        <f>INDEX(resultados!$A$2:$ZZ$2614, 1935, MATCH($B$1, resultados!$A$1:$ZZ$1, 0))</f>
        <v/>
      </c>
      <c r="B1941">
        <f>INDEX(resultados!$A$2:$ZZ$2614, 1935, MATCH($B$2, resultados!$A$1:$ZZ$1, 0))</f>
        <v/>
      </c>
      <c r="C1941">
        <f>INDEX(resultados!$A$2:$ZZ$2614, 1935, MATCH($B$3, resultados!$A$1:$ZZ$1, 0))</f>
        <v/>
      </c>
    </row>
    <row r="1942">
      <c r="A1942">
        <f>INDEX(resultados!$A$2:$ZZ$2614, 1936, MATCH($B$1, resultados!$A$1:$ZZ$1, 0))</f>
        <v/>
      </c>
      <c r="B1942">
        <f>INDEX(resultados!$A$2:$ZZ$2614, 1936, MATCH($B$2, resultados!$A$1:$ZZ$1, 0))</f>
        <v/>
      </c>
      <c r="C1942">
        <f>INDEX(resultados!$A$2:$ZZ$2614, 1936, MATCH($B$3, resultados!$A$1:$ZZ$1, 0))</f>
        <v/>
      </c>
    </row>
    <row r="1943">
      <c r="A1943">
        <f>INDEX(resultados!$A$2:$ZZ$2614, 1937, MATCH($B$1, resultados!$A$1:$ZZ$1, 0))</f>
        <v/>
      </c>
      <c r="B1943">
        <f>INDEX(resultados!$A$2:$ZZ$2614, 1937, MATCH($B$2, resultados!$A$1:$ZZ$1, 0))</f>
        <v/>
      </c>
      <c r="C1943">
        <f>INDEX(resultados!$A$2:$ZZ$2614, 1937, MATCH($B$3, resultados!$A$1:$ZZ$1, 0))</f>
        <v/>
      </c>
    </row>
    <row r="1944">
      <c r="A1944">
        <f>INDEX(resultados!$A$2:$ZZ$2614, 1938, MATCH($B$1, resultados!$A$1:$ZZ$1, 0))</f>
        <v/>
      </c>
      <c r="B1944">
        <f>INDEX(resultados!$A$2:$ZZ$2614, 1938, MATCH($B$2, resultados!$A$1:$ZZ$1, 0))</f>
        <v/>
      </c>
      <c r="C1944">
        <f>INDEX(resultados!$A$2:$ZZ$2614, 1938, MATCH($B$3, resultados!$A$1:$ZZ$1, 0))</f>
        <v/>
      </c>
    </row>
    <row r="1945">
      <c r="A1945">
        <f>INDEX(resultados!$A$2:$ZZ$2614, 1939, MATCH($B$1, resultados!$A$1:$ZZ$1, 0))</f>
        <v/>
      </c>
      <c r="B1945">
        <f>INDEX(resultados!$A$2:$ZZ$2614, 1939, MATCH($B$2, resultados!$A$1:$ZZ$1, 0))</f>
        <v/>
      </c>
      <c r="C1945">
        <f>INDEX(resultados!$A$2:$ZZ$2614, 1939, MATCH($B$3, resultados!$A$1:$ZZ$1, 0))</f>
        <v/>
      </c>
    </row>
    <row r="1946">
      <c r="A1946">
        <f>INDEX(resultados!$A$2:$ZZ$2614, 1940, MATCH($B$1, resultados!$A$1:$ZZ$1, 0))</f>
        <v/>
      </c>
      <c r="B1946">
        <f>INDEX(resultados!$A$2:$ZZ$2614, 1940, MATCH($B$2, resultados!$A$1:$ZZ$1, 0))</f>
        <v/>
      </c>
      <c r="C1946">
        <f>INDEX(resultados!$A$2:$ZZ$2614, 1940, MATCH($B$3, resultados!$A$1:$ZZ$1, 0))</f>
        <v/>
      </c>
    </row>
    <row r="1947">
      <c r="A1947">
        <f>INDEX(resultados!$A$2:$ZZ$2614, 1941, MATCH($B$1, resultados!$A$1:$ZZ$1, 0))</f>
        <v/>
      </c>
      <c r="B1947">
        <f>INDEX(resultados!$A$2:$ZZ$2614, 1941, MATCH($B$2, resultados!$A$1:$ZZ$1, 0))</f>
        <v/>
      </c>
      <c r="C1947">
        <f>INDEX(resultados!$A$2:$ZZ$2614, 1941, MATCH($B$3, resultados!$A$1:$ZZ$1, 0))</f>
        <v/>
      </c>
    </row>
    <row r="1948">
      <c r="A1948">
        <f>INDEX(resultados!$A$2:$ZZ$2614, 1942, MATCH($B$1, resultados!$A$1:$ZZ$1, 0))</f>
        <v/>
      </c>
      <c r="B1948">
        <f>INDEX(resultados!$A$2:$ZZ$2614, 1942, MATCH($B$2, resultados!$A$1:$ZZ$1, 0))</f>
        <v/>
      </c>
      <c r="C1948">
        <f>INDEX(resultados!$A$2:$ZZ$2614, 1942, MATCH($B$3, resultados!$A$1:$ZZ$1, 0))</f>
        <v/>
      </c>
    </row>
    <row r="1949">
      <c r="A1949">
        <f>INDEX(resultados!$A$2:$ZZ$2614, 1943, MATCH($B$1, resultados!$A$1:$ZZ$1, 0))</f>
        <v/>
      </c>
      <c r="B1949">
        <f>INDEX(resultados!$A$2:$ZZ$2614, 1943, MATCH($B$2, resultados!$A$1:$ZZ$1, 0))</f>
        <v/>
      </c>
      <c r="C1949">
        <f>INDEX(resultados!$A$2:$ZZ$2614, 1943, MATCH($B$3, resultados!$A$1:$ZZ$1, 0))</f>
        <v/>
      </c>
    </row>
    <row r="1950">
      <c r="A1950">
        <f>INDEX(resultados!$A$2:$ZZ$2614, 1944, MATCH($B$1, resultados!$A$1:$ZZ$1, 0))</f>
        <v/>
      </c>
      <c r="B1950">
        <f>INDEX(resultados!$A$2:$ZZ$2614, 1944, MATCH($B$2, resultados!$A$1:$ZZ$1, 0))</f>
        <v/>
      </c>
      <c r="C1950">
        <f>INDEX(resultados!$A$2:$ZZ$2614, 1944, MATCH($B$3, resultados!$A$1:$ZZ$1, 0))</f>
        <v/>
      </c>
    </row>
    <row r="1951">
      <c r="A1951">
        <f>INDEX(resultados!$A$2:$ZZ$2614, 1945, MATCH($B$1, resultados!$A$1:$ZZ$1, 0))</f>
        <v/>
      </c>
      <c r="B1951">
        <f>INDEX(resultados!$A$2:$ZZ$2614, 1945, MATCH($B$2, resultados!$A$1:$ZZ$1, 0))</f>
        <v/>
      </c>
      <c r="C1951">
        <f>INDEX(resultados!$A$2:$ZZ$2614, 1945, MATCH($B$3, resultados!$A$1:$ZZ$1, 0))</f>
        <v/>
      </c>
    </row>
    <row r="1952">
      <c r="A1952">
        <f>INDEX(resultados!$A$2:$ZZ$2614, 1946, MATCH($B$1, resultados!$A$1:$ZZ$1, 0))</f>
        <v/>
      </c>
      <c r="B1952">
        <f>INDEX(resultados!$A$2:$ZZ$2614, 1946, MATCH($B$2, resultados!$A$1:$ZZ$1, 0))</f>
        <v/>
      </c>
      <c r="C1952">
        <f>INDEX(resultados!$A$2:$ZZ$2614, 1946, MATCH($B$3, resultados!$A$1:$ZZ$1, 0))</f>
        <v/>
      </c>
    </row>
    <row r="1953">
      <c r="A1953">
        <f>INDEX(resultados!$A$2:$ZZ$2614, 1947, MATCH($B$1, resultados!$A$1:$ZZ$1, 0))</f>
        <v/>
      </c>
      <c r="B1953">
        <f>INDEX(resultados!$A$2:$ZZ$2614, 1947, MATCH($B$2, resultados!$A$1:$ZZ$1, 0))</f>
        <v/>
      </c>
      <c r="C1953">
        <f>INDEX(resultados!$A$2:$ZZ$2614, 1947, MATCH($B$3, resultados!$A$1:$ZZ$1, 0))</f>
        <v/>
      </c>
    </row>
    <row r="1954">
      <c r="A1954">
        <f>INDEX(resultados!$A$2:$ZZ$2614, 1948, MATCH($B$1, resultados!$A$1:$ZZ$1, 0))</f>
        <v/>
      </c>
      <c r="B1954">
        <f>INDEX(resultados!$A$2:$ZZ$2614, 1948, MATCH($B$2, resultados!$A$1:$ZZ$1, 0))</f>
        <v/>
      </c>
      <c r="C1954">
        <f>INDEX(resultados!$A$2:$ZZ$2614, 1948, MATCH($B$3, resultados!$A$1:$ZZ$1, 0))</f>
        <v/>
      </c>
    </row>
    <row r="1955">
      <c r="A1955">
        <f>INDEX(resultados!$A$2:$ZZ$2614, 1949, MATCH($B$1, resultados!$A$1:$ZZ$1, 0))</f>
        <v/>
      </c>
      <c r="B1955">
        <f>INDEX(resultados!$A$2:$ZZ$2614, 1949, MATCH($B$2, resultados!$A$1:$ZZ$1, 0))</f>
        <v/>
      </c>
      <c r="C1955">
        <f>INDEX(resultados!$A$2:$ZZ$2614, 1949, MATCH($B$3, resultados!$A$1:$ZZ$1, 0))</f>
        <v/>
      </c>
    </row>
    <row r="1956">
      <c r="A1956">
        <f>INDEX(resultados!$A$2:$ZZ$2614, 1950, MATCH($B$1, resultados!$A$1:$ZZ$1, 0))</f>
        <v/>
      </c>
      <c r="B1956">
        <f>INDEX(resultados!$A$2:$ZZ$2614, 1950, MATCH($B$2, resultados!$A$1:$ZZ$1, 0))</f>
        <v/>
      </c>
      <c r="C1956">
        <f>INDEX(resultados!$A$2:$ZZ$2614, 1950, MATCH($B$3, resultados!$A$1:$ZZ$1, 0))</f>
        <v/>
      </c>
    </row>
    <row r="1957">
      <c r="A1957">
        <f>INDEX(resultados!$A$2:$ZZ$2614, 1951, MATCH($B$1, resultados!$A$1:$ZZ$1, 0))</f>
        <v/>
      </c>
      <c r="B1957">
        <f>INDEX(resultados!$A$2:$ZZ$2614, 1951, MATCH($B$2, resultados!$A$1:$ZZ$1, 0))</f>
        <v/>
      </c>
      <c r="C1957">
        <f>INDEX(resultados!$A$2:$ZZ$2614, 1951, MATCH($B$3, resultados!$A$1:$ZZ$1, 0))</f>
        <v/>
      </c>
    </row>
    <row r="1958">
      <c r="A1958">
        <f>INDEX(resultados!$A$2:$ZZ$2614, 1952, MATCH($B$1, resultados!$A$1:$ZZ$1, 0))</f>
        <v/>
      </c>
      <c r="B1958">
        <f>INDEX(resultados!$A$2:$ZZ$2614, 1952, MATCH($B$2, resultados!$A$1:$ZZ$1, 0))</f>
        <v/>
      </c>
      <c r="C1958">
        <f>INDEX(resultados!$A$2:$ZZ$2614, 1952, MATCH($B$3, resultados!$A$1:$ZZ$1, 0))</f>
        <v/>
      </c>
    </row>
    <row r="1959">
      <c r="A1959">
        <f>INDEX(resultados!$A$2:$ZZ$2614, 1953, MATCH($B$1, resultados!$A$1:$ZZ$1, 0))</f>
        <v/>
      </c>
      <c r="B1959">
        <f>INDEX(resultados!$A$2:$ZZ$2614, 1953, MATCH($B$2, resultados!$A$1:$ZZ$1, 0))</f>
        <v/>
      </c>
      <c r="C1959">
        <f>INDEX(resultados!$A$2:$ZZ$2614, 1953, MATCH($B$3, resultados!$A$1:$ZZ$1, 0))</f>
        <v/>
      </c>
    </row>
    <row r="1960">
      <c r="A1960">
        <f>INDEX(resultados!$A$2:$ZZ$2614, 1954, MATCH($B$1, resultados!$A$1:$ZZ$1, 0))</f>
        <v/>
      </c>
      <c r="B1960">
        <f>INDEX(resultados!$A$2:$ZZ$2614, 1954, MATCH($B$2, resultados!$A$1:$ZZ$1, 0))</f>
        <v/>
      </c>
      <c r="C1960">
        <f>INDEX(resultados!$A$2:$ZZ$2614, 1954, MATCH($B$3, resultados!$A$1:$ZZ$1, 0))</f>
        <v/>
      </c>
    </row>
    <row r="1961">
      <c r="A1961">
        <f>INDEX(resultados!$A$2:$ZZ$2614, 1955, MATCH($B$1, resultados!$A$1:$ZZ$1, 0))</f>
        <v/>
      </c>
      <c r="B1961">
        <f>INDEX(resultados!$A$2:$ZZ$2614, 1955, MATCH($B$2, resultados!$A$1:$ZZ$1, 0))</f>
        <v/>
      </c>
      <c r="C1961">
        <f>INDEX(resultados!$A$2:$ZZ$2614, 1955, MATCH($B$3, resultados!$A$1:$ZZ$1, 0))</f>
        <v/>
      </c>
    </row>
    <row r="1962">
      <c r="A1962">
        <f>INDEX(resultados!$A$2:$ZZ$2614, 1956, MATCH($B$1, resultados!$A$1:$ZZ$1, 0))</f>
        <v/>
      </c>
      <c r="B1962">
        <f>INDEX(resultados!$A$2:$ZZ$2614, 1956, MATCH($B$2, resultados!$A$1:$ZZ$1, 0))</f>
        <v/>
      </c>
      <c r="C1962">
        <f>INDEX(resultados!$A$2:$ZZ$2614, 1956, MATCH($B$3, resultados!$A$1:$ZZ$1, 0))</f>
        <v/>
      </c>
    </row>
    <row r="1963">
      <c r="A1963">
        <f>INDEX(resultados!$A$2:$ZZ$2614, 1957, MATCH($B$1, resultados!$A$1:$ZZ$1, 0))</f>
        <v/>
      </c>
      <c r="B1963">
        <f>INDEX(resultados!$A$2:$ZZ$2614, 1957, MATCH($B$2, resultados!$A$1:$ZZ$1, 0))</f>
        <v/>
      </c>
      <c r="C1963">
        <f>INDEX(resultados!$A$2:$ZZ$2614, 1957, MATCH($B$3, resultados!$A$1:$ZZ$1, 0))</f>
        <v/>
      </c>
    </row>
    <row r="1964">
      <c r="A1964">
        <f>INDEX(resultados!$A$2:$ZZ$2614, 1958, MATCH($B$1, resultados!$A$1:$ZZ$1, 0))</f>
        <v/>
      </c>
      <c r="B1964">
        <f>INDEX(resultados!$A$2:$ZZ$2614, 1958, MATCH($B$2, resultados!$A$1:$ZZ$1, 0))</f>
        <v/>
      </c>
      <c r="C1964">
        <f>INDEX(resultados!$A$2:$ZZ$2614, 1958, MATCH($B$3, resultados!$A$1:$ZZ$1, 0))</f>
        <v/>
      </c>
    </row>
    <row r="1965">
      <c r="A1965">
        <f>INDEX(resultados!$A$2:$ZZ$2614, 1959, MATCH($B$1, resultados!$A$1:$ZZ$1, 0))</f>
        <v/>
      </c>
      <c r="B1965">
        <f>INDEX(resultados!$A$2:$ZZ$2614, 1959, MATCH($B$2, resultados!$A$1:$ZZ$1, 0))</f>
        <v/>
      </c>
      <c r="C1965">
        <f>INDEX(resultados!$A$2:$ZZ$2614, 1959, MATCH($B$3, resultados!$A$1:$ZZ$1, 0))</f>
        <v/>
      </c>
    </row>
    <row r="1966">
      <c r="A1966">
        <f>INDEX(resultados!$A$2:$ZZ$2614, 1960, MATCH($B$1, resultados!$A$1:$ZZ$1, 0))</f>
        <v/>
      </c>
      <c r="B1966">
        <f>INDEX(resultados!$A$2:$ZZ$2614, 1960, MATCH($B$2, resultados!$A$1:$ZZ$1, 0))</f>
        <v/>
      </c>
      <c r="C1966">
        <f>INDEX(resultados!$A$2:$ZZ$2614, 1960, MATCH($B$3, resultados!$A$1:$ZZ$1, 0))</f>
        <v/>
      </c>
    </row>
    <row r="1967">
      <c r="A1967">
        <f>INDEX(resultados!$A$2:$ZZ$2614, 1961, MATCH($B$1, resultados!$A$1:$ZZ$1, 0))</f>
        <v/>
      </c>
      <c r="B1967">
        <f>INDEX(resultados!$A$2:$ZZ$2614, 1961, MATCH($B$2, resultados!$A$1:$ZZ$1, 0))</f>
        <v/>
      </c>
      <c r="C1967">
        <f>INDEX(resultados!$A$2:$ZZ$2614, 1961, MATCH($B$3, resultados!$A$1:$ZZ$1, 0))</f>
        <v/>
      </c>
    </row>
    <row r="1968">
      <c r="A1968">
        <f>INDEX(resultados!$A$2:$ZZ$2614, 1962, MATCH($B$1, resultados!$A$1:$ZZ$1, 0))</f>
        <v/>
      </c>
      <c r="B1968">
        <f>INDEX(resultados!$A$2:$ZZ$2614, 1962, MATCH($B$2, resultados!$A$1:$ZZ$1, 0))</f>
        <v/>
      </c>
      <c r="C1968">
        <f>INDEX(resultados!$A$2:$ZZ$2614, 1962, MATCH($B$3, resultados!$A$1:$ZZ$1, 0))</f>
        <v/>
      </c>
    </row>
    <row r="1969">
      <c r="A1969">
        <f>INDEX(resultados!$A$2:$ZZ$2614, 1963, MATCH($B$1, resultados!$A$1:$ZZ$1, 0))</f>
        <v/>
      </c>
      <c r="B1969">
        <f>INDEX(resultados!$A$2:$ZZ$2614, 1963, MATCH($B$2, resultados!$A$1:$ZZ$1, 0))</f>
        <v/>
      </c>
      <c r="C1969">
        <f>INDEX(resultados!$A$2:$ZZ$2614, 1963, MATCH($B$3, resultados!$A$1:$ZZ$1, 0))</f>
        <v/>
      </c>
    </row>
    <row r="1970">
      <c r="A1970">
        <f>INDEX(resultados!$A$2:$ZZ$2614, 1964, MATCH($B$1, resultados!$A$1:$ZZ$1, 0))</f>
        <v/>
      </c>
      <c r="B1970">
        <f>INDEX(resultados!$A$2:$ZZ$2614, 1964, MATCH($B$2, resultados!$A$1:$ZZ$1, 0))</f>
        <v/>
      </c>
      <c r="C1970">
        <f>INDEX(resultados!$A$2:$ZZ$2614, 1964, MATCH($B$3, resultados!$A$1:$ZZ$1, 0))</f>
        <v/>
      </c>
    </row>
    <row r="1971">
      <c r="A1971">
        <f>INDEX(resultados!$A$2:$ZZ$2614, 1965, MATCH($B$1, resultados!$A$1:$ZZ$1, 0))</f>
        <v/>
      </c>
      <c r="B1971">
        <f>INDEX(resultados!$A$2:$ZZ$2614, 1965, MATCH($B$2, resultados!$A$1:$ZZ$1, 0))</f>
        <v/>
      </c>
      <c r="C1971">
        <f>INDEX(resultados!$A$2:$ZZ$2614, 1965, MATCH($B$3, resultados!$A$1:$ZZ$1, 0))</f>
        <v/>
      </c>
    </row>
    <row r="1972">
      <c r="A1972">
        <f>INDEX(resultados!$A$2:$ZZ$2614, 1966, MATCH($B$1, resultados!$A$1:$ZZ$1, 0))</f>
        <v/>
      </c>
      <c r="B1972">
        <f>INDEX(resultados!$A$2:$ZZ$2614, 1966, MATCH($B$2, resultados!$A$1:$ZZ$1, 0))</f>
        <v/>
      </c>
      <c r="C1972">
        <f>INDEX(resultados!$A$2:$ZZ$2614, 1966, MATCH($B$3, resultados!$A$1:$ZZ$1, 0))</f>
        <v/>
      </c>
    </row>
    <row r="1973">
      <c r="A1973">
        <f>INDEX(resultados!$A$2:$ZZ$2614, 1967, MATCH($B$1, resultados!$A$1:$ZZ$1, 0))</f>
        <v/>
      </c>
      <c r="B1973">
        <f>INDEX(resultados!$A$2:$ZZ$2614, 1967, MATCH($B$2, resultados!$A$1:$ZZ$1, 0))</f>
        <v/>
      </c>
      <c r="C1973">
        <f>INDEX(resultados!$A$2:$ZZ$2614, 1967, MATCH($B$3, resultados!$A$1:$ZZ$1, 0))</f>
        <v/>
      </c>
    </row>
    <row r="1974">
      <c r="A1974">
        <f>INDEX(resultados!$A$2:$ZZ$2614, 1968, MATCH($B$1, resultados!$A$1:$ZZ$1, 0))</f>
        <v/>
      </c>
      <c r="B1974">
        <f>INDEX(resultados!$A$2:$ZZ$2614, 1968, MATCH($B$2, resultados!$A$1:$ZZ$1, 0))</f>
        <v/>
      </c>
      <c r="C1974">
        <f>INDEX(resultados!$A$2:$ZZ$2614, 1968, MATCH($B$3, resultados!$A$1:$ZZ$1, 0))</f>
        <v/>
      </c>
    </row>
    <row r="1975">
      <c r="A1975">
        <f>INDEX(resultados!$A$2:$ZZ$2614, 1969, MATCH($B$1, resultados!$A$1:$ZZ$1, 0))</f>
        <v/>
      </c>
      <c r="B1975">
        <f>INDEX(resultados!$A$2:$ZZ$2614, 1969, MATCH($B$2, resultados!$A$1:$ZZ$1, 0))</f>
        <v/>
      </c>
      <c r="C1975">
        <f>INDEX(resultados!$A$2:$ZZ$2614, 1969, MATCH($B$3, resultados!$A$1:$ZZ$1, 0))</f>
        <v/>
      </c>
    </row>
    <row r="1976">
      <c r="A1976">
        <f>INDEX(resultados!$A$2:$ZZ$2614, 1970, MATCH($B$1, resultados!$A$1:$ZZ$1, 0))</f>
        <v/>
      </c>
      <c r="B1976">
        <f>INDEX(resultados!$A$2:$ZZ$2614, 1970, MATCH($B$2, resultados!$A$1:$ZZ$1, 0))</f>
        <v/>
      </c>
      <c r="C1976">
        <f>INDEX(resultados!$A$2:$ZZ$2614, 1970, MATCH($B$3, resultados!$A$1:$ZZ$1, 0))</f>
        <v/>
      </c>
    </row>
    <row r="1977">
      <c r="A1977">
        <f>INDEX(resultados!$A$2:$ZZ$2614, 1971, MATCH($B$1, resultados!$A$1:$ZZ$1, 0))</f>
        <v/>
      </c>
      <c r="B1977">
        <f>INDEX(resultados!$A$2:$ZZ$2614, 1971, MATCH($B$2, resultados!$A$1:$ZZ$1, 0))</f>
        <v/>
      </c>
      <c r="C1977">
        <f>INDEX(resultados!$A$2:$ZZ$2614, 1971, MATCH($B$3, resultados!$A$1:$ZZ$1, 0))</f>
        <v/>
      </c>
    </row>
    <row r="1978">
      <c r="A1978">
        <f>INDEX(resultados!$A$2:$ZZ$2614, 1972, MATCH($B$1, resultados!$A$1:$ZZ$1, 0))</f>
        <v/>
      </c>
      <c r="B1978">
        <f>INDEX(resultados!$A$2:$ZZ$2614, 1972, MATCH($B$2, resultados!$A$1:$ZZ$1, 0))</f>
        <v/>
      </c>
      <c r="C1978">
        <f>INDEX(resultados!$A$2:$ZZ$2614, 1972, MATCH($B$3, resultados!$A$1:$ZZ$1, 0))</f>
        <v/>
      </c>
    </row>
    <row r="1979">
      <c r="A1979">
        <f>INDEX(resultados!$A$2:$ZZ$2614, 1973, MATCH($B$1, resultados!$A$1:$ZZ$1, 0))</f>
        <v/>
      </c>
      <c r="B1979">
        <f>INDEX(resultados!$A$2:$ZZ$2614, 1973, MATCH($B$2, resultados!$A$1:$ZZ$1, 0))</f>
        <v/>
      </c>
      <c r="C1979">
        <f>INDEX(resultados!$A$2:$ZZ$2614, 1973, MATCH($B$3, resultados!$A$1:$ZZ$1, 0))</f>
        <v/>
      </c>
    </row>
    <row r="1980">
      <c r="A1980">
        <f>INDEX(resultados!$A$2:$ZZ$2614, 1974, MATCH($B$1, resultados!$A$1:$ZZ$1, 0))</f>
        <v/>
      </c>
      <c r="B1980">
        <f>INDEX(resultados!$A$2:$ZZ$2614, 1974, MATCH($B$2, resultados!$A$1:$ZZ$1, 0))</f>
        <v/>
      </c>
      <c r="C1980">
        <f>INDEX(resultados!$A$2:$ZZ$2614, 1974, MATCH($B$3, resultados!$A$1:$ZZ$1, 0))</f>
        <v/>
      </c>
    </row>
    <row r="1981">
      <c r="A1981">
        <f>INDEX(resultados!$A$2:$ZZ$2614, 1975, MATCH($B$1, resultados!$A$1:$ZZ$1, 0))</f>
        <v/>
      </c>
      <c r="B1981">
        <f>INDEX(resultados!$A$2:$ZZ$2614, 1975, MATCH($B$2, resultados!$A$1:$ZZ$1, 0))</f>
        <v/>
      </c>
      <c r="C1981">
        <f>INDEX(resultados!$A$2:$ZZ$2614, 1975, MATCH($B$3, resultados!$A$1:$ZZ$1, 0))</f>
        <v/>
      </c>
    </row>
    <row r="1982">
      <c r="A1982">
        <f>INDEX(resultados!$A$2:$ZZ$2614, 1976, MATCH($B$1, resultados!$A$1:$ZZ$1, 0))</f>
        <v/>
      </c>
      <c r="B1982">
        <f>INDEX(resultados!$A$2:$ZZ$2614, 1976, MATCH($B$2, resultados!$A$1:$ZZ$1, 0))</f>
        <v/>
      </c>
      <c r="C1982">
        <f>INDEX(resultados!$A$2:$ZZ$2614, 1976, MATCH($B$3, resultados!$A$1:$ZZ$1, 0))</f>
        <v/>
      </c>
    </row>
    <row r="1983">
      <c r="A1983">
        <f>INDEX(resultados!$A$2:$ZZ$2614, 1977, MATCH($B$1, resultados!$A$1:$ZZ$1, 0))</f>
        <v/>
      </c>
      <c r="B1983">
        <f>INDEX(resultados!$A$2:$ZZ$2614, 1977, MATCH($B$2, resultados!$A$1:$ZZ$1, 0))</f>
        <v/>
      </c>
      <c r="C1983">
        <f>INDEX(resultados!$A$2:$ZZ$2614, 1977, MATCH($B$3, resultados!$A$1:$ZZ$1, 0))</f>
        <v/>
      </c>
    </row>
    <row r="1984">
      <c r="A1984">
        <f>INDEX(resultados!$A$2:$ZZ$2614, 1978, MATCH($B$1, resultados!$A$1:$ZZ$1, 0))</f>
        <v/>
      </c>
      <c r="B1984">
        <f>INDEX(resultados!$A$2:$ZZ$2614, 1978, MATCH($B$2, resultados!$A$1:$ZZ$1, 0))</f>
        <v/>
      </c>
      <c r="C1984">
        <f>INDEX(resultados!$A$2:$ZZ$2614, 1978, MATCH($B$3, resultados!$A$1:$ZZ$1, 0))</f>
        <v/>
      </c>
    </row>
    <row r="1985">
      <c r="A1985">
        <f>INDEX(resultados!$A$2:$ZZ$2614, 1979, MATCH($B$1, resultados!$A$1:$ZZ$1, 0))</f>
        <v/>
      </c>
      <c r="B1985">
        <f>INDEX(resultados!$A$2:$ZZ$2614, 1979, MATCH($B$2, resultados!$A$1:$ZZ$1, 0))</f>
        <v/>
      </c>
      <c r="C1985">
        <f>INDEX(resultados!$A$2:$ZZ$2614, 1979, MATCH($B$3, resultados!$A$1:$ZZ$1, 0))</f>
        <v/>
      </c>
    </row>
    <row r="1986">
      <c r="A1986">
        <f>INDEX(resultados!$A$2:$ZZ$2614, 1980, MATCH($B$1, resultados!$A$1:$ZZ$1, 0))</f>
        <v/>
      </c>
      <c r="B1986">
        <f>INDEX(resultados!$A$2:$ZZ$2614, 1980, MATCH($B$2, resultados!$A$1:$ZZ$1, 0))</f>
        <v/>
      </c>
      <c r="C1986">
        <f>INDEX(resultados!$A$2:$ZZ$2614, 1980, MATCH($B$3, resultados!$A$1:$ZZ$1, 0))</f>
        <v/>
      </c>
    </row>
    <row r="1987">
      <c r="A1987">
        <f>INDEX(resultados!$A$2:$ZZ$2614, 1981, MATCH($B$1, resultados!$A$1:$ZZ$1, 0))</f>
        <v/>
      </c>
      <c r="B1987">
        <f>INDEX(resultados!$A$2:$ZZ$2614, 1981, MATCH($B$2, resultados!$A$1:$ZZ$1, 0))</f>
        <v/>
      </c>
      <c r="C1987">
        <f>INDEX(resultados!$A$2:$ZZ$2614, 1981, MATCH($B$3, resultados!$A$1:$ZZ$1, 0))</f>
        <v/>
      </c>
    </row>
    <row r="1988">
      <c r="A1988">
        <f>INDEX(resultados!$A$2:$ZZ$2614, 1982, MATCH($B$1, resultados!$A$1:$ZZ$1, 0))</f>
        <v/>
      </c>
      <c r="B1988">
        <f>INDEX(resultados!$A$2:$ZZ$2614, 1982, MATCH($B$2, resultados!$A$1:$ZZ$1, 0))</f>
        <v/>
      </c>
      <c r="C1988">
        <f>INDEX(resultados!$A$2:$ZZ$2614, 1982, MATCH($B$3, resultados!$A$1:$ZZ$1, 0))</f>
        <v/>
      </c>
    </row>
    <row r="1989">
      <c r="A1989">
        <f>INDEX(resultados!$A$2:$ZZ$2614, 1983, MATCH($B$1, resultados!$A$1:$ZZ$1, 0))</f>
        <v/>
      </c>
      <c r="B1989">
        <f>INDEX(resultados!$A$2:$ZZ$2614, 1983, MATCH($B$2, resultados!$A$1:$ZZ$1, 0))</f>
        <v/>
      </c>
      <c r="C1989">
        <f>INDEX(resultados!$A$2:$ZZ$2614, 1983, MATCH($B$3, resultados!$A$1:$ZZ$1, 0))</f>
        <v/>
      </c>
    </row>
    <row r="1990">
      <c r="A1990">
        <f>INDEX(resultados!$A$2:$ZZ$2614, 1984, MATCH($B$1, resultados!$A$1:$ZZ$1, 0))</f>
        <v/>
      </c>
      <c r="B1990">
        <f>INDEX(resultados!$A$2:$ZZ$2614, 1984, MATCH($B$2, resultados!$A$1:$ZZ$1, 0))</f>
        <v/>
      </c>
      <c r="C1990">
        <f>INDEX(resultados!$A$2:$ZZ$2614, 1984, MATCH($B$3, resultados!$A$1:$ZZ$1, 0))</f>
        <v/>
      </c>
    </row>
    <row r="1991">
      <c r="A1991">
        <f>INDEX(resultados!$A$2:$ZZ$2614, 1985, MATCH($B$1, resultados!$A$1:$ZZ$1, 0))</f>
        <v/>
      </c>
      <c r="B1991">
        <f>INDEX(resultados!$A$2:$ZZ$2614, 1985, MATCH($B$2, resultados!$A$1:$ZZ$1, 0))</f>
        <v/>
      </c>
      <c r="C1991">
        <f>INDEX(resultados!$A$2:$ZZ$2614, 1985, MATCH($B$3, resultados!$A$1:$ZZ$1, 0))</f>
        <v/>
      </c>
    </row>
    <row r="1992">
      <c r="A1992">
        <f>INDEX(resultados!$A$2:$ZZ$2614, 1986, MATCH($B$1, resultados!$A$1:$ZZ$1, 0))</f>
        <v/>
      </c>
      <c r="B1992">
        <f>INDEX(resultados!$A$2:$ZZ$2614, 1986, MATCH($B$2, resultados!$A$1:$ZZ$1, 0))</f>
        <v/>
      </c>
      <c r="C1992">
        <f>INDEX(resultados!$A$2:$ZZ$2614, 1986, MATCH($B$3, resultados!$A$1:$ZZ$1, 0))</f>
        <v/>
      </c>
    </row>
    <row r="1993">
      <c r="A1993">
        <f>INDEX(resultados!$A$2:$ZZ$2614, 1987, MATCH($B$1, resultados!$A$1:$ZZ$1, 0))</f>
        <v/>
      </c>
      <c r="B1993">
        <f>INDEX(resultados!$A$2:$ZZ$2614, 1987, MATCH($B$2, resultados!$A$1:$ZZ$1, 0))</f>
        <v/>
      </c>
      <c r="C1993">
        <f>INDEX(resultados!$A$2:$ZZ$2614, 1987, MATCH($B$3, resultados!$A$1:$ZZ$1, 0))</f>
        <v/>
      </c>
    </row>
    <row r="1994">
      <c r="A1994">
        <f>INDEX(resultados!$A$2:$ZZ$2614, 1988, MATCH($B$1, resultados!$A$1:$ZZ$1, 0))</f>
        <v/>
      </c>
      <c r="B1994">
        <f>INDEX(resultados!$A$2:$ZZ$2614, 1988, MATCH($B$2, resultados!$A$1:$ZZ$1, 0))</f>
        <v/>
      </c>
      <c r="C1994">
        <f>INDEX(resultados!$A$2:$ZZ$2614, 1988, MATCH($B$3, resultados!$A$1:$ZZ$1, 0))</f>
        <v/>
      </c>
    </row>
    <row r="1995">
      <c r="A1995">
        <f>INDEX(resultados!$A$2:$ZZ$2614, 1989, MATCH($B$1, resultados!$A$1:$ZZ$1, 0))</f>
        <v/>
      </c>
      <c r="B1995">
        <f>INDEX(resultados!$A$2:$ZZ$2614, 1989, MATCH($B$2, resultados!$A$1:$ZZ$1, 0))</f>
        <v/>
      </c>
      <c r="C1995">
        <f>INDEX(resultados!$A$2:$ZZ$2614, 1989, MATCH($B$3, resultados!$A$1:$ZZ$1, 0))</f>
        <v/>
      </c>
    </row>
    <row r="1996">
      <c r="A1996">
        <f>INDEX(resultados!$A$2:$ZZ$2614, 1990, MATCH($B$1, resultados!$A$1:$ZZ$1, 0))</f>
        <v/>
      </c>
      <c r="B1996">
        <f>INDEX(resultados!$A$2:$ZZ$2614, 1990, MATCH($B$2, resultados!$A$1:$ZZ$1, 0))</f>
        <v/>
      </c>
      <c r="C1996">
        <f>INDEX(resultados!$A$2:$ZZ$2614, 1990, MATCH($B$3, resultados!$A$1:$ZZ$1, 0))</f>
        <v/>
      </c>
    </row>
    <row r="1997">
      <c r="A1997">
        <f>INDEX(resultados!$A$2:$ZZ$2614, 1991, MATCH($B$1, resultados!$A$1:$ZZ$1, 0))</f>
        <v/>
      </c>
      <c r="B1997">
        <f>INDEX(resultados!$A$2:$ZZ$2614, 1991, MATCH($B$2, resultados!$A$1:$ZZ$1, 0))</f>
        <v/>
      </c>
      <c r="C1997">
        <f>INDEX(resultados!$A$2:$ZZ$2614, 1991, MATCH($B$3, resultados!$A$1:$ZZ$1, 0))</f>
        <v/>
      </c>
    </row>
    <row r="1998">
      <c r="A1998">
        <f>INDEX(resultados!$A$2:$ZZ$2614, 1992, MATCH($B$1, resultados!$A$1:$ZZ$1, 0))</f>
        <v/>
      </c>
      <c r="B1998">
        <f>INDEX(resultados!$A$2:$ZZ$2614, 1992, MATCH($B$2, resultados!$A$1:$ZZ$1, 0))</f>
        <v/>
      </c>
      <c r="C1998">
        <f>INDEX(resultados!$A$2:$ZZ$2614, 1992, MATCH($B$3, resultados!$A$1:$ZZ$1, 0))</f>
        <v/>
      </c>
    </row>
    <row r="1999">
      <c r="A1999">
        <f>INDEX(resultados!$A$2:$ZZ$2614, 1993, MATCH($B$1, resultados!$A$1:$ZZ$1, 0))</f>
        <v/>
      </c>
      <c r="B1999">
        <f>INDEX(resultados!$A$2:$ZZ$2614, 1993, MATCH($B$2, resultados!$A$1:$ZZ$1, 0))</f>
        <v/>
      </c>
      <c r="C1999">
        <f>INDEX(resultados!$A$2:$ZZ$2614, 1993, MATCH($B$3, resultados!$A$1:$ZZ$1, 0))</f>
        <v/>
      </c>
    </row>
    <row r="2000">
      <c r="A2000">
        <f>INDEX(resultados!$A$2:$ZZ$2614, 1994, MATCH($B$1, resultados!$A$1:$ZZ$1, 0))</f>
        <v/>
      </c>
      <c r="B2000">
        <f>INDEX(resultados!$A$2:$ZZ$2614, 1994, MATCH($B$2, resultados!$A$1:$ZZ$1, 0))</f>
        <v/>
      </c>
      <c r="C2000">
        <f>INDEX(resultados!$A$2:$ZZ$2614, 1994, MATCH($B$3, resultados!$A$1:$ZZ$1, 0))</f>
        <v/>
      </c>
    </row>
    <row r="2001">
      <c r="A2001">
        <f>INDEX(resultados!$A$2:$ZZ$2614, 1995, MATCH($B$1, resultados!$A$1:$ZZ$1, 0))</f>
        <v/>
      </c>
      <c r="B2001">
        <f>INDEX(resultados!$A$2:$ZZ$2614, 1995, MATCH($B$2, resultados!$A$1:$ZZ$1, 0))</f>
        <v/>
      </c>
      <c r="C2001">
        <f>INDEX(resultados!$A$2:$ZZ$2614, 1995, MATCH($B$3, resultados!$A$1:$ZZ$1, 0))</f>
        <v/>
      </c>
    </row>
    <row r="2002">
      <c r="A2002">
        <f>INDEX(resultados!$A$2:$ZZ$2614, 1996, MATCH($B$1, resultados!$A$1:$ZZ$1, 0))</f>
        <v/>
      </c>
      <c r="B2002">
        <f>INDEX(resultados!$A$2:$ZZ$2614, 1996, MATCH($B$2, resultados!$A$1:$ZZ$1, 0))</f>
        <v/>
      </c>
      <c r="C2002">
        <f>INDEX(resultados!$A$2:$ZZ$2614, 1996, MATCH($B$3, resultados!$A$1:$ZZ$1, 0))</f>
        <v/>
      </c>
    </row>
    <row r="2003">
      <c r="A2003">
        <f>INDEX(resultados!$A$2:$ZZ$2614, 1997, MATCH($B$1, resultados!$A$1:$ZZ$1, 0))</f>
        <v/>
      </c>
      <c r="B2003">
        <f>INDEX(resultados!$A$2:$ZZ$2614, 1997, MATCH($B$2, resultados!$A$1:$ZZ$1, 0))</f>
        <v/>
      </c>
      <c r="C2003">
        <f>INDEX(resultados!$A$2:$ZZ$2614, 1997, MATCH($B$3, resultados!$A$1:$ZZ$1, 0))</f>
        <v/>
      </c>
    </row>
    <row r="2004">
      <c r="A2004">
        <f>INDEX(resultados!$A$2:$ZZ$2614, 1998, MATCH($B$1, resultados!$A$1:$ZZ$1, 0))</f>
        <v/>
      </c>
      <c r="B2004">
        <f>INDEX(resultados!$A$2:$ZZ$2614, 1998, MATCH($B$2, resultados!$A$1:$ZZ$1, 0))</f>
        <v/>
      </c>
      <c r="C2004">
        <f>INDEX(resultados!$A$2:$ZZ$2614, 1998, MATCH($B$3, resultados!$A$1:$ZZ$1, 0))</f>
        <v/>
      </c>
    </row>
    <row r="2005">
      <c r="A2005">
        <f>INDEX(resultados!$A$2:$ZZ$2614, 1999, MATCH($B$1, resultados!$A$1:$ZZ$1, 0))</f>
        <v/>
      </c>
      <c r="B2005">
        <f>INDEX(resultados!$A$2:$ZZ$2614, 1999, MATCH($B$2, resultados!$A$1:$ZZ$1, 0))</f>
        <v/>
      </c>
      <c r="C2005">
        <f>INDEX(resultados!$A$2:$ZZ$2614, 1999, MATCH($B$3, resultados!$A$1:$ZZ$1, 0))</f>
        <v/>
      </c>
    </row>
    <row r="2006">
      <c r="A2006">
        <f>INDEX(resultados!$A$2:$ZZ$2614, 2000, MATCH($B$1, resultados!$A$1:$ZZ$1, 0))</f>
        <v/>
      </c>
      <c r="B2006">
        <f>INDEX(resultados!$A$2:$ZZ$2614, 2000, MATCH($B$2, resultados!$A$1:$ZZ$1, 0))</f>
        <v/>
      </c>
      <c r="C2006">
        <f>INDEX(resultados!$A$2:$ZZ$2614, 2000, MATCH($B$3, resultados!$A$1:$ZZ$1, 0))</f>
        <v/>
      </c>
    </row>
    <row r="2007">
      <c r="A2007">
        <f>INDEX(resultados!$A$2:$ZZ$2614, 2001, MATCH($B$1, resultados!$A$1:$ZZ$1, 0))</f>
        <v/>
      </c>
      <c r="B2007">
        <f>INDEX(resultados!$A$2:$ZZ$2614, 2001, MATCH($B$2, resultados!$A$1:$ZZ$1, 0))</f>
        <v/>
      </c>
      <c r="C2007">
        <f>INDEX(resultados!$A$2:$ZZ$2614, 2001, MATCH($B$3, resultados!$A$1:$ZZ$1, 0))</f>
        <v/>
      </c>
    </row>
    <row r="2008">
      <c r="A2008">
        <f>INDEX(resultados!$A$2:$ZZ$2614, 2002, MATCH($B$1, resultados!$A$1:$ZZ$1, 0))</f>
        <v/>
      </c>
      <c r="B2008">
        <f>INDEX(resultados!$A$2:$ZZ$2614, 2002, MATCH($B$2, resultados!$A$1:$ZZ$1, 0))</f>
        <v/>
      </c>
      <c r="C2008">
        <f>INDEX(resultados!$A$2:$ZZ$2614, 2002, MATCH($B$3, resultados!$A$1:$ZZ$1, 0))</f>
        <v/>
      </c>
    </row>
    <row r="2009">
      <c r="A2009">
        <f>INDEX(resultados!$A$2:$ZZ$2614, 2003, MATCH($B$1, resultados!$A$1:$ZZ$1, 0))</f>
        <v/>
      </c>
      <c r="B2009">
        <f>INDEX(resultados!$A$2:$ZZ$2614, 2003, MATCH($B$2, resultados!$A$1:$ZZ$1, 0))</f>
        <v/>
      </c>
      <c r="C2009">
        <f>INDEX(resultados!$A$2:$ZZ$2614, 2003, MATCH($B$3, resultados!$A$1:$ZZ$1, 0))</f>
        <v/>
      </c>
    </row>
    <row r="2010">
      <c r="A2010">
        <f>INDEX(resultados!$A$2:$ZZ$2614, 2004, MATCH($B$1, resultados!$A$1:$ZZ$1, 0))</f>
        <v/>
      </c>
      <c r="B2010">
        <f>INDEX(resultados!$A$2:$ZZ$2614, 2004, MATCH($B$2, resultados!$A$1:$ZZ$1, 0))</f>
        <v/>
      </c>
      <c r="C2010">
        <f>INDEX(resultados!$A$2:$ZZ$2614, 2004, MATCH($B$3, resultados!$A$1:$ZZ$1, 0))</f>
        <v/>
      </c>
    </row>
    <row r="2011">
      <c r="A2011">
        <f>INDEX(resultados!$A$2:$ZZ$2614, 2005, MATCH($B$1, resultados!$A$1:$ZZ$1, 0))</f>
        <v/>
      </c>
      <c r="B2011">
        <f>INDEX(resultados!$A$2:$ZZ$2614, 2005, MATCH($B$2, resultados!$A$1:$ZZ$1, 0))</f>
        <v/>
      </c>
      <c r="C2011">
        <f>INDEX(resultados!$A$2:$ZZ$2614, 2005, MATCH($B$3, resultados!$A$1:$ZZ$1, 0))</f>
        <v/>
      </c>
    </row>
    <row r="2012">
      <c r="A2012">
        <f>INDEX(resultados!$A$2:$ZZ$2614, 2006, MATCH($B$1, resultados!$A$1:$ZZ$1, 0))</f>
        <v/>
      </c>
      <c r="B2012">
        <f>INDEX(resultados!$A$2:$ZZ$2614, 2006, MATCH($B$2, resultados!$A$1:$ZZ$1, 0))</f>
        <v/>
      </c>
      <c r="C2012">
        <f>INDEX(resultados!$A$2:$ZZ$2614, 2006, MATCH($B$3, resultados!$A$1:$ZZ$1, 0))</f>
        <v/>
      </c>
    </row>
    <row r="2013">
      <c r="A2013">
        <f>INDEX(resultados!$A$2:$ZZ$2614, 2007, MATCH($B$1, resultados!$A$1:$ZZ$1, 0))</f>
        <v/>
      </c>
      <c r="B2013">
        <f>INDEX(resultados!$A$2:$ZZ$2614, 2007, MATCH($B$2, resultados!$A$1:$ZZ$1, 0))</f>
        <v/>
      </c>
      <c r="C2013">
        <f>INDEX(resultados!$A$2:$ZZ$2614, 2007, MATCH($B$3, resultados!$A$1:$ZZ$1, 0))</f>
        <v/>
      </c>
    </row>
    <row r="2014">
      <c r="A2014">
        <f>INDEX(resultados!$A$2:$ZZ$2614, 2008, MATCH($B$1, resultados!$A$1:$ZZ$1, 0))</f>
        <v/>
      </c>
      <c r="B2014">
        <f>INDEX(resultados!$A$2:$ZZ$2614, 2008, MATCH($B$2, resultados!$A$1:$ZZ$1, 0))</f>
        <v/>
      </c>
      <c r="C2014">
        <f>INDEX(resultados!$A$2:$ZZ$2614, 2008, MATCH($B$3, resultados!$A$1:$ZZ$1, 0))</f>
        <v/>
      </c>
    </row>
    <row r="2015">
      <c r="A2015">
        <f>INDEX(resultados!$A$2:$ZZ$2614, 2009, MATCH($B$1, resultados!$A$1:$ZZ$1, 0))</f>
        <v/>
      </c>
      <c r="B2015">
        <f>INDEX(resultados!$A$2:$ZZ$2614, 2009, MATCH($B$2, resultados!$A$1:$ZZ$1, 0))</f>
        <v/>
      </c>
      <c r="C2015">
        <f>INDEX(resultados!$A$2:$ZZ$2614, 2009, MATCH($B$3, resultados!$A$1:$ZZ$1, 0))</f>
        <v/>
      </c>
    </row>
    <row r="2016">
      <c r="A2016">
        <f>INDEX(resultados!$A$2:$ZZ$2614, 2010, MATCH($B$1, resultados!$A$1:$ZZ$1, 0))</f>
        <v/>
      </c>
      <c r="B2016">
        <f>INDEX(resultados!$A$2:$ZZ$2614, 2010, MATCH($B$2, resultados!$A$1:$ZZ$1, 0))</f>
        <v/>
      </c>
      <c r="C2016">
        <f>INDEX(resultados!$A$2:$ZZ$2614, 2010, MATCH($B$3, resultados!$A$1:$ZZ$1, 0))</f>
        <v/>
      </c>
    </row>
    <row r="2017">
      <c r="A2017">
        <f>INDEX(resultados!$A$2:$ZZ$2614, 2011, MATCH($B$1, resultados!$A$1:$ZZ$1, 0))</f>
        <v/>
      </c>
      <c r="B2017">
        <f>INDEX(resultados!$A$2:$ZZ$2614, 2011, MATCH($B$2, resultados!$A$1:$ZZ$1, 0))</f>
        <v/>
      </c>
      <c r="C2017">
        <f>INDEX(resultados!$A$2:$ZZ$2614, 2011, MATCH($B$3, resultados!$A$1:$ZZ$1, 0))</f>
        <v/>
      </c>
    </row>
    <row r="2018">
      <c r="A2018">
        <f>INDEX(resultados!$A$2:$ZZ$2614, 2012, MATCH($B$1, resultados!$A$1:$ZZ$1, 0))</f>
        <v/>
      </c>
      <c r="B2018">
        <f>INDEX(resultados!$A$2:$ZZ$2614, 2012, MATCH($B$2, resultados!$A$1:$ZZ$1, 0))</f>
        <v/>
      </c>
      <c r="C2018">
        <f>INDEX(resultados!$A$2:$ZZ$2614, 2012, MATCH($B$3, resultados!$A$1:$ZZ$1, 0))</f>
        <v/>
      </c>
    </row>
    <row r="2019">
      <c r="A2019">
        <f>INDEX(resultados!$A$2:$ZZ$2614, 2013, MATCH($B$1, resultados!$A$1:$ZZ$1, 0))</f>
        <v/>
      </c>
      <c r="B2019">
        <f>INDEX(resultados!$A$2:$ZZ$2614, 2013, MATCH($B$2, resultados!$A$1:$ZZ$1, 0))</f>
        <v/>
      </c>
      <c r="C2019">
        <f>INDEX(resultados!$A$2:$ZZ$2614, 2013, MATCH($B$3, resultados!$A$1:$ZZ$1, 0))</f>
        <v/>
      </c>
    </row>
    <row r="2020">
      <c r="A2020">
        <f>INDEX(resultados!$A$2:$ZZ$2614, 2014, MATCH($B$1, resultados!$A$1:$ZZ$1, 0))</f>
        <v/>
      </c>
      <c r="B2020">
        <f>INDEX(resultados!$A$2:$ZZ$2614, 2014, MATCH($B$2, resultados!$A$1:$ZZ$1, 0))</f>
        <v/>
      </c>
      <c r="C2020">
        <f>INDEX(resultados!$A$2:$ZZ$2614, 2014, MATCH($B$3, resultados!$A$1:$ZZ$1, 0))</f>
        <v/>
      </c>
    </row>
    <row r="2021">
      <c r="A2021">
        <f>INDEX(resultados!$A$2:$ZZ$2614, 2015, MATCH($B$1, resultados!$A$1:$ZZ$1, 0))</f>
        <v/>
      </c>
      <c r="B2021">
        <f>INDEX(resultados!$A$2:$ZZ$2614, 2015, MATCH($B$2, resultados!$A$1:$ZZ$1, 0))</f>
        <v/>
      </c>
      <c r="C2021">
        <f>INDEX(resultados!$A$2:$ZZ$2614, 2015, MATCH($B$3, resultados!$A$1:$ZZ$1, 0))</f>
        <v/>
      </c>
    </row>
    <row r="2022">
      <c r="A2022">
        <f>INDEX(resultados!$A$2:$ZZ$2614, 2016, MATCH($B$1, resultados!$A$1:$ZZ$1, 0))</f>
        <v/>
      </c>
      <c r="B2022">
        <f>INDEX(resultados!$A$2:$ZZ$2614, 2016, MATCH($B$2, resultados!$A$1:$ZZ$1, 0))</f>
        <v/>
      </c>
      <c r="C2022">
        <f>INDEX(resultados!$A$2:$ZZ$2614, 2016, MATCH($B$3, resultados!$A$1:$ZZ$1, 0))</f>
        <v/>
      </c>
    </row>
    <row r="2023">
      <c r="A2023">
        <f>INDEX(resultados!$A$2:$ZZ$2614, 2017, MATCH($B$1, resultados!$A$1:$ZZ$1, 0))</f>
        <v/>
      </c>
      <c r="B2023">
        <f>INDEX(resultados!$A$2:$ZZ$2614, 2017, MATCH($B$2, resultados!$A$1:$ZZ$1, 0))</f>
        <v/>
      </c>
      <c r="C2023">
        <f>INDEX(resultados!$A$2:$ZZ$2614, 2017, MATCH($B$3, resultados!$A$1:$ZZ$1, 0))</f>
        <v/>
      </c>
    </row>
    <row r="2024">
      <c r="A2024">
        <f>INDEX(resultados!$A$2:$ZZ$2614, 2018, MATCH($B$1, resultados!$A$1:$ZZ$1, 0))</f>
        <v/>
      </c>
      <c r="B2024">
        <f>INDEX(resultados!$A$2:$ZZ$2614, 2018, MATCH($B$2, resultados!$A$1:$ZZ$1, 0))</f>
        <v/>
      </c>
      <c r="C2024">
        <f>INDEX(resultados!$A$2:$ZZ$2614, 2018, MATCH($B$3, resultados!$A$1:$ZZ$1, 0))</f>
        <v/>
      </c>
    </row>
    <row r="2025">
      <c r="A2025">
        <f>INDEX(resultados!$A$2:$ZZ$2614, 2019, MATCH($B$1, resultados!$A$1:$ZZ$1, 0))</f>
        <v/>
      </c>
      <c r="B2025">
        <f>INDEX(resultados!$A$2:$ZZ$2614, 2019, MATCH($B$2, resultados!$A$1:$ZZ$1, 0))</f>
        <v/>
      </c>
      <c r="C2025">
        <f>INDEX(resultados!$A$2:$ZZ$2614, 2019, MATCH($B$3, resultados!$A$1:$ZZ$1, 0))</f>
        <v/>
      </c>
    </row>
    <row r="2026">
      <c r="A2026">
        <f>INDEX(resultados!$A$2:$ZZ$2614, 2020, MATCH($B$1, resultados!$A$1:$ZZ$1, 0))</f>
        <v/>
      </c>
      <c r="B2026">
        <f>INDEX(resultados!$A$2:$ZZ$2614, 2020, MATCH($B$2, resultados!$A$1:$ZZ$1, 0))</f>
        <v/>
      </c>
      <c r="C2026">
        <f>INDEX(resultados!$A$2:$ZZ$2614, 2020, MATCH($B$3, resultados!$A$1:$ZZ$1, 0))</f>
        <v/>
      </c>
    </row>
    <row r="2027">
      <c r="A2027">
        <f>INDEX(resultados!$A$2:$ZZ$2614, 2021, MATCH($B$1, resultados!$A$1:$ZZ$1, 0))</f>
        <v/>
      </c>
      <c r="B2027">
        <f>INDEX(resultados!$A$2:$ZZ$2614, 2021, MATCH($B$2, resultados!$A$1:$ZZ$1, 0))</f>
        <v/>
      </c>
      <c r="C2027">
        <f>INDEX(resultados!$A$2:$ZZ$2614, 2021, MATCH($B$3, resultados!$A$1:$ZZ$1, 0))</f>
        <v/>
      </c>
    </row>
    <row r="2028">
      <c r="A2028">
        <f>INDEX(resultados!$A$2:$ZZ$2614, 2022, MATCH($B$1, resultados!$A$1:$ZZ$1, 0))</f>
        <v/>
      </c>
      <c r="B2028">
        <f>INDEX(resultados!$A$2:$ZZ$2614, 2022, MATCH($B$2, resultados!$A$1:$ZZ$1, 0))</f>
        <v/>
      </c>
      <c r="C2028">
        <f>INDEX(resultados!$A$2:$ZZ$2614, 2022, MATCH($B$3, resultados!$A$1:$ZZ$1, 0))</f>
        <v/>
      </c>
    </row>
    <row r="2029">
      <c r="A2029">
        <f>INDEX(resultados!$A$2:$ZZ$2614, 2023, MATCH($B$1, resultados!$A$1:$ZZ$1, 0))</f>
        <v/>
      </c>
      <c r="B2029">
        <f>INDEX(resultados!$A$2:$ZZ$2614, 2023, MATCH($B$2, resultados!$A$1:$ZZ$1, 0))</f>
        <v/>
      </c>
      <c r="C2029">
        <f>INDEX(resultados!$A$2:$ZZ$2614, 2023, MATCH($B$3, resultados!$A$1:$ZZ$1, 0))</f>
        <v/>
      </c>
    </row>
    <row r="2030">
      <c r="A2030">
        <f>INDEX(resultados!$A$2:$ZZ$2614, 2024, MATCH($B$1, resultados!$A$1:$ZZ$1, 0))</f>
        <v/>
      </c>
      <c r="B2030">
        <f>INDEX(resultados!$A$2:$ZZ$2614, 2024, MATCH($B$2, resultados!$A$1:$ZZ$1, 0))</f>
        <v/>
      </c>
      <c r="C2030">
        <f>INDEX(resultados!$A$2:$ZZ$2614, 2024, MATCH($B$3, resultados!$A$1:$ZZ$1, 0))</f>
        <v/>
      </c>
    </row>
    <row r="2031">
      <c r="A2031">
        <f>INDEX(resultados!$A$2:$ZZ$2614, 2025, MATCH($B$1, resultados!$A$1:$ZZ$1, 0))</f>
        <v/>
      </c>
      <c r="B2031">
        <f>INDEX(resultados!$A$2:$ZZ$2614, 2025, MATCH($B$2, resultados!$A$1:$ZZ$1, 0))</f>
        <v/>
      </c>
      <c r="C2031">
        <f>INDEX(resultados!$A$2:$ZZ$2614, 2025, MATCH($B$3, resultados!$A$1:$ZZ$1, 0))</f>
        <v/>
      </c>
    </row>
    <row r="2032">
      <c r="A2032">
        <f>INDEX(resultados!$A$2:$ZZ$2614, 2026, MATCH($B$1, resultados!$A$1:$ZZ$1, 0))</f>
        <v/>
      </c>
      <c r="B2032">
        <f>INDEX(resultados!$A$2:$ZZ$2614, 2026, MATCH($B$2, resultados!$A$1:$ZZ$1, 0))</f>
        <v/>
      </c>
      <c r="C2032">
        <f>INDEX(resultados!$A$2:$ZZ$2614, 2026, MATCH($B$3, resultados!$A$1:$ZZ$1, 0))</f>
        <v/>
      </c>
    </row>
    <row r="2033">
      <c r="A2033">
        <f>INDEX(resultados!$A$2:$ZZ$2614, 2027, MATCH($B$1, resultados!$A$1:$ZZ$1, 0))</f>
        <v/>
      </c>
      <c r="B2033">
        <f>INDEX(resultados!$A$2:$ZZ$2614, 2027, MATCH($B$2, resultados!$A$1:$ZZ$1, 0))</f>
        <v/>
      </c>
      <c r="C2033">
        <f>INDEX(resultados!$A$2:$ZZ$2614, 2027, MATCH($B$3, resultados!$A$1:$ZZ$1, 0))</f>
        <v/>
      </c>
    </row>
    <row r="2034">
      <c r="A2034">
        <f>INDEX(resultados!$A$2:$ZZ$2614, 2028, MATCH($B$1, resultados!$A$1:$ZZ$1, 0))</f>
        <v/>
      </c>
      <c r="B2034">
        <f>INDEX(resultados!$A$2:$ZZ$2614, 2028, MATCH($B$2, resultados!$A$1:$ZZ$1, 0))</f>
        <v/>
      </c>
      <c r="C2034">
        <f>INDEX(resultados!$A$2:$ZZ$2614, 2028, MATCH($B$3, resultados!$A$1:$ZZ$1, 0))</f>
        <v/>
      </c>
    </row>
    <row r="2035">
      <c r="A2035">
        <f>INDEX(resultados!$A$2:$ZZ$2614, 2029, MATCH($B$1, resultados!$A$1:$ZZ$1, 0))</f>
        <v/>
      </c>
      <c r="B2035">
        <f>INDEX(resultados!$A$2:$ZZ$2614, 2029, MATCH($B$2, resultados!$A$1:$ZZ$1, 0))</f>
        <v/>
      </c>
      <c r="C2035">
        <f>INDEX(resultados!$A$2:$ZZ$2614, 2029, MATCH($B$3, resultados!$A$1:$ZZ$1, 0))</f>
        <v/>
      </c>
    </row>
    <row r="2036">
      <c r="A2036">
        <f>INDEX(resultados!$A$2:$ZZ$2614, 2030, MATCH($B$1, resultados!$A$1:$ZZ$1, 0))</f>
        <v/>
      </c>
      <c r="B2036">
        <f>INDEX(resultados!$A$2:$ZZ$2614, 2030, MATCH($B$2, resultados!$A$1:$ZZ$1, 0))</f>
        <v/>
      </c>
      <c r="C2036">
        <f>INDEX(resultados!$A$2:$ZZ$2614, 2030, MATCH($B$3, resultados!$A$1:$ZZ$1, 0))</f>
        <v/>
      </c>
    </row>
    <row r="2037">
      <c r="A2037">
        <f>INDEX(resultados!$A$2:$ZZ$2614, 2031, MATCH($B$1, resultados!$A$1:$ZZ$1, 0))</f>
        <v/>
      </c>
      <c r="B2037">
        <f>INDEX(resultados!$A$2:$ZZ$2614, 2031, MATCH($B$2, resultados!$A$1:$ZZ$1, 0))</f>
        <v/>
      </c>
      <c r="C2037">
        <f>INDEX(resultados!$A$2:$ZZ$2614, 2031, MATCH($B$3, resultados!$A$1:$ZZ$1, 0))</f>
        <v/>
      </c>
    </row>
    <row r="2038">
      <c r="A2038">
        <f>INDEX(resultados!$A$2:$ZZ$2614, 2032, MATCH($B$1, resultados!$A$1:$ZZ$1, 0))</f>
        <v/>
      </c>
      <c r="B2038">
        <f>INDEX(resultados!$A$2:$ZZ$2614, 2032, MATCH($B$2, resultados!$A$1:$ZZ$1, 0))</f>
        <v/>
      </c>
      <c r="C2038">
        <f>INDEX(resultados!$A$2:$ZZ$2614, 2032, MATCH($B$3, resultados!$A$1:$ZZ$1, 0))</f>
        <v/>
      </c>
    </row>
    <row r="2039">
      <c r="A2039">
        <f>INDEX(resultados!$A$2:$ZZ$2614, 2033, MATCH($B$1, resultados!$A$1:$ZZ$1, 0))</f>
        <v/>
      </c>
      <c r="B2039">
        <f>INDEX(resultados!$A$2:$ZZ$2614, 2033, MATCH($B$2, resultados!$A$1:$ZZ$1, 0))</f>
        <v/>
      </c>
      <c r="C2039">
        <f>INDEX(resultados!$A$2:$ZZ$2614, 2033, MATCH($B$3, resultados!$A$1:$ZZ$1, 0))</f>
        <v/>
      </c>
    </row>
    <row r="2040">
      <c r="A2040">
        <f>INDEX(resultados!$A$2:$ZZ$2614, 2034, MATCH($B$1, resultados!$A$1:$ZZ$1, 0))</f>
        <v/>
      </c>
      <c r="B2040">
        <f>INDEX(resultados!$A$2:$ZZ$2614, 2034, MATCH($B$2, resultados!$A$1:$ZZ$1, 0))</f>
        <v/>
      </c>
      <c r="C2040">
        <f>INDEX(resultados!$A$2:$ZZ$2614, 2034, MATCH($B$3, resultados!$A$1:$ZZ$1, 0))</f>
        <v/>
      </c>
    </row>
    <row r="2041">
      <c r="A2041">
        <f>INDEX(resultados!$A$2:$ZZ$2614, 2035, MATCH($B$1, resultados!$A$1:$ZZ$1, 0))</f>
        <v/>
      </c>
      <c r="B2041">
        <f>INDEX(resultados!$A$2:$ZZ$2614, 2035, MATCH($B$2, resultados!$A$1:$ZZ$1, 0))</f>
        <v/>
      </c>
      <c r="C2041">
        <f>INDEX(resultados!$A$2:$ZZ$2614, 2035, MATCH($B$3, resultados!$A$1:$ZZ$1, 0))</f>
        <v/>
      </c>
    </row>
    <row r="2042">
      <c r="A2042">
        <f>INDEX(resultados!$A$2:$ZZ$2614, 2036, MATCH($B$1, resultados!$A$1:$ZZ$1, 0))</f>
        <v/>
      </c>
      <c r="B2042">
        <f>INDEX(resultados!$A$2:$ZZ$2614, 2036, MATCH($B$2, resultados!$A$1:$ZZ$1, 0))</f>
        <v/>
      </c>
      <c r="C2042">
        <f>INDEX(resultados!$A$2:$ZZ$2614, 2036, MATCH($B$3, resultados!$A$1:$ZZ$1, 0))</f>
        <v/>
      </c>
    </row>
    <row r="2043">
      <c r="A2043">
        <f>INDEX(resultados!$A$2:$ZZ$2614, 2037, MATCH($B$1, resultados!$A$1:$ZZ$1, 0))</f>
        <v/>
      </c>
      <c r="B2043">
        <f>INDEX(resultados!$A$2:$ZZ$2614, 2037, MATCH($B$2, resultados!$A$1:$ZZ$1, 0))</f>
        <v/>
      </c>
      <c r="C2043">
        <f>INDEX(resultados!$A$2:$ZZ$2614, 2037, MATCH($B$3, resultados!$A$1:$ZZ$1, 0))</f>
        <v/>
      </c>
    </row>
    <row r="2044">
      <c r="A2044">
        <f>INDEX(resultados!$A$2:$ZZ$2614, 2038, MATCH($B$1, resultados!$A$1:$ZZ$1, 0))</f>
        <v/>
      </c>
      <c r="B2044">
        <f>INDEX(resultados!$A$2:$ZZ$2614, 2038, MATCH($B$2, resultados!$A$1:$ZZ$1, 0))</f>
        <v/>
      </c>
      <c r="C2044">
        <f>INDEX(resultados!$A$2:$ZZ$2614, 2038, MATCH($B$3, resultados!$A$1:$ZZ$1, 0))</f>
        <v/>
      </c>
    </row>
    <row r="2045">
      <c r="A2045">
        <f>INDEX(resultados!$A$2:$ZZ$2614, 2039, MATCH($B$1, resultados!$A$1:$ZZ$1, 0))</f>
        <v/>
      </c>
      <c r="B2045">
        <f>INDEX(resultados!$A$2:$ZZ$2614, 2039, MATCH($B$2, resultados!$A$1:$ZZ$1, 0))</f>
        <v/>
      </c>
      <c r="C2045">
        <f>INDEX(resultados!$A$2:$ZZ$2614, 2039, MATCH($B$3, resultados!$A$1:$ZZ$1, 0))</f>
        <v/>
      </c>
    </row>
    <row r="2046">
      <c r="A2046">
        <f>INDEX(resultados!$A$2:$ZZ$2614, 2040, MATCH($B$1, resultados!$A$1:$ZZ$1, 0))</f>
        <v/>
      </c>
      <c r="B2046">
        <f>INDEX(resultados!$A$2:$ZZ$2614, 2040, MATCH($B$2, resultados!$A$1:$ZZ$1, 0))</f>
        <v/>
      </c>
      <c r="C2046">
        <f>INDEX(resultados!$A$2:$ZZ$2614, 2040, MATCH($B$3, resultados!$A$1:$ZZ$1, 0))</f>
        <v/>
      </c>
    </row>
    <row r="2047">
      <c r="A2047">
        <f>INDEX(resultados!$A$2:$ZZ$2614, 2041, MATCH($B$1, resultados!$A$1:$ZZ$1, 0))</f>
        <v/>
      </c>
      <c r="B2047">
        <f>INDEX(resultados!$A$2:$ZZ$2614, 2041, MATCH($B$2, resultados!$A$1:$ZZ$1, 0))</f>
        <v/>
      </c>
      <c r="C2047">
        <f>INDEX(resultados!$A$2:$ZZ$2614, 2041, MATCH($B$3, resultados!$A$1:$ZZ$1, 0))</f>
        <v/>
      </c>
    </row>
    <row r="2048">
      <c r="A2048">
        <f>INDEX(resultados!$A$2:$ZZ$2614, 2042, MATCH($B$1, resultados!$A$1:$ZZ$1, 0))</f>
        <v/>
      </c>
      <c r="B2048">
        <f>INDEX(resultados!$A$2:$ZZ$2614, 2042, MATCH($B$2, resultados!$A$1:$ZZ$1, 0))</f>
        <v/>
      </c>
      <c r="C2048">
        <f>INDEX(resultados!$A$2:$ZZ$2614, 2042, MATCH($B$3, resultados!$A$1:$ZZ$1, 0))</f>
        <v/>
      </c>
    </row>
    <row r="2049">
      <c r="A2049">
        <f>INDEX(resultados!$A$2:$ZZ$2614, 2043, MATCH($B$1, resultados!$A$1:$ZZ$1, 0))</f>
        <v/>
      </c>
      <c r="B2049">
        <f>INDEX(resultados!$A$2:$ZZ$2614, 2043, MATCH($B$2, resultados!$A$1:$ZZ$1, 0))</f>
        <v/>
      </c>
      <c r="C2049">
        <f>INDEX(resultados!$A$2:$ZZ$2614, 2043, MATCH($B$3, resultados!$A$1:$ZZ$1, 0))</f>
        <v/>
      </c>
    </row>
    <row r="2050">
      <c r="A2050">
        <f>INDEX(resultados!$A$2:$ZZ$2614, 2044, MATCH($B$1, resultados!$A$1:$ZZ$1, 0))</f>
        <v/>
      </c>
      <c r="B2050">
        <f>INDEX(resultados!$A$2:$ZZ$2614, 2044, MATCH($B$2, resultados!$A$1:$ZZ$1, 0))</f>
        <v/>
      </c>
      <c r="C2050">
        <f>INDEX(resultados!$A$2:$ZZ$2614, 2044, MATCH($B$3, resultados!$A$1:$ZZ$1, 0))</f>
        <v/>
      </c>
    </row>
    <row r="2051">
      <c r="A2051">
        <f>INDEX(resultados!$A$2:$ZZ$2614, 2045, MATCH($B$1, resultados!$A$1:$ZZ$1, 0))</f>
        <v/>
      </c>
      <c r="B2051">
        <f>INDEX(resultados!$A$2:$ZZ$2614, 2045, MATCH($B$2, resultados!$A$1:$ZZ$1, 0))</f>
        <v/>
      </c>
      <c r="C2051">
        <f>INDEX(resultados!$A$2:$ZZ$2614, 2045, MATCH($B$3, resultados!$A$1:$ZZ$1, 0))</f>
        <v/>
      </c>
    </row>
    <row r="2052">
      <c r="A2052">
        <f>INDEX(resultados!$A$2:$ZZ$2614, 2046, MATCH($B$1, resultados!$A$1:$ZZ$1, 0))</f>
        <v/>
      </c>
      <c r="B2052">
        <f>INDEX(resultados!$A$2:$ZZ$2614, 2046, MATCH($B$2, resultados!$A$1:$ZZ$1, 0))</f>
        <v/>
      </c>
      <c r="C2052">
        <f>INDEX(resultados!$A$2:$ZZ$2614, 2046, MATCH($B$3, resultados!$A$1:$ZZ$1, 0))</f>
        <v/>
      </c>
    </row>
    <row r="2053">
      <c r="A2053">
        <f>INDEX(resultados!$A$2:$ZZ$2614, 2047, MATCH($B$1, resultados!$A$1:$ZZ$1, 0))</f>
        <v/>
      </c>
      <c r="B2053">
        <f>INDEX(resultados!$A$2:$ZZ$2614, 2047, MATCH($B$2, resultados!$A$1:$ZZ$1, 0))</f>
        <v/>
      </c>
      <c r="C2053">
        <f>INDEX(resultados!$A$2:$ZZ$2614, 2047, MATCH($B$3, resultados!$A$1:$ZZ$1, 0))</f>
        <v/>
      </c>
    </row>
    <row r="2054">
      <c r="A2054">
        <f>INDEX(resultados!$A$2:$ZZ$2614, 2048, MATCH($B$1, resultados!$A$1:$ZZ$1, 0))</f>
        <v/>
      </c>
      <c r="B2054">
        <f>INDEX(resultados!$A$2:$ZZ$2614, 2048, MATCH($B$2, resultados!$A$1:$ZZ$1, 0))</f>
        <v/>
      </c>
      <c r="C2054">
        <f>INDEX(resultados!$A$2:$ZZ$2614, 2048, MATCH($B$3, resultados!$A$1:$ZZ$1, 0))</f>
        <v/>
      </c>
    </row>
    <row r="2055">
      <c r="A2055">
        <f>INDEX(resultados!$A$2:$ZZ$2614, 2049, MATCH($B$1, resultados!$A$1:$ZZ$1, 0))</f>
        <v/>
      </c>
      <c r="B2055">
        <f>INDEX(resultados!$A$2:$ZZ$2614, 2049, MATCH($B$2, resultados!$A$1:$ZZ$1, 0))</f>
        <v/>
      </c>
      <c r="C2055">
        <f>INDEX(resultados!$A$2:$ZZ$2614, 2049, MATCH($B$3, resultados!$A$1:$ZZ$1, 0))</f>
        <v/>
      </c>
    </row>
    <row r="2056">
      <c r="A2056">
        <f>INDEX(resultados!$A$2:$ZZ$2614, 2050, MATCH($B$1, resultados!$A$1:$ZZ$1, 0))</f>
        <v/>
      </c>
      <c r="B2056">
        <f>INDEX(resultados!$A$2:$ZZ$2614, 2050, MATCH($B$2, resultados!$A$1:$ZZ$1, 0))</f>
        <v/>
      </c>
      <c r="C2056">
        <f>INDEX(resultados!$A$2:$ZZ$2614, 2050, MATCH($B$3, resultados!$A$1:$ZZ$1, 0))</f>
        <v/>
      </c>
    </row>
    <row r="2057">
      <c r="A2057">
        <f>INDEX(resultados!$A$2:$ZZ$2614, 2051, MATCH($B$1, resultados!$A$1:$ZZ$1, 0))</f>
        <v/>
      </c>
      <c r="B2057">
        <f>INDEX(resultados!$A$2:$ZZ$2614, 2051, MATCH($B$2, resultados!$A$1:$ZZ$1, 0))</f>
        <v/>
      </c>
      <c r="C2057">
        <f>INDEX(resultados!$A$2:$ZZ$2614, 2051, MATCH($B$3, resultados!$A$1:$ZZ$1, 0))</f>
        <v/>
      </c>
    </row>
    <row r="2058">
      <c r="A2058">
        <f>INDEX(resultados!$A$2:$ZZ$2614, 2052, MATCH($B$1, resultados!$A$1:$ZZ$1, 0))</f>
        <v/>
      </c>
      <c r="B2058">
        <f>INDEX(resultados!$A$2:$ZZ$2614, 2052, MATCH($B$2, resultados!$A$1:$ZZ$1, 0))</f>
        <v/>
      </c>
      <c r="C2058">
        <f>INDEX(resultados!$A$2:$ZZ$2614, 2052, MATCH($B$3, resultados!$A$1:$ZZ$1, 0))</f>
        <v/>
      </c>
    </row>
    <row r="2059">
      <c r="A2059">
        <f>INDEX(resultados!$A$2:$ZZ$2614, 2053, MATCH($B$1, resultados!$A$1:$ZZ$1, 0))</f>
        <v/>
      </c>
      <c r="B2059">
        <f>INDEX(resultados!$A$2:$ZZ$2614, 2053, MATCH($B$2, resultados!$A$1:$ZZ$1, 0))</f>
        <v/>
      </c>
      <c r="C2059">
        <f>INDEX(resultados!$A$2:$ZZ$2614, 2053, MATCH($B$3, resultados!$A$1:$ZZ$1, 0))</f>
        <v/>
      </c>
    </row>
    <row r="2060">
      <c r="A2060">
        <f>INDEX(resultados!$A$2:$ZZ$2614, 2054, MATCH($B$1, resultados!$A$1:$ZZ$1, 0))</f>
        <v/>
      </c>
      <c r="B2060">
        <f>INDEX(resultados!$A$2:$ZZ$2614, 2054, MATCH($B$2, resultados!$A$1:$ZZ$1, 0))</f>
        <v/>
      </c>
      <c r="C2060">
        <f>INDEX(resultados!$A$2:$ZZ$2614, 2054, MATCH($B$3, resultados!$A$1:$ZZ$1, 0))</f>
        <v/>
      </c>
    </row>
    <row r="2061">
      <c r="A2061">
        <f>INDEX(resultados!$A$2:$ZZ$2614, 2055, MATCH($B$1, resultados!$A$1:$ZZ$1, 0))</f>
        <v/>
      </c>
      <c r="B2061">
        <f>INDEX(resultados!$A$2:$ZZ$2614, 2055, MATCH($B$2, resultados!$A$1:$ZZ$1, 0))</f>
        <v/>
      </c>
      <c r="C2061">
        <f>INDEX(resultados!$A$2:$ZZ$2614, 2055, MATCH($B$3, resultados!$A$1:$ZZ$1, 0))</f>
        <v/>
      </c>
    </row>
    <row r="2062">
      <c r="A2062">
        <f>INDEX(resultados!$A$2:$ZZ$2614, 2056, MATCH($B$1, resultados!$A$1:$ZZ$1, 0))</f>
        <v/>
      </c>
      <c r="B2062">
        <f>INDEX(resultados!$A$2:$ZZ$2614, 2056, MATCH($B$2, resultados!$A$1:$ZZ$1, 0))</f>
        <v/>
      </c>
      <c r="C2062">
        <f>INDEX(resultados!$A$2:$ZZ$2614, 2056, MATCH($B$3, resultados!$A$1:$ZZ$1, 0))</f>
        <v/>
      </c>
    </row>
    <row r="2063">
      <c r="A2063">
        <f>INDEX(resultados!$A$2:$ZZ$2614, 2057, MATCH($B$1, resultados!$A$1:$ZZ$1, 0))</f>
        <v/>
      </c>
      <c r="B2063">
        <f>INDEX(resultados!$A$2:$ZZ$2614, 2057, MATCH($B$2, resultados!$A$1:$ZZ$1, 0))</f>
        <v/>
      </c>
      <c r="C2063">
        <f>INDEX(resultados!$A$2:$ZZ$2614, 2057, MATCH($B$3, resultados!$A$1:$ZZ$1, 0))</f>
        <v/>
      </c>
    </row>
    <row r="2064">
      <c r="A2064">
        <f>INDEX(resultados!$A$2:$ZZ$2614, 2058, MATCH($B$1, resultados!$A$1:$ZZ$1, 0))</f>
        <v/>
      </c>
      <c r="B2064">
        <f>INDEX(resultados!$A$2:$ZZ$2614, 2058, MATCH($B$2, resultados!$A$1:$ZZ$1, 0))</f>
        <v/>
      </c>
      <c r="C2064">
        <f>INDEX(resultados!$A$2:$ZZ$2614, 2058, MATCH($B$3, resultados!$A$1:$ZZ$1, 0))</f>
        <v/>
      </c>
    </row>
    <row r="2065">
      <c r="A2065">
        <f>INDEX(resultados!$A$2:$ZZ$2614, 2059, MATCH($B$1, resultados!$A$1:$ZZ$1, 0))</f>
        <v/>
      </c>
      <c r="B2065">
        <f>INDEX(resultados!$A$2:$ZZ$2614, 2059, MATCH($B$2, resultados!$A$1:$ZZ$1, 0))</f>
        <v/>
      </c>
      <c r="C2065">
        <f>INDEX(resultados!$A$2:$ZZ$2614, 2059, MATCH($B$3, resultados!$A$1:$ZZ$1, 0))</f>
        <v/>
      </c>
    </row>
    <row r="2066">
      <c r="A2066">
        <f>INDEX(resultados!$A$2:$ZZ$2614, 2060, MATCH($B$1, resultados!$A$1:$ZZ$1, 0))</f>
        <v/>
      </c>
      <c r="B2066">
        <f>INDEX(resultados!$A$2:$ZZ$2614, 2060, MATCH($B$2, resultados!$A$1:$ZZ$1, 0))</f>
        <v/>
      </c>
      <c r="C2066">
        <f>INDEX(resultados!$A$2:$ZZ$2614, 2060, MATCH($B$3, resultados!$A$1:$ZZ$1, 0))</f>
        <v/>
      </c>
    </row>
    <row r="2067">
      <c r="A2067">
        <f>INDEX(resultados!$A$2:$ZZ$2614, 2061, MATCH($B$1, resultados!$A$1:$ZZ$1, 0))</f>
        <v/>
      </c>
      <c r="B2067">
        <f>INDEX(resultados!$A$2:$ZZ$2614, 2061, MATCH($B$2, resultados!$A$1:$ZZ$1, 0))</f>
        <v/>
      </c>
      <c r="C2067">
        <f>INDEX(resultados!$A$2:$ZZ$2614, 2061, MATCH($B$3, resultados!$A$1:$ZZ$1, 0))</f>
        <v/>
      </c>
    </row>
    <row r="2068">
      <c r="A2068">
        <f>INDEX(resultados!$A$2:$ZZ$2614, 2062, MATCH($B$1, resultados!$A$1:$ZZ$1, 0))</f>
        <v/>
      </c>
      <c r="B2068">
        <f>INDEX(resultados!$A$2:$ZZ$2614, 2062, MATCH($B$2, resultados!$A$1:$ZZ$1, 0))</f>
        <v/>
      </c>
      <c r="C2068">
        <f>INDEX(resultados!$A$2:$ZZ$2614, 2062, MATCH($B$3, resultados!$A$1:$ZZ$1, 0))</f>
        <v/>
      </c>
    </row>
    <row r="2069">
      <c r="A2069">
        <f>INDEX(resultados!$A$2:$ZZ$2614, 2063, MATCH($B$1, resultados!$A$1:$ZZ$1, 0))</f>
        <v/>
      </c>
      <c r="B2069">
        <f>INDEX(resultados!$A$2:$ZZ$2614, 2063, MATCH($B$2, resultados!$A$1:$ZZ$1, 0))</f>
        <v/>
      </c>
      <c r="C2069">
        <f>INDEX(resultados!$A$2:$ZZ$2614, 2063, MATCH($B$3, resultados!$A$1:$ZZ$1, 0))</f>
        <v/>
      </c>
    </row>
    <row r="2070">
      <c r="A2070">
        <f>INDEX(resultados!$A$2:$ZZ$2614, 2064, MATCH($B$1, resultados!$A$1:$ZZ$1, 0))</f>
        <v/>
      </c>
      <c r="B2070">
        <f>INDEX(resultados!$A$2:$ZZ$2614, 2064, MATCH($B$2, resultados!$A$1:$ZZ$1, 0))</f>
        <v/>
      </c>
      <c r="C2070">
        <f>INDEX(resultados!$A$2:$ZZ$2614, 2064, MATCH($B$3, resultados!$A$1:$ZZ$1, 0))</f>
        <v/>
      </c>
    </row>
    <row r="2071">
      <c r="A2071">
        <f>INDEX(resultados!$A$2:$ZZ$2614, 2065, MATCH($B$1, resultados!$A$1:$ZZ$1, 0))</f>
        <v/>
      </c>
      <c r="B2071">
        <f>INDEX(resultados!$A$2:$ZZ$2614, 2065, MATCH($B$2, resultados!$A$1:$ZZ$1, 0))</f>
        <v/>
      </c>
      <c r="C2071">
        <f>INDEX(resultados!$A$2:$ZZ$2614, 2065, MATCH($B$3, resultados!$A$1:$ZZ$1, 0))</f>
        <v/>
      </c>
    </row>
    <row r="2072">
      <c r="A2072">
        <f>INDEX(resultados!$A$2:$ZZ$2614, 2066, MATCH($B$1, resultados!$A$1:$ZZ$1, 0))</f>
        <v/>
      </c>
      <c r="B2072">
        <f>INDEX(resultados!$A$2:$ZZ$2614, 2066, MATCH($B$2, resultados!$A$1:$ZZ$1, 0))</f>
        <v/>
      </c>
      <c r="C2072">
        <f>INDEX(resultados!$A$2:$ZZ$2614, 2066, MATCH($B$3, resultados!$A$1:$ZZ$1, 0))</f>
        <v/>
      </c>
    </row>
    <row r="2073">
      <c r="A2073">
        <f>INDEX(resultados!$A$2:$ZZ$2614, 2067, MATCH($B$1, resultados!$A$1:$ZZ$1, 0))</f>
        <v/>
      </c>
      <c r="B2073">
        <f>INDEX(resultados!$A$2:$ZZ$2614, 2067, MATCH($B$2, resultados!$A$1:$ZZ$1, 0))</f>
        <v/>
      </c>
      <c r="C2073">
        <f>INDEX(resultados!$A$2:$ZZ$2614, 2067, MATCH($B$3, resultados!$A$1:$ZZ$1, 0))</f>
        <v/>
      </c>
    </row>
    <row r="2074">
      <c r="A2074">
        <f>INDEX(resultados!$A$2:$ZZ$2614, 2068, MATCH($B$1, resultados!$A$1:$ZZ$1, 0))</f>
        <v/>
      </c>
      <c r="B2074">
        <f>INDEX(resultados!$A$2:$ZZ$2614, 2068, MATCH($B$2, resultados!$A$1:$ZZ$1, 0))</f>
        <v/>
      </c>
      <c r="C2074">
        <f>INDEX(resultados!$A$2:$ZZ$2614, 2068, MATCH($B$3, resultados!$A$1:$ZZ$1, 0))</f>
        <v/>
      </c>
    </row>
    <row r="2075">
      <c r="A2075">
        <f>INDEX(resultados!$A$2:$ZZ$2614, 2069, MATCH($B$1, resultados!$A$1:$ZZ$1, 0))</f>
        <v/>
      </c>
      <c r="B2075">
        <f>INDEX(resultados!$A$2:$ZZ$2614, 2069, MATCH($B$2, resultados!$A$1:$ZZ$1, 0))</f>
        <v/>
      </c>
      <c r="C2075">
        <f>INDEX(resultados!$A$2:$ZZ$2614, 2069, MATCH($B$3, resultados!$A$1:$ZZ$1, 0))</f>
        <v/>
      </c>
    </row>
    <row r="2076">
      <c r="A2076">
        <f>INDEX(resultados!$A$2:$ZZ$2614, 2070, MATCH($B$1, resultados!$A$1:$ZZ$1, 0))</f>
        <v/>
      </c>
      <c r="B2076">
        <f>INDEX(resultados!$A$2:$ZZ$2614, 2070, MATCH($B$2, resultados!$A$1:$ZZ$1, 0))</f>
        <v/>
      </c>
      <c r="C2076">
        <f>INDEX(resultados!$A$2:$ZZ$2614, 2070, MATCH($B$3, resultados!$A$1:$ZZ$1, 0))</f>
        <v/>
      </c>
    </row>
    <row r="2077">
      <c r="A2077">
        <f>INDEX(resultados!$A$2:$ZZ$2614, 2071, MATCH($B$1, resultados!$A$1:$ZZ$1, 0))</f>
        <v/>
      </c>
      <c r="B2077">
        <f>INDEX(resultados!$A$2:$ZZ$2614, 2071, MATCH($B$2, resultados!$A$1:$ZZ$1, 0))</f>
        <v/>
      </c>
      <c r="C2077">
        <f>INDEX(resultados!$A$2:$ZZ$2614, 2071, MATCH($B$3, resultados!$A$1:$ZZ$1, 0))</f>
        <v/>
      </c>
    </row>
    <row r="2078">
      <c r="A2078">
        <f>INDEX(resultados!$A$2:$ZZ$2614, 2072, MATCH($B$1, resultados!$A$1:$ZZ$1, 0))</f>
        <v/>
      </c>
      <c r="B2078">
        <f>INDEX(resultados!$A$2:$ZZ$2614, 2072, MATCH($B$2, resultados!$A$1:$ZZ$1, 0))</f>
        <v/>
      </c>
      <c r="C2078">
        <f>INDEX(resultados!$A$2:$ZZ$2614, 2072, MATCH($B$3, resultados!$A$1:$ZZ$1, 0))</f>
        <v/>
      </c>
    </row>
    <row r="2079">
      <c r="A2079">
        <f>INDEX(resultados!$A$2:$ZZ$2614, 2073, MATCH($B$1, resultados!$A$1:$ZZ$1, 0))</f>
        <v/>
      </c>
      <c r="B2079">
        <f>INDEX(resultados!$A$2:$ZZ$2614, 2073, MATCH($B$2, resultados!$A$1:$ZZ$1, 0))</f>
        <v/>
      </c>
      <c r="C2079">
        <f>INDEX(resultados!$A$2:$ZZ$2614, 2073, MATCH($B$3, resultados!$A$1:$ZZ$1, 0))</f>
        <v/>
      </c>
    </row>
    <row r="2080">
      <c r="A2080">
        <f>INDEX(resultados!$A$2:$ZZ$2614, 2074, MATCH($B$1, resultados!$A$1:$ZZ$1, 0))</f>
        <v/>
      </c>
      <c r="B2080">
        <f>INDEX(resultados!$A$2:$ZZ$2614, 2074, MATCH($B$2, resultados!$A$1:$ZZ$1, 0))</f>
        <v/>
      </c>
      <c r="C2080">
        <f>INDEX(resultados!$A$2:$ZZ$2614, 2074, MATCH($B$3, resultados!$A$1:$ZZ$1, 0))</f>
        <v/>
      </c>
    </row>
    <row r="2081">
      <c r="A2081">
        <f>INDEX(resultados!$A$2:$ZZ$2614, 2075, MATCH($B$1, resultados!$A$1:$ZZ$1, 0))</f>
        <v/>
      </c>
      <c r="B2081">
        <f>INDEX(resultados!$A$2:$ZZ$2614, 2075, MATCH($B$2, resultados!$A$1:$ZZ$1, 0))</f>
        <v/>
      </c>
      <c r="C2081">
        <f>INDEX(resultados!$A$2:$ZZ$2614, 2075, MATCH($B$3, resultados!$A$1:$ZZ$1, 0))</f>
        <v/>
      </c>
    </row>
    <row r="2082">
      <c r="A2082">
        <f>INDEX(resultados!$A$2:$ZZ$2614, 2076, MATCH($B$1, resultados!$A$1:$ZZ$1, 0))</f>
        <v/>
      </c>
      <c r="B2082">
        <f>INDEX(resultados!$A$2:$ZZ$2614, 2076, MATCH($B$2, resultados!$A$1:$ZZ$1, 0))</f>
        <v/>
      </c>
      <c r="C2082">
        <f>INDEX(resultados!$A$2:$ZZ$2614, 2076, MATCH($B$3, resultados!$A$1:$ZZ$1, 0))</f>
        <v/>
      </c>
    </row>
    <row r="2083">
      <c r="A2083">
        <f>INDEX(resultados!$A$2:$ZZ$2614, 2077, MATCH($B$1, resultados!$A$1:$ZZ$1, 0))</f>
        <v/>
      </c>
      <c r="B2083">
        <f>INDEX(resultados!$A$2:$ZZ$2614, 2077, MATCH($B$2, resultados!$A$1:$ZZ$1, 0))</f>
        <v/>
      </c>
      <c r="C2083">
        <f>INDEX(resultados!$A$2:$ZZ$2614, 2077, MATCH($B$3, resultados!$A$1:$ZZ$1, 0))</f>
        <v/>
      </c>
    </row>
    <row r="2084">
      <c r="A2084">
        <f>INDEX(resultados!$A$2:$ZZ$2614, 2078, MATCH($B$1, resultados!$A$1:$ZZ$1, 0))</f>
        <v/>
      </c>
      <c r="B2084">
        <f>INDEX(resultados!$A$2:$ZZ$2614, 2078, MATCH($B$2, resultados!$A$1:$ZZ$1, 0))</f>
        <v/>
      </c>
      <c r="C2084">
        <f>INDEX(resultados!$A$2:$ZZ$2614, 2078, MATCH($B$3, resultados!$A$1:$ZZ$1, 0))</f>
        <v/>
      </c>
    </row>
    <row r="2085">
      <c r="A2085">
        <f>INDEX(resultados!$A$2:$ZZ$2614, 2079, MATCH($B$1, resultados!$A$1:$ZZ$1, 0))</f>
        <v/>
      </c>
      <c r="B2085">
        <f>INDEX(resultados!$A$2:$ZZ$2614, 2079, MATCH($B$2, resultados!$A$1:$ZZ$1, 0))</f>
        <v/>
      </c>
      <c r="C2085">
        <f>INDEX(resultados!$A$2:$ZZ$2614, 2079, MATCH($B$3, resultados!$A$1:$ZZ$1, 0))</f>
        <v/>
      </c>
    </row>
    <row r="2086">
      <c r="A2086">
        <f>INDEX(resultados!$A$2:$ZZ$2614, 2080, MATCH($B$1, resultados!$A$1:$ZZ$1, 0))</f>
        <v/>
      </c>
      <c r="B2086">
        <f>INDEX(resultados!$A$2:$ZZ$2614, 2080, MATCH($B$2, resultados!$A$1:$ZZ$1, 0))</f>
        <v/>
      </c>
      <c r="C2086">
        <f>INDEX(resultados!$A$2:$ZZ$2614, 2080, MATCH($B$3, resultados!$A$1:$ZZ$1, 0))</f>
        <v/>
      </c>
    </row>
    <row r="2087">
      <c r="A2087">
        <f>INDEX(resultados!$A$2:$ZZ$2614, 2081, MATCH($B$1, resultados!$A$1:$ZZ$1, 0))</f>
        <v/>
      </c>
      <c r="B2087">
        <f>INDEX(resultados!$A$2:$ZZ$2614, 2081, MATCH($B$2, resultados!$A$1:$ZZ$1, 0))</f>
        <v/>
      </c>
      <c r="C2087">
        <f>INDEX(resultados!$A$2:$ZZ$2614, 2081, MATCH($B$3, resultados!$A$1:$ZZ$1, 0))</f>
        <v/>
      </c>
    </row>
    <row r="2088">
      <c r="A2088">
        <f>INDEX(resultados!$A$2:$ZZ$2614, 2082, MATCH($B$1, resultados!$A$1:$ZZ$1, 0))</f>
        <v/>
      </c>
      <c r="B2088">
        <f>INDEX(resultados!$A$2:$ZZ$2614, 2082, MATCH($B$2, resultados!$A$1:$ZZ$1, 0))</f>
        <v/>
      </c>
      <c r="C2088">
        <f>INDEX(resultados!$A$2:$ZZ$2614, 2082, MATCH($B$3, resultados!$A$1:$ZZ$1, 0))</f>
        <v/>
      </c>
    </row>
    <row r="2089">
      <c r="A2089">
        <f>INDEX(resultados!$A$2:$ZZ$2614, 2083, MATCH($B$1, resultados!$A$1:$ZZ$1, 0))</f>
        <v/>
      </c>
      <c r="B2089">
        <f>INDEX(resultados!$A$2:$ZZ$2614, 2083, MATCH($B$2, resultados!$A$1:$ZZ$1, 0))</f>
        <v/>
      </c>
      <c r="C2089">
        <f>INDEX(resultados!$A$2:$ZZ$2614, 2083, MATCH($B$3, resultados!$A$1:$ZZ$1, 0))</f>
        <v/>
      </c>
    </row>
    <row r="2090">
      <c r="A2090">
        <f>INDEX(resultados!$A$2:$ZZ$2614, 2084, MATCH($B$1, resultados!$A$1:$ZZ$1, 0))</f>
        <v/>
      </c>
      <c r="B2090">
        <f>INDEX(resultados!$A$2:$ZZ$2614, 2084, MATCH($B$2, resultados!$A$1:$ZZ$1, 0))</f>
        <v/>
      </c>
      <c r="C2090">
        <f>INDEX(resultados!$A$2:$ZZ$2614, 2084, MATCH($B$3, resultados!$A$1:$ZZ$1, 0))</f>
        <v/>
      </c>
    </row>
    <row r="2091">
      <c r="A2091">
        <f>INDEX(resultados!$A$2:$ZZ$2614, 2085, MATCH($B$1, resultados!$A$1:$ZZ$1, 0))</f>
        <v/>
      </c>
      <c r="B2091">
        <f>INDEX(resultados!$A$2:$ZZ$2614, 2085, MATCH($B$2, resultados!$A$1:$ZZ$1, 0))</f>
        <v/>
      </c>
      <c r="C2091">
        <f>INDEX(resultados!$A$2:$ZZ$2614, 2085, MATCH($B$3, resultados!$A$1:$ZZ$1, 0))</f>
        <v/>
      </c>
    </row>
    <row r="2092">
      <c r="A2092">
        <f>INDEX(resultados!$A$2:$ZZ$2614, 2086, MATCH($B$1, resultados!$A$1:$ZZ$1, 0))</f>
        <v/>
      </c>
      <c r="B2092">
        <f>INDEX(resultados!$A$2:$ZZ$2614, 2086, MATCH($B$2, resultados!$A$1:$ZZ$1, 0))</f>
        <v/>
      </c>
      <c r="C2092">
        <f>INDEX(resultados!$A$2:$ZZ$2614, 2086, MATCH($B$3, resultados!$A$1:$ZZ$1, 0))</f>
        <v/>
      </c>
    </row>
    <row r="2093">
      <c r="A2093">
        <f>INDEX(resultados!$A$2:$ZZ$2614, 2087, MATCH($B$1, resultados!$A$1:$ZZ$1, 0))</f>
        <v/>
      </c>
      <c r="B2093">
        <f>INDEX(resultados!$A$2:$ZZ$2614, 2087, MATCH($B$2, resultados!$A$1:$ZZ$1, 0))</f>
        <v/>
      </c>
      <c r="C2093">
        <f>INDEX(resultados!$A$2:$ZZ$2614, 2087, MATCH($B$3, resultados!$A$1:$ZZ$1, 0))</f>
        <v/>
      </c>
    </row>
    <row r="2094">
      <c r="A2094">
        <f>INDEX(resultados!$A$2:$ZZ$2614, 2088, MATCH($B$1, resultados!$A$1:$ZZ$1, 0))</f>
        <v/>
      </c>
      <c r="B2094">
        <f>INDEX(resultados!$A$2:$ZZ$2614, 2088, MATCH($B$2, resultados!$A$1:$ZZ$1, 0))</f>
        <v/>
      </c>
      <c r="C2094">
        <f>INDEX(resultados!$A$2:$ZZ$2614, 2088, MATCH($B$3, resultados!$A$1:$ZZ$1, 0))</f>
        <v/>
      </c>
    </row>
    <row r="2095">
      <c r="A2095">
        <f>INDEX(resultados!$A$2:$ZZ$2614, 2089, MATCH($B$1, resultados!$A$1:$ZZ$1, 0))</f>
        <v/>
      </c>
      <c r="B2095">
        <f>INDEX(resultados!$A$2:$ZZ$2614, 2089, MATCH($B$2, resultados!$A$1:$ZZ$1, 0))</f>
        <v/>
      </c>
      <c r="C2095">
        <f>INDEX(resultados!$A$2:$ZZ$2614, 2089, MATCH($B$3, resultados!$A$1:$ZZ$1, 0))</f>
        <v/>
      </c>
    </row>
    <row r="2096">
      <c r="A2096">
        <f>INDEX(resultados!$A$2:$ZZ$2614, 2090, MATCH($B$1, resultados!$A$1:$ZZ$1, 0))</f>
        <v/>
      </c>
      <c r="B2096">
        <f>INDEX(resultados!$A$2:$ZZ$2614, 2090, MATCH($B$2, resultados!$A$1:$ZZ$1, 0))</f>
        <v/>
      </c>
      <c r="C2096">
        <f>INDEX(resultados!$A$2:$ZZ$2614, 2090, MATCH($B$3, resultados!$A$1:$ZZ$1, 0))</f>
        <v/>
      </c>
    </row>
    <row r="2097">
      <c r="A2097">
        <f>INDEX(resultados!$A$2:$ZZ$2614, 2091, MATCH($B$1, resultados!$A$1:$ZZ$1, 0))</f>
        <v/>
      </c>
      <c r="B2097">
        <f>INDEX(resultados!$A$2:$ZZ$2614, 2091, MATCH($B$2, resultados!$A$1:$ZZ$1, 0))</f>
        <v/>
      </c>
      <c r="C2097">
        <f>INDEX(resultados!$A$2:$ZZ$2614, 2091, MATCH($B$3, resultados!$A$1:$ZZ$1, 0))</f>
        <v/>
      </c>
    </row>
    <row r="2098">
      <c r="A2098">
        <f>INDEX(resultados!$A$2:$ZZ$2614, 2092, MATCH($B$1, resultados!$A$1:$ZZ$1, 0))</f>
        <v/>
      </c>
      <c r="B2098">
        <f>INDEX(resultados!$A$2:$ZZ$2614, 2092, MATCH($B$2, resultados!$A$1:$ZZ$1, 0))</f>
        <v/>
      </c>
      <c r="C2098">
        <f>INDEX(resultados!$A$2:$ZZ$2614, 2092, MATCH($B$3, resultados!$A$1:$ZZ$1, 0))</f>
        <v/>
      </c>
    </row>
    <row r="2099">
      <c r="A2099">
        <f>INDEX(resultados!$A$2:$ZZ$2614, 2093, MATCH($B$1, resultados!$A$1:$ZZ$1, 0))</f>
        <v/>
      </c>
      <c r="B2099">
        <f>INDEX(resultados!$A$2:$ZZ$2614, 2093, MATCH($B$2, resultados!$A$1:$ZZ$1, 0))</f>
        <v/>
      </c>
      <c r="C2099">
        <f>INDEX(resultados!$A$2:$ZZ$2614, 2093, MATCH($B$3, resultados!$A$1:$ZZ$1, 0))</f>
        <v/>
      </c>
    </row>
    <row r="2100">
      <c r="A2100">
        <f>INDEX(resultados!$A$2:$ZZ$2614, 2094, MATCH($B$1, resultados!$A$1:$ZZ$1, 0))</f>
        <v/>
      </c>
      <c r="B2100">
        <f>INDEX(resultados!$A$2:$ZZ$2614, 2094, MATCH($B$2, resultados!$A$1:$ZZ$1, 0))</f>
        <v/>
      </c>
      <c r="C2100">
        <f>INDEX(resultados!$A$2:$ZZ$2614, 2094, MATCH($B$3, resultados!$A$1:$ZZ$1, 0))</f>
        <v/>
      </c>
    </row>
    <row r="2101">
      <c r="A2101">
        <f>INDEX(resultados!$A$2:$ZZ$2614, 2095, MATCH($B$1, resultados!$A$1:$ZZ$1, 0))</f>
        <v/>
      </c>
      <c r="B2101">
        <f>INDEX(resultados!$A$2:$ZZ$2614, 2095, MATCH($B$2, resultados!$A$1:$ZZ$1, 0))</f>
        <v/>
      </c>
      <c r="C2101">
        <f>INDEX(resultados!$A$2:$ZZ$2614, 2095, MATCH($B$3, resultados!$A$1:$ZZ$1, 0))</f>
        <v/>
      </c>
    </row>
    <row r="2102">
      <c r="A2102">
        <f>INDEX(resultados!$A$2:$ZZ$2614, 2096, MATCH($B$1, resultados!$A$1:$ZZ$1, 0))</f>
        <v/>
      </c>
      <c r="B2102">
        <f>INDEX(resultados!$A$2:$ZZ$2614, 2096, MATCH($B$2, resultados!$A$1:$ZZ$1, 0))</f>
        <v/>
      </c>
      <c r="C2102">
        <f>INDEX(resultados!$A$2:$ZZ$2614, 2096, MATCH($B$3, resultados!$A$1:$ZZ$1, 0))</f>
        <v/>
      </c>
    </row>
    <row r="2103">
      <c r="A2103">
        <f>INDEX(resultados!$A$2:$ZZ$2614, 2097, MATCH($B$1, resultados!$A$1:$ZZ$1, 0))</f>
        <v/>
      </c>
      <c r="B2103">
        <f>INDEX(resultados!$A$2:$ZZ$2614, 2097, MATCH($B$2, resultados!$A$1:$ZZ$1, 0))</f>
        <v/>
      </c>
      <c r="C2103">
        <f>INDEX(resultados!$A$2:$ZZ$2614, 2097, MATCH($B$3, resultados!$A$1:$ZZ$1, 0))</f>
        <v/>
      </c>
    </row>
    <row r="2104">
      <c r="A2104">
        <f>INDEX(resultados!$A$2:$ZZ$2614, 2098, MATCH($B$1, resultados!$A$1:$ZZ$1, 0))</f>
        <v/>
      </c>
      <c r="B2104">
        <f>INDEX(resultados!$A$2:$ZZ$2614, 2098, MATCH($B$2, resultados!$A$1:$ZZ$1, 0))</f>
        <v/>
      </c>
      <c r="C2104">
        <f>INDEX(resultados!$A$2:$ZZ$2614, 2098, MATCH($B$3, resultados!$A$1:$ZZ$1, 0))</f>
        <v/>
      </c>
    </row>
    <row r="2105">
      <c r="A2105">
        <f>INDEX(resultados!$A$2:$ZZ$2614, 2099, MATCH($B$1, resultados!$A$1:$ZZ$1, 0))</f>
        <v/>
      </c>
      <c r="B2105">
        <f>INDEX(resultados!$A$2:$ZZ$2614, 2099, MATCH($B$2, resultados!$A$1:$ZZ$1, 0))</f>
        <v/>
      </c>
      <c r="C2105">
        <f>INDEX(resultados!$A$2:$ZZ$2614, 2099, MATCH($B$3, resultados!$A$1:$ZZ$1, 0))</f>
        <v/>
      </c>
    </row>
    <row r="2106">
      <c r="A2106">
        <f>INDEX(resultados!$A$2:$ZZ$2614, 2100, MATCH($B$1, resultados!$A$1:$ZZ$1, 0))</f>
        <v/>
      </c>
      <c r="B2106">
        <f>INDEX(resultados!$A$2:$ZZ$2614, 2100, MATCH($B$2, resultados!$A$1:$ZZ$1, 0))</f>
        <v/>
      </c>
      <c r="C2106">
        <f>INDEX(resultados!$A$2:$ZZ$2614, 2100, MATCH($B$3, resultados!$A$1:$ZZ$1, 0))</f>
        <v/>
      </c>
    </row>
    <row r="2107">
      <c r="A2107">
        <f>INDEX(resultados!$A$2:$ZZ$2614, 2101, MATCH($B$1, resultados!$A$1:$ZZ$1, 0))</f>
        <v/>
      </c>
      <c r="B2107">
        <f>INDEX(resultados!$A$2:$ZZ$2614, 2101, MATCH($B$2, resultados!$A$1:$ZZ$1, 0))</f>
        <v/>
      </c>
      <c r="C2107">
        <f>INDEX(resultados!$A$2:$ZZ$2614, 2101, MATCH($B$3, resultados!$A$1:$ZZ$1, 0))</f>
        <v/>
      </c>
    </row>
    <row r="2108">
      <c r="A2108">
        <f>INDEX(resultados!$A$2:$ZZ$2614, 2102, MATCH($B$1, resultados!$A$1:$ZZ$1, 0))</f>
        <v/>
      </c>
      <c r="B2108">
        <f>INDEX(resultados!$A$2:$ZZ$2614, 2102, MATCH($B$2, resultados!$A$1:$ZZ$1, 0))</f>
        <v/>
      </c>
      <c r="C2108">
        <f>INDEX(resultados!$A$2:$ZZ$2614, 2102, MATCH($B$3, resultados!$A$1:$ZZ$1, 0))</f>
        <v/>
      </c>
    </row>
    <row r="2109">
      <c r="A2109">
        <f>INDEX(resultados!$A$2:$ZZ$2614, 2103, MATCH($B$1, resultados!$A$1:$ZZ$1, 0))</f>
        <v/>
      </c>
      <c r="B2109">
        <f>INDEX(resultados!$A$2:$ZZ$2614, 2103, MATCH($B$2, resultados!$A$1:$ZZ$1, 0))</f>
        <v/>
      </c>
      <c r="C2109">
        <f>INDEX(resultados!$A$2:$ZZ$2614, 2103, MATCH($B$3, resultados!$A$1:$ZZ$1, 0))</f>
        <v/>
      </c>
    </row>
    <row r="2110">
      <c r="A2110">
        <f>INDEX(resultados!$A$2:$ZZ$2614, 2104, MATCH($B$1, resultados!$A$1:$ZZ$1, 0))</f>
        <v/>
      </c>
      <c r="B2110">
        <f>INDEX(resultados!$A$2:$ZZ$2614, 2104, MATCH($B$2, resultados!$A$1:$ZZ$1, 0))</f>
        <v/>
      </c>
      <c r="C2110">
        <f>INDEX(resultados!$A$2:$ZZ$2614, 2104, MATCH($B$3, resultados!$A$1:$ZZ$1, 0))</f>
        <v/>
      </c>
    </row>
    <row r="2111">
      <c r="A2111">
        <f>INDEX(resultados!$A$2:$ZZ$2614, 2105, MATCH($B$1, resultados!$A$1:$ZZ$1, 0))</f>
        <v/>
      </c>
      <c r="B2111">
        <f>INDEX(resultados!$A$2:$ZZ$2614, 2105, MATCH($B$2, resultados!$A$1:$ZZ$1, 0))</f>
        <v/>
      </c>
      <c r="C2111">
        <f>INDEX(resultados!$A$2:$ZZ$2614, 2105, MATCH($B$3, resultados!$A$1:$ZZ$1, 0))</f>
        <v/>
      </c>
    </row>
    <row r="2112">
      <c r="A2112">
        <f>INDEX(resultados!$A$2:$ZZ$2614, 2106, MATCH($B$1, resultados!$A$1:$ZZ$1, 0))</f>
        <v/>
      </c>
      <c r="B2112">
        <f>INDEX(resultados!$A$2:$ZZ$2614, 2106, MATCH($B$2, resultados!$A$1:$ZZ$1, 0))</f>
        <v/>
      </c>
      <c r="C2112">
        <f>INDEX(resultados!$A$2:$ZZ$2614, 2106, MATCH($B$3, resultados!$A$1:$ZZ$1, 0))</f>
        <v/>
      </c>
    </row>
    <row r="2113">
      <c r="A2113">
        <f>INDEX(resultados!$A$2:$ZZ$2614, 2107, MATCH($B$1, resultados!$A$1:$ZZ$1, 0))</f>
        <v/>
      </c>
      <c r="B2113">
        <f>INDEX(resultados!$A$2:$ZZ$2614, 2107, MATCH($B$2, resultados!$A$1:$ZZ$1, 0))</f>
        <v/>
      </c>
      <c r="C2113">
        <f>INDEX(resultados!$A$2:$ZZ$2614, 2107, MATCH($B$3, resultados!$A$1:$ZZ$1, 0))</f>
        <v/>
      </c>
    </row>
    <row r="2114">
      <c r="A2114">
        <f>INDEX(resultados!$A$2:$ZZ$2614, 2108, MATCH($B$1, resultados!$A$1:$ZZ$1, 0))</f>
        <v/>
      </c>
      <c r="B2114">
        <f>INDEX(resultados!$A$2:$ZZ$2614, 2108, MATCH($B$2, resultados!$A$1:$ZZ$1, 0))</f>
        <v/>
      </c>
      <c r="C2114">
        <f>INDEX(resultados!$A$2:$ZZ$2614, 2108, MATCH($B$3, resultados!$A$1:$ZZ$1, 0))</f>
        <v/>
      </c>
    </row>
    <row r="2115">
      <c r="A2115">
        <f>INDEX(resultados!$A$2:$ZZ$2614, 2109, MATCH($B$1, resultados!$A$1:$ZZ$1, 0))</f>
        <v/>
      </c>
      <c r="B2115">
        <f>INDEX(resultados!$A$2:$ZZ$2614, 2109, MATCH($B$2, resultados!$A$1:$ZZ$1, 0))</f>
        <v/>
      </c>
      <c r="C2115">
        <f>INDEX(resultados!$A$2:$ZZ$2614, 2109, MATCH($B$3, resultados!$A$1:$ZZ$1, 0))</f>
        <v/>
      </c>
    </row>
    <row r="2116">
      <c r="A2116">
        <f>INDEX(resultados!$A$2:$ZZ$2614, 2110, MATCH($B$1, resultados!$A$1:$ZZ$1, 0))</f>
        <v/>
      </c>
      <c r="B2116">
        <f>INDEX(resultados!$A$2:$ZZ$2614, 2110, MATCH($B$2, resultados!$A$1:$ZZ$1, 0))</f>
        <v/>
      </c>
      <c r="C2116">
        <f>INDEX(resultados!$A$2:$ZZ$2614, 2110, MATCH($B$3, resultados!$A$1:$ZZ$1, 0))</f>
        <v/>
      </c>
    </row>
    <row r="2117">
      <c r="A2117">
        <f>INDEX(resultados!$A$2:$ZZ$2614, 2111, MATCH($B$1, resultados!$A$1:$ZZ$1, 0))</f>
        <v/>
      </c>
      <c r="B2117">
        <f>INDEX(resultados!$A$2:$ZZ$2614, 2111, MATCH($B$2, resultados!$A$1:$ZZ$1, 0))</f>
        <v/>
      </c>
      <c r="C2117">
        <f>INDEX(resultados!$A$2:$ZZ$2614, 2111, MATCH($B$3, resultados!$A$1:$ZZ$1, 0))</f>
        <v/>
      </c>
    </row>
    <row r="2118">
      <c r="A2118">
        <f>INDEX(resultados!$A$2:$ZZ$2614, 2112, MATCH($B$1, resultados!$A$1:$ZZ$1, 0))</f>
        <v/>
      </c>
      <c r="B2118">
        <f>INDEX(resultados!$A$2:$ZZ$2614, 2112, MATCH($B$2, resultados!$A$1:$ZZ$1, 0))</f>
        <v/>
      </c>
      <c r="C2118">
        <f>INDEX(resultados!$A$2:$ZZ$2614, 2112, MATCH($B$3, resultados!$A$1:$ZZ$1, 0))</f>
        <v/>
      </c>
    </row>
    <row r="2119">
      <c r="A2119">
        <f>INDEX(resultados!$A$2:$ZZ$2614, 2113, MATCH($B$1, resultados!$A$1:$ZZ$1, 0))</f>
        <v/>
      </c>
      <c r="B2119">
        <f>INDEX(resultados!$A$2:$ZZ$2614, 2113, MATCH($B$2, resultados!$A$1:$ZZ$1, 0))</f>
        <v/>
      </c>
      <c r="C2119">
        <f>INDEX(resultados!$A$2:$ZZ$2614, 2113, MATCH($B$3, resultados!$A$1:$ZZ$1, 0))</f>
        <v/>
      </c>
    </row>
    <row r="2120">
      <c r="A2120">
        <f>INDEX(resultados!$A$2:$ZZ$2614, 2114, MATCH($B$1, resultados!$A$1:$ZZ$1, 0))</f>
        <v/>
      </c>
      <c r="B2120">
        <f>INDEX(resultados!$A$2:$ZZ$2614, 2114, MATCH($B$2, resultados!$A$1:$ZZ$1, 0))</f>
        <v/>
      </c>
      <c r="C2120">
        <f>INDEX(resultados!$A$2:$ZZ$2614, 2114, MATCH($B$3, resultados!$A$1:$ZZ$1, 0))</f>
        <v/>
      </c>
    </row>
    <row r="2121">
      <c r="A2121">
        <f>INDEX(resultados!$A$2:$ZZ$2614, 2115, MATCH($B$1, resultados!$A$1:$ZZ$1, 0))</f>
        <v/>
      </c>
      <c r="B2121">
        <f>INDEX(resultados!$A$2:$ZZ$2614, 2115, MATCH($B$2, resultados!$A$1:$ZZ$1, 0))</f>
        <v/>
      </c>
      <c r="C2121">
        <f>INDEX(resultados!$A$2:$ZZ$2614, 2115, MATCH($B$3, resultados!$A$1:$ZZ$1, 0))</f>
        <v/>
      </c>
    </row>
    <row r="2122">
      <c r="A2122">
        <f>INDEX(resultados!$A$2:$ZZ$2614, 2116, MATCH($B$1, resultados!$A$1:$ZZ$1, 0))</f>
        <v/>
      </c>
      <c r="B2122">
        <f>INDEX(resultados!$A$2:$ZZ$2614, 2116, MATCH($B$2, resultados!$A$1:$ZZ$1, 0))</f>
        <v/>
      </c>
      <c r="C2122">
        <f>INDEX(resultados!$A$2:$ZZ$2614, 2116, MATCH($B$3, resultados!$A$1:$ZZ$1, 0))</f>
        <v/>
      </c>
    </row>
    <row r="2123">
      <c r="A2123">
        <f>INDEX(resultados!$A$2:$ZZ$2614, 2117, MATCH($B$1, resultados!$A$1:$ZZ$1, 0))</f>
        <v/>
      </c>
      <c r="B2123">
        <f>INDEX(resultados!$A$2:$ZZ$2614, 2117, MATCH($B$2, resultados!$A$1:$ZZ$1, 0))</f>
        <v/>
      </c>
      <c r="C2123">
        <f>INDEX(resultados!$A$2:$ZZ$2614, 2117, MATCH($B$3, resultados!$A$1:$ZZ$1, 0))</f>
        <v/>
      </c>
    </row>
    <row r="2124">
      <c r="A2124">
        <f>INDEX(resultados!$A$2:$ZZ$2614, 2118, MATCH($B$1, resultados!$A$1:$ZZ$1, 0))</f>
        <v/>
      </c>
      <c r="B2124">
        <f>INDEX(resultados!$A$2:$ZZ$2614, 2118, MATCH($B$2, resultados!$A$1:$ZZ$1, 0))</f>
        <v/>
      </c>
      <c r="C2124">
        <f>INDEX(resultados!$A$2:$ZZ$2614, 2118, MATCH($B$3, resultados!$A$1:$ZZ$1, 0))</f>
        <v/>
      </c>
    </row>
    <row r="2125">
      <c r="A2125">
        <f>INDEX(resultados!$A$2:$ZZ$2614, 2119, MATCH($B$1, resultados!$A$1:$ZZ$1, 0))</f>
        <v/>
      </c>
      <c r="B2125">
        <f>INDEX(resultados!$A$2:$ZZ$2614, 2119, MATCH($B$2, resultados!$A$1:$ZZ$1, 0))</f>
        <v/>
      </c>
      <c r="C2125">
        <f>INDEX(resultados!$A$2:$ZZ$2614, 2119, MATCH($B$3, resultados!$A$1:$ZZ$1, 0))</f>
        <v/>
      </c>
    </row>
    <row r="2126">
      <c r="A2126">
        <f>INDEX(resultados!$A$2:$ZZ$2614, 2120, MATCH($B$1, resultados!$A$1:$ZZ$1, 0))</f>
        <v/>
      </c>
      <c r="B2126">
        <f>INDEX(resultados!$A$2:$ZZ$2614, 2120, MATCH($B$2, resultados!$A$1:$ZZ$1, 0))</f>
        <v/>
      </c>
      <c r="C2126">
        <f>INDEX(resultados!$A$2:$ZZ$2614, 2120, MATCH($B$3, resultados!$A$1:$ZZ$1, 0))</f>
        <v/>
      </c>
    </row>
    <row r="2127">
      <c r="A2127">
        <f>INDEX(resultados!$A$2:$ZZ$2614, 2121, MATCH($B$1, resultados!$A$1:$ZZ$1, 0))</f>
        <v/>
      </c>
      <c r="B2127">
        <f>INDEX(resultados!$A$2:$ZZ$2614, 2121, MATCH($B$2, resultados!$A$1:$ZZ$1, 0))</f>
        <v/>
      </c>
      <c r="C2127">
        <f>INDEX(resultados!$A$2:$ZZ$2614, 2121, MATCH($B$3, resultados!$A$1:$ZZ$1, 0))</f>
        <v/>
      </c>
    </row>
    <row r="2128">
      <c r="A2128">
        <f>INDEX(resultados!$A$2:$ZZ$2614, 2122, MATCH($B$1, resultados!$A$1:$ZZ$1, 0))</f>
        <v/>
      </c>
      <c r="B2128">
        <f>INDEX(resultados!$A$2:$ZZ$2614, 2122, MATCH($B$2, resultados!$A$1:$ZZ$1, 0))</f>
        <v/>
      </c>
      <c r="C2128">
        <f>INDEX(resultados!$A$2:$ZZ$2614, 2122, MATCH($B$3, resultados!$A$1:$ZZ$1, 0))</f>
        <v/>
      </c>
    </row>
    <row r="2129">
      <c r="A2129">
        <f>INDEX(resultados!$A$2:$ZZ$2614, 2123, MATCH($B$1, resultados!$A$1:$ZZ$1, 0))</f>
        <v/>
      </c>
      <c r="B2129">
        <f>INDEX(resultados!$A$2:$ZZ$2614, 2123, MATCH($B$2, resultados!$A$1:$ZZ$1, 0))</f>
        <v/>
      </c>
      <c r="C2129">
        <f>INDEX(resultados!$A$2:$ZZ$2614, 2123, MATCH($B$3, resultados!$A$1:$ZZ$1, 0))</f>
        <v/>
      </c>
    </row>
    <row r="2130">
      <c r="A2130">
        <f>INDEX(resultados!$A$2:$ZZ$2614, 2124, MATCH($B$1, resultados!$A$1:$ZZ$1, 0))</f>
        <v/>
      </c>
      <c r="B2130">
        <f>INDEX(resultados!$A$2:$ZZ$2614, 2124, MATCH($B$2, resultados!$A$1:$ZZ$1, 0))</f>
        <v/>
      </c>
      <c r="C2130">
        <f>INDEX(resultados!$A$2:$ZZ$2614, 2124, MATCH($B$3, resultados!$A$1:$ZZ$1, 0))</f>
        <v/>
      </c>
    </row>
    <row r="2131">
      <c r="A2131">
        <f>INDEX(resultados!$A$2:$ZZ$2614, 2125, MATCH($B$1, resultados!$A$1:$ZZ$1, 0))</f>
        <v/>
      </c>
      <c r="B2131">
        <f>INDEX(resultados!$A$2:$ZZ$2614, 2125, MATCH($B$2, resultados!$A$1:$ZZ$1, 0))</f>
        <v/>
      </c>
      <c r="C2131">
        <f>INDEX(resultados!$A$2:$ZZ$2614, 2125, MATCH($B$3, resultados!$A$1:$ZZ$1, 0))</f>
        <v/>
      </c>
    </row>
    <row r="2132">
      <c r="A2132">
        <f>INDEX(resultados!$A$2:$ZZ$2614, 2126, MATCH($B$1, resultados!$A$1:$ZZ$1, 0))</f>
        <v/>
      </c>
      <c r="B2132">
        <f>INDEX(resultados!$A$2:$ZZ$2614, 2126, MATCH($B$2, resultados!$A$1:$ZZ$1, 0))</f>
        <v/>
      </c>
      <c r="C2132">
        <f>INDEX(resultados!$A$2:$ZZ$2614, 2126, MATCH($B$3, resultados!$A$1:$ZZ$1, 0))</f>
        <v/>
      </c>
    </row>
    <row r="2133">
      <c r="A2133">
        <f>INDEX(resultados!$A$2:$ZZ$2614, 2127, MATCH($B$1, resultados!$A$1:$ZZ$1, 0))</f>
        <v/>
      </c>
      <c r="B2133">
        <f>INDEX(resultados!$A$2:$ZZ$2614, 2127, MATCH($B$2, resultados!$A$1:$ZZ$1, 0))</f>
        <v/>
      </c>
      <c r="C2133">
        <f>INDEX(resultados!$A$2:$ZZ$2614, 2127, MATCH($B$3, resultados!$A$1:$ZZ$1, 0))</f>
        <v/>
      </c>
    </row>
    <row r="2134">
      <c r="A2134">
        <f>INDEX(resultados!$A$2:$ZZ$2614, 2128, MATCH($B$1, resultados!$A$1:$ZZ$1, 0))</f>
        <v/>
      </c>
      <c r="B2134">
        <f>INDEX(resultados!$A$2:$ZZ$2614, 2128, MATCH($B$2, resultados!$A$1:$ZZ$1, 0))</f>
        <v/>
      </c>
      <c r="C2134">
        <f>INDEX(resultados!$A$2:$ZZ$2614, 2128, MATCH($B$3, resultados!$A$1:$ZZ$1, 0))</f>
        <v/>
      </c>
    </row>
    <row r="2135">
      <c r="A2135">
        <f>INDEX(resultados!$A$2:$ZZ$2614, 2129, MATCH($B$1, resultados!$A$1:$ZZ$1, 0))</f>
        <v/>
      </c>
      <c r="B2135">
        <f>INDEX(resultados!$A$2:$ZZ$2614, 2129, MATCH($B$2, resultados!$A$1:$ZZ$1, 0))</f>
        <v/>
      </c>
      <c r="C2135">
        <f>INDEX(resultados!$A$2:$ZZ$2614, 2129, MATCH($B$3, resultados!$A$1:$ZZ$1, 0))</f>
        <v/>
      </c>
    </row>
    <row r="2136">
      <c r="A2136">
        <f>INDEX(resultados!$A$2:$ZZ$2614, 2130, MATCH($B$1, resultados!$A$1:$ZZ$1, 0))</f>
        <v/>
      </c>
      <c r="B2136">
        <f>INDEX(resultados!$A$2:$ZZ$2614, 2130, MATCH($B$2, resultados!$A$1:$ZZ$1, 0))</f>
        <v/>
      </c>
      <c r="C2136">
        <f>INDEX(resultados!$A$2:$ZZ$2614, 2130, MATCH($B$3, resultados!$A$1:$ZZ$1, 0))</f>
        <v/>
      </c>
    </row>
    <row r="2137">
      <c r="A2137">
        <f>INDEX(resultados!$A$2:$ZZ$2614, 2131, MATCH($B$1, resultados!$A$1:$ZZ$1, 0))</f>
        <v/>
      </c>
      <c r="B2137">
        <f>INDEX(resultados!$A$2:$ZZ$2614, 2131, MATCH($B$2, resultados!$A$1:$ZZ$1, 0))</f>
        <v/>
      </c>
      <c r="C2137">
        <f>INDEX(resultados!$A$2:$ZZ$2614, 2131, MATCH($B$3, resultados!$A$1:$ZZ$1, 0))</f>
        <v/>
      </c>
    </row>
    <row r="2138">
      <c r="A2138">
        <f>INDEX(resultados!$A$2:$ZZ$2614, 2132, MATCH($B$1, resultados!$A$1:$ZZ$1, 0))</f>
        <v/>
      </c>
      <c r="B2138">
        <f>INDEX(resultados!$A$2:$ZZ$2614, 2132, MATCH($B$2, resultados!$A$1:$ZZ$1, 0))</f>
        <v/>
      </c>
      <c r="C2138">
        <f>INDEX(resultados!$A$2:$ZZ$2614, 2132, MATCH($B$3, resultados!$A$1:$ZZ$1, 0))</f>
        <v/>
      </c>
    </row>
    <row r="2139">
      <c r="A2139">
        <f>INDEX(resultados!$A$2:$ZZ$2614, 2133, MATCH($B$1, resultados!$A$1:$ZZ$1, 0))</f>
        <v/>
      </c>
      <c r="B2139">
        <f>INDEX(resultados!$A$2:$ZZ$2614, 2133, MATCH($B$2, resultados!$A$1:$ZZ$1, 0))</f>
        <v/>
      </c>
      <c r="C2139">
        <f>INDEX(resultados!$A$2:$ZZ$2614, 2133, MATCH($B$3, resultados!$A$1:$ZZ$1, 0))</f>
        <v/>
      </c>
    </row>
    <row r="2140">
      <c r="A2140">
        <f>INDEX(resultados!$A$2:$ZZ$2614, 2134, MATCH($B$1, resultados!$A$1:$ZZ$1, 0))</f>
        <v/>
      </c>
      <c r="B2140">
        <f>INDEX(resultados!$A$2:$ZZ$2614, 2134, MATCH($B$2, resultados!$A$1:$ZZ$1, 0))</f>
        <v/>
      </c>
      <c r="C2140">
        <f>INDEX(resultados!$A$2:$ZZ$2614, 2134, MATCH($B$3, resultados!$A$1:$ZZ$1, 0))</f>
        <v/>
      </c>
    </row>
    <row r="2141">
      <c r="A2141">
        <f>INDEX(resultados!$A$2:$ZZ$2614, 2135, MATCH($B$1, resultados!$A$1:$ZZ$1, 0))</f>
        <v/>
      </c>
      <c r="B2141">
        <f>INDEX(resultados!$A$2:$ZZ$2614, 2135, MATCH($B$2, resultados!$A$1:$ZZ$1, 0))</f>
        <v/>
      </c>
      <c r="C2141">
        <f>INDEX(resultados!$A$2:$ZZ$2614, 2135, MATCH($B$3, resultados!$A$1:$ZZ$1, 0))</f>
        <v/>
      </c>
    </row>
    <row r="2142">
      <c r="A2142">
        <f>INDEX(resultados!$A$2:$ZZ$2614, 2136, MATCH($B$1, resultados!$A$1:$ZZ$1, 0))</f>
        <v/>
      </c>
      <c r="B2142">
        <f>INDEX(resultados!$A$2:$ZZ$2614, 2136, MATCH($B$2, resultados!$A$1:$ZZ$1, 0))</f>
        <v/>
      </c>
      <c r="C2142">
        <f>INDEX(resultados!$A$2:$ZZ$2614, 2136, MATCH($B$3, resultados!$A$1:$ZZ$1, 0))</f>
        <v/>
      </c>
    </row>
    <row r="2143">
      <c r="A2143">
        <f>INDEX(resultados!$A$2:$ZZ$2614, 2137, MATCH($B$1, resultados!$A$1:$ZZ$1, 0))</f>
        <v/>
      </c>
      <c r="B2143">
        <f>INDEX(resultados!$A$2:$ZZ$2614, 2137, MATCH($B$2, resultados!$A$1:$ZZ$1, 0))</f>
        <v/>
      </c>
      <c r="C2143">
        <f>INDEX(resultados!$A$2:$ZZ$2614, 2137, MATCH($B$3, resultados!$A$1:$ZZ$1, 0))</f>
        <v/>
      </c>
    </row>
    <row r="2144">
      <c r="A2144">
        <f>INDEX(resultados!$A$2:$ZZ$2614, 2138, MATCH($B$1, resultados!$A$1:$ZZ$1, 0))</f>
        <v/>
      </c>
      <c r="B2144">
        <f>INDEX(resultados!$A$2:$ZZ$2614, 2138, MATCH($B$2, resultados!$A$1:$ZZ$1, 0))</f>
        <v/>
      </c>
      <c r="C2144">
        <f>INDEX(resultados!$A$2:$ZZ$2614, 2138, MATCH($B$3, resultados!$A$1:$ZZ$1, 0))</f>
        <v/>
      </c>
    </row>
    <row r="2145">
      <c r="A2145">
        <f>INDEX(resultados!$A$2:$ZZ$2614, 2139, MATCH($B$1, resultados!$A$1:$ZZ$1, 0))</f>
        <v/>
      </c>
      <c r="B2145">
        <f>INDEX(resultados!$A$2:$ZZ$2614, 2139, MATCH($B$2, resultados!$A$1:$ZZ$1, 0))</f>
        <v/>
      </c>
      <c r="C2145">
        <f>INDEX(resultados!$A$2:$ZZ$2614, 2139, MATCH($B$3, resultados!$A$1:$ZZ$1, 0))</f>
        <v/>
      </c>
    </row>
    <row r="2146">
      <c r="A2146">
        <f>INDEX(resultados!$A$2:$ZZ$2614, 2140, MATCH($B$1, resultados!$A$1:$ZZ$1, 0))</f>
        <v/>
      </c>
      <c r="B2146">
        <f>INDEX(resultados!$A$2:$ZZ$2614, 2140, MATCH($B$2, resultados!$A$1:$ZZ$1, 0))</f>
        <v/>
      </c>
      <c r="C2146">
        <f>INDEX(resultados!$A$2:$ZZ$2614, 2140, MATCH($B$3, resultados!$A$1:$ZZ$1, 0))</f>
        <v/>
      </c>
    </row>
    <row r="2147">
      <c r="A2147">
        <f>INDEX(resultados!$A$2:$ZZ$2614, 2141, MATCH($B$1, resultados!$A$1:$ZZ$1, 0))</f>
        <v/>
      </c>
      <c r="B2147">
        <f>INDEX(resultados!$A$2:$ZZ$2614, 2141, MATCH($B$2, resultados!$A$1:$ZZ$1, 0))</f>
        <v/>
      </c>
      <c r="C2147">
        <f>INDEX(resultados!$A$2:$ZZ$2614, 2141, MATCH($B$3, resultados!$A$1:$ZZ$1, 0))</f>
        <v/>
      </c>
    </row>
    <row r="2148">
      <c r="A2148">
        <f>INDEX(resultados!$A$2:$ZZ$2614, 2142, MATCH($B$1, resultados!$A$1:$ZZ$1, 0))</f>
        <v/>
      </c>
      <c r="B2148">
        <f>INDEX(resultados!$A$2:$ZZ$2614, 2142, MATCH($B$2, resultados!$A$1:$ZZ$1, 0))</f>
        <v/>
      </c>
      <c r="C2148">
        <f>INDEX(resultados!$A$2:$ZZ$2614, 2142, MATCH($B$3, resultados!$A$1:$ZZ$1, 0))</f>
        <v/>
      </c>
    </row>
    <row r="2149">
      <c r="A2149">
        <f>INDEX(resultados!$A$2:$ZZ$2614, 2143, MATCH($B$1, resultados!$A$1:$ZZ$1, 0))</f>
        <v/>
      </c>
      <c r="B2149">
        <f>INDEX(resultados!$A$2:$ZZ$2614, 2143, MATCH($B$2, resultados!$A$1:$ZZ$1, 0))</f>
        <v/>
      </c>
      <c r="C2149">
        <f>INDEX(resultados!$A$2:$ZZ$2614, 2143, MATCH($B$3, resultados!$A$1:$ZZ$1, 0))</f>
        <v/>
      </c>
    </row>
    <row r="2150">
      <c r="A2150">
        <f>INDEX(resultados!$A$2:$ZZ$2614, 2144, MATCH($B$1, resultados!$A$1:$ZZ$1, 0))</f>
        <v/>
      </c>
      <c r="B2150">
        <f>INDEX(resultados!$A$2:$ZZ$2614, 2144, MATCH($B$2, resultados!$A$1:$ZZ$1, 0))</f>
        <v/>
      </c>
      <c r="C2150">
        <f>INDEX(resultados!$A$2:$ZZ$2614, 2144, MATCH($B$3, resultados!$A$1:$ZZ$1, 0))</f>
        <v/>
      </c>
    </row>
    <row r="2151">
      <c r="A2151">
        <f>INDEX(resultados!$A$2:$ZZ$2614, 2145, MATCH($B$1, resultados!$A$1:$ZZ$1, 0))</f>
        <v/>
      </c>
      <c r="B2151">
        <f>INDEX(resultados!$A$2:$ZZ$2614, 2145, MATCH($B$2, resultados!$A$1:$ZZ$1, 0))</f>
        <v/>
      </c>
      <c r="C2151">
        <f>INDEX(resultados!$A$2:$ZZ$2614, 2145, MATCH($B$3, resultados!$A$1:$ZZ$1, 0))</f>
        <v/>
      </c>
    </row>
    <row r="2152">
      <c r="A2152">
        <f>INDEX(resultados!$A$2:$ZZ$2614, 2146, MATCH($B$1, resultados!$A$1:$ZZ$1, 0))</f>
        <v/>
      </c>
      <c r="B2152">
        <f>INDEX(resultados!$A$2:$ZZ$2614, 2146, MATCH($B$2, resultados!$A$1:$ZZ$1, 0))</f>
        <v/>
      </c>
      <c r="C2152">
        <f>INDEX(resultados!$A$2:$ZZ$2614, 2146, MATCH($B$3, resultados!$A$1:$ZZ$1, 0))</f>
        <v/>
      </c>
    </row>
    <row r="2153">
      <c r="A2153">
        <f>INDEX(resultados!$A$2:$ZZ$2614, 2147, MATCH($B$1, resultados!$A$1:$ZZ$1, 0))</f>
        <v/>
      </c>
      <c r="B2153">
        <f>INDEX(resultados!$A$2:$ZZ$2614, 2147, MATCH($B$2, resultados!$A$1:$ZZ$1, 0))</f>
        <v/>
      </c>
      <c r="C2153">
        <f>INDEX(resultados!$A$2:$ZZ$2614, 2147, MATCH($B$3, resultados!$A$1:$ZZ$1, 0))</f>
        <v/>
      </c>
    </row>
    <row r="2154">
      <c r="A2154">
        <f>INDEX(resultados!$A$2:$ZZ$2614, 2148, MATCH($B$1, resultados!$A$1:$ZZ$1, 0))</f>
        <v/>
      </c>
      <c r="B2154">
        <f>INDEX(resultados!$A$2:$ZZ$2614, 2148, MATCH($B$2, resultados!$A$1:$ZZ$1, 0))</f>
        <v/>
      </c>
      <c r="C2154">
        <f>INDEX(resultados!$A$2:$ZZ$2614, 2148, MATCH($B$3, resultados!$A$1:$ZZ$1, 0))</f>
        <v/>
      </c>
    </row>
    <row r="2155">
      <c r="A2155">
        <f>INDEX(resultados!$A$2:$ZZ$2614, 2149, MATCH($B$1, resultados!$A$1:$ZZ$1, 0))</f>
        <v/>
      </c>
      <c r="B2155">
        <f>INDEX(resultados!$A$2:$ZZ$2614, 2149, MATCH($B$2, resultados!$A$1:$ZZ$1, 0))</f>
        <v/>
      </c>
      <c r="C2155">
        <f>INDEX(resultados!$A$2:$ZZ$2614, 2149, MATCH($B$3, resultados!$A$1:$ZZ$1, 0))</f>
        <v/>
      </c>
    </row>
    <row r="2156">
      <c r="A2156">
        <f>INDEX(resultados!$A$2:$ZZ$2614, 2150, MATCH($B$1, resultados!$A$1:$ZZ$1, 0))</f>
        <v/>
      </c>
      <c r="B2156">
        <f>INDEX(resultados!$A$2:$ZZ$2614, 2150, MATCH($B$2, resultados!$A$1:$ZZ$1, 0))</f>
        <v/>
      </c>
      <c r="C2156">
        <f>INDEX(resultados!$A$2:$ZZ$2614, 2150, MATCH($B$3, resultados!$A$1:$ZZ$1, 0))</f>
        <v/>
      </c>
    </row>
    <row r="2157">
      <c r="A2157">
        <f>INDEX(resultados!$A$2:$ZZ$2614, 2151, MATCH($B$1, resultados!$A$1:$ZZ$1, 0))</f>
        <v/>
      </c>
      <c r="B2157">
        <f>INDEX(resultados!$A$2:$ZZ$2614, 2151, MATCH($B$2, resultados!$A$1:$ZZ$1, 0))</f>
        <v/>
      </c>
      <c r="C2157">
        <f>INDEX(resultados!$A$2:$ZZ$2614, 2151, MATCH($B$3, resultados!$A$1:$ZZ$1, 0))</f>
        <v/>
      </c>
    </row>
    <row r="2158">
      <c r="A2158">
        <f>INDEX(resultados!$A$2:$ZZ$2614, 2152, MATCH($B$1, resultados!$A$1:$ZZ$1, 0))</f>
        <v/>
      </c>
      <c r="B2158">
        <f>INDEX(resultados!$A$2:$ZZ$2614, 2152, MATCH($B$2, resultados!$A$1:$ZZ$1, 0))</f>
        <v/>
      </c>
      <c r="C2158">
        <f>INDEX(resultados!$A$2:$ZZ$2614, 2152, MATCH($B$3, resultados!$A$1:$ZZ$1, 0))</f>
        <v/>
      </c>
    </row>
    <row r="2159">
      <c r="A2159">
        <f>INDEX(resultados!$A$2:$ZZ$2614, 2153, MATCH($B$1, resultados!$A$1:$ZZ$1, 0))</f>
        <v/>
      </c>
      <c r="B2159">
        <f>INDEX(resultados!$A$2:$ZZ$2614, 2153, MATCH($B$2, resultados!$A$1:$ZZ$1, 0))</f>
        <v/>
      </c>
      <c r="C2159">
        <f>INDEX(resultados!$A$2:$ZZ$2614, 2153, MATCH($B$3, resultados!$A$1:$ZZ$1, 0))</f>
        <v/>
      </c>
    </row>
    <row r="2160">
      <c r="A2160">
        <f>INDEX(resultados!$A$2:$ZZ$2614, 2154, MATCH($B$1, resultados!$A$1:$ZZ$1, 0))</f>
        <v/>
      </c>
      <c r="B2160">
        <f>INDEX(resultados!$A$2:$ZZ$2614, 2154, MATCH($B$2, resultados!$A$1:$ZZ$1, 0))</f>
        <v/>
      </c>
      <c r="C2160">
        <f>INDEX(resultados!$A$2:$ZZ$2614, 2154, MATCH($B$3, resultados!$A$1:$ZZ$1, 0))</f>
        <v/>
      </c>
    </row>
    <row r="2161">
      <c r="A2161">
        <f>INDEX(resultados!$A$2:$ZZ$2614, 2155, MATCH($B$1, resultados!$A$1:$ZZ$1, 0))</f>
        <v/>
      </c>
      <c r="B2161">
        <f>INDEX(resultados!$A$2:$ZZ$2614, 2155, MATCH($B$2, resultados!$A$1:$ZZ$1, 0))</f>
        <v/>
      </c>
      <c r="C2161">
        <f>INDEX(resultados!$A$2:$ZZ$2614, 2155, MATCH($B$3, resultados!$A$1:$ZZ$1, 0))</f>
        <v/>
      </c>
    </row>
    <row r="2162">
      <c r="A2162">
        <f>INDEX(resultados!$A$2:$ZZ$2614, 2156, MATCH($B$1, resultados!$A$1:$ZZ$1, 0))</f>
        <v/>
      </c>
      <c r="B2162">
        <f>INDEX(resultados!$A$2:$ZZ$2614, 2156, MATCH($B$2, resultados!$A$1:$ZZ$1, 0))</f>
        <v/>
      </c>
      <c r="C2162">
        <f>INDEX(resultados!$A$2:$ZZ$2614, 2156, MATCH($B$3, resultados!$A$1:$ZZ$1, 0))</f>
        <v/>
      </c>
    </row>
    <row r="2163">
      <c r="A2163">
        <f>INDEX(resultados!$A$2:$ZZ$2614, 2157, MATCH($B$1, resultados!$A$1:$ZZ$1, 0))</f>
        <v/>
      </c>
      <c r="B2163">
        <f>INDEX(resultados!$A$2:$ZZ$2614, 2157, MATCH($B$2, resultados!$A$1:$ZZ$1, 0))</f>
        <v/>
      </c>
      <c r="C2163">
        <f>INDEX(resultados!$A$2:$ZZ$2614, 2157, MATCH($B$3, resultados!$A$1:$ZZ$1, 0))</f>
        <v/>
      </c>
    </row>
    <row r="2164">
      <c r="A2164">
        <f>INDEX(resultados!$A$2:$ZZ$2614, 2158, MATCH($B$1, resultados!$A$1:$ZZ$1, 0))</f>
        <v/>
      </c>
      <c r="B2164">
        <f>INDEX(resultados!$A$2:$ZZ$2614, 2158, MATCH($B$2, resultados!$A$1:$ZZ$1, 0))</f>
        <v/>
      </c>
      <c r="C2164">
        <f>INDEX(resultados!$A$2:$ZZ$2614, 2158, MATCH($B$3, resultados!$A$1:$ZZ$1, 0))</f>
        <v/>
      </c>
    </row>
    <row r="2165">
      <c r="A2165">
        <f>INDEX(resultados!$A$2:$ZZ$2614, 2159, MATCH($B$1, resultados!$A$1:$ZZ$1, 0))</f>
        <v/>
      </c>
      <c r="B2165">
        <f>INDEX(resultados!$A$2:$ZZ$2614, 2159, MATCH($B$2, resultados!$A$1:$ZZ$1, 0))</f>
        <v/>
      </c>
      <c r="C2165">
        <f>INDEX(resultados!$A$2:$ZZ$2614, 2159, MATCH($B$3, resultados!$A$1:$ZZ$1, 0))</f>
        <v/>
      </c>
    </row>
    <row r="2166">
      <c r="A2166">
        <f>INDEX(resultados!$A$2:$ZZ$2614, 2160, MATCH($B$1, resultados!$A$1:$ZZ$1, 0))</f>
        <v/>
      </c>
      <c r="B2166">
        <f>INDEX(resultados!$A$2:$ZZ$2614, 2160, MATCH($B$2, resultados!$A$1:$ZZ$1, 0))</f>
        <v/>
      </c>
      <c r="C2166">
        <f>INDEX(resultados!$A$2:$ZZ$2614, 2160, MATCH($B$3, resultados!$A$1:$ZZ$1, 0))</f>
        <v/>
      </c>
    </row>
    <row r="2167">
      <c r="A2167">
        <f>INDEX(resultados!$A$2:$ZZ$2614, 2161, MATCH($B$1, resultados!$A$1:$ZZ$1, 0))</f>
        <v/>
      </c>
      <c r="B2167">
        <f>INDEX(resultados!$A$2:$ZZ$2614, 2161, MATCH($B$2, resultados!$A$1:$ZZ$1, 0))</f>
        <v/>
      </c>
      <c r="C2167">
        <f>INDEX(resultados!$A$2:$ZZ$2614, 2161, MATCH($B$3, resultados!$A$1:$ZZ$1, 0))</f>
        <v/>
      </c>
    </row>
    <row r="2168">
      <c r="A2168">
        <f>INDEX(resultados!$A$2:$ZZ$2614, 2162, MATCH($B$1, resultados!$A$1:$ZZ$1, 0))</f>
        <v/>
      </c>
      <c r="B2168">
        <f>INDEX(resultados!$A$2:$ZZ$2614, 2162, MATCH($B$2, resultados!$A$1:$ZZ$1, 0))</f>
        <v/>
      </c>
      <c r="C2168">
        <f>INDEX(resultados!$A$2:$ZZ$2614, 2162, MATCH($B$3, resultados!$A$1:$ZZ$1, 0))</f>
        <v/>
      </c>
    </row>
    <row r="2169">
      <c r="A2169">
        <f>INDEX(resultados!$A$2:$ZZ$2614, 2163, MATCH($B$1, resultados!$A$1:$ZZ$1, 0))</f>
        <v/>
      </c>
      <c r="B2169">
        <f>INDEX(resultados!$A$2:$ZZ$2614, 2163, MATCH($B$2, resultados!$A$1:$ZZ$1, 0))</f>
        <v/>
      </c>
      <c r="C2169">
        <f>INDEX(resultados!$A$2:$ZZ$2614, 2163, MATCH($B$3, resultados!$A$1:$ZZ$1, 0))</f>
        <v/>
      </c>
    </row>
    <row r="2170">
      <c r="A2170">
        <f>INDEX(resultados!$A$2:$ZZ$2614, 2164, MATCH($B$1, resultados!$A$1:$ZZ$1, 0))</f>
        <v/>
      </c>
      <c r="B2170">
        <f>INDEX(resultados!$A$2:$ZZ$2614, 2164, MATCH($B$2, resultados!$A$1:$ZZ$1, 0))</f>
        <v/>
      </c>
      <c r="C2170">
        <f>INDEX(resultados!$A$2:$ZZ$2614, 2164, MATCH($B$3, resultados!$A$1:$ZZ$1, 0))</f>
        <v/>
      </c>
    </row>
    <row r="2171">
      <c r="A2171">
        <f>INDEX(resultados!$A$2:$ZZ$2614, 2165, MATCH($B$1, resultados!$A$1:$ZZ$1, 0))</f>
        <v/>
      </c>
      <c r="B2171">
        <f>INDEX(resultados!$A$2:$ZZ$2614, 2165, MATCH($B$2, resultados!$A$1:$ZZ$1, 0))</f>
        <v/>
      </c>
      <c r="C2171">
        <f>INDEX(resultados!$A$2:$ZZ$2614, 2165, MATCH($B$3, resultados!$A$1:$ZZ$1, 0))</f>
        <v/>
      </c>
    </row>
    <row r="2172">
      <c r="A2172">
        <f>INDEX(resultados!$A$2:$ZZ$2614, 2166, MATCH($B$1, resultados!$A$1:$ZZ$1, 0))</f>
        <v/>
      </c>
      <c r="B2172">
        <f>INDEX(resultados!$A$2:$ZZ$2614, 2166, MATCH($B$2, resultados!$A$1:$ZZ$1, 0))</f>
        <v/>
      </c>
      <c r="C2172">
        <f>INDEX(resultados!$A$2:$ZZ$2614, 2166, MATCH($B$3, resultados!$A$1:$ZZ$1, 0))</f>
        <v/>
      </c>
    </row>
    <row r="2173">
      <c r="A2173">
        <f>INDEX(resultados!$A$2:$ZZ$2614, 2167, MATCH($B$1, resultados!$A$1:$ZZ$1, 0))</f>
        <v/>
      </c>
      <c r="B2173">
        <f>INDEX(resultados!$A$2:$ZZ$2614, 2167, MATCH($B$2, resultados!$A$1:$ZZ$1, 0))</f>
        <v/>
      </c>
      <c r="C2173">
        <f>INDEX(resultados!$A$2:$ZZ$2614, 2167, MATCH($B$3, resultados!$A$1:$ZZ$1, 0))</f>
        <v/>
      </c>
    </row>
    <row r="2174">
      <c r="A2174">
        <f>INDEX(resultados!$A$2:$ZZ$2614, 2168, MATCH($B$1, resultados!$A$1:$ZZ$1, 0))</f>
        <v/>
      </c>
      <c r="B2174">
        <f>INDEX(resultados!$A$2:$ZZ$2614, 2168, MATCH($B$2, resultados!$A$1:$ZZ$1, 0))</f>
        <v/>
      </c>
      <c r="C2174">
        <f>INDEX(resultados!$A$2:$ZZ$2614, 2168, MATCH($B$3, resultados!$A$1:$ZZ$1, 0))</f>
        <v/>
      </c>
    </row>
    <row r="2175">
      <c r="A2175">
        <f>INDEX(resultados!$A$2:$ZZ$2614, 2169, MATCH($B$1, resultados!$A$1:$ZZ$1, 0))</f>
        <v/>
      </c>
      <c r="B2175">
        <f>INDEX(resultados!$A$2:$ZZ$2614, 2169, MATCH($B$2, resultados!$A$1:$ZZ$1, 0))</f>
        <v/>
      </c>
      <c r="C2175">
        <f>INDEX(resultados!$A$2:$ZZ$2614, 2169, MATCH($B$3, resultados!$A$1:$ZZ$1, 0))</f>
        <v/>
      </c>
    </row>
    <row r="2176">
      <c r="A2176">
        <f>INDEX(resultados!$A$2:$ZZ$2614, 2170, MATCH($B$1, resultados!$A$1:$ZZ$1, 0))</f>
        <v/>
      </c>
      <c r="B2176">
        <f>INDEX(resultados!$A$2:$ZZ$2614, 2170, MATCH($B$2, resultados!$A$1:$ZZ$1, 0))</f>
        <v/>
      </c>
      <c r="C2176">
        <f>INDEX(resultados!$A$2:$ZZ$2614, 2170, MATCH($B$3, resultados!$A$1:$ZZ$1, 0))</f>
        <v/>
      </c>
    </row>
    <row r="2177">
      <c r="A2177">
        <f>INDEX(resultados!$A$2:$ZZ$2614, 2171, MATCH($B$1, resultados!$A$1:$ZZ$1, 0))</f>
        <v/>
      </c>
      <c r="B2177">
        <f>INDEX(resultados!$A$2:$ZZ$2614, 2171, MATCH($B$2, resultados!$A$1:$ZZ$1, 0))</f>
        <v/>
      </c>
      <c r="C2177">
        <f>INDEX(resultados!$A$2:$ZZ$2614, 2171, MATCH($B$3, resultados!$A$1:$ZZ$1, 0))</f>
        <v/>
      </c>
    </row>
    <row r="2178">
      <c r="A2178">
        <f>INDEX(resultados!$A$2:$ZZ$2614, 2172, MATCH($B$1, resultados!$A$1:$ZZ$1, 0))</f>
        <v/>
      </c>
      <c r="B2178">
        <f>INDEX(resultados!$A$2:$ZZ$2614, 2172, MATCH($B$2, resultados!$A$1:$ZZ$1, 0))</f>
        <v/>
      </c>
      <c r="C2178">
        <f>INDEX(resultados!$A$2:$ZZ$2614, 2172, MATCH($B$3, resultados!$A$1:$ZZ$1, 0))</f>
        <v/>
      </c>
    </row>
    <row r="2179">
      <c r="A2179">
        <f>INDEX(resultados!$A$2:$ZZ$2614, 2173, MATCH($B$1, resultados!$A$1:$ZZ$1, 0))</f>
        <v/>
      </c>
      <c r="B2179">
        <f>INDEX(resultados!$A$2:$ZZ$2614, 2173, MATCH($B$2, resultados!$A$1:$ZZ$1, 0))</f>
        <v/>
      </c>
      <c r="C2179">
        <f>INDEX(resultados!$A$2:$ZZ$2614, 2173, MATCH($B$3, resultados!$A$1:$ZZ$1, 0))</f>
        <v/>
      </c>
    </row>
    <row r="2180">
      <c r="A2180">
        <f>INDEX(resultados!$A$2:$ZZ$2614, 2174, MATCH($B$1, resultados!$A$1:$ZZ$1, 0))</f>
        <v/>
      </c>
      <c r="B2180">
        <f>INDEX(resultados!$A$2:$ZZ$2614, 2174, MATCH($B$2, resultados!$A$1:$ZZ$1, 0))</f>
        <v/>
      </c>
      <c r="C2180">
        <f>INDEX(resultados!$A$2:$ZZ$2614, 2174, MATCH($B$3, resultados!$A$1:$ZZ$1, 0))</f>
        <v/>
      </c>
    </row>
    <row r="2181">
      <c r="A2181">
        <f>INDEX(resultados!$A$2:$ZZ$2614, 2175, MATCH($B$1, resultados!$A$1:$ZZ$1, 0))</f>
        <v/>
      </c>
      <c r="B2181">
        <f>INDEX(resultados!$A$2:$ZZ$2614, 2175, MATCH($B$2, resultados!$A$1:$ZZ$1, 0))</f>
        <v/>
      </c>
      <c r="C2181">
        <f>INDEX(resultados!$A$2:$ZZ$2614, 2175, MATCH($B$3, resultados!$A$1:$ZZ$1, 0))</f>
        <v/>
      </c>
    </row>
    <row r="2182">
      <c r="A2182">
        <f>INDEX(resultados!$A$2:$ZZ$2614, 2176, MATCH($B$1, resultados!$A$1:$ZZ$1, 0))</f>
        <v/>
      </c>
      <c r="B2182">
        <f>INDEX(resultados!$A$2:$ZZ$2614, 2176, MATCH($B$2, resultados!$A$1:$ZZ$1, 0))</f>
        <v/>
      </c>
      <c r="C2182">
        <f>INDEX(resultados!$A$2:$ZZ$2614, 2176, MATCH($B$3, resultados!$A$1:$ZZ$1, 0))</f>
        <v/>
      </c>
    </row>
    <row r="2183">
      <c r="A2183">
        <f>INDEX(resultados!$A$2:$ZZ$2614, 2177, MATCH($B$1, resultados!$A$1:$ZZ$1, 0))</f>
        <v/>
      </c>
      <c r="B2183">
        <f>INDEX(resultados!$A$2:$ZZ$2614, 2177, MATCH($B$2, resultados!$A$1:$ZZ$1, 0))</f>
        <v/>
      </c>
      <c r="C2183">
        <f>INDEX(resultados!$A$2:$ZZ$2614, 2177, MATCH($B$3, resultados!$A$1:$ZZ$1, 0))</f>
        <v/>
      </c>
    </row>
    <row r="2184">
      <c r="A2184">
        <f>INDEX(resultados!$A$2:$ZZ$2614, 2178, MATCH($B$1, resultados!$A$1:$ZZ$1, 0))</f>
        <v/>
      </c>
      <c r="B2184">
        <f>INDEX(resultados!$A$2:$ZZ$2614, 2178, MATCH($B$2, resultados!$A$1:$ZZ$1, 0))</f>
        <v/>
      </c>
      <c r="C2184">
        <f>INDEX(resultados!$A$2:$ZZ$2614, 2178, MATCH($B$3, resultados!$A$1:$ZZ$1, 0))</f>
        <v/>
      </c>
    </row>
    <row r="2185">
      <c r="A2185">
        <f>INDEX(resultados!$A$2:$ZZ$2614, 2179, MATCH($B$1, resultados!$A$1:$ZZ$1, 0))</f>
        <v/>
      </c>
      <c r="B2185">
        <f>INDEX(resultados!$A$2:$ZZ$2614, 2179, MATCH($B$2, resultados!$A$1:$ZZ$1, 0))</f>
        <v/>
      </c>
      <c r="C2185">
        <f>INDEX(resultados!$A$2:$ZZ$2614, 2179, MATCH($B$3, resultados!$A$1:$ZZ$1, 0))</f>
        <v/>
      </c>
    </row>
    <row r="2186">
      <c r="A2186">
        <f>INDEX(resultados!$A$2:$ZZ$2614, 2180, MATCH($B$1, resultados!$A$1:$ZZ$1, 0))</f>
        <v/>
      </c>
      <c r="B2186">
        <f>INDEX(resultados!$A$2:$ZZ$2614, 2180, MATCH($B$2, resultados!$A$1:$ZZ$1, 0))</f>
        <v/>
      </c>
      <c r="C2186">
        <f>INDEX(resultados!$A$2:$ZZ$2614, 2180, MATCH($B$3, resultados!$A$1:$ZZ$1, 0))</f>
        <v/>
      </c>
    </row>
    <row r="2187">
      <c r="A2187">
        <f>INDEX(resultados!$A$2:$ZZ$2614, 2181, MATCH($B$1, resultados!$A$1:$ZZ$1, 0))</f>
        <v/>
      </c>
      <c r="B2187">
        <f>INDEX(resultados!$A$2:$ZZ$2614, 2181, MATCH($B$2, resultados!$A$1:$ZZ$1, 0))</f>
        <v/>
      </c>
      <c r="C2187">
        <f>INDEX(resultados!$A$2:$ZZ$2614, 2181, MATCH($B$3, resultados!$A$1:$ZZ$1, 0))</f>
        <v/>
      </c>
    </row>
    <row r="2188">
      <c r="A2188">
        <f>INDEX(resultados!$A$2:$ZZ$2614, 2182, MATCH($B$1, resultados!$A$1:$ZZ$1, 0))</f>
        <v/>
      </c>
      <c r="B2188">
        <f>INDEX(resultados!$A$2:$ZZ$2614, 2182, MATCH($B$2, resultados!$A$1:$ZZ$1, 0))</f>
        <v/>
      </c>
      <c r="C2188">
        <f>INDEX(resultados!$A$2:$ZZ$2614, 2182, MATCH($B$3, resultados!$A$1:$ZZ$1, 0))</f>
        <v/>
      </c>
    </row>
    <row r="2189">
      <c r="A2189">
        <f>INDEX(resultados!$A$2:$ZZ$2614, 2183, MATCH($B$1, resultados!$A$1:$ZZ$1, 0))</f>
        <v/>
      </c>
      <c r="B2189">
        <f>INDEX(resultados!$A$2:$ZZ$2614, 2183, MATCH($B$2, resultados!$A$1:$ZZ$1, 0))</f>
        <v/>
      </c>
      <c r="C2189">
        <f>INDEX(resultados!$A$2:$ZZ$2614, 2183, MATCH($B$3, resultados!$A$1:$ZZ$1, 0))</f>
        <v/>
      </c>
    </row>
    <row r="2190">
      <c r="A2190">
        <f>INDEX(resultados!$A$2:$ZZ$2614, 2184, MATCH($B$1, resultados!$A$1:$ZZ$1, 0))</f>
        <v/>
      </c>
      <c r="B2190">
        <f>INDEX(resultados!$A$2:$ZZ$2614, 2184, MATCH($B$2, resultados!$A$1:$ZZ$1, 0))</f>
        <v/>
      </c>
      <c r="C2190">
        <f>INDEX(resultados!$A$2:$ZZ$2614, 2184, MATCH($B$3, resultados!$A$1:$ZZ$1, 0))</f>
        <v/>
      </c>
    </row>
    <row r="2191">
      <c r="A2191">
        <f>INDEX(resultados!$A$2:$ZZ$2614, 2185, MATCH($B$1, resultados!$A$1:$ZZ$1, 0))</f>
        <v/>
      </c>
      <c r="B2191">
        <f>INDEX(resultados!$A$2:$ZZ$2614, 2185, MATCH($B$2, resultados!$A$1:$ZZ$1, 0))</f>
        <v/>
      </c>
      <c r="C2191">
        <f>INDEX(resultados!$A$2:$ZZ$2614, 2185, MATCH($B$3, resultados!$A$1:$ZZ$1, 0))</f>
        <v/>
      </c>
    </row>
    <row r="2192">
      <c r="A2192">
        <f>INDEX(resultados!$A$2:$ZZ$2614, 2186, MATCH($B$1, resultados!$A$1:$ZZ$1, 0))</f>
        <v/>
      </c>
      <c r="B2192">
        <f>INDEX(resultados!$A$2:$ZZ$2614, 2186, MATCH($B$2, resultados!$A$1:$ZZ$1, 0))</f>
        <v/>
      </c>
      <c r="C2192">
        <f>INDEX(resultados!$A$2:$ZZ$2614, 2186, MATCH($B$3, resultados!$A$1:$ZZ$1, 0))</f>
        <v/>
      </c>
    </row>
    <row r="2193">
      <c r="A2193">
        <f>INDEX(resultados!$A$2:$ZZ$2614, 2187, MATCH($B$1, resultados!$A$1:$ZZ$1, 0))</f>
        <v/>
      </c>
      <c r="B2193">
        <f>INDEX(resultados!$A$2:$ZZ$2614, 2187, MATCH($B$2, resultados!$A$1:$ZZ$1, 0))</f>
        <v/>
      </c>
      <c r="C2193">
        <f>INDEX(resultados!$A$2:$ZZ$2614, 2187, MATCH($B$3, resultados!$A$1:$ZZ$1, 0))</f>
        <v/>
      </c>
    </row>
    <row r="2194">
      <c r="A2194">
        <f>INDEX(resultados!$A$2:$ZZ$2614, 2188, MATCH($B$1, resultados!$A$1:$ZZ$1, 0))</f>
        <v/>
      </c>
      <c r="B2194">
        <f>INDEX(resultados!$A$2:$ZZ$2614, 2188, MATCH($B$2, resultados!$A$1:$ZZ$1, 0))</f>
        <v/>
      </c>
      <c r="C2194">
        <f>INDEX(resultados!$A$2:$ZZ$2614, 2188, MATCH($B$3, resultados!$A$1:$ZZ$1, 0))</f>
        <v/>
      </c>
    </row>
    <row r="2195">
      <c r="A2195">
        <f>INDEX(resultados!$A$2:$ZZ$2614, 2189, MATCH($B$1, resultados!$A$1:$ZZ$1, 0))</f>
        <v/>
      </c>
      <c r="B2195">
        <f>INDEX(resultados!$A$2:$ZZ$2614, 2189, MATCH($B$2, resultados!$A$1:$ZZ$1, 0))</f>
        <v/>
      </c>
      <c r="C2195">
        <f>INDEX(resultados!$A$2:$ZZ$2614, 2189, MATCH($B$3, resultados!$A$1:$ZZ$1, 0))</f>
        <v/>
      </c>
    </row>
    <row r="2196">
      <c r="A2196">
        <f>INDEX(resultados!$A$2:$ZZ$2614, 2190, MATCH($B$1, resultados!$A$1:$ZZ$1, 0))</f>
        <v/>
      </c>
      <c r="B2196">
        <f>INDEX(resultados!$A$2:$ZZ$2614, 2190, MATCH($B$2, resultados!$A$1:$ZZ$1, 0))</f>
        <v/>
      </c>
      <c r="C2196">
        <f>INDEX(resultados!$A$2:$ZZ$2614, 2190, MATCH($B$3, resultados!$A$1:$ZZ$1, 0))</f>
        <v/>
      </c>
    </row>
    <row r="2197">
      <c r="A2197">
        <f>INDEX(resultados!$A$2:$ZZ$2614, 2191, MATCH($B$1, resultados!$A$1:$ZZ$1, 0))</f>
        <v/>
      </c>
      <c r="B2197">
        <f>INDEX(resultados!$A$2:$ZZ$2614, 2191, MATCH($B$2, resultados!$A$1:$ZZ$1, 0))</f>
        <v/>
      </c>
      <c r="C2197">
        <f>INDEX(resultados!$A$2:$ZZ$2614, 2191, MATCH($B$3, resultados!$A$1:$ZZ$1, 0))</f>
        <v/>
      </c>
    </row>
    <row r="2198">
      <c r="A2198">
        <f>INDEX(resultados!$A$2:$ZZ$2614, 2192, MATCH($B$1, resultados!$A$1:$ZZ$1, 0))</f>
        <v/>
      </c>
      <c r="B2198">
        <f>INDEX(resultados!$A$2:$ZZ$2614, 2192, MATCH($B$2, resultados!$A$1:$ZZ$1, 0))</f>
        <v/>
      </c>
      <c r="C2198">
        <f>INDEX(resultados!$A$2:$ZZ$2614, 2192, MATCH($B$3, resultados!$A$1:$ZZ$1, 0))</f>
        <v/>
      </c>
    </row>
    <row r="2199">
      <c r="A2199">
        <f>INDEX(resultados!$A$2:$ZZ$2614, 2193, MATCH($B$1, resultados!$A$1:$ZZ$1, 0))</f>
        <v/>
      </c>
      <c r="B2199">
        <f>INDEX(resultados!$A$2:$ZZ$2614, 2193, MATCH($B$2, resultados!$A$1:$ZZ$1, 0))</f>
        <v/>
      </c>
      <c r="C2199">
        <f>INDEX(resultados!$A$2:$ZZ$2614, 2193, MATCH($B$3, resultados!$A$1:$ZZ$1, 0))</f>
        <v/>
      </c>
    </row>
    <row r="2200">
      <c r="A2200">
        <f>INDEX(resultados!$A$2:$ZZ$2614, 2194, MATCH($B$1, resultados!$A$1:$ZZ$1, 0))</f>
        <v/>
      </c>
      <c r="B2200">
        <f>INDEX(resultados!$A$2:$ZZ$2614, 2194, MATCH($B$2, resultados!$A$1:$ZZ$1, 0))</f>
        <v/>
      </c>
      <c r="C2200">
        <f>INDEX(resultados!$A$2:$ZZ$2614, 2194, MATCH($B$3, resultados!$A$1:$ZZ$1, 0))</f>
        <v/>
      </c>
    </row>
    <row r="2201">
      <c r="A2201">
        <f>INDEX(resultados!$A$2:$ZZ$2614, 2195, MATCH($B$1, resultados!$A$1:$ZZ$1, 0))</f>
        <v/>
      </c>
      <c r="B2201">
        <f>INDEX(resultados!$A$2:$ZZ$2614, 2195, MATCH($B$2, resultados!$A$1:$ZZ$1, 0))</f>
        <v/>
      </c>
      <c r="C2201">
        <f>INDEX(resultados!$A$2:$ZZ$2614, 2195, MATCH($B$3, resultados!$A$1:$ZZ$1, 0))</f>
        <v/>
      </c>
    </row>
    <row r="2202">
      <c r="A2202">
        <f>INDEX(resultados!$A$2:$ZZ$2614, 2196, MATCH($B$1, resultados!$A$1:$ZZ$1, 0))</f>
        <v/>
      </c>
      <c r="B2202">
        <f>INDEX(resultados!$A$2:$ZZ$2614, 2196, MATCH($B$2, resultados!$A$1:$ZZ$1, 0))</f>
        <v/>
      </c>
      <c r="C2202">
        <f>INDEX(resultados!$A$2:$ZZ$2614, 2196, MATCH($B$3, resultados!$A$1:$ZZ$1, 0))</f>
        <v/>
      </c>
    </row>
    <row r="2203">
      <c r="A2203">
        <f>INDEX(resultados!$A$2:$ZZ$2614, 2197, MATCH($B$1, resultados!$A$1:$ZZ$1, 0))</f>
        <v/>
      </c>
      <c r="B2203">
        <f>INDEX(resultados!$A$2:$ZZ$2614, 2197, MATCH($B$2, resultados!$A$1:$ZZ$1, 0))</f>
        <v/>
      </c>
      <c r="C2203">
        <f>INDEX(resultados!$A$2:$ZZ$2614, 2197, MATCH($B$3, resultados!$A$1:$ZZ$1, 0))</f>
        <v/>
      </c>
    </row>
    <row r="2204">
      <c r="A2204">
        <f>INDEX(resultados!$A$2:$ZZ$2614, 2198, MATCH($B$1, resultados!$A$1:$ZZ$1, 0))</f>
        <v/>
      </c>
      <c r="B2204">
        <f>INDEX(resultados!$A$2:$ZZ$2614, 2198, MATCH($B$2, resultados!$A$1:$ZZ$1, 0))</f>
        <v/>
      </c>
      <c r="C2204">
        <f>INDEX(resultados!$A$2:$ZZ$2614, 2198, MATCH($B$3, resultados!$A$1:$ZZ$1, 0))</f>
        <v/>
      </c>
    </row>
    <row r="2205">
      <c r="A2205">
        <f>INDEX(resultados!$A$2:$ZZ$2614, 2199, MATCH($B$1, resultados!$A$1:$ZZ$1, 0))</f>
        <v/>
      </c>
      <c r="B2205">
        <f>INDEX(resultados!$A$2:$ZZ$2614, 2199, MATCH($B$2, resultados!$A$1:$ZZ$1, 0))</f>
        <v/>
      </c>
      <c r="C2205">
        <f>INDEX(resultados!$A$2:$ZZ$2614, 2199, MATCH($B$3, resultados!$A$1:$ZZ$1, 0))</f>
        <v/>
      </c>
    </row>
    <row r="2206">
      <c r="A2206">
        <f>INDEX(resultados!$A$2:$ZZ$2614, 2200, MATCH($B$1, resultados!$A$1:$ZZ$1, 0))</f>
        <v/>
      </c>
      <c r="B2206">
        <f>INDEX(resultados!$A$2:$ZZ$2614, 2200, MATCH($B$2, resultados!$A$1:$ZZ$1, 0))</f>
        <v/>
      </c>
      <c r="C2206">
        <f>INDEX(resultados!$A$2:$ZZ$2614, 2200, MATCH($B$3, resultados!$A$1:$ZZ$1, 0))</f>
        <v/>
      </c>
    </row>
    <row r="2207">
      <c r="A2207">
        <f>INDEX(resultados!$A$2:$ZZ$2614, 2201, MATCH($B$1, resultados!$A$1:$ZZ$1, 0))</f>
        <v/>
      </c>
      <c r="B2207">
        <f>INDEX(resultados!$A$2:$ZZ$2614, 2201, MATCH($B$2, resultados!$A$1:$ZZ$1, 0))</f>
        <v/>
      </c>
      <c r="C2207">
        <f>INDEX(resultados!$A$2:$ZZ$2614, 2201, MATCH($B$3, resultados!$A$1:$ZZ$1, 0))</f>
        <v/>
      </c>
    </row>
    <row r="2208">
      <c r="A2208">
        <f>INDEX(resultados!$A$2:$ZZ$2614, 2202, MATCH($B$1, resultados!$A$1:$ZZ$1, 0))</f>
        <v/>
      </c>
      <c r="B2208">
        <f>INDEX(resultados!$A$2:$ZZ$2614, 2202, MATCH($B$2, resultados!$A$1:$ZZ$1, 0))</f>
        <v/>
      </c>
      <c r="C2208">
        <f>INDEX(resultados!$A$2:$ZZ$2614, 2202, MATCH($B$3, resultados!$A$1:$ZZ$1, 0))</f>
        <v/>
      </c>
    </row>
    <row r="2209">
      <c r="A2209">
        <f>INDEX(resultados!$A$2:$ZZ$2614, 2203, MATCH($B$1, resultados!$A$1:$ZZ$1, 0))</f>
        <v/>
      </c>
      <c r="B2209">
        <f>INDEX(resultados!$A$2:$ZZ$2614, 2203, MATCH($B$2, resultados!$A$1:$ZZ$1, 0))</f>
        <v/>
      </c>
      <c r="C2209">
        <f>INDEX(resultados!$A$2:$ZZ$2614, 2203, MATCH($B$3, resultados!$A$1:$ZZ$1, 0))</f>
        <v/>
      </c>
    </row>
    <row r="2210">
      <c r="A2210">
        <f>INDEX(resultados!$A$2:$ZZ$2614, 2204, MATCH($B$1, resultados!$A$1:$ZZ$1, 0))</f>
        <v/>
      </c>
      <c r="B2210">
        <f>INDEX(resultados!$A$2:$ZZ$2614, 2204, MATCH($B$2, resultados!$A$1:$ZZ$1, 0))</f>
        <v/>
      </c>
      <c r="C2210">
        <f>INDEX(resultados!$A$2:$ZZ$2614, 2204, MATCH($B$3, resultados!$A$1:$ZZ$1, 0))</f>
        <v/>
      </c>
    </row>
    <row r="2211">
      <c r="A2211">
        <f>INDEX(resultados!$A$2:$ZZ$2614, 2205, MATCH($B$1, resultados!$A$1:$ZZ$1, 0))</f>
        <v/>
      </c>
      <c r="B2211">
        <f>INDEX(resultados!$A$2:$ZZ$2614, 2205, MATCH($B$2, resultados!$A$1:$ZZ$1, 0))</f>
        <v/>
      </c>
      <c r="C2211">
        <f>INDEX(resultados!$A$2:$ZZ$2614, 2205, MATCH($B$3, resultados!$A$1:$ZZ$1, 0))</f>
        <v/>
      </c>
    </row>
    <row r="2212">
      <c r="A2212">
        <f>INDEX(resultados!$A$2:$ZZ$2614, 2206, MATCH($B$1, resultados!$A$1:$ZZ$1, 0))</f>
        <v/>
      </c>
      <c r="B2212">
        <f>INDEX(resultados!$A$2:$ZZ$2614, 2206, MATCH($B$2, resultados!$A$1:$ZZ$1, 0))</f>
        <v/>
      </c>
      <c r="C2212">
        <f>INDEX(resultados!$A$2:$ZZ$2614, 2206, MATCH($B$3, resultados!$A$1:$ZZ$1, 0))</f>
        <v/>
      </c>
    </row>
    <row r="2213">
      <c r="A2213">
        <f>INDEX(resultados!$A$2:$ZZ$2614, 2207, MATCH($B$1, resultados!$A$1:$ZZ$1, 0))</f>
        <v/>
      </c>
      <c r="B2213">
        <f>INDEX(resultados!$A$2:$ZZ$2614, 2207, MATCH($B$2, resultados!$A$1:$ZZ$1, 0))</f>
        <v/>
      </c>
      <c r="C2213">
        <f>INDEX(resultados!$A$2:$ZZ$2614, 2207, MATCH($B$3, resultados!$A$1:$ZZ$1, 0))</f>
        <v/>
      </c>
    </row>
    <row r="2214">
      <c r="A2214">
        <f>INDEX(resultados!$A$2:$ZZ$2614, 2208, MATCH($B$1, resultados!$A$1:$ZZ$1, 0))</f>
        <v/>
      </c>
      <c r="B2214">
        <f>INDEX(resultados!$A$2:$ZZ$2614, 2208, MATCH($B$2, resultados!$A$1:$ZZ$1, 0))</f>
        <v/>
      </c>
      <c r="C2214">
        <f>INDEX(resultados!$A$2:$ZZ$2614, 2208, MATCH($B$3, resultados!$A$1:$ZZ$1, 0))</f>
        <v/>
      </c>
    </row>
    <row r="2215">
      <c r="A2215">
        <f>INDEX(resultados!$A$2:$ZZ$2614, 2209, MATCH($B$1, resultados!$A$1:$ZZ$1, 0))</f>
        <v/>
      </c>
      <c r="B2215">
        <f>INDEX(resultados!$A$2:$ZZ$2614, 2209, MATCH($B$2, resultados!$A$1:$ZZ$1, 0))</f>
        <v/>
      </c>
      <c r="C2215">
        <f>INDEX(resultados!$A$2:$ZZ$2614, 2209, MATCH($B$3, resultados!$A$1:$ZZ$1, 0))</f>
        <v/>
      </c>
    </row>
    <row r="2216">
      <c r="A2216">
        <f>INDEX(resultados!$A$2:$ZZ$2614, 2210, MATCH($B$1, resultados!$A$1:$ZZ$1, 0))</f>
        <v/>
      </c>
      <c r="B2216">
        <f>INDEX(resultados!$A$2:$ZZ$2614, 2210, MATCH($B$2, resultados!$A$1:$ZZ$1, 0))</f>
        <v/>
      </c>
      <c r="C2216">
        <f>INDEX(resultados!$A$2:$ZZ$2614, 2210, MATCH($B$3, resultados!$A$1:$ZZ$1, 0))</f>
        <v/>
      </c>
    </row>
    <row r="2217">
      <c r="A2217">
        <f>INDEX(resultados!$A$2:$ZZ$2614, 2211, MATCH($B$1, resultados!$A$1:$ZZ$1, 0))</f>
        <v/>
      </c>
      <c r="B2217">
        <f>INDEX(resultados!$A$2:$ZZ$2614, 2211, MATCH($B$2, resultados!$A$1:$ZZ$1, 0))</f>
        <v/>
      </c>
      <c r="C2217">
        <f>INDEX(resultados!$A$2:$ZZ$2614, 2211, MATCH($B$3, resultados!$A$1:$ZZ$1, 0))</f>
        <v/>
      </c>
    </row>
    <row r="2218">
      <c r="A2218">
        <f>INDEX(resultados!$A$2:$ZZ$2614, 2212, MATCH($B$1, resultados!$A$1:$ZZ$1, 0))</f>
        <v/>
      </c>
      <c r="B2218">
        <f>INDEX(resultados!$A$2:$ZZ$2614, 2212, MATCH($B$2, resultados!$A$1:$ZZ$1, 0))</f>
        <v/>
      </c>
      <c r="C2218">
        <f>INDEX(resultados!$A$2:$ZZ$2614, 2212, MATCH($B$3, resultados!$A$1:$ZZ$1, 0))</f>
        <v/>
      </c>
    </row>
    <row r="2219">
      <c r="A2219">
        <f>INDEX(resultados!$A$2:$ZZ$2614, 2213, MATCH($B$1, resultados!$A$1:$ZZ$1, 0))</f>
        <v/>
      </c>
      <c r="B2219">
        <f>INDEX(resultados!$A$2:$ZZ$2614, 2213, MATCH($B$2, resultados!$A$1:$ZZ$1, 0))</f>
        <v/>
      </c>
      <c r="C2219">
        <f>INDEX(resultados!$A$2:$ZZ$2614, 2213, MATCH($B$3, resultados!$A$1:$ZZ$1, 0))</f>
        <v/>
      </c>
    </row>
    <row r="2220">
      <c r="A2220">
        <f>INDEX(resultados!$A$2:$ZZ$2614, 2214, MATCH($B$1, resultados!$A$1:$ZZ$1, 0))</f>
        <v/>
      </c>
      <c r="B2220">
        <f>INDEX(resultados!$A$2:$ZZ$2614, 2214, MATCH($B$2, resultados!$A$1:$ZZ$1, 0))</f>
        <v/>
      </c>
      <c r="C2220">
        <f>INDEX(resultados!$A$2:$ZZ$2614, 2214, MATCH($B$3, resultados!$A$1:$ZZ$1, 0))</f>
        <v/>
      </c>
    </row>
    <row r="2221">
      <c r="A2221">
        <f>INDEX(resultados!$A$2:$ZZ$2614, 2215, MATCH($B$1, resultados!$A$1:$ZZ$1, 0))</f>
        <v/>
      </c>
      <c r="B2221">
        <f>INDEX(resultados!$A$2:$ZZ$2614, 2215, MATCH($B$2, resultados!$A$1:$ZZ$1, 0))</f>
        <v/>
      </c>
      <c r="C2221">
        <f>INDEX(resultados!$A$2:$ZZ$2614, 2215, MATCH($B$3, resultados!$A$1:$ZZ$1, 0))</f>
        <v/>
      </c>
    </row>
    <row r="2222">
      <c r="A2222">
        <f>INDEX(resultados!$A$2:$ZZ$2614, 2216, MATCH($B$1, resultados!$A$1:$ZZ$1, 0))</f>
        <v/>
      </c>
      <c r="B2222">
        <f>INDEX(resultados!$A$2:$ZZ$2614, 2216, MATCH($B$2, resultados!$A$1:$ZZ$1, 0))</f>
        <v/>
      </c>
      <c r="C2222">
        <f>INDEX(resultados!$A$2:$ZZ$2614, 2216, MATCH($B$3, resultados!$A$1:$ZZ$1, 0))</f>
        <v/>
      </c>
    </row>
    <row r="2223">
      <c r="A2223">
        <f>INDEX(resultados!$A$2:$ZZ$2614, 2217, MATCH($B$1, resultados!$A$1:$ZZ$1, 0))</f>
        <v/>
      </c>
      <c r="B2223">
        <f>INDEX(resultados!$A$2:$ZZ$2614, 2217, MATCH($B$2, resultados!$A$1:$ZZ$1, 0))</f>
        <v/>
      </c>
      <c r="C2223">
        <f>INDEX(resultados!$A$2:$ZZ$2614, 2217, MATCH($B$3, resultados!$A$1:$ZZ$1, 0))</f>
        <v/>
      </c>
    </row>
    <row r="2224">
      <c r="A2224">
        <f>INDEX(resultados!$A$2:$ZZ$2614, 2218, MATCH($B$1, resultados!$A$1:$ZZ$1, 0))</f>
        <v/>
      </c>
      <c r="B2224">
        <f>INDEX(resultados!$A$2:$ZZ$2614, 2218, MATCH($B$2, resultados!$A$1:$ZZ$1, 0))</f>
        <v/>
      </c>
      <c r="C2224">
        <f>INDEX(resultados!$A$2:$ZZ$2614, 2218, MATCH($B$3, resultados!$A$1:$ZZ$1, 0))</f>
        <v/>
      </c>
    </row>
    <row r="2225">
      <c r="A2225">
        <f>INDEX(resultados!$A$2:$ZZ$2614, 2219, MATCH($B$1, resultados!$A$1:$ZZ$1, 0))</f>
        <v/>
      </c>
      <c r="B2225">
        <f>INDEX(resultados!$A$2:$ZZ$2614, 2219, MATCH($B$2, resultados!$A$1:$ZZ$1, 0))</f>
        <v/>
      </c>
      <c r="C2225">
        <f>INDEX(resultados!$A$2:$ZZ$2614, 2219, MATCH($B$3, resultados!$A$1:$ZZ$1, 0))</f>
        <v/>
      </c>
    </row>
    <row r="2226">
      <c r="A2226">
        <f>INDEX(resultados!$A$2:$ZZ$2614, 2220, MATCH($B$1, resultados!$A$1:$ZZ$1, 0))</f>
        <v/>
      </c>
      <c r="B2226">
        <f>INDEX(resultados!$A$2:$ZZ$2614, 2220, MATCH($B$2, resultados!$A$1:$ZZ$1, 0))</f>
        <v/>
      </c>
      <c r="C2226">
        <f>INDEX(resultados!$A$2:$ZZ$2614, 2220, MATCH($B$3, resultados!$A$1:$ZZ$1, 0))</f>
        <v/>
      </c>
    </row>
    <row r="2227">
      <c r="A2227">
        <f>INDEX(resultados!$A$2:$ZZ$2614, 2221, MATCH($B$1, resultados!$A$1:$ZZ$1, 0))</f>
        <v/>
      </c>
      <c r="B2227">
        <f>INDEX(resultados!$A$2:$ZZ$2614, 2221, MATCH($B$2, resultados!$A$1:$ZZ$1, 0))</f>
        <v/>
      </c>
      <c r="C2227">
        <f>INDEX(resultados!$A$2:$ZZ$2614, 2221, MATCH($B$3, resultados!$A$1:$ZZ$1, 0))</f>
        <v/>
      </c>
    </row>
    <row r="2228">
      <c r="A2228">
        <f>INDEX(resultados!$A$2:$ZZ$2614, 2222, MATCH($B$1, resultados!$A$1:$ZZ$1, 0))</f>
        <v/>
      </c>
      <c r="B2228">
        <f>INDEX(resultados!$A$2:$ZZ$2614, 2222, MATCH($B$2, resultados!$A$1:$ZZ$1, 0))</f>
        <v/>
      </c>
      <c r="C2228">
        <f>INDEX(resultados!$A$2:$ZZ$2614, 2222, MATCH($B$3, resultados!$A$1:$ZZ$1, 0))</f>
        <v/>
      </c>
    </row>
    <row r="2229">
      <c r="A2229">
        <f>INDEX(resultados!$A$2:$ZZ$2614, 2223, MATCH($B$1, resultados!$A$1:$ZZ$1, 0))</f>
        <v/>
      </c>
      <c r="B2229">
        <f>INDEX(resultados!$A$2:$ZZ$2614, 2223, MATCH($B$2, resultados!$A$1:$ZZ$1, 0))</f>
        <v/>
      </c>
      <c r="C2229">
        <f>INDEX(resultados!$A$2:$ZZ$2614, 2223, MATCH($B$3, resultados!$A$1:$ZZ$1, 0))</f>
        <v/>
      </c>
    </row>
    <row r="2230">
      <c r="A2230">
        <f>INDEX(resultados!$A$2:$ZZ$2614, 2224, MATCH($B$1, resultados!$A$1:$ZZ$1, 0))</f>
        <v/>
      </c>
      <c r="B2230">
        <f>INDEX(resultados!$A$2:$ZZ$2614, 2224, MATCH($B$2, resultados!$A$1:$ZZ$1, 0))</f>
        <v/>
      </c>
      <c r="C2230">
        <f>INDEX(resultados!$A$2:$ZZ$2614, 2224, MATCH($B$3, resultados!$A$1:$ZZ$1, 0))</f>
        <v/>
      </c>
    </row>
    <row r="2231">
      <c r="A2231">
        <f>INDEX(resultados!$A$2:$ZZ$2614, 2225, MATCH($B$1, resultados!$A$1:$ZZ$1, 0))</f>
        <v/>
      </c>
      <c r="B2231">
        <f>INDEX(resultados!$A$2:$ZZ$2614, 2225, MATCH($B$2, resultados!$A$1:$ZZ$1, 0))</f>
        <v/>
      </c>
      <c r="C2231">
        <f>INDEX(resultados!$A$2:$ZZ$2614, 2225, MATCH($B$3, resultados!$A$1:$ZZ$1, 0))</f>
        <v/>
      </c>
    </row>
    <row r="2232">
      <c r="A2232">
        <f>INDEX(resultados!$A$2:$ZZ$2614, 2226, MATCH($B$1, resultados!$A$1:$ZZ$1, 0))</f>
        <v/>
      </c>
      <c r="B2232">
        <f>INDEX(resultados!$A$2:$ZZ$2614, 2226, MATCH($B$2, resultados!$A$1:$ZZ$1, 0))</f>
        <v/>
      </c>
      <c r="C2232">
        <f>INDEX(resultados!$A$2:$ZZ$2614, 2226, MATCH($B$3, resultados!$A$1:$ZZ$1, 0))</f>
        <v/>
      </c>
    </row>
    <row r="2233">
      <c r="A2233">
        <f>INDEX(resultados!$A$2:$ZZ$2614, 2227, MATCH($B$1, resultados!$A$1:$ZZ$1, 0))</f>
        <v/>
      </c>
      <c r="B2233">
        <f>INDEX(resultados!$A$2:$ZZ$2614, 2227, MATCH($B$2, resultados!$A$1:$ZZ$1, 0))</f>
        <v/>
      </c>
      <c r="C2233">
        <f>INDEX(resultados!$A$2:$ZZ$2614, 2227, MATCH($B$3, resultados!$A$1:$ZZ$1, 0))</f>
        <v/>
      </c>
    </row>
    <row r="2234">
      <c r="A2234">
        <f>INDEX(resultados!$A$2:$ZZ$2614, 2228, MATCH($B$1, resultados!$A$1:$ZZ$1, 0))</f>
        <v/>
      </c>
      <c r="B2234">
        <f>INDEX(resultados!$A$2:$ZZ$2614, 2228, MATCH($B$2, resultados!$A$1:$ZZ$1, 0))</f>
        <v/>
      </c>
      <c r="C2234">
        <f>INDEX(resultados!$A$2:$ZZ$2614, 2228, MATCH($B$3, resultados!$A$1:$ZZ$1, 0))</f>
        <v/>
      </c>
    </row>
    <row r="2235">
      <c r="A2235">
        <f>INDEX(resultados!$A$2:$ZZ$2614, 2229, MATCH($B$1, resultados!$A$1:$ZZ$1, 0))</f>
        <v/>
      </c>
      <c r="B2235">
        <f>INDEX(resultados!$A$2:$ZZ$2614, 2229, MATCH($B$2, resultados!$A$1:$ZZ$1, 0))</f>
        <v/>
      </c>
      <c r="C2235">
        <f>INDEX(resultados!$A$2:$ZZ$2614, 2229, MATCH($B$3, resultados!$A$1:$ZZ$1, 0))</f>
        <v/>
      </c>
    </row>
    <row r="2236">
      <c r="A2236">
        <f>INDEX(resultados!$A$2:$ZZ$2614, 2230, MATCH($B$1, resultados!$A$1:$ZZ$1, 0))</f>
        <v/>
      </c>
      <c r="B2236">
        <f>INDEX(resultados!$A$2:$ZZ$2614, 2230, MATCH($B$2, resultados!$A$1:$ZZ$1, 0))</f>
        <v/>
      </c>
      <c r="C2236">
        <f>INDEX(resultados!$A$2:$ZZ$2614, 2230, MATCH($B$3, resultados!$A$1:$ZZ$1, 0))</f>
        <v/>
      </c>
    </row>
    <row r="2237">
      <c r="A2237">
        <f>INDEX(resultados!$A$2:$ZZ$2614, 2231, MATCH($B$1, resultados!$A$1:$ZZ$1, 0))</f>
        <v/>
      </c>
      <c r="B2237">
        <f>INDEX(resultados!$A$2:$ZZ$2614, 2231, MATCH($B$2, resultados!$A$1:$ZZ$1, 0))</f>
        <v/>
      </c>
      <c r="C2237">
        <f>INDEX(resultados!$A$2:$ZZ$2614, 2231, MATCH($B$3, resultados!$A$1:$ZZ$1, 0))</f>
        <v/>
      </c>
    </row>
    <row r="2238">
      <c r="A2238">
        <f>INDEX(resultados!$A$2:$ZZ$2614, 2232, MATCH($B$1, resultados!$A$1:$ZZ$1, 0))</f>
        <v/>
      </c>
      <c r="B2238">
        <f>INDEX(resultados!$A$2:$ZZ$2614, 2232, MATCH($B$2, resultados!$A$1:$ZZ$1, 0))</f>
        <v/>
      </c>
      <c r="C2238">
        <f>INDEX(resultados!$A$2:$ZZ$2614, 2232, MATCH($B$3, resultados!$A$1:$ZZ$1, 0))</f>
        <v/>
      </c>
    </row>
    <row r="2239">
      <c r="A2239">
        <f>INDEX(resultados!$A$2:$ZZ$2614, 2233, MATCH($B$1, resultados!$A$1:$ZZ$1, 0))</f>
        <v/>
      </c>
      <c r="B2239">
        <f>INDEX(resultados!$A$2:$ZZ$2614, 2233, MATCH($B$2, resultados!$A$1:$ZZ$1, 0))</f>
        <v/>
      </c>
      <c r="C2239">
        <f>INDEX(resultados!$A$2:$ZZ$2614, 2233, MATCH($B$3, resultados!$A$1:$ZZ$1, 0))</f>
        <v/>
      </c>
    </row>
    <row r="2240">
      <c r="A2240">
        <f>INDEX(resultados!$A$2:$ZZ$2614, 2234, MATCH($B$1, resultados!$A$1:$ZZ$1, 0))</f>
        <v/>
      </c>
      <c r="B2240">
        <f>INDEX(resultados!$A$2:$ZZ$2614, 2234, MATCH($B$2, resultados!$A$1:$ZZ$1, 0))</f>
        <v/>
      </c>
      <c r="C2240">
        <f>INDEX(resultados!$A$2:$ZZ$2614, 2234, MATCH($B$3, resultados!$A$1:$ZZ$1, 0))</f>
        <v/>
      </c>
    </row>
    <row r="2241">
      <c r="A2241">
        <f>INDEX(resultados!$A$2:$ZZ$2614, 2235, MATCH($B$1, resultados!$A$1:$ZZ$1, 0))</f>
        <v/>
      </c>
      <c r="B2241">
        <f>INDEX(resultados!$A$2:$ZZ$2614, 2235, MATCH($B$2, resultados!$A$1:$ZZ$1, 0))</f>
        <v/>
      </c>
      <c r="C2241">
        <f>INDEX(resultados!$A$2:$ZZ$2614, 2235, MATCH($B$3, resultados!$A$1:$ZZ$1, 0))</f>
        <v/>
      </c>
    </row>
    <row r="2242">
      <c r="A2242">
        <f>INDEX(resultados!$A$2:$ZZ$2614, 2236, MATCH($B$1, resultados!$A$1:$ZZ$1, 0))</f>
        <v/>
      </c>
      <c r="B2242">
        <f>INDEX(resultados!$A$2:$ZZ$2614, 2236, MATCH($B$2, resultados!$A$1:$ZZ$1, 0))</f>
        <v/>
      </c>
      <c r="C2242">
        <f>INDEX(resultados!$A$2:$ZZ$2614, 2236, MATCH($B$3, resultados!$A$1:$ZZ$1, 0))</f>
        <v/>
      </c>
    </row>
    <row r="2243">
      <c r="A2243">
        <f>INDEX(resultados!$A$2:$ZZ$2614, 2237, MATCH($B$1, resultados!$A$1:$ZZ$1, 0))</f>
        <v/>
      </c>
      <c r="B2243">
        <f>INDEX(resultados!$A$2:$ZZ$2614, 2237, MATCH($B$2, resultados!$A$1:$ZZ$1, 0))</f>
        <v/>
      </c>
      <c r="C2243">
        <f>INDEX(resultados!$A$2:$ZZ$2614, 2237, MATCH($B$3, resultados!$A$1:$ZZ$1, 0))</f>
        <v/>
      </c>
    </row>
    <row r="2244">
      <c r="A2244">
        <f>INDEX(resultados!$A$2:$ZZ$2614, 2238, MATCH($B$1, resultados!$A$1:$ZZ$1, 0))</f>
        <v/>
      </c>
      <c r="B2244">
        <f>INDEX(resultados!$A$2:$ZZ$2614, 2238, MATCH($B$2, resultados!$A$1:$ZZ$1, 0))</f>
        <v/>
      </c>
      <c r="C2244">
        <f>INDEX(resultados!$A$2:$ZZ$2614, 2238, MATCH($B$3, resultados!$A$1:$ZZ$1, 0))</f>
        <v/>
      </c>
    </row>
    <row r="2245">
      <c r="A2245">
        <f>INDEX(resultados!$A$2:$ZZ$2614, 2239, MATCH($B$1, resultados!$A$1:$ZZ$1, 0))</f>
        <v/>
      </c>
      <c r="B2245">
        <f>INDEX(resultados!$A$2:$ZZ$2614, 2239, MATCH($B$2, resultados!$A$1:$ZZ$1, 0))</f>
        <v/>
      </c>
      <c r="C2245">
        <f>INDEX(resultados!$A$2:$ZZ$2614, 2239, MATCH($B$3, resultados!$A$1:$ZZ$1, 0))</f>
        <v/>
      </c>
    </row>
    <row r="2246">
      <c r="A2246">
        <f>INDEX(resultados!$A$2:$ZZ$2614, 2240, MATCH($B$1, resultados!$A$1:$ZZ$1, 0))</f>
        <v/>
      </c>
      <c r="B2246">
        <f>INDEX(resultados!$A$2:$ZZ$2614, 2240, MATCH($B$2, resultados!$A$1:$ZZ$1, 0))</f>
        <v/>
      </c>
      <c r="C2246">
        <f>INDEX(resultados!$A$2:$ZZ$2614, 2240, MATCH($B$3, resultados!$A$1:$ZZ$1, 0))</f>
        <v/>
      </c>
    </row>
    <row r="2247">
      <c r="A2247">
        <f>INDEX(resultados!$A$2:$ZZ$2614, 2241, MATCH($B$1, resultados!$A$1:$ZZ$1, 0))</f>
        <v/>
      </c>
      <c r="B2247">
        <f>INDEX(resultados!$A$2:$ZZ$2614, 2241, MATCH($B$2, resultados!$A$1:$ZZ$1, 0))</f>
        <v/>
      </c>
      <c r="C2247">
        <f>INDEX(resultados!$A$2:$ZZ$2614, 2241, MATCH($B$3, resultados!$A$1:$ZZ$1, 0))</f>
        <v/>
      </c>
    </row>
    <row r="2248">
      <c r="A2248">
        <f>INDEX(resultados!$A$2:$ZZ$2614, 2242, MATCH($B$1, resultados!$A$1:$ZZ$1, 0))</f>
        <v/>
      </c>
      <c r="B2248">
        <f>INDEX(resultados!$A$2:$ZZ$2614, 2242, MATCH($B$2, resultados!$A$1:$ZZ$1, 0))</f>
        <v/>
      </c>
      <c r="C2248">
        <f>INDEX(resultados!$A$2:$ZZ$2614, 2242, MATCH($B$3, resultados!$A$1:$ZZ$1, 0))</f>
        <v/>
      </c>
    </row>
    <row r="2249">
      <c r="A2249">
        <f>INDEX(resultados!$A$2:$ZZ$2614, 2243, MATCH($B$1, resultados!$A$1:$ZZ$1, 0))</f>
        <v/>
      </c>
      <c r="B2249">
        <f>INDEX(resultados!$A$2:$ZZ$2614, 2243, MATCH($B$2, resultados!$A$1:$ZZ$1, 0))</f>
        <v/>
      </c>
      <c r="C2249">
        <f>INDEX(resultados!$A$2:$ZZ$2614, 2243, MATCH($B$3, resultados!$A$1:$ZZ$1, 0))</f>
        <v/>
      </c>
    </row>
    <row r="2250">
      <c r="A2250">
        <f>INDEX(resultados!$A$2:$ZZ$2614, 2244, MATCH($B$1, resultados!$A$1:$ZZ$1, 0))</f>
        <v/>
      </c>
      <c r="B2250">
        <f>INDEX(resultados!$A$2:$ZZ$2614, 2244, MATCH($B$2, resultados!$A$1:$ZZ$1, 0))</f>
        <v/>
      </c>
      <c r="C2250">
        <f>INDEX(resultados!$A$2:$ZZ$2614, 2244, MATCH($B$3, resultados!$A$1:$ZZ$1, 0))</f>
        <v/>
      </c>
    </row>
    <row r="2251">
      <c r="A2251">
        <f>INDEX(resultados!$A$2:$ZZ$2614, 2245, MATCH($B$1, resultados!$A$1:$ZZ$1, 0))</f>
        <v/>
      </c>
      <c r="B2251">
        <f>INDEX(resultados!$A$2:$ZZ$2614, 2245, MATCH($B$2, resultados!$A$1:$ZZ$1, 0))</f>
        <v/>
      </c>
      <c r="C2251">
        <f>INDEX(resultados!$A$2:$ZZ$2614, 2245, MATCH($B$3, resultados!$A$1:$ZZ$1, 0))</f>
        <v/>
      </c>
    </row>
    <row r="2252">
      <c r="A2252">
        <f>INDEX(resultados!$A$2:$ZZ$2614, 2246, MATCH($B$1, resultados!$A$1:$ZZ$1, 0))</f>
        <v/>
      </c>
      <c r="B2252">
        <f>INDEX(resultados!$A$2:$ZZ$2614, 2246, MATCH($B$2, resultados!$A$1:$ZZ$1, 0))</f>
        <v/>
      </c>
      <c r="C2252">
        <f>INDEX(resultados!$A$2:$ZZ$2614, 2246, MATCH($B$3, resultados!$A$1:$ZZ$1, 0))</f>
        <v/>
      </c>
    </row>
    <row r="2253">
      <c r="A2253">
        <f>INDEX(resultados!$A$2:$ZZ$2614, 2247, MATCH($B$1, resultados!$A$1:$ZZ$1, 0))</f>
        <v/>
      </c>
      <c r="B2253">
        <f>INDEX(resultados!$A$2:$ZZ$2614, 2247, MATCH($B$2, resultados!$A$1:$ZZ$1, 0))</f>
        <v/>
      </c>
      <c r="C2253">
        <f>INDEX(resultados!$A$2:$ZZ$2614, 2247, MATCH($B$3, resultados!$A$1:$ZZ$1, 0))</f>
        <v/>
      </c>
    </row>
    <row r="2254">
      <c r="A2254">
        <f>INDEX(resultados!$A$2:$ZZ$2614, 2248, MATCH($B$1, resultados!$A$1:$ZZ$1, 0))</f>
        <v/>
      </c>
      <c r="B2254">
        <f>INDEX(resultados!$A$2:$ZZ$2614, 2248, MATCH($B$2, resultados!$A$1:$ZZ$1, 0))</f>
        <v/>
      </c>
      <c r="C2254">
        <f>INDEX(resultados!$A$2:$ZZ$2614, 2248, MATCH($B$3, resultados!$A$1:$ZZ$1, 0))</f>
        <v/>
      </c>
    </row>
    <row r="2255">
      <c r="A2255">
        <f>INDEX(resultados!$A$2:$ZZ$2614, 2249, MATCH($B$1, resultados!$A$1:$ZZ$1, 0))</f>
        <v/>
      </c>
      <c r="B2255">
        <f>INDEX(resultados!$A$2:$ZZ$2614, 2249, MATCH($B$2, resultados!$A$1:$ZZ$1, 0))</f>
        <v/>
      </c>
      <c r="C2255">
        <f>INDEX(resultados!$A$2:$ZZ$2614, 2249, MATCH($B$3, resultados!$A$1:$ZZ$1, 0))</f>
        <v/>
      </c>
    </row>
    <row r="2256">
      <c r="A2256">
        <f>INDEX(resultados!$A$2:$ZZ$2614, 2250, MATCH($B$1, resultados!$A$1:$ZZ$1, 0))</f>
        <v/>
      </c>
      <c r="B2256">
        <f>INDEX(resultados!$A$2:$ZZ$2614, 2250, MATCH($B$2, resultados!$A$1:$ZZ$1, 0))</f>
        <v/>
      </c>
      <c r="C2256">
        <f>INDEX(resultados!$A$2:$ZZ$2614, 2250, MATCH($B$3, resultados!$A$1:$ZZ$1, 0))</f>
        <v/>
      </c>
    </row>
    <row r="2257">
      <c r="A2257">
        <f>INDEX(resultados!$A$2:$ZZ$2614, 2251, MATCH($B$1, resultados!$A$1:$ZZ$1, 0))</f>
        <v/>
      </c>
      <c r="B2257">
        <f>INDEX(resultados!$A$2:$ZZ$2614, 2251, MATCH($B$2, resultados!$A$1:$ZZ$1, 0))</f>
        <v/>
      </c>
      <c r="C2257">
        <f>INDEX(resultados!$A$2:$ZZ$2614, 2251, MATCH($B$3, resultados!$A$1:$ZZ$1, 0))</f>
        <v/>
      </c>
    </row>
    <row r="2258">
      <c r="A2258">
        <f>INDEX(resultados!$A$2:$ZZ$2614, 2252, MATCH($B$1, resultados!$A$1:$ZZ$1, 0))</f>
        <v/>
      </c>
      <c r="B2258">
        <f>INDEX(resultados!$A$2:$ZZ$2614, 2252, MATCH($B$2, resultados!$A$1:$ZZ$1, 0))</f>
        <v/>
      </c>
      <c r="C2258">
        <f>INDEX(resultados!$A$2:$ZZ$2614, 2252, MATCH($B$3, resultados!$A$1:$ZZ$1, 0))</f>
        <v/>
      </c>
    </row>
    <row r="2259">
      <c r="A2259">
        <f>INDEX(resultados!$A$2:$ZZ$2614, 2253, MATCH($B$1, resultados!$A$1:$ZZ$1, 0))</f>
        <v/>
      </c>
      <c r="B2259">
        <f>INDEX(resultados!$A$2:$ZZ$2614, 2253, MATCH($B$2, resultados!$A$1:$ZZ$1, 0))</f>
        <v/>
      </c>
      <c r="C2259">
        <f>INDEX(resultados!$A$2:$ZZ$2614, 2253, MATCH($B$3, resultados!$A$1:$ZZ$1, 0))</f>
        <v/>
      </c>
    </row>
    <row r="2260">
      <c r="A2260">
        <f>INDEX(resultados!$A$2:$ZZ$2614, 2254, MATCH($B$1, resultados!$A$1:$ZZ$1, 0))</f>
        <v/>
      </c>
      <c r="B2260">
        <f>INDEX(resultados!$A$2:$ZZ$2614, 2254, MATCH($B$2, resultados!$A$1:$ZZ$1, 0))</f>
        <v/>
      </c>
      <c r="C2260">
        <f>INDEX(resultados!$A$2:$ZZ$2614, 2254, MATCH($B$3, resultados!$A$1:$ZZ$1, 0))</f>
        <v/>
      </c>
    </row>
    <row r="2261">
      <c r="A2261">
        <f>INDEX(resultados!$A$2:$ZZ$2614, 2255, MATCH($B$1, resultados!$A$1:$ZZ$1, 0))</f>
        <v/>
      </c>
      <c r="B2261">
        <f>INDEX(resultados!$A$2:$ZZ$2614, 2255, MATCH($B$2, resultados!$A$1:$ZZ$1, 0))</f>
        <v/>
      </c>
      <c r="C2261">
        <f>INDEX(resultados!$A$2:$ZZ$2614, 2255, MATCH($B$3, resultados!$A$1:$ZZ$1, 0))</f>
        <v/>
      </c>
    </row>
    <row r="2262">
      <c r="A2262">
        <f>INDEX(resultados!$A$2:$ZZ$2614, 2256, MATCH($B$1, resultados!$A$1:$ZZ$1, 0))</f>
        <v/>
      </c>
      <c r="B2262">
        <f>INDEX(resultados!$A$2:$ZZ$2614, 2256, MATCH($B$2, resultados!$A$1:$ZZ$1, 0))</f>
        <v/>
      </c>
      <c r="C2262">
        <f>INDEX(resultados!$A$2:$ZZ$2614, 2256, MATCH($B$3, resultados!$A$1:$ZZ$1, 0))</f>
        <v/>
      </c>
    </row>
    <row r="2263">
      <c r="A2263">
        <f>INDEX(resultados!$A$2:$ZZ$2614, 2257, MATCH($B$1, resultados!$A$1:$ZZ$1, 0))</f>
        <v/>
      </c>
      <c r="B2263">
        <f>INDEX(resultados!$A$2:$ZZ$2614, 2257, MATCH($B$2, resultados!$A$1:$ZZ$1, 0))</f>
        <v/>
      </c>
      <c r="C2263">
        <f>INDEX(resultados!$A$2:$ZZ$2614, 2257, MATCH($B$3, resultados!$A$1:$ZZ$1, 0))</f>
        <v/>
      </c>
    </row>
    <row r="2264">
      <c r="A2264">
        <f>INDEX(resultados!$A$2:$ZZ$2614, 2258, MATCH($B$1, resultados!$A$1:$ZZ$1, 0))</f>
        <v/>
      </c>
      <c r="B2264">
        <f>INDEX(resultados!$A$2:$ZZ$2614, 2258, MATCH($B$2, resultados!$A$1:$ZZ$1, 0))</f>
        <v/>
      </c>
      <c r="C2264">
        <f>INDEX(resultados!$A$2:$ZZ$2614, 2258, MATCH($B$3, resultados!$A$1:$ZZ$1, 0))</f>
        <v/>
      </c>
    </row>
    <row r="2265">
      <c r="A2265">
        <f>INDEX(resultados!$A$2:$ZZ$2614, 2259, MATCH($B$1, resultados!$A$1:$ZZ$1, 0))</f>
        <v/>
      </c>
      <c r="B2265">
        <f>INDEX(resultados!$A$2:$ZZ$2614, 2259, MATCH($B$2, resultados!$A$1:$ZZ$1, 0))</f>
        <v/>
      </c>
      <c r="C2265">
        <f>INDEX(resultados!$A$2:$ZZ$2614, 2259, MATCH($B$3, resultados!$A$1:$ZZ$1, 0))</f>
        <v/>
      </c>
    </row>
    <row r="2266">
      <c r="A2266">
        <f>INDEX(resultados!$A$2:$ZZ$2614, 2260, MATCH($B$1, resultados!$A$1:$ZZ$1, 0))</f>
        <v/>
      </c>
      <c r="B2266">
        <f>INDEX(resultados!$A$2:$ZZ$2614, 2260, MATCH($B$2, resultados!$A$1:$ZZ$1, 0))</f>
        <v/>
      </c>
      <c r="C2266">
        <f>INDEX(resultados!$A$2:$ZZ$2614, 2260, MATCH($B$3, resultados!$A$1:$ZZ$1, 0))</f>
        <v/>
      </c>
    </row>
    <row r="2267">
      <c r="A2267">
        <f>INDEX(resultados!$A$2:$ZZ$2614, 2261, MATCH($B$1, resultados!$A$1:$ZZ$1, 0))</f>
        <v/>
      </c>
      <c r="B2267">
        <f>INDEX(resultados!$A$2:$ZZ$2614, 2261, MATCH($B$2, resultados!$A$1:$ZZ$1, 0))</f>
        <v/>
      </c>
      <c r="C2267">
        <f>INDEX(resultados!$A$2:$ZZ$2614, 2261, MATCH($B$3, resultados!$A$1:$ZZ$1, 0))</f>
        <v/>
      </c>
    </row>
    <row r="2268">
      <c r="A2268">
        <f>INDEX(resultados!$A$2:$ZZ$2614, 2262, MATCH($B$1, resultados!$A$1:$ZZ$1, 0))</f>
        <v/>
      </c>
      <c r="B2268">
        <f>INDEX(resultados!$A$2:$ZZ$2614, 2262, MATCH($B$2, resultados!$A$1:$ZZ$1, 0))</f>
        <v/>
      </c>
      <c r="C2268">
        <f>INDEX(resultados!$A$2:$ZZ$2614, 2262, MATCH($B$3, resultados!$A$1:$ZZ$1, 0))</f>
        <v/>
      </c>
    </row>
    <row r="2269">
      <c r="A2269">
        <f>INDEX(resultados!$A$2:$ZZ$2614, 2263, MATCH($B$1, resultados!$A$1:$ZZ$1, 0))</f>
        <v/>
      </c>
      <c r="B2269">
        <f>INDEX(resultados!$A$2:$ZZ$2614, 2263, MATCH($B$2, resultados!$A$1:$ZZ$1, 0))</f>
        <v/>
      </c>
      <c r="C2269">
        <f>INDEX(resultados!$A$2:$ZZ$2614, 2263, MATCH($B$3, resultados!$A$1:$ZZ$1, 0))</f>
        <v/>
      </c>
    </row>
    <row r="2270">
      <c r="A2270">
        <f>INDEX(resultados!$A$2:$ZZ$2614, 2264, MATCH($B$1, resultados!$A$1:$ZZ$1, 0))</f>
        <v/>
      </c>
      <c r="B2270">
        <f>INDEX(resultados!$A$2:$ZZ$2614, 2264, MATCH($B$2, resultados!$A$1:$ZZ$1, 0))</f>
        <v/>
      </c>
      <c r="C2270">
        <f>INDEX(resultados!$A$2:$ZZ$2614, 2264, MATCH($B$3, resultados!$A$1:$ZZ$1, 0))</f>
        <v/>
      </c>
    </row>
    <row r="2271">
      <c r="A2271">
        <f>INDEX(resultados!$A$2:$ZZ$2614, 2265, MATCH($B$1, resultados!$A$1:$ZZ$1, 0))</f>
        <v/>
      </c>
      <c r="B2271">
        <f>INDEX(resultados!$A$2:$ZZ$2614, 2265, MATCH($B$2, resultados!$A$1:$ZZ$1, 0))</f>
        <v/>
      </c>
      <c r="C2271">
        <f>INDEX(resultados!$A$2:$ZZ$2614, 2265, MATCH($B$3, resultados!$A$1:$ZZ$1, 0))</f>
        <v/>
      </c>
    </row>
    <row r="2272">
      <c r="A2272">
        <f>INDEX(resultados!$A$2:$ZZ$2614, 2266, MATCH($B$1, resultados!$A$1:$ZZ$1, 0))</f>
        <v/>
      </c>
      <c r="B2272">
        <f>INDEX(resultados!$A$2:$ZZ$2614, 2266, MATCH($B$2, resultados!$A$1:$ZZ$1, 0))</f>
        <v/>
      </c>
      <c r="C2272">
        <f>INDEX(resultados!$A$2:$ZZ$2614, 2266, MATCH($B$3, resultados!$A$1:$ZZ$1, 0))</f>
        <v/>
      </c>
    </row>
    <row r="2273">
      <c r="A2273">
        <f>INDEX(resultados!$A$2:$ZZ$2614, 2267, MATCH($B$1, resultados!$A$1:$ZZ$1, 0))</f>
        <v/>
      </c>
      <c r="B2273">
        <f>INDEX(resultados!$A$2:$ZZ$2614, 2267, MATCH($B$2, resultados!$A$1:$ZZ$1, 0))</f>
        <v/>
      </c>
      <c r="C2273">
        <f>INDEX(resultados!$A$2:$ZZ$2614, 2267, MATCH($B$3, resultados!$A$1:$ZZ$1, 0))</f>
        <v/>
      </c>
    </row>
    <row r="2274">
      <c r="A2274">
        <f>INDEX(resultados!$A$2:$ZZ$2614, 2268, MATCH($B$1, resultados!$A$1:$ZZ$1, 0))</f>
        <v/>
      </c>
      <c r="B2274">
        <f>INDEX(resultados!$A$2:$ZZ$2614, 2268, MATCH($B$2, resultados!$A$1:$ZZ$1, 0))</f>
        <v/>
      </c>
      <c r="C2274">
        <f>INDEX(resultados!$A$2:$ZZ$2614, 2268, MATCH($B$3, resultados!$A$1:$ZZ$1, 0))</f>
        <v/>
      </c>
    </row>
    <row r="2275">
      <c r="A2275">
        <f>INDEX(resultados!$A$2:$ZZ$2614, 2269, MATCH($B$1, resultados!$A$1:$ZZ$1, 0))</f>
        <v/>
      </c>
      <c r="B2275">
        <f>INDEX(resultados!$A$2:$ZZ$2614, 2269, MATCH($B$2, resultados!$A$1:$ZZ$1, 0))</f>
        <v/>
      </c>
      <c r="C2275">
        <f>INDEX(resultados!$A$2:$ZZ$2614, 2269, MATCH($B$3, resultados!$A$1:$ZZ$1, 0))</f>
        <v/>
      </c>
    </row>
    <row r="2276">
      <c r="A2276">
        <f>INDEX(resultados!$A$2:$ZZ$2614, 2270, MATCH($B$1, resultados!$A$1:$ZZ$1, 0))</f>
        <v/>
      </c>
      <c r="B2276">
        <f>INDEX(resultados!$A$2:$ZZ$2614, 2270, MATCH($B$2, resultados!$A$1:$ZZ$1, 0))</f>
        <v/>
      </c>
      <c r="C2276">
        <f>INDEX(resultados!$A$2:$ZZ$2614, 2270, MATCH($B$3, resultados!$A$1:$ZZ$1, 0))</f>
        <v/>
      </c>
    </row>
    <row r="2277">
      <c r="A2277">
        <f>INDEX(resultados!$A$2:$ZZ$2614, 2271, MATCH($B$1, resultados!$A$1:$ZZ$1, 0))</f>
        <v/>
      </c>
      <c r="B2277">
        <f>INDEX(resultados!$A$2:$ZZ$2614, 2271, MATCH($B$2, resultados!$A$1:$ZZ$1, 0))</f>
        <v/>
      </c>
      <c r="C2277">
        <f>INDEX(resultados!$A$2:$ZZ$2614, 2271, MATCH($B$3, resultados!$A$1:$ZZ$1, 0))</f>
        <v/>
      </c>
    </row>
    <row r="2278">
      <c r="A2278">
        <f>INDEX(resultados!$A$2:$ZZ$2614, 2272, MATCH($B$1, resultados!$A$1:$ZZ$1, 0))</f>
        <v/>
      </c>
      <c r="B2278">
        <f>INDEX(resultados!$A$2:$ZZ$2614, 2272, MATCH($B$2, resultados!$A$1:$ZZ$1, 0))</f>
        <v/>
      </c>
      <c r="C2278">
        <f>INDEX(resultados!$A$2:$ZZ$2614, 2272, MATCH($B$3, resultados!$A$1:$ZZ$1, 0))</f>
        <v/>
      </c>
    </row>
    <row r="2279">
      <c r="A2279">
        <f>INDEX(resultados!$A$2:$ZZ$2614, 2273, MATCH($B$1, resultados!$A$1:$ZZ$1, 0))</f>
        <v/>
      </c>
      <c r="B2279">
        <f>INDEX(resultados!$A$2:$ZZ$2614, 2273, MATCH($B$2, resultados!$A$1:$ZZ$1, 0))</f>
        <v/>
      </c>
      <c r="C2279">
        <f>INDEX(resultados!$A$2:$ZZ$2614, 2273, MATCH($B$3, resultados!$A$1:$ZZ$1, 0))</f>
        <v/>
      </c>
    </row>
    <row r="2280">
      <c r="A2280">
        <f>INDEX(resultados!$A$2:$ZZ$2614, 2274, MATCH($B$1, resultados!$A$1:$ZZ$1, 0))</f>
        <v/>
      </c>
      <c r="B2280">
        <f>INDEX(resultados!$A$2:$ZZ$2614, 2274, MATCH($B$2, resultados!$A$1:$ZZ$1, 0))</f>
        <v/>
      </c>
      <c r="C2280">
        <f>INDEX(resultados!$A$2:$ZZ$2614, 2274, MATCH($B$3, resultados!$A$1:$ZZ$1, 0))</f>
        <v/>
      </c>
    </row>
    <row r="2281">
      <c r="A2281">
        <f>INDEX(resultados!$A$2:$ZZ$2614, 2275, MATCH($B$1, resultados!$A$1:$ZZ$1, 0))</f>
        <v/>
      </c>
      <c r="B2281">
        <f>INDEX(resultados!$A$2:$ZZ$2614, 2275, MATCH($B$2, resultados!$A$1:$ZZ$1, 0))</f>
        <v/>
      </c>
      <c r="C2281">
        <f>INDEX(resultados!$A$2:$ZZ$2614, 2275, MATCH($B$3, resultados!$A$1:$ZZ$1, 0))</f>
        <v/>
      </c>
    </row>
    <row r="2282">
      <c r="A2282">
        <f>INDEX(resultados!$A$2:$ZZ$2614, 2276, MATCH($B$1, resultados!$A$1:$ZZ$1, 0))</f>
        <v/>
      </c>
      <c r="B2282">
        <f>INDEX(resultados!$A$2:$ZZ$2614, 2276, MATCH($B$2, resultados!$A$1:$ZZ$1, 0))</f>
        <v/>
      </c>
      <c r="C2282">
        <f>INDEX(resultados!$A$2:$ZZ$2614, 2276, MATCH($B$3, resultados!$A$1:$ZZ$1, 0))</f>
        <v/>
      </c>
    </row>
    <row r="2283">
      <c r="A2283">
        <f>INDEX(resultados!$A$2:$ZZ$2614, 2277, MATCH($B$1, resultados!$A$1:$ZZ$1, 0))</f>
        <v/>
      </c>
      <c r="B2283">
        <f>INDEX(resultados!$A$2:$ZZ$2614, 2277, MATCH($B$2, resultados!$A$1:$ZZ$1, 0))</f>
        <v/>
      </c>
      <c r="C2283">
        <f>INDEX(resultados!$A$2:$ZZ$2614, 2277, MATCH($B$3, resultados!$A$1:$ZZ$1, 0))</f>
        <v/>
      </c>
    </row>
    <row r="2284">
      <c r="A2284">
        <f>INDEX(resultados!$A$2:$ZZ$2614, 2278, MATCH($B$1, resultados!$A$1:$ZZ$1, 0))</f>
        <v/>
      </c>
      <c r="B2284">
        <f>INDEX(resultados!$A$2:$ZZ$2614, 2278, MATCH($B$2, resultados!$A$1:$ZZ$1, 0))</f>
        <v/>
      </c>
      <c r="C2284">
        <f>INDEX(resultados!$A$2:$ZZ$2614, 2278, MATCH($B$3, resultados!$A$1:$ZZ$1, 0))</f>
        <v/>
      </c>
    </row>
    <row r="2285">
      <c r="A2285">
        <f>INDEX(resultados!$A$2:$ZZ$2614, 2279, MATCH($B$1, resultados!$A$1:$ZZ$1, 0))</f>
        <v/>
      </c>
      <c r="B2285">
        <f>INDEX(resultados!$A$2:$ZZ$2614, 2279, MATCH($B$2, resultados!$A$1:$ZZ$1, 0))</f>
        <v/>
      </c>
      <c r="C2285">
        <f>INDEX(resultados!$A$2:$ZZ$2614, 2279, MATCH($B$3, resultados!$A$1:$ZZ$1, 0))</f>
        <v/>
      </c>
    </row>
    <row r="2286">
      <c r="A2286">
        <f>INDEX(resultados!$A$2:$ZZ$2614, 2280, MATCH($B$1, resultados!$A$1:$ZZ$1, 0))</f>
        <v/>
      </c>
      <c r="B2286">
        <f>INDEX(resultados!$A$2:$ZZ$2614, 2280, MATCH($B$2, resultados!$A$1:$ZZ$1, 0))</f>
        <v/>
      </c>
      <c r="C2286">
        <f>INDEX(resultados!$A$2:$ZZ$2614, 2280, MATCH($B$3, resultados!$A$1:$ZZ$1, 0))</f>
        <v/>
      </c>
    </row>
    <row r="2287">
      <c r="A2287">
        <f>INDEX(resultados!$A$2:$ZZ$2614, 2281, MATCH($B$1, resultados!$A$1:$ZZ$1, 0))</f>
        <v/>
      </c>
      <c r="B2287">
        <f>INDEX(resultados!$A$2:$ZZ$2614, 2281, MATCH($B$2, resultados!$A$1:$ZZ$1, 0))</f>
        <v/>
      </c>
      <c r="C2287">
        <f>INDEX(resultados!$A$2:$ZZ$2614, 2281, MATCH($B$3, resultados!$A$1:$ZZ$1, 0))</f>
        <v/>
      </c>
    </row>
    <row r="2288">
      <c r="A2288">
        <f>INDEX(resultados!$A$2:$ZZ$2614, 2282, MATCH($B$1, resultados!$A$1:$ZZ$1, 0))</f>
        <v/>
      </c>
      <c r="B2288">
        <f>INDEX(resultados!$A$2:$ZZ$2614, 2282, MATCH($B$2, resultados!$A$1:$ZZ$1, 0))</f>
        <v/>
      </c>
      <c r="C2288">
        <f>INDEX(resultados!$A$2:$ZZ$2614, 2282, MATCH($B$3, resultados!$A$1:$ZZ$1, 0))</f>
        <v/>
      </c>
    </row>
    <row r="2289">
      <c r="A2289">
        <f>INDEX(resultados!$A$2:$ZZ$2614, 2283, MATCH($B$1, resultados!$A$1:$ZZ$1, 0))</f>
        <v/>
      </c>
      <c r="B2289">
        <f>INDEX(resultados!$A$2:$ZZ$2614, 2283, MATCH($B$2, resultados!$A$1:$ZZ$1, 0))</f>
        <v/>
      </c>
      <c r="C2289">
        <f>INDEX(resultados!$A$2:$ZZ$2614, 2283, MATCH($B$3, resultados!$A$1:$ZZ$1, 0))</f>
        <v/>
      </c>
    </row>
    <row r="2290">
      <c r="A2290">
        <f>INDEX(resultados!$A$2:$ZZ$2614, 2284, MATCH($B$1, resultados!$A$1:$ZZ$1, 0))</f>
        <v/>
      </c>
      <c r="B2290">
        <f>INDEX(resultados!$A$2:$ZZ$2614, 2284, MATCH($B$2, resultados!$A$1:$ZZ$1, 0))</f>
        <v/>
      </c>
      <c r="C2290">
        <f>INDEX(resultados!$A$2:$ZZ$2614, 2284, MATCH($B$3, resultados!$A$1:$ZZ$1, 0))</f>
        <v/>
      </c>
    </row>
    <row r="2291">
      <c r="A2291">
        <f>INDEX(resultados!$A$2:$ZZ$2614, 2285, MATCH($B$1, resultados!$A$1:$ZZ$1, 0))</f>
        <v/>
      </c>
      <c r="B2291">
        <f>INDEX(resultados!$A$2:$ZZ$2614, 2285, MATCH($B$2, resultados!$A$1:$ZZ$1, 0))</f>
        <v/>
      </c>
      <c r="C2291">
        <f>INDEX(resultados!$A$2:$ZZ$2614, 2285, MATCH($B$3, resultados!$A$1:$ZZ$1, 0))</f>
        <v/>
      </c>
    </row>
    <row r="2292">
      <c r="A2292">
        <f>INDEX(resultados!$A$2:$ZZ$2614, 2286, MATCH($B$1, resultados!$A$1:$ZZ$1, 0))</f>
        <v/>
      </c>
      <c r="B2292">
        <f>INDEX(resultados!$A$2:$ZZ$2614, 2286, MATCH($B$2, resultados!$A$1:$ZZ$1, 0))</f>
        <v/>
      </c>
      <c r="C2292">
        <f>INDEX(resultados!$A$2:$ZZ$2614, 2286, MATCH($B$3, resultados!$A$1:$ZZ$1, 0))</f>
        <v/>
      </c>
    </row>
    <row r="2293">
      <c r="A2293">
        <f>INDEX(resultados!$A$2:$ZZ$2614, 2287, MATCH($B$1, resultados!$A$1:$ZZ$1, 0))</f>
        <v/>
      </c>
      <c r="B2293">
        <f>INDEX(resultados!$A$2:$ZZ$2614, 2287, MATCH($B$2, resultados!$A$1:$ZZ$1, 0))</f>
        <v/>
      </c>
      <c r="C2293">
        <f>INDEX(resultados!$A$2:$ZZ$2614, 2287, MATCH($B$3, resultados!$A$1:$ZZ$1, 0))</f>
        <v/>
      </c>
    </row>
    <row r="2294">
      <c r="A2294">
        <f>INDEX(resultados!$A$2:$ZZ$2614, 2288, MATCH($B$1, resultados!$A$1:$ZZ$1, 0))</f>
        <v/>
      </c>
      <c r="B2294">
        <f>INDEX(resultados!$A$2:$ZZ$2614, 2288, MATCH($B$2, resultados!$A$1:$ZZ$1, 0))</f>
        <v/>
      </c>
      <c r="C2294">
        <f>INDEX(resultados!$A$2:$ZZ$2614, 2288, MATCH($B$3, resultados!$A$1:$ZZ$1, 0))</f>
        <v/>
      </c>
    </row>
    <row r="2295">
      <c r="A2295">
        <f>INDEX(resultados!$A$2:$ZZ$2614, 2289, MATCH($B$1, resultados!$A$1:$ZZ$1, 0))</f>
        <v/>
      </c>
      <c r="B2295">
        <f>INDEX(resultados!$A$2:$ZZ$2614, 2289, MATCH($B$2, resultados!$A$1:$ZZ$1, 0))</f>
        <v/>
      </c>
      <c r="C2295">
        <f>INDEX(resultados!$A$2:$ZZ$2614, 2289, MATCH($B$3, resultados!$A$1:$ZZ$1, 0))</f>
        <v/>
      </c>
    </row>
    <row r="2296">
      <c r="A2296">
        <f>INDEX(resultados!$A$2:$ZZ$2614, 2290, MATCH($B$1, resultados!$A$1:$ZZ$1, 0))</f>
        <v/>
      </c>
      <c r="B2296">
        <f>INDEX(resultados!$A$2:$ZZ$2614, 2290, MATCH($B$2, resultados!$A$1:$ZZ$1, 0))</f>
        <v/>
      </c>
      <c r="C2296">
        <f>INDEX(resultados!$A$2:$ZZ$2614, 2290, MATCH($B$3, resultados!$A$1:$ZZ$1, 0))</f>
        <v/>
      </c>
    </row>
    <row r="2297">
      <c r="A2297">
        <f>INDEX(resultados!$A$2:$ZZ$2614, 2291, MATCH($B$1, resultados!$A$1:$ZZ$1, 0))</f>
        <v/>
      </c>
      <c r="B2297">
        <f>INDEX(resultados!$A$2:$ZZ$2614, 2291, MATCH($B$2, resultados!$A$1:$ZZ$1, 0))</f>
        <v/>
      </c>
      <c r="C2297">
        <f>INDEX(resultados!$A$2:$ZZ$2614, 2291, MATCH($B$3, resultados!$A$1:$ZZ$1, 0))</f>
        <v/>
      </c>
    </row>
    <row r="2298">
      <c r="A2298">
        <f>INDEX(resultados!$A$2:$ZZ$2614, 2292, MATCH($B$1, resultados!$A$1:$ZZ$1, 0))</f>
        <v/>
      </c>
      <c r="B2298">
        <f>INDEX(resultados!$A$2:$ZZ$2614, 2292, MATCH($B$2, resultados!$A$1:$ZZ$1, 0))</f>
        <v/>
      </c>
      <c r="C2298">
        <f>INDEX(resultados!$A$2:$ZZ$2614, 2292, MATCH($B$3, resultados!$A$1:$ZZ$1, 0))</f>
        <v/>
      </c>
    </row>
    <row r="2299">
      <c r="A2299">
        <f>INDEX(resultados!$A$2:$ZZ$2614, 2293, MATCH($B$1, resultados!$A$1:$ZZ$1, 0))</f>
        <v/>
      </c>
      <c r="B2299">
        <f>INDEX(resultados!$A$2:$ZZ$2614, 2293, MATCH($B$2, resultados!$A$1:$ZZ$1, 0))</f>
        <v/>
      </c>
      <c r="C2299">
        <f>INDEX(resultados!$A$2:$ZZ$2614, 2293, MATCH($B$3, resultados!$A$1:$ZZ$1, 0))</f>
        <v/>
      </c>
    </row>
    <row r="2300">
      <c r="A2300">
        <f>INDEX(resultados!$A$2:$ZZ$2614, 2294, MATCH($B$1, resultados!$A$1:$ZZ$1, 0))</f>
        <v/>
      </c>
      <c r="B2300">
        <f>INDEX(resultados!$A$2:$ZZ$2614, 2294, MATCH($B$2, resultados!$A$1:$ZZ$1, 0))</f>
        <v/>
      </c>
      <c r="C2300">
        <f>INDEX(resultados!$A$2:$ZZ$2614, 2294, MATCH($B$3, resultados!$A$1:$ZZ$1, 0))</f>
        <v/>
      </c>
    </row>
    <row r="2301">
      <c r="A2301">
        <f>INDEX(resultados!$A$2:$ZZ$2614, 2295, MATCH($B$1, resultados!$A$1:$ZZ$1, 0))</f>
        <v/>
      </c>
      <c r="B2301">
        <f>INDEX(resultados!$A$2:$ZZ$2614, 2295, MATCH($B$2, resultados!$A$1:$ZZ$1, 0))</f>
        <v/>
      </c>
      <c r="C2301">
        <f>INDEX(resultados!$A$2:$ZZ$2614, 2295, MATCH($B$3, resultados!$A$1:$ZZ$1, 0))</f>
        <v/>
      </c>
    </row>
    <row r="2302">
      <c r="A2302">
        <f>INDEX(resultados!$A$2:$ZZ$2614, 2296, MATCH($B$1, resultados!$A$1:$ZZ$1, 0))</f>
        <v/>
      </c>
      <c r="B2302">
        <f>INDEX(resultados!$A$2:$ZZ$2614, 2296, MATCH($B$2, resultados!$A$1:$ZZ$1, 0))</f>
        <v/>
      </c>
      <c r="C2302">
        <f>INDEX(resultados!$A$2:$ZZ$2614, 2296, MATCH($B$3, resultados!$A$1:$ZZ$1, 0))</f>
        <v/>
      </c>
    </row>
    <row r="2303">
      <c r="A2303">
        <f>INDEX(resultados!$A$2:$ZZ$2614, 2297, MATCH($B$1, resultados!$A$1:$ZZ$1, 0))</f>
        <v/>
      </c>
      <c r="B2303">
        <f>INDEX(resultados!$A$2:$ZZ$2614, 2297, MATCH($B$2, resultados!$A$1:$ZZ$1, 0))</f>
        <v/>
      </c>
      <c r="C2303">
        <f>INDEX(resultados!$A$2:$ZZ$2614, 2297, MATCH($B$3, resultados!$A$1:$ZZ$1, 0))</f>
        <v/>
      </c>
    </row>
    <row r="2304">
      <c r="A2304">
        <f>INDEX(resultados!$A$2:$ZZ$2614, 2298, MATCH($B$1, resultados!$A$1:$ZZ$1, 0))</f>
        <v/>
      </c>
      <c r="B2304">
        <f>INDEX(resultados!$A$2:$ZZ$2614, 2298, MATCH($B$2, resultados!$A$1:$ZZ$1, 0))</f>
        <v/>
      </c>
      <c r="C2304">
        <f>INDEX(resultados!$A$2:$ZZ$2614, 2298, MATCH($B$3, resultados!$A$1:$ZZ$1, 0))</f>
        <v/>
      </c>
    </row>
    <row r="2305">
      <c r="A2305">
        <f>INDEX(resultados!$A$2:$ZZ$2614, 2299, MATCH($B$1, resultados!$A$1:$ZZ$1, 0))</f>
        <v/>
      </c>
      <c r="B2305">
        <f>INDEX(resultados!$A$2:$ZZ$2614, 2299, MATCH($B$2, resultados!$A$1:$ZZ$1, 0))</f>
        <v/>
      </c>
      <c r="C2305">
        <f>INDEX(resultados!$A$2:$ZZ$2614, 2299, MATCH($B$3, resultados!$A$1:$ZZ$1, 0))</f>
        <v/>
      </c>
    </row>
    <row r="2306">
      <c r="A2306">
        <f>INDEX(resultados!$A$2:$ZZ$2614, 2300, MATCH($B$1, resultados!$A$1:$ZZ$1, 0))</f>
        <v/>
      </c>
      <c r="B2306">
        <f>INDEX(resultados!$A$2:$ZZ$2614, 2300, MATCH($B$2, resultados!$A$1:$ZZ$1, 0))</f>
        <v/>
      </c>
      <c r="C2306">
        <f>INDEX(resultados!$A$2:$ZZ$2614, 2300, MATCH($B$3, resultados!$A$1:$ZZ$1, 0))</f>
        <v/>
      </c>
    </row>
    <row r="2307">
      <c r="A2307">
        <f>INDEX(resultados!$A$2:$ZZ$2614, 2301, MATCH($B$1, resultados!$A$1:$ZZ$1, 0))</f>
        <v/>
      </c>
      <c r="B2307">
        <f>INDEX(resultados!$A$2:$ZZ$2614, 2301, MATCH($B$2, resultados!$A$1:$ZZ$1, 0))</f>
        <v/>
      </c>
      <c r="C2307">
        <f>INDEX(resultados!$A$2:$ZZ$2614, 2301, MATCH($B$3, resultados!$A$1:$ZZ$1, 0))</f>
        <v/>
      </c>
    </row>
    <row r="2308">
      <c r="A2308">
        <f>INDEX(resultados!$A$2:$ZZ$2614, 2302, MATCH($B$1, resultados!$A$1:$ZZ$1, 0))</f>
        <v/>
      </c>
      <c r="B2308">
        <f>INDEX(resultados!$A$2:$ZZ$2614, 2302, MATCH($B$2, resultados!$A$1:$ZZ$1, 0))</f>
        <v/>
      </c>
      <c r="C2308">
        <f>INDEX(resultados!$A$2:$ZZ$2614, 2302, MATCH($B$3, resultados!$A$1:$ZZ$1, 0))</f>
        <v/>
      </c>
    </row>
    <row r="2309">
      <c r="A2309">
        <f>INDEX(resultados!$A$2:$ZZ$2614, 2303, MATCH($B$1, resultados!$A$1:$ZZ$1, 0))</f>
        <v/>
      </c>
      <c r="B2309">
        <f>INDEX(resultados!$A$2:$ZZ$2614, 2303, MATCH($B$2, resultados!$A$1:$ZZ$1, 0))</f>
        <v/>
      </c>
      <c r="C2309">
        <f>INDEX(resultados!$A$2:$ZZ$2614, 2303, MATCH($B$3, resultados!$A$1:$ZZ$1, 0))</f>
        <v/>
      </c>
    </row>
    <row r="2310">
      <c r="A2310">
        <f>INDEX(resultados!$A$2:$ZZ$2614, 2304, MATCH($B$1, resultados!$A$1:$ZZ$1, 0))</f>
        <v/>
      </c>
      <c r="B2310">
        <f>INDEX(resultados!$A$2:$ZZ$2614, 2304, MATCH($B$2, resultados!$A$1:$ZZ$1, 0))</f>
        <v/>
      </c>
      <c r="C2310">
        <f>INDEX(resultados!$A$2:$ZZ$2614, 2304, MATCH($B$3, resultados!$A$1:$ZZ$1, 0))</f>
        <v/>
      </c>
    </row>
    <row r="2311">
      <c r="A2311">
        <f>INDEX(resultados!$A$2:$ZZ$2614, 2305, MATCH($B$1, resultados!$A$1:$ZZ$1, 0))</f>
        <v/>
      </c>
      <c r="B2311">
        <f>INDEX(resultados!$A$2:$ZZ$2614, 2305, MATCH($B$2, resultados!$A$1:$ZZ$1, 0))</f>
        <v/>
      </c>
      <c r="C2311">
        <f>INDEX(resultados!$A$2:$ZZ$2614, 2305, MATCH($B$3, resultados!$A$1:$ZZ$1, 0))</f>
        <v/>
      </c>
    </row>
    <row r="2312">
      <c r="A2312">
        <f>INDEX(resultados!$A$2:$ZZ$2614, 2306, MATCH($B$1, resultados!$A$1:$ZZ$1, 0))</f>
        <v/>
      </c>
      <c r="B2312">
        <f>INDEX(resultados!$A$2:$ZZ$2614, 2306, MATCH($B$2, resultados!$A$1:$ZZ$1, 0))</f>
        <v/>
      </c>
      <c r="C2312">
        <f>INDEX(resultados!$A$2:$ZZ$2614, 2306, MATCH($B$3, resultados!$A$1:$ZZ$1, 0))</f>
        <v/>
      </c>
    </row>
    <row r="2313">
      <c r="A2313">
        <f>INDEX(resultados!$A$2:$ZZ$2614, 2307, MATCH($B$1, resultados!$A$1:$ZZ$1, 0))</f>
        <v/>
      </c>
      <c r="B2313">
        <f>INDEX(resultados!$A$2:$ZZ$2614, 2307, MATCH($B$2, resultados!$A$1:$ZZ$1, 0))</f>
        <v/>
      </c>
      <c r="C2313">
        <f>INDEX(resultados!$A$2:$ZZ$2614, 2307, MATCH($B$3, resultados!$A$1:$ZZ$1, 0))</f>
        <v/>
      </c>
    </row>
    <row r="2314">
      <c r="A2314">
        <f>INDEX(resultados!$A$2:$ZZ$2614, 2308, MATCH($B$1, resultados!$A$1:$ZZ$1, 0))</f>
        <v/>
      </c>
      <c r="B2314">
        <f>INDEX(resultados!$A$2:$ZZ$2614, 2308, MATCH($B$2, resultados!$A$1:$ZZ$1, 0))</f>
        <v/>
      </c>
      <c r="C2314">
        <f>INDEX(resultados!$A$2:$ZZ$2614, 2308, MATCH($B$3, resultados!$A$1:$ZZ$1, 0))</f>
        <v/>
      </c>
    </row>
    <row r="2315">
      <c r="A2315">
        <f>INDEX(resultados!$A$2:$ZZ$2614, 2309, MATCH($B$1, resultados!$A$1:$ZZ$1, 0))</f>
        <v/>
      </c>
      <c r="B2315">
        <f>INDEX(resultados!$A$2:$ZZ$2614, 2309, MATCH($B$2, resultados!$A$1:$ZZ$1, 0))</f>
        <v/>
      </c>
      <c r="C2315">
        <f>INDEX(resultados!$A$2:$ZZ$2614, 2309, MATCH($B$3, resultados!$A$1:$ZZ$1, 0))</f>
        <v/>
      </c>
    </row>
    <row r="2316">
      <c r="A2316">
        <f>INDEX(resultados!$A$2:$ZZ$2614, 2310, MATCH($B$1, resultados!$A$1:$ZZ$1, 0))</f>
        <v/>
      </c>
      <c r="B2316">
        <f>INDEX(resultados!$A$2:$ZZ$2614, 2310, MATCH($B$2, resultados!$A$1:$ZZ$1, 0))</f>
        <v/>
      </c>
      <c r="C2316">
        <f>INDEX(resultados!$A$2:$ZZ$2614, 2310, MATCH($B$3, resultados!$A$1:$ZZ$1, 0))</f>
        <v/>
      </c>
    </row>
    <row r="2317">
      <c r="A2317">
        <f>INDEX(resultados!$A$2:$ZZ$2614, 2311, MATCH($B$1, resultados!$A$1:$ZZ$1, 0))</f>
        <v/>
      </c>
      <c r="B2317">
        <f>INDEX(resultados!$A$2:$ZZ$2614, 2311, MATCH($B$2, resultados!$A$1:$ZZ$1, 0))</f>
        <v/>
      </c>
      <c r="C2317">
        <f>INDEX(resultados!$A$2:$ZZ$2614, 2311, MATCH($B$3, resultados!$A$1:$ZZ$1, 0))</f>
        <v/>
      </c>
    </row>
    <row r="2318">
      <c r="A2318">
        <f>INDEX(resultados!$A$2:$ZZ$2614, 2312, MATCH($B$1, resultados!$A$1:$ZZ$1, 0))</f>
        <v/>
      </c>
      <c r="B2318">
        <f>INDEX(resultados!$A$2:$ZZ$2614, 2312, MATCH($B$2, resultados!$A$1:$ZZ$1, 0))</f>
        <v/>
      </c>
      <c r="C2318">
        <f>INDEX(resultados!$A$2:$ZZ$2614, 2312, MATCH($B$3, resultados!$A$1:$ZZ$1, 0))</f>
        <v/>
      </c>
    </row>
    <row r="2319">
      <c r="A2319">
        <f>INDEX(resultados!$A$2:$ZZ$2614, 2313, MATCH($B$1, resultados!$A$1:$ZZ$1, 0))</f>
        <v/>
      </c>
      <c r="B2319">
        <f>INDEX(resultados!$A$2:$ZZ$2614, 2313, MATCH($B$2, resultados!$A$1:$ZZ$1, 0))</f>
        <v/>
      </c>
      <c r="C2319">
        <f>INDEX(resultados!$A$2:$ZZ$2614, 2313, MATCH($B$3, resultados!$A$1:$ZZ$1, 0))</f>
        <v/>
      </c>
    </row>
    <row r="2320">
      <c r="A2320">
        <f>INDEX(resultados!$A$2:$ZZ$2614, 2314, MATCH($B$1, resultados!$A$1:$ZZ$1, 0))</f>
        <v/>
      </c>
      <c r="B2320">
        <f>INDEX(resultados!$A$2:$ZZ$2614, 2314, MATCH($B$2, resultados!$A$1:$ZZ$1, 0))</f>
        <v/>
      </c>
      <c r="C2320">
        <f>INDEX(resultados!$A$2:$ZZ$2614, 2314, MATCH($B$3, resultados!$A$1:$ZZ$1, 0))</f>
        <v/>
      </c>
    </row>
    <row r="2321">
      <c r="A2321">
        <f>INDEX(resultados!$A$2:$ZZ$2614, 2315, MATCH($B$1, resultados!$A$1:$ZZ$1, 0))</f>
        <v/>
      </c>
      <c r="B2321">
        <f>INDEX(resultados!$A$2:$ZZ$2614, 2315, MATCH($B$2, resultados!$A$1:$ZZ$1, 0))</f>
        <v/>
      </c>
      <c r="C2321">
        <f>INDEX(resultados!$A$2:$ZZ$2614, 2315, MATCH($B$3, resultados!$A$1:$ZZ$1, 0))</f>
        <v/>
      </c>
    </row>
    <row r="2322">
      <c r="A2322">
        <f>INDEX(resultados!$A$2:$ZZ$2614, 2316, MATCH($B$1, resultados!$A$1:$ZZ$1, 0))</f>
        <v/>
      </c>
      <c r="B2322">
        <f>INDEX(resultados!$A$2:$ZZ$2614, 2316, MATCH($B$2, resultados!$A$1:$ZZ$1, 0))</f>
        <v/>
      </c>
      <c r="C2322">
        <f>INDEX(resultados!$A$2:$ZZ$2614, 2316, MATCH($B$3, resultados!$A$1:$ZZ$1, 0))</f>
        <v/>
      </c>
    </row>
    <row r="2323">
      <c r="A2323">
        <f>INDEX(resultados!$A$2:$ZZ$2614, 2317, MATCH($B$1, resultados!$A$1:$ZZ$1, 0))</f>
        <v/>
      </c>
      <c r="B2323">
        <f>INDEX(resultados!$A$2:$ZZ$2614, 2317, MATCH($B$2, resultados!$A$1:$ZZ$1, 0))</f>
        <v/>
      </c>
      <c r="C2323">
        <f>INDEX(resultados!$A$2:$ZZ$2614, 2317, MATCH($B$3, resultados!$A$1:$ZZ$1, 0))</f>
        <v/>
      </c>
    </row>
    <row r="2324">
      <c r="A2324">
        <f>INDEX(resultados!$A$2:$ZZ$2614, 2318, MATCH($B$1, resultados!$A$1:$ZZ$1, 0))</f>
        <v/>
      </c>
      <c r="B2324">
        <f>INDEX(resultados!$A$2:$ZZ$2614, 2318, MATCH($B$2, resultados!$A$1:$ZZ$1, 0))</f>
        <v/>
      </c>
      <c r="C2324">
        <f>INDEX(resultados!$A$2:$ZZ$2614, 2318, MATCH($B$3, resultados!$A$1:$ZZ$1, 0))</f>
        <v/>
      </c>
    </row>
    <row r="2325">
      <c r="A2325">
        <f>INDEX(resultados!$A$2:$ZZ$2614, 2319, MATCH($B$1, resultados!$A$1:$ZZ$1, 0))</f>
        <v/>
      </c>
      <c r="B2325">
        <f>INDEX(resultados!$A$2:$ZZ$2614, 2319, MATCH($B$2, resultados!$A$1:$ZZ$1, 0))</f>
        <v/>
      </c>
      <c r="C2325">
        <f>INDEX(resultados!$A$2:$ZZ$2614, 2319, MATCH($B$3, resultados!$A$1:$ZZ$1, 0))</f>
        <v/>
      </c>
    </row>
    <row r="2326">
      <c r="A2326">
        <f>INDEX(resultados!$A$2:$ZZ$2614, 2320, MATCH($B$1, resultados!$A$1:$ZZ$1, 0))</f>
        <v/>
      </c>
      <c r="B2326">
        <f>INDEX(resultados!$A$2:$ZZ$2614, 2320, MATCH($B$2, resultados!$A$1:$ZZ$1, 0))</f>
        <v/>
      </c>
      <c r="C2326">
        <f>INDEX(resultados!$A$2:$ZZ$2614, 2320, MATCH($B$3, resultados!$A$1:$ZZ$1, 0))</f>
        <v/>
      </c>
    </row>
    <row r="2327">
      <c r="A2327">
        <f>INDEX(resultados!$A$2:$ZZ$2614, 2321, MATCH($B$1, resultados!$A$1:$ZZ$1, 0))</f>
        <v/>
      </c>
      <c r="B2327">
        <f>INDEX(resultados!$A$2:$ZZ$2614, 2321, MATCH($B$2, resultados!$A$1:$ZZ$1, 0))</f>
        <v/>
      </c>
      <c r="C2327">
        <f>INDEX(resultados!$A$2:$ZZ$2614, 2321, MATCH($B$3, resultados!$A$1:$ZZ$1, 0))</f>
        <v/>
      </c>
    </row>
    <row r="2328">
      <c r="A2328">
        <f>INDEX(resultados!$A$2:$ZZ$2614, 2322, MATCH($B$1, resultados!$A$1:$ZZ$1, 0))</f>
        <v/>
      </c>
      <c r="B2328">
        <f>INDEX(resultados!$A$2:$ZZ$2614, 2322, MATCH($B$2, resultados!$A$1:$ZZ$1, 0))</f>
        <v/>
      </c>
      <c r="C2328">
        <f>INDEX(resultados!$A$2:$ZZ$2614, 2322, MATCH($B$3, resultados!$A$1:$ZZ$1, 0))</f>
        <v/>
      </c>
    </row>
    <row r="2329">
      <c r="A2329">
        <f>INDEX(resultados!$A$2:$ZZ$2614, 2323, MATCH($B$1, resultados!$A$1:$ZZ$1, 0))</f>
        <v/>
      </c>
      <c r="B2329">
        <f>INDEX(resultados!$A$2:$ZZ$2614, 2323, MATCH($B$2, resultados!$A$1:$ZZ$1, 0))</f>
        <v/>
      </c>
      <c r="C2329">
        <f>INDEX(resultados!$A$2:$ZZ$2614, 2323, MATCH($B$3, resultados!$A$1:$ZZ$1, 0))</f>
        <v/>
      </c>
    </row>
    <row r="2330">
      <c r="A2330">
        <f>INDEX(resultados!$A$2:$ZZ$2614, 2324, MATCH($B$1, resultados!$A$1:$ZZ$1, 0))</f>
        <v/>
      </c>
      <c r="B2330">
        <f>INDEX(resultados!$A$2:$ZZ$2614, 2324, MATCH($B$2, resultados!$A$1:$ZZ$1, 0))</f>
        <v/>
      </c>
      <c r="C2330">
        <f>INDEX(resultados!$A$2:$ZZ$2614, 2324, MATCH($B$3, resultados!$A$1:$ZZ$1, 0))</f>
        <v/>
      </c>
    </row>
    <row r="2331">
      <c r="A2331">
        <f>INDEX(resultados!$A$2:$ZZ$2614, 2325, MATCH($B$1, resultados!$A$1:$ZZ$1, 0))</f>
        <v/>
      </c>
      <c r="B2331">
        <f>INDEX(resultados!$A$2:$ZZ$2614, 2325, MATCH($B$2, resultados!$A$1:$ZZ$1, 0))</f>
        <v/>
      </c>
      <c r="C2331">
        <f>INDEX(resultados!$A$2:$ZZ$2614, 2325, MATCH($B$3, resultados!$A$1:$ZZ$1, 0))</f>
        <v/>
      </c>
    </row>
    <row r="2332">
      <c r="A2332">
        <f>INDEX(resultados!$A$2:$ZZ$2614, 2326, MATCH($B$1, resultados!$A$1:$ZZ$1, 0))</f>
        <v/>
      </c>
      <c r="B2332">
        <f>INDEX(resultados!$A$2:$ZZ$2614, 2326, MATCH($B$2, resultados!$A$1:$ZZ$1, 0))</f>
        <v/>
      </c>
      <c r="C2332">
        <f>INDEX(resultados!$A$2:$ZZ$2614, 2326, MATCH($B$3, resultados!$A$1:$ZZ$1, 0))</f>
        <v/>
      </c>
    </row>
    <row r="2333">
      <c r="A2333">
        <f>INDEX(resultados!$A$2:$ZZ$2614, 2327, MATCH($B$1, resultados!$A$1:$ZZ$1, 0))</f>
        <v/>
      </c>
      <c r="B2333">
        <f>INDEX(resultados!$A$2:$ZZ$2614, 2327, MATCH($B$2, resultados!$A$1:$ZZ$1, 0))</f>
        <v/>
      </c>
      <c r="C2333">
        <f>INDEX(resultados!$A$2:$ZZ$2614, 2327, MATCH($B$3, resultados!$A$1:$ZZ$1, 0))</f>
        <v/>
      </c>
    </row>
    <row r="2334">
      <c r="A2334">
        <f>INDEX(resultados!$A$2:$ZZ$2614, 2328, MATCH($B$1, resultados!$A$1:$ZZ$1, 0))</f>
        <v/>
      </c>
      <c r="B2334">
        <f>INDEX(resultados!$A$2:$ZZ$2614, 2328, MATCH($B$2, resultados!$A$1:$ZZ$1, 0))</f>
        <v/>
      </c>
      <c r="C2334">
        <f>INDEX(resultados!$A$2:$ZZ$2614, 2328, MATCH($B$3, resultados!$A$1:$ZZ$1, 0))</f>
        <v/>
      </c>
    </row>
    <row r="2335">
      <c r="A2335">
        <f>INDEX(resultados!$A$2:$ZZ$2614, 2329, MATCH($B$1, resultados!$A$1:$ZZ$1, 0))</f>
        <v/>
      </c>
      <c r="B2335">
        <f>INDEX(resultados!$A$2:$ZZ$2614, 2329, MATCH($B$2, resultados!$A$1:$ZZ$1, 0))</f>
        <v/>
      </c>
      <c r="C2335">
        <f>INDEX(resultados!$A$2:$ZZ$2614, 2329, MATCH($B$3, resultados!$A$1:$ZZ$1, 0))</f>
        <v/>
      </c>
    </row>
    <row r="2336">
      <c r="A2336">
        <f>INDEX(resultados!$A$2:$ZZ$2614, 2330, MATCH($B$1, resultados!$A$1:$ZZ$1, 0))</f>
        <v/>
      </c>
      <c r="B2336">
        <f>INDEX(resultados!$A$2:$ZZ$2614, 2330, MATCH($B$2, resultados!$A$1:$ZZ$1, 0))</f>
        <v/>
      </c>
      <c r="C2336">
        <f>INDEX(resultados!$A$2:$ZZ$2614, 2330, MATCH($B$3, resultados!$A$1:$ZZ$1, 0))</f>
        <v/>
      </c>
    </row>
    <row r="2337">
      <c r="A2337">
        <f>INDEX(resultados!$A$2:$ZZ$2614, 2331, MATCH($B$1, resultados!$A$1:$ZZ$1, 0))</f>
        <v/>
      </c>
      <c r="B2337">
        <f>INDEX(resultados!$A$2:$ZZ$2614, 2331, MATCH($B$2, resultados!$A$1:$ZZ$1, 0))</f>
        <v/>
      </c>
      <c r="C2337">
        <f>INDEX(resultados!$A$2:$ZZ$2614, 2331, MATCH($B$3, resultados!$A$1:$ZZ$1, 0))</f>
        <v/>
      </c>
    </row>
    <row r="2338">
      <c r="A2338">
        <f>INDEX(resultados!$A$2:$ZZ$2614, 2332, MATCH($B$1, resultados!$A$1:$ZZ$1, 0))</f>
        <v/>
      </c>
      <c r="B2338">
        <f>INDEX(resultados!$A$2:$ZZ$2614, 2332, MATCH($B$2, resultados!$A$1:$ZZ$1, 0))</f>
        <v/>
      </c>
      <c r="C2338">
        <f>INDEX(resultados!$A$2:$ZZ$2614, 2332, MATCH($B$3, resultados!$A$1:$ZZ$1, 0))</f>
        <v/>
      </c>
    </row>
    <row r="2339">
      <c r="A2339">
        <f>INDEX(resultados!$A$2:$ZZ$2614, 2333, MATCH($B$1, resultados!$A$1:$ZZ$1, 0))</f>
        <v/>
      </c>
      <c r="B2339">
        <f>INDEX(resultados!$A$2:$ZZ$2614, 2333, MATCH($B$2, resultados!$A$1:$ZZ$1, 0))</f>
        <v/>
      </c>
      <c r="C2339">
        <f>INDEX(resultados!$A$2:$ZZ$2614, 2333, MATCH($B$3, resultados!$A$1:$ZZ$1, 0))</f>
        <v/>
      </c>
    </row>
    <row r="2340">
      <c r="A2340">
        <f>INDEX(resultados!$A$2:$ZZ$2614, 2334, MATCH($B$1, resultados!$A$1:$ZZ$1, 0))</f>
        <v/>
      </c>
      <c r="B2340">
        <f>INDEX(resultados!$A$2:$ZZ$2614, 2334, MATCH($B$2, resultados!$A$1:$ZZ$1, 0))</f>
        <v/>
      </c>
      <c r="C2340">
        <f>INDEX(resultados!$A$2:$ZZ$2614, 2334, MATCH($B$3, resultados!$A$1:$ZZ$1, 0))</f>
        <v/>
      </c>
    </row>
    <row r="2341">
      <c r="A2341">
        <f>INDEX(resultados!$A$2:$ZZ$2614, 2335, MATCH($B$1, resultados!$A$1:$ZZ$1, 0))</f>
        <v/>
      </c>
      <c r="B2341">
        <f>INDEX(resultados!$A$2:$ZZ$2614, 2335, MATCH($B$2, resultados!$A$1:$ZZ$1, 0))</f>
        <v/>
      </c>
      <c r="C2341">
        <f>INDEX(resultados!$A$2:$ZZ$2614, 2335, MATCH($B$3, resultados!$A$1:$ZZ$1, 0))</f>
        <v/>
      </c>
    </row>
    <row r="2342">
      <c r="A2342">
        <f>INDEX(resultados!$A$2:$ZZ$2614, 2336, MATCH($B$1, resultados!$A$1:$ZZ$1, 0))</f>
        <v/>
      </c>
      <c r="B2342">
        <f>INDEX(resultados!$A$2:$ZZ$2614, 2336, MATCH($B$2, resultados!$A$1:$ZZ$1, 0))</f>
        <v/>
      </c>
      <c r="C2342">
        <f>INDEX(resultados!$A$2:$ZZ$2614, 2336, MATCH($B$3, resultados!$A$1:$ZZ$1, 0))</f>
        <v/>
      </c>
    </row>
    <row r="2343">
      <c r="A2343">
        <f>INDEX(resultados!$A$2:$ZZ$2614, 2337, MATCH($B$1, resultados!$A$1:$ZZ$1, 0))</f>
        <v/>
      </c>
      <c r="B2343">
        <f>INDEX(resultados!$A$2:$ZZ$2614, 2337, MATCH($B$2, resultados!$A$1:$ZZ$1, 0))</f>
        <v/>
      </c>
      <c r="C2343">
        <f>INDEX(resultados!$A$2:$ZZ$2614, 2337, MATCH($B$3, resultados!$A$1:$ZZ$1, 0))</f>
        <v/>
      </c>
    </row>
    <row r="2344">
      <c r="A2344">
        <f>INDEX(resultados!$A$2:$ZZ$2614, 2338, MATCH($B$1, resultados!$A$1:$ZZ$1, 0))</f>
        <v/>
      </c>
      <c r="B2344">
        <f>INDEX(resultados!$A$2:$ZZ$2614, 2338, MATCH($B$2, resultados!$A$1:$ZZ$1, 0))</f>
        <v/>
      </c>
      <c r="C2344">
        <f>INDEX(resultados!$A$2:$ZZ$2614, 2338, MATCH($B$3, resultados!$A$1:$ZZ$1, 0))</f>
        <v/>
      </c>
    </row>
    <row r="2345">
      <c r="A2345">
        <f>INDEX(resultados!$A$2:$ZZ$2614, 2339, MATCH($B$1, resultados!$A$1:$ZZ$1, 0))</f>
        <v/>
      </c>
      <c r="B2345">
        <f>INDEX(resultados!$A$2:$ZZ$2614, 2339, MATCH($B$2, resultados!$A$1:$ZZ$1, 0))</f>
        <v/>
      </c>
      <c r="C2345">
        <f>INDEX(resultados!$A$2:$ZZ$2614, 2339, MATCH($B$3, resultados!$A$1:$ZZ$1, 0))</f>
        <v/>
      </c>
    </row>
    <row r="2346">
      <c r="A2346">
        <f>INDEX(resultados!$A$2:$ZZ$2614, 2340, MATCH($B$1, resultados!$A$1:$ZZ$1, 0))</f>
        <v/>
      </c>
      <c r="B2346">
        <f>INDEX(resultados!$A$2:$ZZ$2614, 2340, MATCH($B$2, resultados!$A$1:$ZZ$1, 0))</f>
        <v/>
      </c>
      <c r="C2346">
        <f>INDEX(resultados!$A$2:$ZZ$2614, 2340, MATCH($B$3, resultados!$A$1:$ZZ$1, 0))</f>
        <v/>
      </c>
    </row>
    <row r="2347">
      <c r="A2347">
        <f>INDEX(resultados!$A$2:$ZZ$2614, 2341, MATCH($B$1, resultados!$A$1:$ZZ$1, 0))</f>
        <v/>
      </c>
      <c r="B2347">
        <f>INDEX(resultados!$A$2:$ZZ$2614, 2341, MATCH($B$2, resultados!$A$1:$ZZ$1, 0))</f>
        <v/>
      </c>
      <c r="C2347">
        <f>INDEX(resultados!$A$2:$ZZ$2614, 2341, MATCH($B$3, resultados!$A$1:$ZZ$1, 0))</f>
        <v/>
      </c>
    </row>
    <row r="2348">
      <c r="A2348">
        <f>INDEX(resultados!$A$2:$ZZ$2614, 2342, MATCH($B$1, resultados!$A$1:$ZZ$1, 0))</f>
        <v/>
      </c>
      <c r="B2348">
        <f>INDEX(resultados!$A$2:$ZZ$2614, 2342, MATCH($B$2, resultados!$A$1:$ZZ$1, 0))</f>
        <v/>
      </c>
      <c r="C2348">
        <f>INDEX(resultados!$A$2:$ZZ$2614, 2342, MATCH($B$3, resultados!$A$1:$ZZ$1, 0))</f>
        <v/>
      </c>
    </row>
    <row r="2349">
      <c r="A2349">
        <f>INDEX(resultados!$A$2:$ZZ$2614, 2343, MATCH($B$1, resultados!$A$1:$ZZ$1, 0))</f>
        <v/>
      </c>
      <c r="B2349">
        <f>INDEX(resultados!$A$2:$ZZ$2614, 2343, MATCH($B$2, resultados!$A$1:$ZZ$1, 0))</f>
        <v/>
      </c>
      <c r="C2349">
        <f>INDEX(resultados!$A$2:$ZZ$2614, 2343, MATCH($B$3, resultados!$A$1:$ZZ$1, 0))</f>
        <v/>
      </c>
    </row>
    <row r="2350">
      <c r="A2350">
        <f>INDEX(resultados!$A$2:$ZZ$2614, 2344, MATCH($B$1, resultados!$A$1:$ZZ$1, 0))</f>
        <v/>
      </c>
      <c r="B2350">
        <f>INDEX(resultados!$A$2:$ZZ$2614, 2344, MATCH($B$2, resultados!$A$1:$ZZ$1, 0))</f>
        <v/>
      </c>
      <c r="C2350">
        <f>INDEX(resultados!$A$2:$ZZ$2614, 2344, MATCH($B$3, resultados!$A$1:$ZZ$1, 0))</f>
        <v/>
      </c>
    </row>
    <row r="2351">
      <c r="A2351">
        <f>INDEX(resultados!$A$2:$ZZ$2614, 2345, MATCH($B$1, resultados!$A$1:$ZZ$1, 0))</f>
        <v/>
      </c>
      <c r="B2351">
        <f>INDEX(resultados!$A$2:$ZZ$2614, 2345, MATCH($B$2, resultados!$A$1:$ZZ$1, 0))</f>
        <v/>
      </c>
      <c r="C2351">
        <f>INDEX(resultados!$A$2:$ZZ$2614, 2345, MATCH($B$3, resultados!$A$1:$ZZ$1, 0))</f>
        <v/>
      </c>
    </row>
    <row r="2352">
      <c r="A2352">
        <f>INDEX(resultados!$A$2:$ZZ$2614, 2346, MATCH($B$1, resultados!$A$1:$ZZ$1, 0))</f>
        <v/>
      </c>
      <c r="B2352">
        <f>INDEX(resultados!$A$2:$ZZ$2614, 2346, MATCH($B$2, resultados!$A$1:$ZZ$1, 0))</f>
        <v/>
      </c>
      <c r="C2352">
        <f>INDEX(resultados!$A$2:$ZZ$2614, 2346, MATCH($B$3, resultados!$A$1:$ZZ$1, 0))</f>
        <v/>
      </c>
    </row>
    <row r="2353">
      <c r="A2353">
        <f>INDEX(resultados!$A$2:$ZZ$2614, 2347, MATCH($B$1, resultados!$A$1:$ZZ$1, 0))</f>
        <v/>
      </c>
      <c r="B2353">
        <f>INDEX(resultados!$A$2:$ZZ$2614, 2347, MATCH($B$2, resultados!$A$1:$ZZ$1, 0))</f>
        <v/>
      </c>
      <c r="C2353">
        <f>INDEX(resultados!$A$2:$ZZ$2614, 2347, MATCH($B$3, resultados!$A$1:$ZZ$1, 0))</f>
        <v/>
      </c>
    </row>
    <row r="2354">
      <c r="A2354">
        <f>INDEX(resultados!$A$2:$ZZ$2614, 2348, MATCH($B$1, resultados!$A$1:$ZZ$1, 0))</f>
        <v/>
      </c>
      <c r="B2354">
        <f>INDEX(resultados!$A$2:$ZZ$2614, 2348, MATCH($B$2, resultados!$A$1:$ZZ$1, 0))</f>
        <v/>
      </c>
      <c r="C2354">
        <f>INDEX(resultados!$A$2:$ZZ$2614, 2348, MATCH($B$3, resultados!$A$1:$ZZ$1, 0))</f>
        <v/>
      </c>
    </row>
    <row r="2355">
      <c r="A2355">
        <f>INDEX(resultados!$A$2:$ZZ$2614, 2349, MATCH($B$1, resultados!$A$1:$ZZ$1, 0))</f>
        <v/>
      </c>
      <c r="B2355">
        <f>INDEX(resultados!$A$2:$ZZ$2614, 2349, MATCH($B$2, resultados!$A$1:$ZZ$1, 0))</f>
        <v/>
      </c>
      <c r="C2355">
        <f>INDEX(resultados!$A$2:$ZZ$2614, 2349, MATCH($B$3, resultados!$A$1:$ZZ$1, 0))</f>
        <v/>
      </c>
    </row>
    <row r="2356">
      <c r="A2356">
        <f>INDEX(resultados!$A$2:$ZZ$2614, 2350, MATCH($B$1, resultados!$A$1:$ZZ$1, 0))</f>
        <v/>
      </c>
      <c r="B2356">
        <f>INDEX(resultados!$A$2:$ZZ$2614, 2350, MATCH($B$2, resultados!$A$1:$ZZ$1, 0))</f>
        <v/>
      </c>
      <c r="C2356">
        <f>INDEX(resultados!$A$2:$ZZ$2614, 2350, MATCH($B$3, resultados!$A$1:$ZZ$1, 0))</f>
        <v/>
      </c>
    </row>
    <row r="2357">
      <c r="A2357">
        <f>INDEX(resultados!$A$2:$ZZ$2614, 2351, MATCH($B$1, resultados!$A$1:$ZZ$1, 0))</f>
        <v/>
      </c>
      <c r="B2357">
        <f>INDEX(resultados!$A$2:$ZZ$2614, 2351, MATCH($B$2, resultados!$A$1:$ZZ$1, 0))</f>
        <v/>
      </c>
      <c r="C2357">
        <f>INDEX(resultados!$A$2:$ZZ$2614, 2351, MATCH($B$3, resultados!$A$1:$ZZ$1, 0))</f>
        <v/>
      </c>
    </row>
    <row r="2358">
      <c r="A2358">
        <f>INDEX(resultados!$A$2:$ZZ$2614, 2352, MATCH($B$1, resultados!$A$1:$ZZ$1, 0))</f>
        <v/>
      </c>
      <c r="B2358">
        <f>INDEX(resultados!$A$2:$ZZ$2614, 2352, MATCH($B$2, resultados!$A$1:$ZZ$1, 0))</f>
        <v/>
      </c>
      <c r="C2358">
        <f>INDEX(resultados!$A$2:$ZZ$2614, 2352, MATCH($B$3, resultados!$A$1:$ZZ$1, 0))</f>
        <v/>
      </c>
    </row>
    <row r="2359">
      <c r="A2359">
        <f>INDEX(resultados!$A$2:$ZZ$2614, 2353, MATCH($B$1, resultados!$A$1:$ZZ$1, 0))</f>
        <v/>
      </c>
      <c r="B2359">
        <f>INDEX(resultados!$A$2:$ZZ$2614, 2353, MATCH($B$2, resultados!$A$1:$ZZ$1, 0))</f>
        <v/>
      </c>
      <c r="C2359">
        <f>INDEX(resultados!$A$2:$ZZ$2614, 2353, MATCH($B$3, resultados!$A$1:$ZZ$1, 0))</f>
        <v/>
      </c>
    </row>
    <row r="2360">
      <c r="A2360">
        <f>INDEX(resultados!$A$2:$ZZ$2614, 2354, MATCH($B$1, resultados!$A$1:$ZZ$1, 0))</f>
        <v/>
      </c>
      <c r="B2360">
        <f>INDEX(resultados!$A$2:$ZZ$2614, 2354, MATCH($B$2, resultados!$A$1:$ZZ$1, 0))</f>
        <v/>
      </c>
      <c r="C2360">
        <f>INDEX(resultados!$A$2:$ZZ$2614, 2354, MATCH($B$3, resultados!$A$1:$ZZ$1, 0))</f>
        <v/>
      </c>
    </row>
    <row r="2361">
      <c r="A2361">
        <f>INDEX(resultados!$A$2:$ZZ$2614, 2355, MATCH($B$1, resultados!$A$1:$ZZ$1, 0))</f>
        <v/>
      </c>
      <c r="B2361">
        <f>INDEX(resultados!$A$2:$ZZ$2614, 2355, MATCH($B$2, resultados!$A$1:$ZZ$1, 0))</f>
        <v/>
      </c>
      <c r="C2361">
        <f>INDEX(resultados!$A$2:$ZZ$2614, 2355, MATCH($B$3, resultados!$A$1:$ZZ$1, 0))</f>
        <v/>
      </c>
    </row>
    <row r="2362">
      <c r="A2362">
        <f>INDEX(resultados!$A$2:$ZZ$2614, 2356, MATCH($B$1, resultados!$A$1:$ZZ$1, 0))</f>
        <v/>
      </c>
      <c r="B2362">
        <f>INDEX(resultados!$A$2:$ZZ$2614, 2356, MATCH($B$2, resultados!$A$1:$ZZ$1, 0))</f>
        <v/>
      </c>
      <c r="C2362">
        <f>INDEX(resultados!$A$2:$ZZ$2614, 2356, MATCH($B$3, resultados!$A$1:$ZZ$1, 0))</f>
        <v/>
      </c>
    </row>
    <row r="2363">
      <c r="A2363">
        <f>INDEX(resultados!$A$2:$ZZ$2614, 2357, MATCH($B$1, resultados!$A$1:$ZZ$1, 0))</f>
        <v/>
      </c>
      <c r="B2363">
        <f>INDEX(resultados!$A$2:$ZZ$2614, 2357, MATCH($B$2, resultados!$A$1:$ZZ$1, 0))</f>
        <v/>
      </c>
      <c r="C2363">
        <f>INDEX(resultados!$A$2:$ZZ$2614, 2357, MATCH($B$3, resultados!$A$1:$ZZ$1, 0))</f>
        <v/>
      </c>
    </row>
    <row r="2364">
      <c r="A2364">
        <f>INDEX(resultados!$A$2:$ZZ$2614, 2358, MATCH($B$1, resultados!$A$1:$ZZ$1, 0))</f>
        <v/>
      </c>
      <c r="B2364">
        <f>INDEX(resultados!$A$2:$ZZ$2614, 2358, MATCH($B$2, resultados!$A$1:$ZZ$1, 0))</f>
        <v/>
      </c>
      <c r="C2364">
        <f>INDEX(resultados!$A$2:$ZZ$2614, 2358, MATCH($B$3, resultados!$A$1:$ZZ$1, 0))</f>
        <v/>
      </c>
    </row>
    <row r="2365">
      <c r="A2365">
        <f>INDEX(resultados!$A$2:$ZZ$2614, 2359, MATCH($B$1, resultados!$A$1:$ZZ$1, 0))</f>
        <v/>
      </c>
      <c r="B2365">
        <f>INDEX(resultados!$A$2:$ZZ$2614, 2359, MATCH($B$2, resultados!$A$1:$ZZ$1, 0))</f>
        <v/>
      </c>
      <c r="C2365">
        <f>INDEX(resultados!$A$2:$ZZ$2614, 2359, MATCH($B$3, resultados!$A$1:$ZZ$1, 0))</f>
        <v/>
      </c>
    </row>
    <row r="2366">
      <c r="A2366">
        <f>INDEX(resultados!$A$2:$ZZ$2614, 2360, MATCH($B$1, resultados!$A$1:$ZZ$1, 0))</f>
        <v/>
      </c>
      <c r="B2366">
        <f>INDEX(resultados!$A$2:$ZZ$2614, 2360, MATCH($B$2, resultados!$A$1:$ZZ$1, 0))</f>
        <v/>
      </c>
      <c r="C2366">
        <f>INDEX(resultados!$A$2:$ZZ$2614, 2360, MATCH($B$3, resultados!$A$1:$ZZ$1, 0))</f>
        <v/>
      </c>
    </row>
    <row r="2367">
      <c r="A2367">
        <f>INDEX(resultados!$A$2:$ZZ$2614, 2361, MATCH($B$1, resultados!$A$1:$ZZ$1, 0))</f>
        <v/>
      </c>
      <c r="B2367">
        <f>INDEX(resultados!$A$2:$ZZ$2614, 2361, MATCH($B$2, resultados!$A$1:$ZZ$1, 0))</f>
        <v/>
      </c>
      <c r="C2367">
        <f>INDEX(resultados!$A$2:$ZZ$2614, 2361, MATCH($B$3, resultados!$A$1:$ZZ$1, 0))</f>
        <v/>
      </c>
    </row>
    <row r="2368">
      <c r="A2368">
        <f>INDEX(resultados!$A$2:$ZZ$2614, 2362, MATCH($B$1, resultados!$A$1:$ZZ$1, 0))</f>
        <v/>
      </c>
      <c r="B2368">
        <f>INDEX(resultados!$A$2:$ZZ$2614, 2362, MATCH($B$2, resultados!$A$1:$ZZ$1, 0))</f>
        <v/>
      </c>
      <c r="C2368">
        <f>INDEX(resultados!$A$2:$ZZ$2614, 2362, MATCH($B$3, resultados!$A$1:$ZZ$1, 0))</f>
        <v/>
      </c>
    </row>
    <row r="2369">
      <c r="A2369">
        <f>INDEX(resultados!$A$2:$ZZ$2614, 2363, MATCH($B$1, resultados!$A$1:$ZZ$1, 0))</f>
        <v/>
      </c>
      <c r="B2369">
        <f>INDEX(resultados!$A$2:$ZZ$2614, 2363, MATCH($B$2, resultados!$A$1:$ZZ$1, 0))</f>
        <v/>
      </c>
      <c r="C2369">
        <f>INDEX(resultados!$A$2:$ZZ$2614, 2363, MATCH($B$3, resultados!$A$1:$ZZ$1, 0))</f>
        <v/>
      </c>
    </row>
    <row r="2370">
      <c r="A2370">
        <f>INDEX(resultados!$A$2:$ZZ$2614, 2364, MATCH($B$1, resultados!$A$1:$ZZ$1, 0))</f>
        <v/>
      </c>
      <c r="B2370">
        <f>INDEX(resultados!$A$2:$ZZ$2614, 2364, MATCH($B$2, resultados!$A$1:$ZZ$1, 0))</f>
        <v/>
      </c>
      <c r="C2370">
        <f>INDEX(resultados!$A$2:$ZZ$2614, 2364, MATCH($B$3, resultados!$A$1:$ZZ$1, 0))</f>
        <v/>
      </c>
    </row>
    <row r="2371">
      <c r="A2371">
        <f>INDEX(resultados!$A$2:$ZZ$2614, 2365, MATCH($B$1, resultados!$A$1:$ZZ$1, 0))</f>
        <v/>
      </c>
      <c r="B2371">
        <f>INDEX(resultados!$A$2:$ZZ$2614, 2365, MATCH($B$2, resultados!$A$1:$ZZ$1, 0))</f>
        <v/>
      </c>
      <c r="C2371">
        <f>INDEX(resultados!$A$2:$ZZ$2614, 2365, MATCH($B$3, resultados!$A$1:$ZZ$1, 0))</f>
        <v/>
      </c>
    </row>
    <row r="2372">
      <c r="A2372">
        <f>INDEX(resultados!$A$2:$ZZ$2614, 2366, MATCH($B$1, resultados!$A$1:$ZZ$1, 0))</f>
        <v/>
      </c>
      <c r="B2372">
        <f>INDEX(resultados!$A$2:$ZZ$2614, 2366, MATCH($B$2, resultados!$A$1:$ZZ$1, 0))</f>
        <v/>
      </c>
      <c r="C2372">
        <f>INDEX(resultados!$A$2:$ZZ$2614, 2366, MATCH($B$3, resultados!$A$1:$ZZ$1, 0))</f>
        <v/>
      </c>
    </row>
    <row r="2373">
      <c r="A2373">
        <f>INDEX(resultados!$A$2:$ZZ$2614, 2367, MATCH($B$1, resultados!$A$1:$ZZ$1, 0))</f>
        <v/>
      </c>
      <c r="B2373">
        <f>INDEX(resultados!$A$2:$ZZ$2614, 2367, MATCH($B$2, resultados!$A$1:$ZZ$1, 0))</f>
        <v/>
      </c>
      <c r="C2373">
        <f>INDEX(resultados!$A$2:$ZZ$2614, 2367, MATCH($B$3, resultados!$A$1:$ZZ$1, 0))</f>
        <v/>
      </c>
    </row>
    <row r="2374">
      <c r="A2374">
        <f>INDEX(resultados!$A$2:$ZZ$2614, 2368, MATCH($B$1, resultados!$A$1:$ZZ$1, 0))</f>
        <v/>
      </c>
      <c r="B2374">
        <f>INDEX(resultados!$A$2:$ZZ$2614, 2368, MATCH($B$2, resultados!$A$1:$ZZ$1, 0))</f>
        <v/>
      </c>
      <c r="C2374">
        <f>INDEX(resultados!$A$2:$ZZ$2614, 2368, MATCH($B$3, resultados!$A$1:$ZZ$1, 0))</f>
        <v/>
      </c>
    </row>
    <row r="2375">
      <c r="A2375">
        <f>INDEX(resultados!$A$2:$ZZ$2614, 2369, MATCH($B$1, resultados!$A$1:$ZZ$1, 0))</f>
        <v/>
      </c>
      <c r="B2375">
        <f>INDEX(resultados!$A$2:$ZZ$2614, 2369, MATCH($B$2, resultados!$A$1:$ZZ$1, 0))</f>
        <v/>
      </c>
      <c r="C2375">
        <f>INDEX(resultados!$A$2:$ZZ$2614, 2369, MATCH($B$3, resultados!$A$1:$ZZ$1, 0))</f>
        <v/>
      </c>
    </row>
    <row r="2376">
      <c r="A2376">
        <f>INDEX(resultados!$A$2:$ZZ$2614, 2370, MATCH($B$1, resultados!$A$1:$ZZ$1, 0))</f>
        <v/>
      </c>
      <c r="B2376">
        <f>INDEX(resultados!$A$2:$ZZ$2614, 2370, MATCH($B$2, resultados!$A$1:$ZZ$1, 0))</f>
        <v/>
      </c>
      <c r="C2376">
        <f>INDEX(resultados!$A$2:$ZZ$2614, 2370, MATCH($B$3, resultados!$A$1:$ZZ$1, 0))</f>
        <v/>
      </c>
    </row>
    <row r="2377">
      <c r="A2377">
        <f>INDEX(resultados!$A$2:$ZZ$2614, 2371, MATCH($B$1, resultados!$A$1:$ZZ$1, 0))</f>
        <v/>
      </c>
      <c r="B2377">
        <f>INDEX(resultados!$A$2:$ZZ$2614, 2371, MATCH($B$2, resultados!$A$1:$ZZ$1, 0))</f>
        <v/>
      </c>
      <c r="C2377">
        <f>INDEX(resultados!$A$2:$ZZ$2614, 2371, MATCH($B$3, resultados!$A$1:$ZZ$1, 0))</f>
        <v/>
      </c>
    </row>
    <row r="2378">
      <c r="A2378">
        <f>INDEX(resultados!$A$2:$ZZ$2614, 2372, MATCH($B$1, resultados!$A$1:$ZZ$1, 0))</f>
        <v/>
      </c>
      <c r="B2378">
        <f>INDEX(resultados!$A$2:$ZZ$2614, 2372, MATCH($B$2, resultados!$A$1:$ZZ$1, 0))</f>
        <v/>
      </c>
      <c r="C2378">
        <f>INDEX(resultados!$A$2:$ZZ$2614, 2372, MATCH($B$3, resultados!$A$1:$ZZ$1, 0))</f>
        <v/>
      </c>
    </row>
    <row r="2379">
      <c r="A2379">
        <f>INDEX(resultados!$A$2:$ZZ$2614, 2373, MATCH($B$1, resultados!$A$1:$ZZ$1, 0))</f>
        <v/>
      </c>
      <c r="B2379">
        <f>INDEX(resultados!$A$2:$ZZ$2614, 2373, MATCH($B$2, resultados!$A$1:$ZZ$1, 0))</f>
        <v/>
      </c>
      <c r="C2379">
        <f>INDEX(resultados!$A$2:$ZZ$2614, 2373, MATCH($B$3, resultados!$A$1:$ZZ$1, 0))</f>
        <v/>
      </c>
    </row>
    <row r="2380">
      <c r="A2380">
        <f>INDEX(resultados!$A$2:$ZZ$2614, 2374, MATCH($B$1, resultados!$A$1:$ZZ$1, 0))</f>
        <v/>
      </c>
      <c r="B2380">
        <f>INDEX(resultados!$A$2:$ZZ$2614, 2374, MATCH($B$2, resultados!$A$1:$ZZ$1, 0))</f>
        <v/>
      </c>
      <c r="C2380">
        <f>INDEX(resultados!$A$2:$ZZ$2614, 2374, MATCH($B$3, resultados!$A$1:$ZZ$1, 0))</f>
        <v/>
      </c>
    </row>
    <row r="2381">
      <c r="A2381">
        <f>INDEX(resultados!$A$2:$ZZ$2614, 2375, MATCH($B$1, resultados!$A$1:$ZZ$1, 0))</f>
        <v/>
      </c>
      <c r="B2381">
        <f>INDEX(resultados!$A$2:$ZZ$2614, 2375, MATCH($B$2, resultados!$A$1:$ZZ$1, 0))</f>
        <v/>
      </c>
      <c r="C2381">
        <f>INDEX(resultados!$A$2:$ZZ$2614, 2375, MATCH($B$3, resultados!$A$1:$ZZ$1, 0))</f>
        <v/>
      </c>
    </row>
    <row r="2382">
      <c r="A2382">
        <f>INDEX(resultados!$A$2:$ZZ$2614, 2376, MATCH($B$1, resultados!$A$1:$ZZ$1, 0))</f>
        <v/>
      </c>
      <c r="B2382">
        <f>INDEX(resultados!$A$2:$ZZ$2614, 2376, MATCH($B$2, resultados!$A$1:$ZZ$1, 0))</f>
        <v/>
      </c>
      <c r="C2382">
        <f>INDEX(resultados!$A$2:$ZZ$2614, 2376, MATCH($B$3, resultados!$A$1:$ZZ$1, 0))</f>
        <v/>
      </c>
    </row>
    <row r="2383">
      <c r="A2383">
        <f>INDEX(resultados!$A$2:$ZZ$2614, 2377, MATCH($B$1, resultados!$A$1:$ZZ$1, 0))</f>
        <v/>
      </c>
      <c r="B2383">
        <f>INDEX(resultados!$A$2:$ZZ$2614, 2377, MATCH($B$2, resultados!$A$1:$ZZ$1, 0))</f>
        <v/>
      </c>
      <c r="C2383">
        <f>INDEX(resultados!$A$2:$ZZ$2614, 2377, MATCH($B$3, resultados!$A$1:$ZZ$1, 0))</f>
        <v/>
      </c>
    </row>
    <row r="2384">
      <c r="A2384">
        <f>INDEX(resultados!$A$2:$ZZ$2614, 2378, MATCH($B$1, resultados!$A$1:$ZZ$1, 0))</f>
        <v/>
      </c>
      <c r="B2384">
        <f>INDEX(resultados!$A$2:$ZZ$2614, 2378, MATCH($B$2, resultados!$A$1:$ZZ$1, 0))</f>
        <v/>
      </c>
      <c r="C2384">
        <f>INDEX(resultados!$A$2:$ZZ$2614, 2378, MATCH($B$3, resultados!$A$1:$ZZ$1, 0))</f>
        <v/>
      </c>
    </row>
    <row r="2385">
      <c r="A2385">
        <f>INDEX(resultados!$A$2:$ZZ$2614, 2379, MATCH($B$1, resultados!$A$1:$ZZ$1, 0))</f>
        <v/>
      </c>
      <c r="B2385">
        <f>INDEX(resultados!$A$2:$ZZ$2614, 2379, MATCH($B$2, resultados!$A$1:$ZZ$1, 0))</f>
        <v/>
      </c>
      <c r="C2385">
        <f>INDEX(resultados!$A$2:$ZZ$2614, 2379, MATCH($B$3, resultados!$A$1:$ZZ$1, 0))</f>
        <v/>
      </c>
    </row>
    <row r="2386">
      <c r="A2386">
        <f>INDEX(resultados!$A$2:$ZZ$2614, 2380, MATCH($B$1, resultados!$A$1:$ZZ$1, 0))</f>
        <v/>
      </c>
      <c r="B2386">
        <f>INDEX(resultados!$A$2:$ZZ$2614, 2380, MATCH($B$2, resultados!$A$1:$ZZ$1, 0))</f>
        <v/>
      </c>
      <c r="C2386">
        <f>INDEX(resultados!$A$2:$ZZ$2614, 2380, MATCH($B$3, resultados!$A$1:$ZZ$1, 0))</f>
        <v/>
      </c>
    </row>
    <row r="2387">
      <c r="A2387">
        <f>INDEX(resultados!$A$2:$ZZ$2614, 2381, MATCH($B$1, resultados!$A$1:$ZZ$1, 0))</f>
        <v/>
      </c>
      <c r="B2387">
        <f>INDEX(resultados!$A$2:$ZZ$2614, 2381, MATCH($B$2, resultados!$A$1:$ZZ$1, 0))</f>
        <v/>
      </c>
      <c r="C2387">
        <f>INDEX(resultados!$A$2:$ZZ$2614, 2381, MATCH($B$3, resultados!$A$1:$ZZ$1, 0))</f>
        <v/>
      </c>
    </row>
    <row r="2388">
      <c r="A2388">
        <f>INDEX(resultados!$A$2:$ZZ$2614, 2382, MATCH($B$1, resultados!$A$1:$ZZ$1, 0))</f>
        <v/>
      </c>
      <c r="B2388">
        <f>INDEX(resultados!$A$2:$ZZ$2614, 2382, MATCH($B$2, resultados!$A$1:$ZZ$1, 0))</f>
        <v/>
      </c>
      <c r="C2388">
        <f>INDEX(resultados!$A$2:$ZZ$2614, 2382, MATCH($B$3, resultados!$A$1:$ZZ$1, 0))</f>
        <v/>
      </c>
    </row>
    <row r="2389">
      <c r="A2389">
        <f>INDEX(resultados!$A$2:$ZZ$2614, 2383, MATCH($B$1, resultados!$A$1:$ZZ$1, 0))</f>
        <v/>
      </c>
      <c r="B2389">
        <f>INDEX(resultados!$A$2:$ZZ$2614, 2383, MATCH($B$2, resultados!$A$1:$ZZ$1, 0))</f>
        <v/>
      </c>
      <c r="C2389">
        <f>INDEX(resultados!$A$2:$ZZ$2614, 2383, MATCH($B$3, resultados!$A$1:$ZZ$1, 0))</f>
        <v/>
      </c>
    </row>
    <row r="2390">
      <c r="A2390">
        <f>INDEX(resultados!$A$2:$ZZ$2614, 2384, MATCH($B$1, resultados!$A$1:$ZZ$1, 0))</f>
        <v/>
      </c>
      <c r="B2390">
        <f>INDEX(resultados!$A$2:$ZZ$2614, 2384, MATCH($B$2, resultados!$A$1:$ZZ$1, 0))</f>
        <v/>
      </c>
      <c r="C2390">
        <f>INDEX(resultados!$A$2:$ZZ$2614, 2384, MATCH($B$3, resultados!$A$1:$ZZ$1, 0))</f>
        <v/>
      </c>
    </row>
    <row r="2391">
      <c r="A2391">
        <f>INDEX(resultados!$A$2:$ZZ$2614, 2385, MATCH($B$1, resultados!$A$1:$ZZ$1, 0))</f>
        <v/>
      </c>
      <c r="B2391">
        <f>INDEX(resultados!$A$2:$ZZ$2614, 2385, MATCH($B$2, resultados!$A$1:$ZZ$1, 0))</f>
        <v/>
      </c>
      <c r="C2391">
        <f>INDEX(resultados!$A$2:$ZZ$2614, 2385, MATCH($B$3, resultados!$A$1:$ZZ$1, 0))</f>
        <v/>
      </c>
    </row>
    <row r="2392">
      <c r="A2392">
        <f>INDEX(resultados!$A$2:$ZZ$2614, 2386, MATCH($B$1, resultados!$A$1:$ZZ$1, 0))</f>
        <v/>
      </c>
      <c r="B2392">
        <f>INDEX(resultados!$A$2:$ZZ$2614, 2386, MATCH($B$2, resultados!$A$1:$ZZ$1, 0))</f>
        <v/>
      </c>
      <c r="C2392">
        <f>INDEX(resultados!$A$2:$ZZ$2614, 2386, MATCH($B$3, resultados!$A$1:$ZZ$1, 0))</f>
        <v/>
      </c>
    </row>
    <row r="2393">
      <c r="A2393">
        <f>INDEX(resultados!$A$2:$ZZ$2614, 2387, MATCH($B$1, resultados!$A$1:$ZZ$1, 0))</f>
        <v/>
      </c>
      <c r="B2393">
        <f>INDEX(resultados!$A$2:$ZZ$2614, 2387, MATCH($B$2, resultados!$A$1:$ZZ$1, 0))</f>
        <v/>
      </c>
      <c r="C2393">
        <f>INDEX(resultados!$A$2:$ZZ$2614, 2387, MATCH($B$3, resultados!$A$1:$ZZ$1, 0))</f>
        <v/>
      </c>
    </row>
    <row r="2394">
      <c r="A2394">
        <f>INDEX(resultados!$A$2:$ZZ$2614, 2388, MATCH($B$1, resultados!$A$1:$ZZ$1, 0))</f>
        <v/>
      </c>
      <c r="B2394">
        <f>INDEX(resultados!$A$2:$ZZ$2614, 2388, MATCH($B$2, resultados!$A$1:$ZZ$1, 0))</f>
        <v/>
      </c>
      <c r="C2394">
        <f>INDEX(resultados!$A$2:$ZZ$2614, 2388, MATCH($B$3, resultados!$A$1:$ZZ$1, 0))</f>
        <v/>
      </c>
    </row>
    <row r="2395">
      <c r="A2395">
        <f>INDEX(resultados!$A$2:$ZZ$2614, 2389, MATCH($B$1, resultados!$A$1:$ZZ$1, 0))</f>
        <v/>
      </c>
      <c r="B2395">
        <f>INDEX(resultados!$A$2:$ZZ$2614, 2389, MATCH($B$2, resultados!$A$1:$ZZ$1, 0))</f>
        <v/>
      </c>
      <c r="C2395">
        <f>INDEX(resultados!$A$2:$ZZ$2614, 2389, MATCH($B$3, resultados!$A$1:$ZZ$1, 0))</f>
        <v/>
      </c>
    </row>
    <row r="2396">
      <c r="A2396">
        <f>INDEX(resultados!$A$2:$ZZ$2614, 2390, MATCH($B$1, resultados!$A$1:$ZZ$1, 0))</f>
        <v/>
      </c>
      <c r="B2396">
        <f>INDEX(resultados!$A$2:$ZZ$2614, 2390, MATCH($B$2, resultados!$A$1:$ZZ$1, 0))</f>
        <v/>
      </c>
      <c r="C2396">
        <f>INDEX(resultados!$A$2:$ZZ$2614, 2390, MATCH($B$3, resultados!$A$1:$ZZ$1, 0))</f>
        <v/>
      </c>
    </row>
    <row r="2397">
      <c r="A2397">
        <f>INDEX(resultados!$A$2:$ZZ$2614, 2391, MATCH($B$1, resultados!$A$1:$ZZ$1, 0))</f>
        <v/>
      </c>
      <c r="B2397">
        <f>INDEX(resultados!$A$2:$ZZ$2614, 2391, MATCH($B$2, resultados!$A$1:$ZZ$1, 0))</f>
        <v/>
      </c>
      <c r="C2397">
        <f>INDEX(resultados!$A$2:$ZZ$2614, 2391, MATCH($B$3, resultados!$A$1:$ZZ$1, 0))</f>
        <v/>
      </c>
    </row>
    <row r="2398">
      <c r="A2398">
        <f>INDEX(resultados!$A$2:$ZZ$2614, 2392, MATCH($B$1, resultados!$A$1:$ZZ$1, 0))</f>
        <v/>
      </c>
      <c r="B2398">
        <f>INDEX(resultados!$A$2:$ZZ$2614, 2392, MATCH($B$2, resultados!$A$1:$ZZ$1, 0))</f>
        <v/>
      </c>
      <c r="C2398">
        <f>INDEX(resultados!$A$2:$ZZ$2614, 2392, MATCH($B$3, resultados!$A$1:$ZZ$1, 0))</f>
        <v/>
      </c>
    </row>
    <row r="2399">
      <c r="A2399">
        <f>INDEX(resultados!$A$2:$ZZ$2614, 2393, MATCH($B$1, resultados!$A$1:$ZZ$1, 0))</f>
        <v/>
      </c>
      <c r="B2399">
        <f>INDEX(resultados!$A$2:$ZZ$2614, 2393, MATCH($B$2, resultados!$A$1:$ZZ$1, 0))</f>
        <v/>
      </c>
      <c r="C2399">
        <f>INDEX(resultados!$A$2:$ZZ$2614, 2393, MATCH($B$3, resultados!$A$1:$ZZ$1, 0))</f>
        <v/>
      </c>
    </row>
    <row r="2400">
      <c r="A2400">
        <f>INDEX(resultados!$A$2:$ZZ$2614, 2394, MATCH($B$1, resultados!$A$1:$ZZ$1, 0))</f>
        <v/>
      </c>
      <c r="B2400">
        <f>INDEX(resultados!$A$2:$ZZ$2614, 2394, MATCH($B$2, resultados!$A$1:$ZZ$1, 0))</f>
        <v/>
      </c>
      <c r="C2400">
        <f>INDEX(resultados!$A$2:$ZZ$2614, 2394, MATCH($B$3, resultados!$A$1:$ZZ$1, 0))</f>
        <v/>
      </c>
    </row>
    <row r="2401">
      <c r="A2401">
        <f>INDEX(resultados!$A$2:$ZZ$2614, 2395, MATCH($B$1, resultados!$A$1:$ZZ$1, 0))</f>
        <v/>
      </c>
      <c r="B2401">
        <f>INDEX(resultados!$A$2:$ZZ$2614, 2395, MATCH($B$2, resultados!$A$1:$ZZ$1, 0))</f>
        <v/>
      </c>
      <c r="C2401">
        <f>INDEX(resultados!$A$2:$ZZ$2614, 2395, MATCH($B$3, resultados!$A$1:$ZZ$1, 0))</f>
        <v/>
      </c>
    </row>
    <row r="2402">
      <c r="A2402">
        <f>INDEX(resultados!$A$2:$ZZ$2614, 2396, MATCH($B$1, resultados!$A$1:$ZZ$1, 0))</f>
        <v/>
      </c>
      <c r="B2402">
        <f>INDEX(resultados!$A$2:$ZZ$2614, 2396, MATCH($B$2, resultados!$A$1:$ZZ$1, 0))</f>
        <v/>
      </c>
      <c r="C2402">
        <f>INDEX(resultados!$A$2:$ZZ$2614, 2396, MATCH($B$3, resultados!$A$1:$ZZ$1, 0))</f>
        <v/>
      </c>
    </row>
    <row r="2403">
      <c r="A2403">
        <f>INDEX(resultados!$A$2:$ZZ$2614, 2397, MATCH($B$1, resultados!$A$1:$ZZ$1, 0))</f>
        <v/>
      </c>
      <c r="B2403">
        <f>INDEX(resultados!$A$2:$ZZ$2614, 2397, MATCH($B$2, resultados!$A$1:$ZZ$1, 0))</f>
        <v/>
      </c>
      <c r="C2403">
        <f>INDEX(resultados!$A$2:$ZZ$2614, 2397, MATCH($B$3, resultados!$A$1:$ZZ$1, 0))</f>
        <v/>
      </c>
    </row>
    <row r="2404">
      <c r="A2404">
        <f>INDEX(resultados!$A$2:$ZZ$2614, 2398, MATCH($B$1, resultados!$A$1:$ZZ$1, 0))</f>
        <v/>
      </c>
      <c r="B2404">
        <f>INDEX(resultados!$A$2:$ZZ$2614, 2398, MATCH($B$2, resultados!$A$1:$ZZ$1, 0))</f>
        <v/>
      </c>
      <c r="C2404">
        <f>INDEX(resultados!$A$2:$ZZ$2614, 2398, MATCH($B$3, resultados!$A$1:$ZZ$1, 0))</f>
        <v/>
      </c>
    </row>
    <row r="2405">
      <c r="A2405">
        <f>INDEX(resultados!$A$2:$ZZ$2614, 2399, MATCH($B$1, resultados!$A$1:$ZZ$1, 0))</f>
        <v/>
      </c>
      <c r="B2405">
        <f>INDEX(resultados!$A$2:$ZZ$2614, 2399, MATCH($B$2, resultados!$A$1:$ZZ$1, 0))</f>
        <v/>
      </c>
      <c r="C2405">
        <f>INDEX(resultados!$A$2:$ZZ$2614, 2399, MATCH($B$3, resultados!$A$1:$ZZ$1, 0))</f>
        <v/>
      </c>
    </row>
    <row r="2406">
      <c r="A2406">
        <f>INDEX(resultados!$A$2:$ZZ$2614, 2400, MATCH($B$1, resultados!$A$1:$ZZ$1, 0))</f>
        <v/>
      </c>
      <c r="B2406">
        <f>INDEX(resultados!$A$2:$ZZ$2614, 2400, MATCH($B$2, resultados!$A$1:$ZZ$1, 0))</f>
        <v/>
      </c>
      <c r="C2406">
        <f>INDEX(resultados!$A$2:$ZZ$2614, 2400, MATCH($B$3, resultados!$A$1:$ZZ$1, 0))</f>
        <v/>
      </c>
    </row>
    <row r="2407">
      <c r="A2407">
        <f>INDEX(resultados!$A$2:$ZZ$2614, 2401, MATCH($B$1, resultados!$A$1:$ZZ$1, 0))</f>
        <v/>
      </c>
      <c r="B2407">
        <f>INDEX(resultados!$A$2:$ZZ$2614, 2401, MATCH($B$2, resultados!$A$1:$ZZ$1, 0))</f>
        <v/>
      </c>
      <c r="C2407">
        <f>INDEX(resultados!$A$2:$ZZ$2614, 2401, MATCH($B$3, resultados!$A$1:$ZZ$1, 0))</f>
        <v/>
      </c>
    </row>
    <row r="2408">
      <c r="A2408">
        <f>INDEX(resultados!$A$2:$ZZ$2614, 2402, MATCH($B$1, resultados!$A$1:$ZZ$1, 0))</f>
        <v/>
      </c>
      <c r="B2408">
        <f>INDEX(resultados!$A$2:$ZZ$2614, 2402, MATCH($B$2, resultados!$A$1:$ZZ$1, 0))</f>
        <v/>
      </c>
      <c r="C2408">
        <f>INDEX(resultados!$A$2:$ZZ$2614, 2402, MATCH($B$3, resultados!$A$1:$ZZ$1, 0))</f>
        <v/>
      </c>
    </row>
    <row r="2409">
      <c r="A2409">
        <f>INDEX(resultados!$A$2:$ZZ$2614, 2403, MATCH($B$1, resultados!$A$1:$ZZ$1, 0))</f>
        <v/>
      </c>
      <c r="B2409">
        <f>INDEX(resultados!$A$2:$ZZ$2614, 2403, MATCH($B$2, resultados!$A$1:$ZZ$1, 0))</f>
        <v/>
      </c>
      <c r="C2409">
        <f>INDEX(resultados!$A$2:$ZZ$2614, 2403, MATCH($B$3, resultados!$A$1:$ZZ$1, 0))</f>
        <v/>
      </c>
    </row>
    <row r="2410">
      <c r="A2410">
        <f>INDEX(resultados!$A$2:$ZZ$2614, 2404, MATCH($B$1, resultados!$A$1:$ZZ$1, 0))</f>
        <v/>
      </c>
      <c r="B2410">
        <f>INDEX(resultados!$A$2:$ZZ$2614, 2404, MATCH($B$2, resultados!$A$1:$ZZ$1, 0))</f>
        <v/>
      </c>
      <c r="C2410">
        <f>INDEX(resultados!$A$2:$ZZ$2614, 2404, MATCH($B$3, resultados!$A$1:$ZZ$1, 0))</f>
        <v/>
      </c>
    </row>
    <row r="2411">
      <c r="A2411">
        <f>INDEX(resultados!$A$2:$ZZ$2614, 2405, MATCH($B$1, resultados!$A$1:$ZZ$1, 0))</f>
        <v/>
      </c>
      <c r="B2411">
        <f>INDEX(resultados!$A$2:$ZZ$2614, 2405, MATCH($B$2, resultados!$A$1:$ZZ$1, 0))</f>
        <v/>
      </c>
      <c r="C2411">
        <f>INDEX(resultados!$A$2:$ZZ$2614, 2405, MATCH($B$3, resultados!$A$1:$ZZ$1, 0))</f>
        <v/>
      </c>
    </row>
    <row r="2412">
      <c r="A2412">
        <f>INDEX(resultados!$A$2:$ZZ$2614, 2406, MATCH($B$1, resultados!$A$1:$ZZ$1, 0))</f>
        <v/>
      </c>
      <c r="B2412">
        <f>INDEX(resultados!$A$2:$ZZ$2614, 2406, MATCH($B$2, resultados!$A$1:$ZZ$1, 0))</f>
        <v/>
      </c>
      <c r="C2412">
        <f>INDEX(resultados!$A$2:$ZZ$2614, 2406, MATCH($B$3, resultados!$A$1:$ZZ$1, 0))</f>
        <v/>
      </c>
    </row>
    <row r="2413">
      <c r="A2413">
        <f>INDEX(resultados!$A$2:$ZZ$2614, 2407, MATCH($B$1, resultados!$A$1:$ZZ$1, 0))</f>
        <v/>
      </c>
      <c r="B2413">
        <f>INDEX(resultados!$A$2:$ZZ$2614, 2407, MATCH($B$2, resultados!$A$1:$ZZ$1, 0))</f>
        <v/>
      </c>
      <c r="C2413">
        <f>INDEX(resultados!$A$2:$ZZ$2614, 2407, MATCH($B$3, resultados!$A$1:$ZZ$1, 0))</f>
        <v/>
      </c>
    </row>
    <row r="2414">
      <c r="A2414">
        <f>INDEX(resultados!$A$2:$ZZ$2614, 2408, MATCH($B$1, resultados!$A$1:$ZZ$1, 0))</f>
        <v/>
      </c>
      <c r="B2414">
        <f>INDEX(resultados!$A$2:$ZZ$2614, 2408, MATCH($B$2, resultados!$A$1:$ZZ$1, 0))</f>
        <v/>
      </c>
      <c r="C2414">
        <f>INDEX(resultados!$A$2:$ZZ$2614, 2408, MATCH($B$3, resultados!$A$1:$ZZ$1, 0))</f>
        <v/>
      </c>
    </row>
    <row r="2415">
      <c r="A2415">
        <f>INDEX(resultados!$A$2:$ZZ$2614, 2409, MATCH($B$1, resultados!$A$1:$ZZ$1, 0))</f>
        <v/>
      </c>
      <c r="B2415">
        <f>INDEX(resultados!$A$2:$ZZ$2614, 2409, MATCH($B$2, resultados!$A$1:$ZZ$1, 0))</f>
        <v/>
      </c>
      <c r="C2415">
        <f>INDEX(resultados!$A$2:$ZZ$2614, 2409, MATCH($B$3, resultados!$A$1:$ZZ$1, 0))</f>
        <v/>
      </c>
    </row>
    <row r="2416">
      <c r="A2416">
        <f>INDEX(resultados!$A$2:$ZZ$2614, 2410, MATCH($B$1, resultados!$A$1:$ZZ$1, 0))</f>
        <v/>
      </c>
      <c r="B2416">
        <f>INDEX(resultados!$A$2:$ZZ$2614, 2410, MATCH($B$2, resultados!$A$1:$ZZ$1, 0))</f>
        <v/>
      </c>
      <c r="C2416">
        <f>INDEX(resultados!$A$2:$ZZ$2614, 2410, MATCH($B$3, resultados!$A$1:$ZZ$1, 0))</f>
        <v/>
      </c>
    </row>
    <row r="2417">
      <c r="A2417">
        <f>INDEX(resultados!$A$2:$ZZ$2614, 2411, MATCH($B$1, resultados!$A$1:$ZZ$1, 0))</f>
        <v/>
      </c>
      <c r="B2417">
        <f>INDEX(resultados!$A$2:$ZZ$2614, 2411, MATCH($B$2, resultados!$A$1:$ZZ$1, 0))</f>
        <v/>
      </c>
      <c r="C2417">
        <f>INDEX(resultados!$A$2:$ZZ$2614, 2411, MATCH($B$3, resultados!$A$1:$ZZ$1, 0))</f>
        <v/>
      </c>
    </row>
    <row r="2418">
      <c r="A2418">
        <f>INDEX(resultados!$A$2:$ZZ$2614, 2412, MATCH($B$1, resultados!$A$1:$ZZ$1, 0))</f>
        <v/>
      </c>
      <c r="B2418">
        <f>INDEX(resultados!$A$2:$ZZ$2614, 2412, MATCH($B$2, resultados!$A$1:$ZZ$1, 0))</f>
        <v/>
      </c>
      <c r="C2418">
        <f>INDEX(resultados!$A$2:$ZZ$2614, 2412, MATCH($B$3, resultados!$A$1:$ZZ$1, 0))</f>
        <v/>
      </c>
    </row>
    <row r="2419">
      <c r="A2419">
        <f>INDEX(resultados!$A$2:$ZZ$2614, 2413, MATCH($B$1, resultados!$A$1:$ZZ$1, 0))</f>
        <v/>
      </c>
      <c r="B2419">
        <f>INDEX(resultados!$A$2:$ZZ$2614, 2413, MATCH($B$2, resultados!$A$1:$ZZ$1, 0))</f>
        <v/>
      </c>
      <c r="C2419">
        <f>INDEX(resultados!$A$2:$ZZ$2614, 2413, MATCH($B$3, resultados!$A$1:$ZZ$1, 0))</f>
        <v/>
      </c>
    </row>
    <row r="2420">
      <c r="A2420">
        <f>INDEX(resultados!$A$2:$ZZ$2614, 2414, MATCH($B$1, resultados!$A$1:$ZZ$1, 0))</f>
        <v/>
      </c>
      <c r="B2420">
        <f>INDEX(resultados!$A$2:$ZZ$2614, 2414, MATCH($B$2, resultados!$A$1:$ZZ$1, 0))</f>
        <v/>
      </c>
      <c r="C2420">
        <f>INDEX(resultados!$A$2:$ZZ$2614, 2414, MATCH($B$3, resultados!$A$1:$ZZ$1, 0))</f>
        <v/>
      </c>
    </row>
    <row r="2421">
      <c r="A2421">
        <f>INDEX(resultados!$A$2:$ZZ$2614, 2415, MATCH($B$1, resultados!$A$1:$ZZ$1, 0))</f>
        <v/>
      </c>
      <c r="B2421">
        <f>INDEX(resultados!$A$2:$ZZ$2614, 2415, MATCH($B$2, resultados!$A$1:$ZZ$1, 0))</f>
        <v/>
      </c>
      <c r="C2421">
        <f>INDEX(resultados!$A$2:$ZZ$2614, 2415, MATCH($B$3, resultados!$A$1:$ZZ$1, 0))</f>
        <v/>
      </c>
    </row>
    <row r="2422">
      <c r="A2422">
        <f>INDEX(resultados!$A$2:$ZZ$2614, 2416, MATCH($B$1, resultados!$A$1:$ZZ$1, 0))</f>
        <v/>
      </c>
      <c r="B2422">
        <f>INDEX(resultados!$A$2:$ZZ$2614, 2416, MATCH($B$2, resultados!$A$1:$ZZ$1, 0))</f>
        <v/>
      </c>
      <c r="C2422">
        <f>INDEX(resultados!$A$2:$ZZ$2614, 2416, MATCH($B$3, resultados!$A$1:$ZZ$1, 0))</f>
        <v/>
      </c>
    </row>
    <row r="2423">
      <c r="A2423">
        <f>INDEX(resultados!$A$2:$ZZ$2614, 2417, MATCH($B$1, resultados!$A$1:$ZZ$1, 0))</f>
        <v/>
      </c>
      <c r="B2423">
        <f>INDEX(resultados!$A$2:$ZZ$2614, 2417, MATCH($B$2, resultados!$A$1:$ZZ$1, 0))</f>
        <v/>
      </c>
      <c r="C2423">
        <f>INDEX(resultados!$A$2:$ZZ$2614, 2417, MATCH($B$3, resultados!$A$1:$ZZ$1, 0))</f>
        <v/>
      </c>
    </row>
    <row r="2424">
      <c r="A2424">
        <f>INDEX(resultados!$A$2:$ZZ$2614, 2418, MATCH($B$1, resultados!$A$1:$ZZ$1, 0))</f>
        <v/>
      </c>
      <c r="B2424">
        <f>INDEX(resultados!$A$2:$ZZ$2614, 2418, MATCH($B$2, resultados!$A$1:$ZZ$1, 0))</f>
        <v/>
      </c>
      <c r="C2424">
        <f>INDEX(resultados!$A$2:$ZZ$2614, 2418, MATCH($B$3, resultados!$A$1:$ZZ$1, 0))</f>
        <v/>
      </c>
    </row>
    <row r="2425">
      <c r="A2425">
        <f>INDEX(resultados!$A$2:$ZZ$2614, 2419, MATCH($B$1, resultados!$A$1:$ZZ$1, 0))</f>
        <v/>
      </c>
      <c r="B2425">
        <f>INDEX(resultados!$A$2:$ZZ$2614, 2419, MATCH($B$2, resultados!$A$1:$ZZ$1, 0))</f>
        <v/>
      </c>
      <c r="C2425">
        <f>INDEX(resultados!$A$2:$ZZ$2614, 2419, MATCH($B$3, resultados!$A$1:$ZZ$1, 0))</f>
        <v/>
      </c>
    </row>
    <row r="2426">
      <c r="A2426">
        <f>INDEX(resultados!$A$2:$ZZ$2614, 2420, MATCH($B$1, resultados!$A$1:$ZZ$1, 0))</f>
        <v/>
      </c>
      <c r="B2426">
        <f>INDEX(resultados!$A$2:$ZZ$2614, 2420, MATCH($B$2, resultados!$A$1:$ZZ$1, 0))</f>
        <v/>
      </c>
      <c r="C2426">
        <f>INDEX(resultados!$A$2:$ZZ$2614, 2420, MATCH($B$3, resultados!$A$1:$ZZ$1, 0))</f>
        <v/>
      </c>
    </row>
    <row r="2427">
      <c r="A2427">
        <f>INDEX(resultados!$A$2:$ZZ$2614, 2421, MATCH($B$1, resultados!$A$1:$ZZ$1, 0))</f>
        <v/>
      </c>
      <c r="B2427">
        <f>INDEX(resultados!$A$2:$ZZ$2614, 2421, MATCH($B$2, resultados!$A$1:$ZZ$1, 0))</f>
        <v/>
      </c>
      <c r="C2427">
        <f>INDEX(resultados!$A$2:$ZZ$2614, 2421, MATCH($B$3, resultados!$A$1:$ZZ$1, 0))</f>
        <v/>
      </c>
    </row>
    <row r="2428">
      <c r="A2428">
        <f>INDEX(resultados!$A$2:$ZZ$2614, 2422, MATCH($B$1, resultados!$A$1:$ZZ$1, 0))</f>
        <v/>
      </c>
      <c r="B2428">
        <f>INDEX(resultados!$A$2:$ZZ$2614, 2422, MATCH($B$2, resultados!$A$1:$ZZ$1, 0))</f>
        <v/>
      </c>
      <c r="C2428">
        <f>INDEX(resultados!$A$2:$ZZ$2614, 2422, MATCH($B$3, resultados!$A$1:$ZZ$1, 0))</f>
        <v/>
      </c>
    </row>
    <row r="2429">
      <c r="A2429">
        <f>INDEX(resultados!$A$2:$ZZ$2614, 2423, MATCH($B$1, resultados!$A$1:$ZZ$1, 0))</f>
        <v/>
      </c>
      <c r="B2429">
        <f>INDEX(resultados!$A$2:$ZZ$2614, 2423, MATCH($B$2, resultados!$A$1:$ZZ$1, 0))</f>
        <v/>
      </c>
      <c r="C2429">
        <f>INDEX(resultados!$A$2:$ZZ$2614, 2423, MATCH($B$3, resultados!$A$1:$ZZ$1, 0))</f>
        <v/>
      </c>
    </row>
    <row r="2430">
      <c r="A2430">
        <f>INDEX(resultados!$A$2:$ZZ$2614, 2424, MATCH($B$1, resultados!$A$1:$ZZ$1, 0))</f>
        <v/>
      </c>
      <c r="B2430">
        <f>INDEX(resultados!$A$2:$ZZ$2614, 2424, MATCH($B$2, resultados!$A$1:$ZZ$1, 0))</f>
        <v/>
      </c>
      <c r="C2430">
        <f>INDEX(resultados!$A$2:$ZZ$2614, 2424, MATCH($B$3, resultados!$A$1:$ZZ$1, 0))</f>
        <v/>
      </c>
    </row>
    <row r="2431">
      <c r="A2431">
        <f>INDEX(resultados!$A$2:$ZZ$2614, 2425, MATCH($B$1, resultados!$A$1:$ZZ$1, 0))</f>
        <v/>
      </c>
      <c r="B2431">
        <f>INDEX(resultados!$A$2:$ZZ$2614, 2425, MATCH($B$2, resultados!$A$1:$ZZ$1, 0))</f>
        <v/>
      </c>
      <c r="C2431">
        <f>INDEX(resultados!$A$2:$ZZ$2614, 2425, MATCH($B$3, resultados!$A$1:$ZZ$1, 0))</f>
        <v/>
      </c>
    </row>
    <row r="2432">
      <c r="A2432">
        <f>INDEX(resultados!$A$2:$ZZ$2614, 2426, MATCH($B$1, resultados!$A$1:$ZZ$1, 0))</f>
        <v/>
      </c>
      <c r="B2432">
        <f>INDEX(resultados!$A$2:$ZZ$2614, 2426, MATCH($B$2, resultados!$A$1:$ZZ$1, 0))</f>
        <v/>
      </c>
      <c r="C2432">
        <f>INDEX(resultados!$A$2:$ZZ$2614, 2426, MATCH($B$3, resultados!$A$1:$ZZ$1, 0))</f>
        <v/>
      </c>
    </row>
    <row r="2433">
      <c r="A2433">
        <f>INDEX(resultados!$A$2:$ZZ$2614, 2427, MATCH($B$1, resultados!$A$1:$ZZ$1, 0))</f>
        <v/>
      </c>
      <c r="B2433">
        <f>INDEX(resultados!$A$2:$ZZ$2614, 2427, MATCH($B$2, resultados!$A$1:$ZZ$1, 0))</f>
        <v/>
      </c>
      <c r="C2433">
        <f>INDEX(resultados!$A$2:$ZZ$2614, 2427, MATCH($B$3, resultados!$A$1:$ZZ$1, 0))</f>
        <v/>
      </c>
    </row>
    <row r="2434">
      <c r="A2434">
        <f>INDEX(resultados!$A$2:$ZZ$2614, 2428, MATCH($B$1, resultados!$A$1:$ZZ$1, 0))</f>
        <v/>
      </c>
      <c r="B2434">
        <f>INDEX(resultados!$A$2:$ZZ$2614, 2428, MATCH($B$2, resultados!$A$1:$ZZ$1, 0))</f>
        <v/>
      </c>
      <c r="C2434">
        <f>INDEX(resultados!$A$2:$ZZ$2614, 2428, MATCH($B$3, resultados!$A$1:$ZZ$1, 0))</f>
        <v/>
      </c>
    </row>
    <row r="2435">
      <c r="A2435">
        <f>INDEX(resultados!$A$2:$ZZ$2614, 2429, MATCH($B$1, resultados!$A$1:$ZZ$1, 0))</f>
        <v/>
      </c>
      <c r="B2435">
        <f>INDEX(resultados!$A$2:$ZZ$2614, 2429, MATCH($B$2, resultados!$A$1:$ZZ$1, 0))</f>
        <v/>
      </c>
      <c r="C2435">
        <f>INDEX(resultados!$A$2:$ZZ$2614, 2429, MATCH($B$3, resultados!$A$1:$ZZ$1, 0))</f>
        <v/>
      </c>
    </row>
    <row r="2436">
      <c r="A2436">
        <f>INDEX(resultados!$A$2:$ZZ$2614, 2430, MATCH($B$1, resultados!$A$1:$ZZ$1, 0))</f>
        <v/>
      </c>
      <c r="B2436">
        <f>INDEX(resultados!$A$2:$ZZ$2614, 2430, MATCH($B$2, resultados!$A$1:$ZZ$1, 0))</f>
        <v/>
      </c>
      <c r="C2436">
        <f>INDEX(resultados!$A$2:$ZZ$2614, 2430, MATCH($B$3, resultados!$A$1:$ZZ$1, 0))</f>
        <v/>
      </c>
    </row>
    <row r="2437">
      <c r="A2437">
        <f>INDEX(resultados!$A$2:$ZZ$2614, 2431, MATCH($B$1, resultados!$A$1:$ZZ$1, 0))</f>
        <v/>
      </c>
      <c r="B2437">
        <f>INDEX(resultados!$A$2:$ZZ$2614, 2431, MATCH($B$2, resultados!$A$1:$ZZ$1, 0))</f>
        <v/>
      </c>
      <c r="C2437">
        <f>INDEX(resultados!$A$2:$ZZ$2614, 2431, MATCH($B$3, resultados!$A$1:$ZZ$1, 0))</f>
        <v/>
      </c>
    </row>
    <row r="2438">
      <c r="A2438">
        <f>INDEX(resultados!$A$2:$ZZ$2614, 2432, MATCH($B$1, resultados!$A$1:$ZZ$1, 0))</f>
        <v/>
      </c>
      <c r="B2438">
        <f>INDEX(resultados!$A$2:$ZZ$2614, 2432, MATCH($B$2, resultados!$A$1:$ZZ$1, 0))</f>
        <v/>
      </c>
      <c r="C2438">
        <f>INDEX(resultados!$A$2:$ZZ$2614, 2432, MATCH($B$3, resultados!$A$1:$ZZ$1, 0))</f>
        <v/>
      </c>
    </row>
    <row r="2439">
      <c r="A2439">
        <f>INDEX(resultados!$A$2:$ZZ$2614, 2433, MATCH($B$1, resultados!$A$1:$ZZ$1, 0))</f>
        <v/>
      </c>
      <c r="B2439">
        <f>INDEX(resultados!$A$2:$ZZ$2614, 2433, MATCH($B$2, resultados!$A$1:$ZZ$1, 0))</f>
        <v/>
      </c>
      <c r="C2439">
        <f>INDEX(resultados!$A$2:$ZZ$2614, 2433, MATCH($B$3, resultados!$A$1:$ZZ$1, 0))</f>
        <v/>
      </c>
    </row>
    <row r="2440">
      <c r="A2440">
        <f>INDEX(resultados!$A$2:$ZZ$2614, 2434, MATCH($B$1, resultados!$A$1:$ZZ$1, 0))</f>
        <v/>
      </c>
      <c r="B2440">
        <f>INDEX(resultados!$A$2:$ZZ$2614, 2434, MATCH($B$2, resultados!$A$1:$ZZ$1, 0))</f>
        <v/>
      </c>
      <c r="C2440">
        <f>INDEX(resultados!$A$2:$ZZ$2614, 2434, MATCH($B$3, resultados!$A$1:$ZZ$1, 0))</f>
        <v/>
      </c>
    </row>
    <row r="2441">
      <c r="A2441">
        <f>INDEX(resultados!$A$2:$ZZ$2614, 2435, MATCH($B$1, resultados!$A$1:$ZZ$1, 0))</f>
        <v/>
      </c>
      <c r="B2441">
        <f>INDEX(resultados!$A$2:$ZZ$2614, 2435, MATCH($B$2, resultados!$A$1:$ZZ$1, 0))</f>
        <v/>
      </c>
      <c r="C2441">
        <f>INDEX(resultados!$A$2:$ZZ$2614, 2435, MATCH($B$3, resultados!$A$1:$ZZ$1, 0))</f>
        <v/>
      </c>
    </row>
    <row r="2442">
      <c r="A2442">
        <f>INDEX(resultados!$A$2:$ZZ$2614, 2436, MATCH($B$1, resultados!$A$1:$ZZ$1, 0))</f>
        <v/>
      </c>
      <c r="B2442">
        <f>INDEX(resultados!$A$2:$ZZ$2614, 2436, MATCH($B$2, resultados!$A$1:$ZZ$1, 0))</f>
        <v/>
      </c>
      <c r="C2442">
        <f>INDEX(resultados!$A$2:$ZZ$2614, 2436, MATCH($B$3, resultados!$A$1:$ZZ$1, 0))</f>
        <v/>
      </c>
    </row>
    <row r="2443">
      <c r="A2443">
        <f>INDEX(resultados!$A$2:$ZZ$2614, 2437, MATCH($B$1, resultados!$A$1:$ZZ$1, 0))</f>
        <v/>
      </c>
      <c r="B2443">
        <f>INDEX(resultados!$A$2:$ZZ$2614, 2437, MATCH($B$2, resultados!$A$1:$ZZ$1, 0))</f>
        <v/>
      </c>
      <c r="C2443">
        <f>INDEX(resultados!$A$2:$ZZ$2614, 2437, MATCH($B$3, resultados!$A$1:$ZZ$1, 0))</f>
        <v/>
      </c>
    </row>
    <row r="2444">
      <c r="A2444">
        <f>INDEX(resultados!$A$2:$ZZ$2614, 2438, MATCH($B$1, resultados!$A$1:$ZZ$1, 0))</f>
        <v/>
      </c>
      <c r="B2444">
        <f>INDEX(resultados!$A$2:$ZZ$2614, 2438, MATCH($B$2, resultados!$A$1:$ZZ$1, 0))</f>
        <v/>
      </c>
      <c r="C2444">
        <f>INDEX(resultados!$A$2:$ZZ$2614, 2438, MATCH($B$3, resultados!$A$1:$ZZ$1, 0))</f>
        <v/>
      </c>
    </row>
    <row r="2445">
      <c r="A2445">
        <f>INDEX(resultados!$A$2:$ZZ$2614, 2439, MATCH($B$1, resultados!$A$1:$ZZ$1, 0))</f>
        <v/>
      </c>
      <c r="B2445">
        <f>INDEX(resultados!$A$2:$ZZ$2614, 2439, MATCH($B$2, resultados!$A$1:$ZZ$1, 0))</f>
        <v/>
      </c>
      <c r="C2445">
        <f>INDEX(resultados!$A$2:$ZZ$2614, 2439, MATCH($B$3, resultados!$A$1:$ZZ$1, 0))</f>
        <v/>
      </c>
    </row>
    <row r="2446">
      <c r="A2446">
        <f>INDEX(resultados!$A$2:$ZZ$2614, 2440, MATCH($B$1, resultados!$A$1:$ZZ$1, 0))</f>
        <v/>
      </c>
      <c r="B2446">
        <f>INDEX(resultados!$A$2:$ZZ$2614, 2440, MATCH($B$2, resultados!$A$1:$ZZ$1, 0))</f>
        <v/>
      </c>
      <c r="C2446">
        <f>INDEX(resultados!$A$2:$ZZ$2614, 2440, MATCH($B$3, resultados!$A$1:$ZZ$1, 0))</f>
        <v/>
      </c>
    </row>
    <row r="2447">
      <c r="A2447">
        <f>INDEX(resultados!$A$2:$ZZ$2614, 2441, MATCH($B$1, resultados!$A$1:$ZZ$1, 0))</f>
        <v/>
      </c>
      <c r="B2447">
        <f>INDEX(resultados!$A$2:$ZZ$2614, 2441, MATCH($B$2, resultados!$A$1:$ZZ$1, 0))</f>
        <v/>
      </c>
      <c r="C2447">
        <f>INDEX(resultados!$A$2:$ZZ$2614, 2441, MATCH($B$3, resultados!$A$1:$ZZ$1, 0))</f>
        <v/>
      </c>
    </row>
    <row r="2448">
      <c r="A2448">
        <f>INDEX(resultados!$A$2:$ZZ$2614, 2442, MATCH($B$1, resultados!$A$1:$ZZ$1, 0))</f>
        <v/>
      </c>
      <c r="B2448">
        <f>INDEX(resultados!$A$2:$ZZ$2614, 2442, MATCH($B$2, resultados!$A$1:$ZZ$1, 0))</f>
        <v/>
      </c>
      <c r="C2448">
        <f>INDEX(resultados!$A$2:$ZZ$2614, 2442, MATCH($B$3, resultados!$A$1:$ZZ$1, 0))</f>
        <v/>
      </c>
    </row>
    <row r="2449">
      <c r="A2449">
        <f>INDEX(resultados!$A$2:$ZZ$2614, 2443, MATCH($B$1, resultados!$A$1:$ZZ$1, 0))</f>
        <v/>
      </c>
      <c r="B2449">
        <f>INDEX(resultados!$A$2:$ZZ$2614, 2443, MATCH($B$2, resultados!$A$1:$ZZ$1, 0))</f>
        <v/>
      </c>
      <c r="C2449">
        <f>INDEX(resultados!$A$2:$ZZ$2614, 2443, MATCH($B$3, resultados!$A$1:$ZZ$1, 0))</f>
        <v/>
      </c>
    </row>
    <row r="2450">
      <c r="A2450">
        <f>INDEX(resultados!$A$2:$ZZ$2614, 2444, MATCH($B$1, resultados!$A$1:$ZZ$1, 0))</f>
        <v/>
      </c>
      <c r="B2450">
        <f>INDEX(resultados!$A$2:$ZZ$2614, 2444, MATCH($B$2, resultados!$A$1:$ZZ$1, 0))</f>
        <v/>
      </c>
      <c r="C2450">
        <f>INDEX(resultados!$A$2:$ZZ$2614, 2444, MATCH($B$3, resultados!$A$1:$ZZ$1, 0))</f>
        <v/>
      </c>
    </row>
    <row r="2451">
      <c r="A2451">
        <f>INDEX(resultados!$A$2:$ZZ$2614, 2445, MATCH($B$1, resultados!$A$1:$ZZ$1, 0))</f>
        <v/>
      </c>
      <c r="B2451">
        <f>INDEX(resultados!$A$2:$ZZ$2614, 2445, MATCH($B$2, resultados!$A$1:$ZZ$1, 0))</f>
        <v/>
      </c>
      <c r="C2451">
        <f>INDEX(resultados!$A$2:$ZZ$2614, 2445, MATCH($B$3, resultados!$A$1:$ZZ$1, 0))</f>
        <v/>
      </c>
    </row>
    <row r="2452">
      <c r="A2452">
        <f>INDEX(resultados!$A$2:$ZZ$2614, 2446, MATCH($B$1, resultados!$A$1:$ZZ$1, 0))</f>
        <v/>
      </c>
      <c r="B2452">
        <f>INDEX(resultados!$A$2:$ZZ$2614, 2446, MATCH($B$2, resultados!$A$1:$ZZ$1, 0))</f>
        <v/>
      </c>
      <c r="C2452">
        <f>INDEX(resultados!$A$2:$ZZ$2614, 2446, MATCH($B$3, resultados!$A$1:$ZZ$1, 0))</f>
        <v/>
      </c>
    </row>
    <row r="2453">
      <c r="A2453">
        <f>INDEX(resultados!$A$2:$ZZ$2614, 2447, MATCH($B$1, resultados!$A$1:$ZZ$1, 0))</f>
        <v/>
      </c>
      <c r="B2453">
        <f>INDEX(resultados!$A$2:$ZZ$2614, 2447, MATCH($B$2, resultados!$A$1:$ZZ$1, 0))</f>
        <v/>
      </c>
      <c r="C2453">
        <f>INDEX(resultados!$A$2:$ZZ$2614, 2447, MATCH($B$3, resultados!$A$1:$ZZ$1, 0))</f>
        <v/>
      </c>
    </row>
    <row r="2454">
      <c r="A2454">
        <f>INDEX(resultados!$A$2:$ZZ$2614, 2448, MATCH($B$1, resultados!$A$1:$ZZ$1, 0))</f>
        <v/>
      </c>
      <c r="B2454">
        <f>INDEX(resultados!$A$2:$ZZ$2614, 2448, MATCH($B$2, resultados!$A$1:$ZZ$1, 0))</f>
        <v/>
      </c>
      <c r="C2454">
        <f>INDEX(resultados!$A$2:$ZZ$2614, 2448, MATCH($B$3, resultados!$A$1:$ZZ$1, 0))</f>
        <v/>
      </c>
    </row>
    <row r="2455">
      <c r="A2455">
        <f>INDEX(resultados!$A$2:$ZZ$2614, 2449, MATCH($B$1, resultados!$A$1:$ZZ$1, 0))</f>
        <v/>
      </c>
      <c r="B2455">
        <f>INDEX(resultados!$A$2:$ZZ$2614, 2449, MATCH($B$2, resultados!$A$1:$ZZ$1, 0))</f>
        <v/>
      </c>
      <c r="C2455">
        <f>INDEX(resultados!$A$2:$ZZ$2614, 2449, MATCH($B$3, resultados!$A$1:$ZZ$1, 0))</f>
        <v/>
      </c>
    </row>
    <row r="2456">
      <c r="A2456">
        <f>INDEX(resultados!$A$2:$ZZ$2614, 2450, MATCH($B$1, resultados!$A$1:$ZZ$1, 0))</f>
        <v/>
      </c>
      <c r="B2456">
        <f>INDEX(resultados!$A$2:$ZZ$2614, 2450, MATCH($B$2, resultados!$A$1:$ZZ$1, 0))</f>
        <v/>
      </c>
      <c r="C2456">
        <f>INDEX(resultados!$A$2:$ZZ$2614, 2450, MATCH($B$3, resultados!$A$1:$ZZ$1, 0))</f>
        <v/>
      </c>
    </row>
    <row r="2457">
      <c r="A2457">
        <f>INDEX(resultados!$A$2:$ZZ$2614, 2451, MATCH($B$1, resultados!$A$1:$ZZ$1, 0))</f>
        <v/>
      </c>
      <c r="B2457">
        <f>INDEX(resultados!$A$2:$ZZ$2614, 2451, MATCH($B$2, resultados!$A$1:$ZZ$1, 0))</f>
        <v/>
      </c>
      <c r="C2457">
        <f>INDEX(resultados!$A$2:$ZZ$2614, 2451, MATCH($B$3, resultados!$A$1:$ZZ$1, 0))</f>
        <v/>
      </c>
    </row>
    <row r="2458">
      <c r="A2458">
        <f>INDEX(resultados!$A$2:$ZZ$2614, 2452, MATCH($B$1, resultados!$A$1:$ZZ$1, 0))</f>
        <v/>
      </c>
      <c r="B2458">
        <f>INDEX(resultados!$A$2:$ZZ$2614, 2452, MATCH($B$2, resultados!$A$1:$ZZ$1, 0))</f>
        <v/>
      </c>
      <c r="C2458">
        <f>INDEX(resultados!$A$2:$ZZ$2614, 2452, MATCH($B$3, resultados!$A$1:$ZZ$1, 0))</f>
        <v/>
      </c>
    </row>
    <row r="2459">
      <c r="A2459">
        <f>INDEX(resultados!$A$2:$ZZ$2614, 2453, MATCH($B$1, resultados!$A$1:$ZZ$1, 0))</f>
        <v/>
      </c>
      <c r="B2459">
        <f>INDEX(resultados!$A$2:$ZZ$2614, 2453, MATCH($B$2, resultados!$A$1:$ZZ$1, 0))</f>
        <v/>
      </c>
      <c r="C2459">
        <f>INDEX(resultados!$A$2:$ZZ$2614, 2453, MATCH($B$3, resultados!$A$1:$ZZ$1, 0))</f>
        <v/>
      </c>
    </row>
    <row r="2460">
      <c r="A2460">
        <f>INDEX(resultados!$A$2:$ZZ$2614, 2454, MATCH($B$1, resultados!$A$1:$ZZ$1, 0))</f>
        <v/>
      </c>
      <c r="B2460">
        <f>INDEX(resultados!$A$2:$ZZ$2614, 2454, MATCH($B$2, resultados!$A$1:$ZZ$1, 0))</f>
        <v/>
      </c>
      <c r="C2460">
        <f>INDEX(resultados!$A$2:$ZZ$2614, 2454, MATCH($B$3, resultados!$A$1:$ZZ$1, 0))</f>
        <v/>
      </c>
    </row>
    <row r="2461">
      <c r="A2461">
        <f>INDEX(resultados!$A$2:$ZZ$2614, 2455, MATCH($B$1, resultados!$A$1:$ZZ$1, 0))</f>
        <v/>
      </c>
      <c r="B2461">
        <f>INDEX(resultados!$A$2:$ZZ$2614, 2455, MATCH($B$2, resultados!$A$1:$ZZ$1, 0))</f>
        <v/>
      </c>
      <c r="C2461">
        <f>INDEX(resultados!$A$2:$ZZ$2614, 2455, MATCH($B$3, resultados!$A$1:$ZZ$1, 0))</f>
        <v/>
      </c>
    </row>
    <row r="2462">
      <c r="A2462">
        <f>INDEX(resultados!$A$2:$ZZ$2614, 2456, MATCH($B$1, resultados!$A$1:$ZZ$1, 0))</f>
        <v/>
      </c>
      <c r="B2462">
        <f>INDEX(resultados!$A$2:$ZZ$2614, 2456, MATCH($B$2, resultados!$A$1:$ZZ$1, 0))</f>
        <v/>
      </c>
      <c r="C2462">
        <f>INDEX(resultados!$A$2:$ZZ$2614, 2456, MATCH($B$3, resultados!$A$1:$ZZ$1, 0))</f>
        <v/>
      </c>
    </row>
    <row r="2463">
      <c r="A2463">
        <f>INDEX(resultados!$A$2:$ZZ$2614, 2457, MATCH($B$1, resultados!$A$1:$ZZ$1, 0))</f>
        <v/>
      </c>
      <c r="B2463">
        <f>INDEX(resultados!$A$2:$ZZ$2614, 2457, MATCH($B$2, resultados!$A$1:$ZZ$1, 0))</f>
        <v/>
      </c>
      <c r="C2463">
        <f>INDEX(resultados!$A$2:$ZZ$2614, 2457, MATCH($B$3, resultados!$A$1:$ZZ$1, 0))</f>
        <v/>
      </c>
    </row>
    <row r="2464">
      <c r="A2464">
        <f>INDEX(resultados!$A$2:$ZZ$2614, 2458, MATCH($B$1, resultados!$A$1:$ZZ$1, 0))</f>
        <v/>
      </c>
      <c r="B2464">
        <f>INDEX(resultados!$A$2:$ZZ$2614, 2458, MATCH($B$2, resultados!$A$1:$ZZ$1, 0))</f>
        <v/>
      </c>
      <c r="C2464">
        <f>INDEX(resultados!$A$2:$ZZ$2614, 2458, MATCH($B$3, resultados!$A$1:$ZZ$1, 0))</f>
        <v/>
      </c>
    </row>
    <row r="2465">
      <c r="A2465">
        <f>INDEX(resultados!$A$2:$ZZ$2614, 2459, MATCH($B$1, resultados!$A$1:$ZZ$1, 0))</f>
        <v/>
      </c>
      <c r="B2465">
        <f>INDEX(resultados!$A$2:$ZZ$2614, 2459, MATCH($B$2, resultados!$A$1:$ZZ$1, 0))</f>
        <v/>
      </c>
      <c r="C2465">
        <f>INDEX(resultados!$A$2:$ZZ$2614, 2459, MATCH($B$3, resultados!$A$1:$ZZ$1, 0))</f>
        <v/>
      </c>
    </row>
    <row r="2466">
      <c r="A2466">
        <f>INDEX(resultados!$A$2:$ZZ$2614, 2460, MATCH($B$1, resultados!$A$1:$ZZ$1, 0))</f>
        <v/>
      </c>
      <c r="B2466">
        <f>INDEX(resultados!$A$2:$ZZ$2614, 2460, MATCH($B$2, resultados!$A$1:$ZZ$1, 0))</f>
        <v/>
      </c>
      <c r="C2466">
        <f>INDEX(resultados!$A$2:$ZZ$2614, 2460, MATCH($B$3, resultados!$A$1:$ZZ$1, 0))</f>
        <v/>
      </c>
    </row>
    <row r="2467">
      <c r="A2467">
        <f>INDEX(resultados!$A$2:$ZZ$2614, 2461, MATCH($B$1, resultados!$A$1:$ZZ$1, 0))</f>
        <v/>
      </c>
      <c r="B2467">
        <f>INDEX(resultados!$A$2:$ZZ$2614, 2461, MATCH($B$2, resultados!$A$1:$ZZ$1, 0))</f>
        <v/>
      </c>
      <c r="C2467">
        <f>INDEX(resultados!$A$2:$ZZ$2614, 2461, MATCH($B$3, resultados!$A$1:$ZZ$1, 0))</f>
        <v/>
      </c>
    </row>
    <row r="2468">
      <c r="A2468">
        <f>INDEX(resultados!$A$2:$ZZ$2614, 2462, MATCH($B$1, resultados!$A$1:$ZZ$1, 0))</f>
        <v/>
      </c>
      <c r="B2468">
        <f>INDEX(resultados!$A$2:$ZZ$2614, 2462, MATCH($B$2, resultados!$A$1:$ZZ$1, 0))</f>
        <v/>
      </c>
      <c r="C2468">
        <f>INDEX(resultados!$A$2:$ZZ$2614, 2462, MATCH($B$3, resultados!$A$1:$ZZ$1, 0))</f>
        <v/>
      </c>
    </row>
    <row r="2469">
      <c r="A2469">
        <f>INDEX(resultados!$A$2:$ZZ$2614, 2463, MATCH($B$1, resultados!$A$1:$ZZ$1, 0))</f>
        <v/>
      </c>
      <c r="B2469">
        <f>INDEX(resultados!$A$2:$ZZ$2614, 2463, MATCH($B$2, resultados!$A$1:$ZZ$1, 0))</f>
        <v/>
      </c>
      <c r="C2469">
        <f>INDEX(resultados!$A$2:$ZZ$2614, 2463, MATCH($B$3, resultados!$A$1:$ZZ$1, 0))</f>
        <v/>
      </c>
    </row>
    <row r="2470">
      <c r="A2470">
        <f>INDEX(resultados!$A$2:$ZZ$2614, 2464, MATCH($B$1, resultados!$A$1:$ZZ$1, 0))</f>
        <v/>
      </c>
      <c r="B2470">
        <f>INDEX(resultados!$A$2:$ZZ$2614, 2464, MATCH($B$2, resultados!$A$1:$ZZ$1, 0))</f>
        <v/>
      </c>
      <c r="C2470">
        <f>INDEX(resultados!$A$2:$ZZ$2614, 2464, MATCH($B$3, resultados!$A$1:$ZZ$1, 0))</f>
        <v/>
      </c>
    </row>
    <row r="2471">
      <c r="A2471">
        <f>INDEX(resultados!$A$2:$ZZ$2614, 2465, MATCH($B$1, resultados!$A$1:$ZZ$1, 0))</f>
        <v/>
      </c>
      <c r="B2471">
        <f>INDEX(resultados!$A$2:$ZZ$2614, 2465, MATCH($B$2, resultados!$A$1:$ZZ$1, 0))</f>
        <v/>
      </c>
      <c r="C2471">
        <f>INDEX(resultados!$A$2:$ZZ$2614, 2465, MATCH($B$3, resultados!$A$1:$ZZ$1, 0))</f>
        <v/>
      </c>
    </row>
    <row r="2472">
      <c r="A2472">
        <f>INDEX(resultados!$A$2:$ZZ$2614, 2466, MATCH($B$1, resultados!$A$1:$ZZ$1, 0))</f>
        <v/>
      </c>
      <c r="B2472">
        <f>INDEX(resultados!$A$2:$ZZ$2614, 2466, MATCH($B$2, resultados!$A$1:$ZZ$1, 0))</f>
        <v/>
      </c>
      <c r="C2472">
        <f>INDEX(resultados!$A$2:$ZZ$2614, 2466, MATCH($B$3, resultados!$A$1:$ZZ$1, 0))</f>
        <v/>
      </c>
    </row>
    <row r="2473">
      <c r="A2473">
        <f>INDEX(resultados!$A$2:$ZZ$2614, 2467, MATCH($B$1, resultados!$A$1:$ZZ$1, 0))</f>
        <v/>
      </c>
      <c r="B2473">
        <f>INDEX(resultados!$A$2:$ZZ$2614, 2467, MATCH($B$2, resultados!$A$1:$ZZ$1, 0))</f>
        <v/>
      </c>
      <c r="C2473">
        <f>INDEX(resultados!$A$2:$ZZ$2614, 2467, MATCH($B$3, resultados!$A$1:$ZZ$1, 0))</f>
        <v/>
      </c>
    </row>
    <row r="2474">
      <c r="A2474">
        <f>INDEX(resultados!$A$2:$ZZ$2614, 2468, MATCH($B$1, resultados!$A$1:$ZZ$1, 0))</f>
        <v/>
      </c>
      <c r="B2474">
        <f>INDEX(resultados!$A$2:$ZZ$2614, 2468, MATCH($B$2, resultados!$A$1:$ZZ$1, 0))</f>
        <v/>
      </c>
      <c r="C2474">
        <f>INDEX(resultados!$A$2:$ZZ$2614, 2468, MATCH($B$3, resultados!$A$1:$ZZ$1, 0))</f>
        <v/>
      </c>
    </row>
    <row r="2475">
      <c r="A2475">
        <f>INDEX(resultados!$A$2:$ZZ$2614, 2469, MATCH($B$1, resultados!$A$1:$ZZ$1, 0))</f>
        <v/>
      </c>
      <c r="B2475">
        <f>INDEX(resultados!$A$2:$ZZ$2614, 2469, MATCH($B$2, resultados!$A$1:$ZZ$1, 0))</f>
        <v/>
      </c>
      <c r="C2475">
        <f>INDEX(resultados!$A$2:$ZZ$2614, 2469, MATCH($B$3, resultados!$A$1:$ZZ$1, 0))</f>
        <v/>
      </c>
    </row>
    <row r="2476">
      <c r="A2476">
        <f>INDEX(resultados!$A$2:$ZZ$2614, 2470, MATCH($B$1, resultados!$A$1:$ZZ$1, 0))</f>
        <v/>
      </c>
      <c r="B2476">
        <f>INDEX(resultados!$A$2:$ZZ$2614, 2470, MATCH($B$2, resultados!$A$1:$ZZ$1, 0))</f>
        <v/>
      </c>
      <c r="C2476">
        <f>INDEX(resultados!$A$2:$ZZ$2614, 2470, MATCH($B$3, resultados!$A$1:$ZZ$1, 0))</f>
        <v/>
      </c>
    </row>
    <row r="2477">
      <c r="A2477">
        <f>INDEX(resultados!$A$2:$ZZ$2614, 2471, MATCH($B$1, resultados!$A$1:$ZZ$1, 0))</f>
        <v/>
      </c>
      <c r="B2477">
        <f>INDEX(resultados!$A$2:$ZZ$2614, 2471, MATCH($B$2, resultados!$A$1:$ZZ$1, 0))</f>
        <v/>
      </c>
      <c r="C2477">
        <f>INDEX(resultados!$A$2:$ZZ$2614, 2471, MATCH($B$3, resultados!$A$1:$ZZ$1, 0))</f>
        <v/>
      </c>
    </row>
    <row r="2478">
      <c r="A2478">
        <f>INDEX(resultados!$A$2:$ZZ$2614, 2472, MATCH($B$1, resultados!$A$1:$ZZ$1, 0))</f>
        <v/>
      </c>
      <c r="B2478">
        <f>INDEX(resultados!$A$2:$ZZ$2614, 2472, MATCH($B$2, resultados!$A$1:$ZZ$1, 0))</f>
        <v/>
      </c>
      <c r="C2478">
        <f>INDEX(resultados!$A$2:$ZZ$2614, 2472, MATCH($B$3, resultados!$A$1:$ZZ$1, 0))</f>
        <v/>
      </c>
    </row>
    <row r="2479">
      <c r="A2479">
        <f>INDEX(resultados!$A$2:$ZZ$2614, 2473, MATCH($B$1, resultados!$A$1:$ZZ$1, 0))</f>
        <v/>
      </c>
      <c r="B2479">
        <f>INDEX(resultados!$A$2:$ZZ$2614, 2473, MATCH($B$2, resultados!$A$1:$ZZ$1, 0))</f>
        <v/>
      </c>
      <c r="C2479">
        <f>INDEX(resultados!$A$2:$ZZ$2614, 2473, MATCH($B$3, resultados!$A$1:$ZZ$1, 0))</f>
        <v/>
      </c>
    </row>
    <row r="2480">
      <c r="A2480">
        <f>INDEX(resultados!$A$2:$ZZ$2614, 2474, MATCH($B$1, resultados!$A$1:$ZZ$1, 0))</f>
        <v/>
      </c>
      <c r="B2480">
        <f>INDEX(resultados!$A$2:$ZZ$2614, 2474, MATCH($B$2, resultados!$A$1:$ZZ$1, 0))</f>
        <v/>
      </c>
      <c r="C2480">
        <f>INDEX(resultados!$A$2:$ZZ$2614, 2474, MATCH($B$3, resultados!$A$1:$ZZ$1, 0))</f>
        <v/>
      </c>
    </row>
    <row r="2481">
      <c r="A2481">
        <f>INDEX(resultados!$A$2:$ZZ$2614, 2475, MATCH($B$1, resultados!$A$1:$ZZ$1, 0))</f>
        <v/>
      </c>
      <c r="B2481">
        <f>INDEX(resultados!$A$2:$ZZ$2614, 2475, MATCH($B$2, resultados!$A$1:$ZZ$1, 0))</f>
        <v/>
      </c>
      <c r="C2481">
        <f>INDEX(resultados!$A$2:$ZZ$2614, 2475, MATCH($B$3, resultados!$A$1:$ZZ$1, 0))</f>
        <v/>
      </c>
    </row>
    <row r="2482">
      <c r="A2482">
        <f>INDEX(resultados!$A$2:$ZZ$2614, 2476, MATCH($B$1, resultados!$A$1:$ZZ$1, 0))</f>
        <v/>
      </c>
      <c r="B2482">
        <f>INDEX(resultados!$A$2:$ZZ$2614, 2476, MATCH($B$2, resultados!$A$1:$ZZ$1, 0))</f>
        <v/>
      </c>
      <c r="C2482">
        <f>INDEX(resultados!$A$2:$ZZ$2614, 2476, MATCH($B$3, resultados!$A$1:$ZZ$1, 0))</f>
        <v/>
      </c>
    </row>
    <row r="2483">
      <c r="A2483">
        <f>INDEX(resultados!$A$2:$ZZ$2614, 2477, MATCH($B$1, resultados!$A$1:$ZZ$1, 0))</f>
        <v/>
      </c>
      <c r="B2483">
        <f>INDEX(resultados!$A$2:$ZZ$2614, 2477, MATCH($B$2, resultados!$A$1:$ZZ$1, 0))</f>
        <v/>
      </c>
      <c r="C2483">
        <f>INDEX(resultados!$A$2:$ZZ$2614, 2477, MATCH($B$3, resultados!$A$1:$ZZ$1, 0))</f>
        <v/>
      </c>
    </row>
    <row r="2484">
      <c r="A2484">
        <f>INDEX(resultados!$A$2:$ZZ$2614, 2478, MATCH($B$1, resultados!$A$1:$ZZ$1, 0))</f>
        <v/>
      </c>
      <c r="B2484">
        <f>INDEX(resultados!$A$2:$ZZ$2614, 2478, MATCH($B$2, resultados!$A$1:$ZZ$1, 0))</f>
        <v/>
      </c>
      <c r="C2484">
        <f>INDEX(resultados!$A$2:$ZZ$2614, 2478, MATCH($B$3, resultados!$A$1:$ZZ$1, 0))</f>
        <v/>
      </c>
    </row>
    <row r="2485">
      <c r="A2485">
        <f>INDEX(resultados!$A$2:$ZZ$2614, 2479, MATCH($B$1, resultados!$A$1:$ZZ$1, 0))</f>
        <v/>
      </c>
      <c r="B2485">
        <f>INDEX(resultados!$A$2:$ZZ$2614, 2479, MATCH($B$2, resultados!$A$1:$ZZ$1, 0))</f>
        <v/>
      </c>
      <c r="C2485">
        <f>INDEX(resultados!$A$2:$ZZ$2614, 2479, MATCH($B$3, resultados!$A$1:$ZZ$1, 0))</f>
        <v/>
      </c>
    </row>
    <row r="2486">
      <c r="A2486">
        <f>INDEX(resultados!$A$2:$ZZ$2614, 2480, MATCH($B$1, resultados!$A$1:$ZZ$1, 0))</f>
        <v/>
      </c>
      <c r="B2486">
        <f>INDEX(resultados!$A$2:$ZZ$2614, 2480, MATCH($B$2, resultados!$A$1:$ZZ$1, 0))</f>
        <v/>
      </c>
      <c r="C2486">
        <f>INDEX(resultados!$A$2:$ZZ$2614, 2480, MATCH($B$3, resultados!$A$1:$ZZ$1, 0))</f>
        <v/>
      </c>
    </row>
    <row r="2487">
      <c r="A2487">
        <f>INDEX(resultados!$A$2:$ZZ$2614, 2481, MATCH($B$1, resultados!$A$1:$ZZ$1, 0))</f>
        <v/>
      </c>
      <c r="B2487">
        <f>INDEX(resultados!$A$2:$ZZ$2614, 2481, MATCH($B$2, resultados!$A$1:$ZZ$1, 0))</f>
        <v/>
      </c>
      <c r="C2487">
        <f>INDEX(resultados!$A$2:$ZZ$2614, 2481, MATCH($B$3, resultados!$A$1:$ZZ$1, 0))</f>
        <v/>
      </c>
    </row>
    <row r="2488">
      <c r="A2488">
        <f>INDEX(resultados!$A$2:$ZZ$2614, 2482, MATCH($B$1, resultados!$A$1:$ZZ$1, 0))</f>
        <v/>
      </c>
      <c r="B2488">
        <f>INDEX(resultados!$A$2:$ZZ$2614, 2482, MATCH($B$2, resultados!$A$1:$ZZ$1, 0))</f>
        <v/>
      </c>
      <c r="C2488">
        <f>INDEX(resultados!$A$2:$ZZ$2614, 2482, MATCH($B$3, resultados!$A$1:$ZZ$1, 0))</f>
        <v/>
      </c>
    </row>
    <row r="2489">
      <c r="A2489">
        <f>INDEX(resultados!$A$2:$ZZ$2614, 2483, MATCH($B$1, resultados!$A$1:$ZZ$1, 0))</f>
        <v/>
      </c>
      <c r="B2489">
        <f>INDEX(resultados!$A$2:$ZZ$2614, 2483, MATCH($B$2, resultados!$A$1:$ZZ$1, 0))</f>
        <v/>
      </c>
      <c r="C2489">
        <f>INDEX(resultados!$A$2:$ZZ$2614, 2483, MATCH($B$3, resultados!$A$1:$ZZ$1, 0))</f>
        <v/>
      </c>
    </row>
    <row r="2490">
      <c r="A2490">
        <f>INDEX(resultados!$A$2:$ZZ$2614, 2484, MATCH($B$1, resultados!$A$1:$ZZ$1, 0))</f>
        <v/>
      </c>
      <c r="B2490">
        <f>INDEX(resultados!$A$2:$ZZ$2614, 2484, MATCH($B$2, resultados!$A$1:$ZZ$1, 0))</f>
        <v/>
      </c>
      <c r="C2490">
        <f>INDEX(resultados!$A$2:$ZZ$2614, 2484, MATCH($B$3, resultados!$A$1:$ZZ$1, 0))</f>
        <v/>
      </c>
    </row>
    <row r="2491">
      <c r="A2491">
        <f>INDEX(resultados!$A$2:$ZZ$2614, 2485, MATCH($B$1, resultados!$A$1:$ZZ$1, 0))</f>
        <v/>
      </c>
      <c r="B2491">
        <f>INDEX(resultados!$A$2:$ZZ$2614, 2485, MATCH($B$2, resultados!$A$1:$ZZ$1, 0))</f>
        <v/>
      </c>
      <c r="C2491">
        <f>INDEX(resultados!$A$2:$ZZ$2614, 2485, MATCH($B$3, resultados!$A$1:$ZZ$1, 0))</f>
        <v/>
      </c>
    </row>
    <row r="2492">
      <c r="A2492">
        <f>INDEX(resultados!$A$2:$ZZ$2614, 2486, MATCH($B$1, resultados!$A$1:$ZZ$1, 0))</f>
        <v/>
      </c>
      <c r="B2492">
        <f>INDEX(resultados!$A$2:$ZZ$2614, 2486, MATCH($B$2, resultados!$A$1:$ZZ$1, 0))</f>
        <v/>
      </c>
      <c r="C2492">
        <f>INDEX(resultados!$A$2:$ZZ$2614, 2486, MATCH($B$3, resultados!$A$1:$ZZ$1, 0))</f>
        <v/>
      </c>
    </row>
    <row r="2493">
      <c r="A2493">
        <f>INDEX(resultados!$A$2:$ZZ$2614, 2487, MATCH($B$1, resultados!$A$1:$ZZ$1, 0))</f>
        <v/>
      </c>
      <c r="B2493">
        <f>INDEX(resultados!$A$2:$ZZ$2614, 2487, MATCH($B$2, resultados!$A$1:$ZZ$1, 0))</f>
        <v/>
      </c>
      <c r="C2493">
        <f>INDEX(resultados!$A$2:$ZZ$2614, 2487, MATCH($B$3, resultados!$A$1:$ZZ$1, 0))</f>
        <v/>
      </c>
    </row>
    <row r="2494">
      <c r="A2494">
        <f>INDEX(resultados!$A$2:$ZZ$2614, 2488, MATCH($B$1, resultados!$A$1:$ZZ$1, 0))</f>
        <v/>
      </c>
      <c r="B2494">
        <f>INDEX(resultados!$A$2:$ZZ$2614, 2488, MATCH($B$2, resultados!$A$1:$ZZ$1, 0))</f>
        <v/>
      </c>
      <c r="C2494">
        <f>INDEX(resultados!$A$2:$ZZ$2614, 2488, MATCH($B$3, resultados!$A$1:$ZZ$1, 0))</f>
        <v/>
      </c>
    </row>
    <row r="2495">
      <c r="A2495">
        <f>INDEX(resultados!$A$2:$ZZ$2614, 2489, MATCH($B$1, resultados!$A$1:$ZZ$1, 0))</f>
        <v/>
      </c>
      <c r="B2495">
        <f>INDEX(resultados!$A$2:$ZZ$2614, 2489, MATCH($B$2, resultados!$A$1:$ZZ$1, 0))</f>
        <v/>
      </c>
      <c r="C2495">
        <f>INDEX(resultados!$A$2:$ZZ$2614, 2489, MATCH($B$3, resultados!$A$1:$ZZ$1, 0))</f>
        <v/>
      </c>
    </row>
    <row r="2496">
      <c r="A2496">
        <f>INDEX(resultados!$A$2:$ZZ$2614, 2490, MATCH($B$1, resultados!$A$1:$ZZ$1, 0))</f>
        <v/>
      </c>
      <c r="B2496">
        <f>INDEX(resultados!$A$2:$ZZ$2614, 2490, MATCH($B$2, resultados!$A$1:$ZZ$1, 0))</f>
        <v/>
      </c>
      <c r="C2496">
        <f>INDEX(resultados!$A$2:$ZZ$2614, 2490, MATCH($B$3, resultados!$A$1:$ZZ$1, 0))</f>
        <v/>
      </c>
    </row>
    <row r="2497">
      <c r="A2497">
        <f>INDEX(resultados!$A$2:$ZZ$2614, 2491, MATCH($B$1, resultados!$A$1:$ZZ$1, 0))</f>
        <v/>
      </c>
      <c r="B2497">
        <f>INDEX(resultados!$A$2:$ZZ$2614, 2491, MATCH($B$2, resultados!$A$1:$ZZ$1, 0))</f>
        <v/>
      </c>
      <c r="C2497">
        <f>INDEX(resultados!$A$2:$ZZ$2614, 2491, MATCH($B$3, resultados!$A$1:$ZZ$1, 0))</f>
        <v/>
      </c>
    </row>
    <row r="2498">
      <c r="A2498">
        <f>INDEX(resultados!$A$2:$ZZ$2614, 2492, MATCH($B$1, resultados!$A$1:$ZZ$1, 0))</f>
        <v/>
      </c>
      <c r="B2498">
        <f>INDEX(resultados!$A$2:$ZZ$2614, 2492, MATCH($B$2, resultados!$A$1:$ZZ$1, 0))</f>
        <v/>
      </c>
      <c r="C2498">
        <f>INDEX(resultados!$A$2:$ZZ$2614, 2492, MATCH($B$3, resultados!$A$1:$ZZ$1, 0))</f>
        <v/>
      </c>
    </row>
    <row r="2499">
      <c r="A2499">
        <f>INDEX(resultados!$A$2:$ZZ$2614, 2493, MATCH($B$1, resultados!$A$1:$ZZ$1, 0))</f>
        <v/>
      </c>
      <c r="B2499">
        <f>INDEX(resultados!$A$2:$ZZ$2614, 2493, MATCH($B$2, resultados!$A$1:$ZZ$1, 0))</f>
        <v/>
      </c>
      <c r="C2499">
        <f>INDEX(resultados!$A$2:$ZZ$2614, 2493, MATCH($B$3, resultados!$A$1:$ZZ$1, 0))</f>
        <v/>
      </c>
    </row>
    <row r="2500">
      <c r="A2500">
        <f>INDEX(resultados!$A$2:$ZZ$2614, 2494, MATCH($B$1, resultados!$A$1:$ZZ$1, 0))</f>
        <v/>
      </c>
      <c r="B2500">
        <f>INDEX(resultados!$A$2:$ZZ$2614, 2494, MATCH($B$2, resultados!$A$1:$ZZ$1, 0))</f>
        <v/>
      </c>
      <c r="C2500">
        <f>INDEX(resultados!$A$2:$ZZ$2614, 2494, MATCH($B$3, resultados!$A$1:$ZZ$1, 0))</f>
        <v/>
      </c>
    </row>
    <row r="2501">
      <c r="A2501">
        <f>INDEX(resultados!$A$2:$ZZ$2614, 2495, MATCH($B$1, resultados!$A$1:$ZZ$1, 0))</f>
        <v/>
      </c>
      <c r="B2501">
        <f>INDEX(resultados!$A$2:$ZZ$2614, 2495, MATCH($B$2, resultados!$A$1:$ZZ$1, 0))</f>
        <v/>
      </c>
      <c r="C2501">
        <f>INDEX(resultados!$A$2:$ZZ$2614, 2495, MATCH($B$3, resultados!$A$1:$ZZ$1, 0))</f>
        <v/>
      </c>
    </row>
    <row r="2502">
      <c r="A2502">
        <f>INDEX(resultados!$A$2:$ZZ$2614, 2496, MATCH($B$1, resultados!$A$1:$ZZ$1, 0))</f>
        <v/>
      </c>
      <c r="B2502">
        <f>INDEX(resultados!$A$2:$ZZ$2614, 2496, MATCH($B$2, resultados!$A$1:$ZZ$1, 0))</f>
        <v/>
      </c>
      <c r="C2502">
        <f>INDEX(resultados!$A$2:$ZZ$2614, 2496, MATCH($B$3, resultados!$A$1:$ZZ$1, 0))</f>
        <v/>
      </c>
    </row>
    <row r="2503">
      <c r="A2503">
        <f>INDEX(resultados!$A$2:$ZZ$2614, 2497, MATCH($B$1, resultados!$A$1:$ZZ$1, 0))</f>
        <v/>
      </c>
      <c r="B2503">
        <f>INDEX(resultados!$A$2:$ZZ$2614, 2497, MATCH($B$2, resultados!$A$1:$ZZ$1, 0))</f>
        <v/>
      </c>
      <c r="C2503">
        <f>INDEX(resultados!$A$2:$ZZ$2614, 2497, MATCH($B$3, resultados!$A$1:$ZZ$1, 0))</f>
        <v/>
      </c>
    </row>
    <row r="2504">
      <c r="A2504">
        <f>INDEX(resultados!$A$2:$ZZ$2614, 2498, MATCH($B$1, resultados!$A$1:$ZZ$1, 0))</f>
        <v/>
      </c>
      <c r="B2504">
        <f>INDEX(resultados!$A$2:$ZZ$2614, 2498, MATCH($B$2, resultados!$A$1:$ZZ$1, 0))</f>
        <v/>
      </c>
      <c r="C2504">
        <f>INDEX(resultados!$A$2:$ZZ$2614, 2498, MATCH($B$3, resultados!$A$1:$ZZ$1, 0))</f>
        <v/>
      </c>
    </row>
    <row r="2505">
      <c r="A2505">
        <f>INDEX(resultados!$A$2:$ZZ$2614, 2499, MATCH($B$1, resultados!$A$1:$ZZ$1, 0))</f>
        <v/>
      </c>
      <c r="B2505">
        <f>INDEX(resultados!$A$2:$ZZ$2614, 2499, MATCH($B$2, resultados!$A$1:$ZZ$1, 0))</f>
        <v/>
      </c>
      <c r="C2505">
        <f>INDEX(resultados!$A$2:$ZZ$2614, 2499, MATCH($B$3, resultados!$A$1:$ZZ$1, 0))</f>
        <v/>
      </c>
    </row>
    <row r="2506">
      <c r="A2506">
        <f>INDEX(resultados!$A$2:$ZZ$2614, 2500, MATCH($B$1, resultados!$A$1:$ZZ$1, 0))</f>
        <v/>
      </c>
      <c r="B2506">
        <f>INDEX(resultados!$A$2:$ZZ$2614, 2500, MATCH($B$2, resultados!$A$1:$ZZ$1, 0))</f>
        <v/>
      </c>
      <c r="C2506">
        <f>INDEX(resultados!$A$2:$ZZ$2614, 2500, MATCH($B$3, resultados!$A$1:$ZZ$1, 0))</f>
        <v/>
      </c>
    </row>
    <row r="2507">
      <c r="A2507">
        <f>INDEX(resultados!$A$2:$ZZ$2614, 2501, MATCH($B$1, resultados!$A$1:$ZZ$1, 0))</f>
        <v/>
      </c>
      <c r="B2507">
        <f>INDEX(resultados!$A$2:$ZZ$2614, 2501, MATCH($B$2, resultados!$A$1:$ZZ$1, 0))</f>
        <v/>
      </c>
      <c r="C2507">
        <f>INDEX(resultados!$A$2:$ZZ$2614, 2501, MATCH($B$3, resultados!$A$1:$ZZ$1, 0))</f>
        <v/>
      </c>
    </row>
    <row r="2508">
      <c r="A2508">
        <f>INDEX(resultados!$A$2:$ZZ$2614, 2502, MATCH($B$1, resultados!$A$1:$ZZ$1, 0))</f>
        <v/>
      </c>
      <c r="B2508">
        <f>INDEX(resultados!$A$2:$ZZ$2614, 2502, MATCH($B$2, resultados!$A$1:$ZZ$1, 0))</f>
        <v/>
      </c>
      <c r="C2508">
        <f>INDEX(resultados!$A$2:$ZZ$2614, 2502, MATCH($B$3, resultados!$A$1:$ZZ$1, 0))</f>
        <v/>
      </c>
    </row>
    <row r="2509">
      <c r="A2509">
        <f>INDEX(resultados!$A$2:$ZZ$2614, 2503, MATCH($B$1, resultados!$A$1:$ZZ$1, 0))</f>
        <v/>
      </c>
      <c r="B2509">
        <f>INDEX(resultados!$A$2:$ZZ$2614, 2503, MATCH($B$2, resultados!$A$1:$ZZ$1, 0))</f>
        <v/>
      </c>
      <c r="C2509">
        <f>INDEX(resultados!$A$2:$ZZ$2614, 2503, MATCH($B$3, resultados!$A$1:$ZZ$1, 0))</f>
        <v/>
      </c>
    </row>
    <row r="2510">
      <c r="A2510">
        <f>INDEX(resultados!$A$2:$ZZ$2614, 2504, MATCH($B$1, resultados!$A$1:$ZZ$1, 0))</f>
        <v/>
      </c>
      <c r="B2510">
        <f>INDEX(resultados!$A$2:$ZZ$2614, 2504, MATCH($B$2, resultados!$A$1:$ZZ$1, 0))</f>
        <v/>
      </c>
      <c r="C2510">
        <f>INDEX(resultados!$A$2:$ZZ$2614, 2504, MATCH($B$3, resultados!$A$1:$ZZ$1, 0))</f>
        <v/>
      </c>
    </row>
    <row r="2511">
      <c r="A2511">
        <f>INDEX(resultados!$A$2:$ZZ$2614, 2505, MATCH($B$1, resultados!$A$1:$ZZ$1, 0))</f>
        <v/>
      </c>
      <c r="B2511">
        <f>INDEX(resultados!$A$2:$ZZ$2614, 2505, MATCH($B$2, resultados!$A$1:$ZZ$1, 0))</f>
        <v/>
      </c>
      <c r="C2511">
        <f>INDEX(resultados!$A$2:$ZZ$2614, 2505, MATCH($B$3, resultados!$A$1:$ZZ$1, 0))</f>
        <v/>
      </c>
    </row>
    <row r="2512">
      <c r="A2512">
        <f>INDEX(resultados!$A$2:$ZZ$2614, 2506, MATCH($B$1, resultados!$A$1:$ZZ$1, 0))</f>
        <v/>
      </c>
      <c r="B2512">
        <f>INDEX(resultados!$A$2:$ZZ$2614, 2506, MATCH($B$2, resultados!$A$1:$ZZ$1, 0))</f>
        <v/>
      </c>
      <c r="C2512">
        <f>INDEX(resultados!$A$2:$ZZ$2614, 2506, MATCH($B$3, resultados!$A$1:$ZZ$1, 0))</f>
        <v/>
      </c>
    </row>
    <row r="2513">
      <c r="A2513">
        <f>INDEX(resultados!$A$2:$ZZ$2614, 2507, MATCH($B$1, resultados!$A$1:$ZZ$1, 0))</f>
        <v/>
      </c>
      <c r="B2513">
        <f>INDEX(resultados!$A$2:$ZZ$2614, 2507, MATCH($B$2, resultados!$A$1:$ZZ$1, 0))</f>
        <v/>
      </c>
      <c r="C2513">
        <f>INDEX(resultados!$A$2:$ZZ$2614, 2507, MATCH($B$3, resultados!$A$1:$ZZ$1, 0))</f>
        <v/>
      </c>
    </row>
    <row r="2514">
      <c r="A2514">
        <f>INDEX(resultados!$A$2:$ZZ$2614, 2508, MATCH($B$1, resultados!$A$1:$ZZ$1, 0))</f>
        <v/>
      </c>
      <c r="B2514">
        <f>INDEX(resultados!$A$2:$ZZ$2614, 2508, MATCH($B$2, resultados!$A$1:$ZZ$1, 0))</f>
        <v/>
      </c>
      <c r="C2514">
        <f>INDEX(resultados!$A$2:$ZZ$2614, 2508, MATCH($B$3, resultados!$A$1:$ZZ$1, 0))</f>
        <v/>
      </c>
    </row>
    <row r="2515">
      <c r="A2515">
        <f>INDEX(resultados!$A$2:$ZZ$2614, 2509, MATCH($B$1, resultados!$A$1:$ZZ$1, 0))</f>
        <v/>
      </c>
      <c r="B2515">
        <f>INDEX(resultados!$A$2:$ZZ$2614, 2509, MATCH($B$2, resultados!$A$1:$ZZ$1, 0))</f>
        <v/>
      </c>
      <c r="C2515">
        <f>INDEX(resultados!$A$2:$ZZ$2614, 2509, MATCH($B$3, resultados!$A$1:$ZZ$1, 0))</f>
        <v/>
      </c>
    </row>
    <row r="2516">
      <c r="A2516">
        <f>INDEX(resultados!$A$2:$ZZ$2614, 2510, MATCH($B$1, resultados!$A$1:$ZZ$1, 0))</f>
        <v/>
      </c>
      <c r="B2516">
        <f>INDEX(resultados!$A$2:$ZZ$2614, 2510, MATCH($B$2, resultados!$A$1:$ZZ$1, 0))</f>
        <v/>
      </c>
      <c r="C2516">
        <f>INDEX(resultados!$A$2:$ZZ$2614, 2510, MATCH($B$3, resultados!$A$1:$ZZ$1, 0))</f>
        <v/>
      </c>
    </row>
    <row r="2517">
      <c r="A2517">
        <f>INDEX(resultados!$A$2:$ZZ$2614, 2511, MATCH($B$1, resultados!$A$1:$ZZ$1, 0))</f>
        <v/>
      </c>
      <c r="B2517">
        <f>INDEX(resultados!$A$2:$ZZ$2614, 2511, MATCH($B$2, resultados!$A$1:$ZZ$1, 0))</f>
        <v/>
      </c>
      <c r="C2517">
        <f>INDEX(resultados!$A$2:$ZZ$2614, 2511, MATCH($B$3, resultados!$A$1:$ZZ$1, 0))</f>
        <v/>
      </c>
    </row>
    <row r="2518">
      <c r="A2518">
        <f>INDEX(resultados!$A$2:$ZZ$2614, 2512, MATCH($B$1, resultados!$A$1:$ZZ$1, 0))</f>
        <v/>
      </c>
      <c r="B2518">
        <f>INDEX(resultados!$A$2:$ZZ$2614, 2512, MATCH($B$2, resultados!$A$1:$ZZ$1, 0))</f>
        <v/>
      </c>
      <c r="C2518">
        <f>INDEX(resultados!$A$2:$ZZ$2614, 2512, MATCH($B$3, resultados!$A$1:$ZZ$1, 0))</f>
        <v/>
      </c>
    </row>
    <row r="2519">
      <c r="A2519">
        <f>INDEX(resultados!$A$2:$ZZ$2614, 2513, MATCH($B$1, resultados!$A$1:$ZZ$1, 0))</f>
        <v/>
      </c>
      <c r="B2519">
        <f>INDEX(resultados!$A$2:$ZZ$2614, 2513, MATCH($B$2, resultados!$A$1:$ZZ$1, 0))</f>
        <v/>
      </c>
      <c r="C2519">
        <f>INDEX(resultados!$A$2:$ZZ$2614, 2513, MATCH($B$3, resultados!$A$1:$ZZ$1, 0))</f>
        <v/>
      </c>
    </row>
    <row r="2520">
      <c r="A2520">
        <f>INDEX(resultados!$A$2:$ZZ$2614, 2514, MATCH($B$1, resultados!$A$1:$ZZ$1, 0))</f>
        <v/>
      </c>
      <c r="B2520">
        <f>INDEX(resultados!$A$2:$ZZ$2614, 2514, MATCH($B$2, resultados!$A$1:$ZZ$1, 0))</f>
        <v/>
      </c>
      <c r="C2520">
        <f>INDEX(resultados!$A$2:$ZZ$2614, 2514, MATCH($B$3, resultados!$A$1:$ZZ$1, 0))</f>
        <v/>
      </c>
    </row>
    <row r="2521">
      <c r="A2521">
        <f>INDEX(resultados!$A$2:$ZZ$2614, 2515, MATCH($B$1, resultados!$A$1:$ZZ$1, 0))</f>
        <v/>
      </c>
      <c r="B2521">
        <f>INDEX(resultados!$A$2:$ZZ$2614, 2515, MATCH($B$2, resultados!$A$1:$ZZ$1, 0))</f>
        <v/>
      </c>
      <c r="C2521">
        <f>INDEX(resultados!$A$2:$ZZ$2614, 2515, MATCH($B$3, resultados!$A$1:$ZZ$1, 0))</f>
        <v/>
      </c>
    </row>
    <row r="2522">
      <c r="A2522">
        <f>INDEX(resultados!$A$2:$ZZ$2614, 2516, MATCH($B$1, resultados!$A$1:$ZZ$1, 0))</f>
        <v/>
      </c>
      <c r="B2522">
        <f>INDEX(resultados!$A$2:$ZZ$2614, 2516, MATCH($B$2, resultados!$A$1:$ZZ$1, 0))</f>
        <v/>
      </c>
      <c r="C2522">
        <f>INDEX(resultados!$A$2:$ZZ$2614, 2516, MATCH($B$3, resultados!$A$1:$ZZ$1, 0))</f>
        <v/>
      </c>
    </row>
    <row r="2523">
      <c r="A2523">
        <f>INDEX(resultados!$A$2:$ZZ$2614, 2517, MATCH($B$1, resultados!$A$1:$ZZ$1, 0))</f>
        <v/>
      </c>
      <c r="B2523">
        <f>INDEX(resultados!$A$2:$ZZ$2614, 2517, MATCH($B$2, resultados!$A$1:$ZZ$1, 0))</f>
        <v/>
      </c>
      <c r="C2523">
        <f>INDEX(resultados!$A$2:$ZZ$2614, 2517, MATCH($B$3, resultados!$A$1:$ZZ$1, 0))</f>
        <v/>
      </c>
    </row>
    <row r="2524">
      <c r="A2524">
        <f>INDEX(resultados!$A$2:$ZZ$2614, 2518, MATCH($B$1, resultados!$A$1:$ZZ$1, 0))</f>
        <v/>
      </c>
      <c r="B2524">
        <f>INDEX(resultados!$A$2:$ZZ$2614, 2518, MATCH($B$2, resultados!$A$1:$ZZ$1, 0))</f>
        <v/>
      </c>
      <c r="C2524">
        <f>INDEX(resultados!$A$2:$ZZ$2614, 2518, MATCH($B$3, resultados!$A$1:$ZZ$1, 0))</f>
        <v/>
      </c>
    </row>
    <row r="2525">
      <c r="A2525">
        <f>INDEX(resultados!$A$2:$ZZ$2614, 2519, MATCH($B$1, resultados!$A$1:$ZZ$1, 0))</f>
        <v/>
      </c>
      <c r="B2525">
        <f>INDEX(resultados!$A$2:$ZZ$2614, 2519, MATCH($B$2, resultados!$A$1:$ZZ$1, 0))</f>
        <v/>
      </c>
      <c r="C2525">
        <f>INDEX(resultados!$A$2:$ZZ$2614, 2519, MATCH($B$3, resultados!$A$1:$ZZ$1, 0))</f>
        <v/>
      </c>
    </row>
    <row r="2526">
      <c r="A2526">
        <f>INDEX(resultados!$A$2:$ZZ$2614, 2520, MATCH($B$1, resultados!$A$1:$ZZ$1, 0))</f>
        <v/>
      </c>
      <c r="B2526">
        <f>INDEX(resultados!$A$2:$ZZ$2614, 2520, MATCH($B$2, resultados!$A$1:$ZZ$1, 0))</f>
        <v/>
      </c>
      <c r="C2526">
        <f>INDEX(resultados!$A$2:$ZZ$2614, 2520, MATCH($B$3, resultados!$A$1:$ZZ$1, 0))</f>
        <v/>
      </c>
    </row>
    <row r="2527">
      <c r="A2527">
        <f>INDEX(resultados!$A$2:$ZZ$2614, 2521, MATCH($B$1, resultados!$A$1:$ZZ$1, 0))</f>
        <v/>
      </c>
      <c r="B2527">
        <f>INDEX(resultados!$A$2:$ZZ$2614, 2521, MATCH($B$2, resultados!$A$1:$ZZ$1, 0))</f>
        <v/>
      </c>
      <c r="C2527">
        <f>INDEX(resultados!$A$2:$ZZ$2614, 2521, MATCH($B$3, resultados!$A$1:$ZZ$1, 0))</f>
        <v/>
      </c>
    </row>
    <row r="2528">
      <c r="A2528">
        <f>INDEX(resultados!$A$2:$ZZ$2614, 2522, MATCH($B$1, resultados!$A$1:$ZZ$1, 0))</f>
        <v/>
      </c>
      <c r="B2528">
        <f>INDEX(resultados!$A$2:$ZZ$2614, 2522, MATCH($B$2, resultados!$A$1:$ZZ$1, 0))</f>
        <v/>
      </c>
      <c r="C2528">
        <f>INDEX(resultados!$A$2:$ZZ$2614, 2522, MATCH($B$3, resultados!$A$1:$ZZ$1, 0))</f>
        <v/>
      </c>
    </row>
    <row r="2529">
      <c r="A2529">
        <f>INDEX(resultados!$A$2:$ZZ$2614, 2523, MATCH($B$1, resultados!$A$1:$ZZ$1, 0))</f>
        <v/>
      </c>
      <c r="B2529">
        <f>INDEX(resultados!$A$2:$ZZ$2614, 2523, MATCH($B$2, resultados!$A$1:$ZZ$1, 0))</f>
        <v/>
      </c>
      <c r="C2529">
        <f>INDEX(resultados!$A$2:$ZZ$2614, 2523, MATCH($B$3, resultados!$A$1:$ZZ$1, 0))</f>
        <v/>
      </c>
    </row>
    <row r="2530">
      <c r="A2530">
        <f>INDEX(resultados!$A$2:$ZZ$2614, 2524, MATCH($B$1, resultados!$A$1:$ZZ$1, 0))</f>
        <v/>
      </c>
      <c r="B2530">
        <f>INDEX(resultados!$A$2:$ZZ$2614, 2524, MATCH($B$2, resultados!$A$1:$ZZ$1, 0))</f>
        <v/>
      </c>
      <c r="C2530">
        <f>INDEX(resultados!$A$2:$ZZ$2614, 2524, MATCH($B$3, resultados!$A$1:$ZZ$1, 0))</f>
        <v/>
      </c>
    </row>
    <row r="2531">
      <c r="A2531">
        <f>INDEX(resultados!$A$2:$ZZ$2614, 2525, MATCH($B$1, resultados!$A$1:$ZZ$1, 0))</f>
        <v/>
      </c>
      <c r="B2531">
        <f>INDEX(resultados!$A$2:$ZZ$2614, 2525, MATCH($B$2, resultados!$A$1:$ZZ$1, 0))</f>
        <v/>
      </c>
      <c r="C2531">
        <f>INDEX(resultados!$A$2:$ZZ$2614, 2525, MATCH($B$3, resultados!$A$1:$ZZ$1, 0))</f>
        <v/>
      </c>
    </row>
    <row r="2532">
      <c r="A2532">
        <f>INDEX(resultados!$A$2:$ZZ$2614, 2526, MATCH($B$1, resultados!$A$1:$ZZ$1, 0))</f>
        <v/>
      </c>
      <c r="B2532">
        <f>INDEX(resultados!$A$2:$ZZ$2614, 2526, MATCH($B$2, resultados!$A$1:$ZZ$1, 0))</f>
        <v/>
      </c>
      <c r="C2532">
        <f>INDEX(resultados!$A$2:$ZZ$2614, 2526, MATCH($B$3, resultados!$A$1:$ZZ$1, 0))</f>
        <v/>
      </c>
    </row>
    <row r="2533">
      <c r="A2533">
        <f>INDEX(resultados!$A$2:$ZZ$2614, 2527, MATCH($B$1, resultados!$A$1:$ZZ$1, 0))</f>
        <v/>
      </c>
      <c r="B2533">
        <f>INDEX(resultados!$A$2:$ZZ$2614, 2527, MATCH($B$2, resultados!$A$1:$ZZ$1, 0))</f>
        <v/>
      </c>
      <c r="C2533">
        <f>INDEX(resultados!$A$2:$ZZ$2614, 2527, MATCH($B$3, resultados!$A$1:$ZZ$1, 0))</f>
        <v/>
      </c>
    </row>
    <row r="2534">
      <c r="A2534">
        <f>INDEX(resultados!$A$2:$ZZ$2614, 2528, MATCH($B$1, resultados!$A$1:$ZZ$1, 0))</f>
        <v/>
      </c>
      <c r="B2534">
        <f>INDEX(resultados!$A$2:$ZZ$2614, 2528, MATCH($B$2, resultados!$A$1:$ZZ$1, 0))</f>
        <v/>
      </c>
      <c r="C2534">
        <f>INDEX(resultados!$A$2:$ZZ$2614, 2528, MATCH($B$3, resultados!$A$1:$ZZ$1, 0))</f>
        <v/>
      </c>
    </row>
    <row r="2535">
      <c r="A2535">
        <f>INDEX(resultados!$A$2:$ZZ$2614, 2529, MATCH($B$1, resultados!$A$1:$ZZ$1, 0))</f>
        <v/>
      </c>
      <c r="B2535">
        <f>INDEX(resultados!$A$2:$ZZ$2614, 2529, MATCH($B$2, resultados!$A$1:$ZZ$1, 0))</f>
        <v/>
      </c>
      <c r="C2535">
        <f>INDEX(resultados!$A$2:$ZZ$2614, 2529, MATCH($B$3, resultados!$A$1:$ZZ$1, 0))</f>
        <v/>
      </c>
    </row>
    <row r="2536">
      <c r="A2536">
        <f>INDEX(resultados!$A$2:$ZZ$2614, 2530, MATCH($B$1, resultados!$A$1:$ZZ$1, 0))</f>
        <v/>
      </c>
      <c r="B2536">
        <f>INDEX(resultados!$A$2:$ZZ$2614, 2530, MATCH($B$2, resultados!$A$1:$ZZ$1, 0))</f>
        <v/>
      </c>
      <c r="C2536">
        <f>INDEX(resultados!$A$2:$ZZ$2614, 2530, MATCH($B$3, resultados!$A$1:$ZZ$1, 0))</f>
        <v/>
      </c>
    </row>
    <row r="2537">
      <c r="A2537">
        <f>INDEX(resultados!$A$2:$ZZ$2614, 2531, MATCH($B$1, resultados!$A$1:$ZZ$1, 0))</f>
        <v/>
      </c>
      <c r="B2537">
        <f>INDEX(resultados!$A$2:$ZZ$2614, 2531, MATCH($B$2, resultados!$A$1:$ZZ$1, 0))</f>
        <v/>
      </c>
      <c r="C2537">
        <f>INDEX(resultados!$A$2:$ZZ$2614, 2531, MATCH($B$3, resultados!$A$1:$ZZ$1, 0))</f>
        <v/>
      </c>
    </row>
    <row r="2538">
      <c r="A2538">
        <f>INDEX(resultados!$A$2:$ZZ$2614, 2532, MATCH($B$1, resultados!$A$1:$ZZ$1, 0))</f>
        <v/>
      </c>
      <c r="B2538">
        <f>INDEX(resultados!$A$2:$ZZ$2614, 2532, MATCH($B$2, resultados!$A$1:$ZZ$1, 0))</f>
        <v/>
      </c>
      <c r="C2538">
        <f>INDEX(resultados!$A$2:$ZZ$2614, 2532, MATCH($B$3, resultados!$A$1:$ZZ$1, 0))</f>
        <v/>
      </c>
    </row>
    <row r="2539">
      <c r="A2539">
        <f>INDEX(resultados!$A$2:$ZZ$2614, 2533, MATCH($B$1, resultados!$A$1:$ZZ$1, 0))</f>
        <v/>
      </c>
      <c r="B2539">
        <f>INDEX(resultados!$A$2:$ZZ$2614, 2533, MATCH($B$2, resultados!$A$1:$ZZ$1, 0))</f>
        <v/>
      </c>
      <c r="C2539">
        <f>INDEX(resultados!$A$2:$ZZ$2614, 2533, MATCH($B$3, resultados!$A$1:$ZZ$1, 0))</f>
        <v/>
      </c>
    </row>
    <row r="2540">
      <c r="A2540">
        <f>INDEX(resultados!$A$2:$ZZ$2614, 2534, MATCH($B$1, resultados!$A$1:$ZZ$1, 0))</f>
        <v/>
      </c>
      <c r="B2540">
        <f>INDEX(resultados!$A$2:$ZZ$2614, 2534, MATCH($B$2, resultados!$A$1:$ZZ$1, 0))</f>
        <v/>
      </c>
      <c r="C2540">
        <f>INDEX(resultados!$A$2:$ZZ$2614, 2534, MATCH($B$3, resultados!$A$1:$ZZ$1, 0))</f>
        <v/>
      </c>
    </row>
    <row r="2541">
      <c r="A2541">
        <f>INDEX(resultados!$A$2:$ZZ$2614, 2535, MATCH($B$1, resultados!$A$1:$ZZ$1, 0))</f>
        <v/>
      </c>
      <c r="B2541">
        <f>INDEX(resultados!$A$2:$ZZ$2614, 2535, MATCH($B$2, resultados!$A$1:$ZZ$1, 0))</f>
        <v/>
      </c>
      <c r="C2541">
        <f>INDEX(resultados!$A$2:$ZZ$2614, 2535, MATCH($B$3, resultados!$A$1:$ZZ$1, 0))</f>
        <v/>
      </c>
    </row>
    <row r="2542">
      <c r="A2542">
        <f>INDEX(resultados!$A$2:$ZZ$2614, 2536, MATCH($B$1, resultados!$A$1:$ZZ$1, 0))</f>
        <v/>
      </c>
      <c r="B2542">
        <f>INDEX(resultados!$A$2:$ZZ$2614, 2536, MATCH($B$2, resultados!$A$1:$ZZ$1, 0))</f>
        <v/>
      </c>
      <c r="C2542">
        <f>INDEX(resultados!$A$2:$ZZ$2614, 2536, MATCH($B$3, resultados!$A$1:$ZZ$1, 0))</f>
        <v/>
      </c>
    </row>
    <row r="2543">
      <c r="A2543">
        <f>INDEX(resultados!$A$2:$ZZ$2614, 2537, MATCH($B$1, resultados!$A$1:$ZZ$1, 0))</f>
        <v/>
      </c>
      <c r="B2543">
        <f>INDEX(resultados!$A$2:$ZZ$2614, 2537, MATCH($B$2, resultados!$A$1:$ZZ$1, 0))</f>
        <v/>
      </c>
      <c r="C2543">
        <f>INDEX(resultados!$A$2:$ZZ$2614, 2537, MATCH($B$3, resultados!$A$1:$ZZ$1, 0))</f>
        <v/>
      </c>
    </row>
    <row r="2544">
      <c r="A2544">
        <f>INDEX(resultados!$A$2:$ZZ$2614, 2538, MATCH($B$1, resultados!$A$1:$ZZ$1, 0))</f>
        <v/>
      </c>
      <c r="B2544">
        <f>INDEX(resultados!$A$2:$ZZ$2614, 2538, MATCH($B$2, resultados!$A$1:$ZZ$1, 0))</f>
        <v/>
      </c>
      <c r="C2544">
        <f>INDEX(resultados!$A$2:$ZZ$2614, 2538, MATCH($B$3, resultados!$A$1:$ZZ$1, 0))</f>
        <v/>
      </c>
    </row>
    <row r="2545">
      <c r="A2545">
        <f>INDEX(resultados!$A$2:$ZZ$2614, 2539, MATCH($B$1, resultados!$A$1:$ZZ$1, 0))</f>
        <v/>
      </c>
      <c r="B2545">
        <f>INDEX(resultados!$A$2:$ZZ$2614, 2539, MATCH($B$2, resultados!$A$1:$ZZ$1, 0))</f>
        <v/>
      </c>
      <c r="C2545">
        <f>INDEX(resultados!$A$2:$ZZ$2614, 2539, MATCH($B$3, resultados!$A$1:$ZZ$1, 0))</f>
        <v/>
      </c>
    </row>
    <row r="2546">
      <c r="A2546">
        <f>INDEX(resultados!$A$2:$ZZ$2614, 2540, MATCH($B$1, resultados!$A$1:$ZZ$1, 0))</f>
        <v/>
      </c>
      <c r="B2546">
        <f>INDEX(resultados!$A$2:$ZZ$2614, 2540, MATCH($B$2, resultados!$A$1:$ZZ$1, 0))</f>
        <v/>
      </c>
      <c r="C2546">
        <f>INDEX(resultados!$A$2:$ZZ$2614, 2540, MATCH($B$3, resultados!$A$1:$ZZ$1, 0))</f>
        <v/>
      </c>
    </row>
    <row r="2547">
      <c r="A2547">
        <f>INDEX(resultados!$A$2:$ZZ$2614, 2541, MATCH($B$1, resultados!$A$1:$ZZ$1, 0))</f>
        <v/>
      </c>
      <c r="B2547">
        <f>INDEX(resultados!$A$2:$ZZ$2614, 2541, MATCH($B$2, resultados!$A$1:$ZZ$1, 0))</f>
        <v/>
      </c>
      <c r="C2547">
        <f>INDEX(resultados!$A$2:$ZZ$2614, 2541, MATCH($B$3, resultados!$A$1:$ZZ$1, 0))</f>
        <v/>
      </c>
    </row>
    <row r="2548">
      <c r="A2548">
        <f>INDEX(resultados!$A$2:$ZZ$2614, 2542, MATCH($B$1, resultados!$A$1:$ZZ$1, 0))</f>
        <v/>
      </c>
      <c r="B2548">
        <f>INDEX(resultados!$A$2:$ZZ$2614, 2542, MATCH($B$2, resultados!$A$1:$ZZ$1, 0))</f>
        <v/>
      </c>
      <c r="C2548">
        <f>INDEX(resultados!$A$2:$ZZ$2614, 2542, MATCH($B$3, resultados!$A$1:$ZZ$1, 0))</f>
        <v/>
      </c>
    </row>
    <row r="2549">
      <c r="A2549">
        <f>INDEX(resultados!$A$2:$ZZ$2614, 2543, MATCH($B$1, resultados!$A$1:$ZZ$1, 0))</f>
        <v/>
      </c>
      <c r="B2549">
        <f>INDEX(resultados!$A$2:$ZZ$2614, 2543, MATCH($B$2, resultados!$A$1:$ZZ$1, 0))</f>
        <v/>
      </c>
      <c r="C2549">
        <f>INDEX(resultados!$A$2:$ZZ$2614, 2543, MATCH($B$3, resultados!$A$1:$ZZ$1, 0))</f>
        <v/>
      </c>
    </row>
    <row r="2550">
      <c r="A2550">
        <f>INDEX(resultados!$A$2:$ZZ$2614, 2544, MATCH($B$1, resultados!$A$1:$ZZ$1, 0))</f>
        <v/>
      </c>
      <c r="B2550">
        <f>INDEX(resultados!$A$2:$ZZ$2614, 2544, MATCH($B$2, resultados!$A$1:$ZZ$1, 0))</f>
        <v/>
      </c>
      <c r="C2550">
        <f>INDEX(resultados!$A$2:$ZZ$2614, 2544, MATCH($B$3, resultados!$A$1:$ZZ$1, 0))</f>
        <v/>
      </c>
    </row>
    <row r="2551">
      <c r="A2551">
        <f>INDEX(resultados!$A$2:$ZZ$2614, 2545, MATCH($B$1, resultados!$A$1:$ZZ$1, 0))</f>
        <v/>
      </c>
      <c r="B2551">
        <f>INDEX(resultados!$A$2:$ZZ$2614, 2545, MATCH($B$2, resultados!$A$1:$ZZ$1, 0))</f>
        <v/>
      </c>
      <c r="C2551">
        <f>INDEX(resultados!$A$2:$ZZ$2614, 2545, MATCH($B$3, resultados!$A$1:$ZZ$1, 0))</f>
        <v/>
      </c>
    </row>
    <row r="2552">
      <c r="A2552">
        <f>INDEX(resultados!$A$2:$ZZ$2614, 2546, MATCH($B$1, resultados!$A$1:$ZZ$1, 0))</f>
        <v/>
      </c>
      <c r="B2552">
        <f>INDEX(resultados!$A$2:$ZZ$2614, 2546, MATCH($B$2, resultados!$A$1:$ZZ$1, 0))</f>
        <v/>
      </c>
      <c r="C2552">
        <f>INDEX(resultados!$A$2:$ZZ$2614, 2546, MATCH($B$3, resultados!$A$1:$ZZ$1, 0))</f>
        <v/>
      </c>
    </row>
    <row r="2553">
      <c r="A2553">
        <f>INDEX(resultados!$A$2:$ZZ$2614, 2547, MATCH($B$1, resultados!$A$1:$ZZ$1, 0))</f>
        <v/>
      </c>
      <c r="B2553">
        <f>INDEX(resultados!$A$2:$ZZ$2614, 2547, MATCH($B$2, resultados!$A$1:$ZZ$1, 0))</f>
        <v/>
      </c>
      <c r="C2553">
        <f>INDEX(resultados!$A$2:$ZZ$2614, 2547, MATCH($B$3, resultados!$A$1:$ZZ$1, 0))</f>
        <v/>
      </c>
    </row>
    <row r="2554">
      <c r="A2554">
        <f>INDEX(resultados!$A$2:$ZZ$2614, 2548, MATCH($B$1, resultados!$A$1:$ZZ$1, 0))</f>
        <v/>
      </c>
      <c r="B2554">
        <f>INDEX(resultados!$A$2:$ZZ$2614, 2548, MATCH($B$2, resultados!$A$1:$ZZ$1, 0))</f>
        <v/>
      </c>
      <c r="C2554">
        <f>INDEX(resultados!$A$2:$ZZ$2614, 2548, MATCH($B$3, resultados!$A$1:$ZZ$1, 0))</f>
        <v/>
      </c>
    </row>
    <row r="2555">
      <c r="A2555">
        <f>INDEX(resultados!$A$2:$ZZ$2614, 2549, MATCH($B$1, resultados!$A$1:$ZZ$1, 0))</f>
        <v/>
      </c>
      <c r="B2555">
        <f>INDEX(resultados!$A$2:$ZZ$2614, 2549, MATCH($B$2, resultados!$A$1:$ZZ$1, 0))</f>
        <v/>
      </c>
      <c r="C2555">
        <f>INDEX(resultados!$A$2:$ZZ$2614, 2549, MATCH($B$3, resultados!$A$1:$ZZ$1, 0))</f>
        <v/>
      </c>
    </row>
    <row r="2556">
      <c r="A2556">
        <f>INDEX(resultados!$A$2:$ZZ$2614, 2550, MATCH($B$1, resultados!$A$1:$ZZ$1, 0))</f>
        <v/>
      </c>
      <c r="B2556">
        <f>INDEX(resultados!$A$2:$ZZ$2614, 2550, MATCH($B$2, resultados!$A$1:$ZZ$1, 0))</f>
        <v/>
      </c>
      <c r="C2556">
        <f>INDEX(resultados!$A$2:$ZZ$2614, 2550, MATCH($B$3, resultados!$A$1:$ZZ$1, 0))</f>
        <v/>
      </c>
    </row>
    <row r="2557">
      <c r="A2557">
        <f>INDEX(resultados!$A$2:$ZZ$2614, 2551, MATCH($B$1, resultados!$A$1:$ZZ$1, 0))</f>
        <v/>
      </c>
      <c r="B2557">
        <f>INDEX(resultados!$A$2:$ZZ$2614, 2551, MATCH($B$2, resultados!$A$1:$ZZ$1, 0))</f>
        <v/>
      </c>
      <c r="C2557">
        <f>INDEX(resultados!$A$2:$ZZ$2614, 2551, MATCH($B$3, resultados!$A$1:$ZZ$1, 0))</f>
        <v/>
      </c>
    </row>
    <row r="2558">
      <c r="A2558">
        <f>INDEX(resultados!$A$2:$ZZ$2614, 2552, MATCH($B$1, resultados!$A$1:$ZZ$1, 0))</f>
        <v/>
      </c>
      <c r="B2558">
        <f>INDEX(resultados!$A$2:$ZZ$2614, 2552, MATCH($B$2, resultados!$A$1:$ZZ$1, 0))</f>
        <v/>
      </c>
      <c r="C2558">
        <f>INDEX(resultados!$A$2:$ZZ$2614, 2552, MATCH($B$3, resultados!$A$1:$ZZ$1, 0))</f>
        <v/>
      </c>
    </row>
    <row r="2559">
      <c r="A2559">
        <f>INDEX(resultados!$A$2:$ZZ$2614, 2553, MATCH($B$1, resultados!$A$1:$ZZ$1, 0))</f>
        <v/>
      </c>
      <c r="B2559">
        <f>INDEX(resultados!$A$2:$ZZ$2614, 2553, MATCH($B$2, resultados!$A$1:$ZZ$1, 0))</f>
        <v/>
      </c>
      <c r="C2559">
        <f>INDEX(resultados!$A$2:$ZZ$2614, 2553, MATCH($B$3, resultados!$A$1:$ZZ$1, 0))</f>
        <v/>
      </c>
    </row>
    <row r="2560">
      <c r="A2560">
        <f>INDEX(resultados!$A$2:$ZZ$2614, 2554, MATCH($B$1, resultados!$A$1:$ZZ$1, 0))</f>
        <v/>
      </c>
      <c r="B2560">
        <f>INDEX(resultados!$A$2:$ZZ$2614, 2554, MATCH($B$2, resultados!$A$1:$ZZ$1, 0))</f>
        <v/>
      </c>
      <c r="C2560">
        <f>INDEX(resultados!$A$2:$ZZ$2614, 2554, MATCH($B$3, resultados!$A$1:$ZZ$1, 0))</f>
        <v/>
      </c>
    </row>
    <row r="2561">
      <c r="A2561">
        <f>INDEX(resultados!$A$2:$ZZ$2614, 2555, MATCH($B$1, resultados!$A$1:$ZZ$1, 0))</f>
        <v/>
      </c>
      <c r="B2561">
        <f>INDEX(resultados!$A$2:$ZZ$2614, 2555, MATCH($B$2, resultados!$A$1:$ZZ$1, 0))</f>
        <v/>
      </c>
      <c r="C2561">
        <f>INDEX(resultados!$A$2:$ZZ$2614, 2555, MATCH($B$3, resultados!$A$1:$ZZ$1, 0))</f>
        <v/>
      </c>
    </row>
    <row r="2562">
      <c r="A2562">
        <f>INDEX(resultados!$A$2:$ZZ$2614, 2556, MATCH($B$1, resultados!$A$1:$ZZ$1, 0))</f>
        <v/>
      </c>
      <c r="B2562">
        <f>INDEX(resultados!$A$2:$ZZ$2614, 2556, MATCH($B$2, resultados!$A$1:$ZZ$1, 0))</f>
        <v/>
      </c>
      <c r="C2562">
        <f>INDEX(resultados!$A$2:$ZZ$2614, 2556, MATCH($B$3, resultados!$A$1:$ZZ$1, 0))</f>
        <v/>
      </c>
    </row>
    <row r="2563">
      <c r="A2563">
        <f>INDEX(resultados!$A$2:$ZZ$2614, 2557, MATCH($B$1, resultados!$A$1:$ZZ$1, 0))</f>
        <v/>
      </c>
      <c r="B2563">
        <f>INDEX(resultados!$A$2:$ZZ$2614, 2557, MATCH($B$2, resultados!$A$1:$ZZ$1, 0))</f>
        <v/>
      </c>
      <c r="C2563">
        <f>INDEX(resultados!$A$2:$ZZ$2614, 2557, MATCH($B$3, resultados!$A$1:$ZZ$1, 0))</f>
        <v/>
      </c>
    </row>
    <row r="2564">
      <c r="A2564">
        <f>INDEX(resultados!$A$2:$ZZ$2614, 2558, MATCH($B$1, resultados!$A$1:$ZZ$1, 0))</f>
        <v/>
      </c>
      <c r="B2564">
        <f>INDEX(resultados!$A$2:$ZZ$2614, 2558, MATCH($B$2, resultados!$A$1:$ZZ$1, 0))</f>
        <v/>
      </c>
      <c r="C2564">
        <f>INDEX(resultados!$A$2:$ZZ$2614, 2558, MATCH($B$3, resultados!$A$1:$ZZ$1, 0))</f>
        <v/>
      </c>
    </row>
    <row r="2565">
      <c r="A2565">
        <f>INDEX(resultados!$A$2:$ZZ$2614, 2559, MATCH($B$1, resultados!$A$1:$ZZ$1, 0))</f>
        <v/>
      </c>
      <c r="B2565">
        <f>INDEX(resultados!$A$2:$ZZ$2614, 2559, MATCH($B$2, resultados!$A$1:$ZZ$1, 0))</f>
        <v/>
      </c>
      <c r="C2565">
        <f>INDEX(resultados!$A$2:$ZZ$2614, 2559, MATCH($B$3, resultados!$A$1:$ZZ$1, 0))</f>
        <v/>
      </c>
    </row>
    <row r="2566">
      <c r="A2566">
        <f>INDEX(resultados!$A$2:$ZZ$2614, 2560, MATCH($B$1, resultados!$A$1:$ZZ$1, 0))</f>
        <v/>
      </c>
      <c r="B2566">
        <f>INDEX(resultados!$A$2:$ZZ$2614, 2560, MATCH($B$2, resultados!$A$1:$ZZ$1, 0))</f>
        <v/>
      </c>
      <c r="C2566">
        <f>INDEX(resultados!$A$2:$ZZ$2614, 2560, MATCH($B$3, resultados!$A$1:$ZZ$1, 0))</f>
        <v/>
      </c>
    </row>
    <row r="2567">
      <c r="A2567">
        <f>INDEX(resultados!$A$2:$ZZ$2614, 2561, MATCH($B$1, resultados!$A$1:$ZZ$1, 0))</f>
        <v/>
      </c>
      <c r="B2567">
        <f>INDEX(resultados!$A$2:$ZZ$2614, 2561, MATCH($B$2, resultados!$A$1:$ZZ$1, 0))</f>
        <v/>
      </c>
      <c r="C2567">
        <f>INDEX(resultados!$A$2:$ZZ$2614, 2561, MATCH($B$3, resultados!$A$1:$ZZ$1, 0))</f>
        <v/>
      </c>
    </row>
    <row r="2568">
      <c r="A2568">
        <f>INDEX(resultados!$A$2:$ZZ$2614, 2562, MATCH($B$1, resultados!$A$1:$ZZ$1, 0))</f>
        <v/>
      </c>
      <c r="B2568">
        <f>INDEX(resultados!$A$2:$ZZ$2614, 2562, MATCH($B$2, resultados!$A$1:$ZZ$1, 0))</f>
        <v/>
      </c>
      <c r="C2568">
        <f>INDEX(resultados!$A$2:$ZZ$2614, 2562, MATCH($B$3, resultados!$A$1:$ZZ$1, 0))</f>
        <v/>
      </c>
    </row>
    <row r="2569">
      <c r="A2569">
        <f>INDEX(resultados!$A$2:$ZZ$2614, 2563, MATCH($B$1, resultados!$A$1:$ZZ$1, 0))</f>
        <v/>
      </c>
      <c r="B2569">
        <f>INDEX(resultados!$A$2:$ZZ$2614, 2563, MATCH($B$2, resultados!$A$1:$ZZ$1, 0))</f>
        <v/>
      </c>
      <c r="C2569">
        <f>INDEX(resultados!$A$2:$ZZ$2614, 2563, MATCH($B$3, resultados!$A$1:$ZZ$1, 0))</f>
        <v/>
      </c>
    </row>
    <row r="2570">
      <c r="A2570">
        <f>INDEX(resultados!$A$2:$ZZ$2614, 2564, MATCH($B$1, resultados!$A$1:$ZZ$1, 0))</f>
        <v/>
      </c>
      <c r="B2570">
        <f>INDEX(resultados!$A$2:$ZZ$2614, 2564, MATCH($B$2, resultados!$A$1:$ZZ$1, 0))</f>
        <v/>
      </c>
      <c r="C2570">
        <f>INDEX(resultados!$A$2:$ZZ$2614, 2564, MATCH($B$3, resultados!$A$1:$ZZ$1, 0))</f>
        <v/>
      </c>
    </row>
    <row r="2571">
      <c r="A2571">
        <f>INDEX(resultados!$A$2:$ZZ$2614, 2565, MATCH($B$1, resultados!$A$1:$ZZ$1, 0))</f>
        <v/>
      </c>
      <c r="B2571">
        <f>INDEX(resultados!$A$2:$ZZ$2614, 2565, MATCH($B$2, resultados!$A$1:$ZZ$1, 0))</f>
        <v/>
      </c>
      <c r="C2571">
        <f>INDEX(resultados!$A$2:$ZZ$2614, 2565, MATCH($B$3, resultados!$A$1:$ZZ$1, 0))</f>
        <v/>
      </c>
    </row>
    <row r="2572">
      <c r="A2572">
        <f>INDEX(resultados!$A$2:$ZZ$2614, 2566, MATCH($B$1, resultados!$A$1:$ZZ$1, 0))</f>
        <v/>
      </c>
      <c r="B2572">
        <f>INDEX(resultados!$A$2:$ZZ$2614, 2566, MATCH($B$2, resultados!$A$1:$ZZ$1, 0))</f>
        <v/>
      </c>
      <c r="C2572">
        <f>INDEX(resultados!$A$2:$ZZ$2614, 2566, MATCH($B$3, resultados!$A$1:$ZZ$1, 0))</f>
        <v/>
      </c>
    </row>
    <row r="2573">
      <c r="A2573">
        <f>INDEX(resultados!$A$2:$ZZ$2614, 2567, MATCH($B$1, resultados!$A$1:$ZZ$1, 0))</f>
        <v/>
      </c>
      <c r="B2573">
        <f>INDEX(resultados!$A$2:$ZZ$2614, 2567, MATCH($B$2, resultados!$A$1:$ZZ$1, 0))</f>
        <v/>
      </c>
      <c r="C2573">
        <f>INDEX(resultados!$A$2:$ZZ$2614, 2567, MATCH($B$3, resultados!$A$1:$ZZ$1, 0))</f>
        <v/>
      </c>
    </row>
    <row r="2574">
      <c r="A2574">
        <f>INDEX(resultados!$A$2:$ZZ$2614, 2568, MATCH($B$1, resultados!$A$1:$ZZ$1, 0))</f>
        <v/>
      </c>
      <c r="B2574">
        <f>INDEX(resultados!$A$2:$ZZ$2614, 2568, MATCH($B$2, resultados!$A$1:$ZZ$1, 0))</f>
        <v/>
      </c>
      <c r="C2574">
        <f>INDEX(resultados!$A$2:$ZZ$2614, 2568, MATCH($B$3, resultados!$A$1:$ZZ$1, 0))</f>
        <v/>
      </c>
    </row>
    <row r="2575">
      <c r="A2575">
        <f>INDEX(resultados!$A$2:$ZZ$2614, 2569, MATCH($B$1, resultados!$A$1:$ZZ$1, 0))</f>
        <v/>
      </c>
      <c r="B2575">
        <f>INDEX(resultados!$A$2:$ZZ$2614, 2569, MATCH($B$2, resultados!$A$1:$ZZ$1, 0))</f>
        <v/>
      </c>
      <c r="C2575">
        <f>INDEX(resultados!$A$2:$ZZ$2614, 2569, MATCH($B$3, resultados!$A$1:$ZZ$1, 0))</f>
        <v/>
      </c>
    </row>
    <row r="2576">
      <c r="A2576">
        <f>INDEX(resultados!$A$2:$ZZ$2614, 2570, MATCH($B$1, resultados!$A$1:$ZZ$1, 0))</f>
        <v/>
      </c>
      <c r="B2576">
        <f>INDEX(resultados!$A$2:$ZZ$2614, 2570, MATCH($B$2, resultados!$A$1:$ZZ$1, 0))</f>
        <v/>
      </c>
      <c r="C2576">
        <f>INDEX(resultados!$A$2:$ZZ$2614, 2570, MATCH($B$3, resultados!$A$1:$ZZ$1, 0))</f>
        <v/>
      </c>
    </row>
    <row r="2577">
      <c r="A2577">
        <f>INDEX(resultados!$A$2:$ZZ$2614, 2571, MATCH($B$1, resultados!$A$1:$ZZ$1, 0))</f>
        <v/>
      </c>
      <c r="B2577">
        <f>INDEX(resultados!$A$2:$ZZ$2614, 2571, MATCH($B$2, resultados!$A$1:$ZZ$1, 0))</f>
        <v/>
      </c>
      <c r="C2577">
        <f>INDEX(resultados!$A$2:$ZZ$2614, 2571, MATCH($B$3, resultados!$A$1:$ZZ$1, 0))</f>
        <v/>
      </c>
    </row>
    <row r="2578">
      <c r="A2578">
        <f>INDEX(resultados!$A$2:$ZZ$2614, 2572, MATCH($B$1, resultados!$A$1:$ZZ$1, 0))</f>
        <v/>
      </c>
      <c r="B2578">
        <f>INDEX(resultados!$A$2:$ZZ$2614, 2572, MATCH($B$2, resultados!$A$1:$ZZ$1, 0))</f>
        <v/>
      </c>
      <c r="C2578">
        <f>INDEX(resultados!$A$2:$ZZ$2614, 2572, MATCH($B$3, resultados!$A$1:$ZZ$1, 0))</f>
        <v/>
      </c>
    </row>
    <row r="2579">
      <c r="A2579">
        <f>INDEX(resultados!$A$2:$ZZ$2614, 2573, MATCH($B$1, resultados!$A$1:$ZZ$1, 0))</f>
        <v/>
      </c>
      <c r="B2579">
        <f>INDEX(resultados!$A$2:$ZZ$2614, 2573, MATCH($B$2, resultados!$A$1:$ZZ$1, 0))</f>
        <v/>
      </c>
      <c r="C2579">
        <f>INDEX(resultados!$A$2:$ZZ$2614, 2573, MATCH($B$3, resultados!$A$1:$ZZ$1, 0))</f>
        <v/>
      </c>
    </row>
    <row r="2580">
      <c r="A2580">
        <f>INDEX(resultados!$A$2:$ZZ$2614, 2574, MATCH($B$1, resultados!$A$1:$ZZ$1, 0))</f>
        <v/>
      </c>
      <c r="B2580">
        <f>INDEX(resultados!$A$2:$ZZ$2614, 2574, MATCH($B$2, resultados!$A$1:$ZZ$1, 0))</f>
        <v/>
      </c>
      <c r="C2580">
        <f>INDEX(resultados!$A$2:$ZZ$2614, 2574, MATCH($B$3, resultados!$A$1:$ZZ$1, 0))</f>
        <v/>
      </c>
    </row>
    <row r="2581">
      <c r="A2581">
        <f>INDEX(resultados!$A$2:$ZZ$2614, 2575, MATCH($B$1, resultados!$A$1:$ZZ$1, 0))</f>
        <v/>
      </c>
      <c r="B2581">
        <f>INDEX(resultados!$A$2:$ZZ$2614, 2575, MATCH($B$2, resultados!$A$1:$ZZ$1, 0))</f>
        <v/>
      </c>
      <c r="C2581">
        <f>INDEX(resultados!$A$2:$ZZ$2614, 2575, MATCH($B$3, resultados!$A$1:$ZZ$1, 0))</f>
        <v/>
      </c>
    </row>
    <row r="2582">
      <c r="A2582">
        <f>INDEX(resultados!$A$2:$ZZ$2614, 2576, MATCH($B$1, resultados!$A$1:$ZZ$1, 0))</f>
        <v/>
      </c>
      <c r="B2582">
        <f>INDEX(resultados!$A$2:$ZZ$2614, 2576, MATCH($B$2, resultados!$A$1:$ZZ$1, 0))</f>
        <v/>
      </c>
      <c r="C2582">
        <f>INDEX(resultados!$A$2:$ZZ$2614, 2576, MATCH($B$3, resultados!$A$1:$ZZ$1, 0))</f>
        <v/>
      </c>
    </row>
    <row r="2583">
      <c r="A2583">
        <f>INDEX(resultados!$A$2:$ZZ$2614, 2577, MATCH($B$1, resultados!$A$1:$ZZ$1, 0))</f>
        <v/>
      </c>
      <c r="B2583">
        <f>INDEX(resultados!$A$2:$ZZ$2614, 2577, MATCH($B$2, resultados!$A$1:$ZZ$1, 0))</f>
        <v/>
      </c>
      <c r="C2583">
        <f>INDEX(resultados!$A$2:$ZZ$2614, 2577, MATCH($B$3, resultados!$A$1:$ZZ$1, 0))</f>
        <v/>
      </c>
    </row>
    <row r="2584">
      <c r="A2584">
        <f>INDEX(resultados!$A$2:$ZZ$2614, 2578, MATCH($B$1, resultados!$A$1:$ZZ$1, 0))</f>
        <v/>
      </c>
      <c r="B2584">
        <f>INDEX(resultados!$A$2:$ZZ$2614, 2578, MATCH($B$2, resultados!$A$1:$ZZ$1, 0))</f>
        <v/>
      </c>
      <c r="C2584">
        <f>INDEX(resultados!$A$2:$ZZ$2614, 2578, MATCH($B$3, resultados!$A$1:$ZZ$1, 0))</f>
        <v/>
      </c>
    </row>
    <row r="2585">
      <c r="A2585">
        <f>INDEX(resultados!$A$2:$ZZ$2614, 2579, MATCH($B$1, resultados!$A$1:$ZZ$1, 0))</f>
        <v/>
      </c>
      <c r="B2585">
        <f>INDEX(resultados!$A$2:$ZZ$2614, 2579, MATCH($B$2, resultados!$A$1:$ZZ$1, 0))</f>
        <v/>
      </c>
      <c r="C2585">
        <f>INDEX(resultados!$A$2:$ZZ$2614, 2579, MATCH($B$3, resultados!$A$1:$ZZ$1, 0))</f>
        <v/>
      </c>
    </row>
    <row r="2586">
      <c r="A2586">
        <f>INDEX(resultados!$A$2:$ZZ$2614, 2580, MATCH($B$1, resultados!$A$1:$ZZ$1, 0))</f>
        <v/>
      </c>
      <c r="B2586">
        <f>INDEX(resultados!$A$2:$ZZ$2614, 2580, MATCH($B$2, resultados!$A$1:$ZZ$1, 0))</f>
        <v/>
      </c>
      <c r="C2586">
        <f>INDEX(resultados!$A$2:$ZZ$2614, 2580, MATCH($B$3, resultados!$A$1:$ZZ$1, 0))</f>
        <v/>
      </c>
    </row>
    <row r="2587">
      <c r="A2587">
        <f>INDEX(resultados!$A$2:$ZZ$2614, 2581, MATCH($B$1, resultados!$A$1:$ZZ$1, 0))</f>
        <v/>
      </c>
      <c r="B2587">
        <f>INDEX(resultados!$A$2:$ZZ$2614, 2581, MATCH($B$2, resultados!$A$1:$ZZ$1, 0))</f>
        <v/>
      </c>
      <c r="C2587">
        <f>INDEX(resultados!$A$2:$ZZ$2614, 2581, MATCH($B$3, resultados!$A$1:$ZZ$1, 0))</f>
        <v/>
      </c>
    </row>
    <row r="2588">
      <c r="A2588">
        <f>INDEX(resultados!$A$2:$ZZ$2614, 2582, MATCH($B$1, resultados!$A$1:$ZZ$1, 0))</f>
        <v/>
      </c>
      <c r="B2588">
        <f>INDEX(resultados!$A$2:$ZZ$2614, 2582, MATCH($B$2, resultados!$A$1:$ZZ$1, 0))</f>
        <v/>
      </c>
      <c r="C2588">
        <f>INDEX(resultados!$A$2:$ZZ$2614, 2582, MATCH($B$3, resultados!$A$1:$ZZ$1, 0))</f>
        <v/>
      </c>
    </row>
    <row r="2589">
      <c r="A2589">
        <f>INDEX(resultados!$A$2:$ZZ$2614, 2583, MATCH($B$1, resultados!$A$1:$ZZ$1, 0))</f>
        <v/>
      </c>
      <c r="B2589">
        <f>INDEX(resultados!$A$2:$ZZ$2614, 2583, MATCH($B$2, resultados!$A$1:$ZZ$1, 0))</f>
        <v/>
      </c>
      <c r="C2589">
        <f>INDEX(resultados!$A$2:$ZZ$2614, 2583, MATCH($B$3, resultados!$A$1:$ZZ$1, 0))</f>
        <v/>
      </c>
    </row>
    <row r="2590">
      <c r="A2590">
        <f>INDEX(resultados!$A$2:$ZZ$2614, 2584, MATCH($B$1, resultados!$A$1:$ZZ$1, 0))</f>
        <v/>
      </c>
      <c r="B2590">
        <f>INDEX(resultados!$A$2:$ZZ$2614, 2584, MATCH($B$2, resultados!$A$1:$ZZ$1, 0))</f>
        <v/>
      </c>
      <c r="C2590">
        <f>INDEX(resultados!$A$2:$ZZ$2614, 2584, MATCH($B$3, resultados!$A$1:$ZZ$1, 0))</f>
        <v/>
      </c>
    </row>
    <row r="2591">
      <c r="A2591">
        <f>INDEX(resultados!$A$2:$ZZ$2614, 2585, MATCH($B$1, resultados!$A$1:$ZZ$1, 0))</f>
        <v/>
      </c>
      <c r="B2591">
        <f>INDEX(resultados!$A$2:$ZZ$2614, 2585, MATCH($B$2, resultados!$A$1:$ZZ$1, 0))</f>
        <v/>
      </c>
      <c r="C2591">
        <f>INDEX(resultados!$A$2:$ZZ$2614, 2585, MATCH($B$3, resultados!$A$1:$ZZ$1, 0))</f>
        <v/>
      </c>
    </row>
    <row r="2592">
      <c r="A2592">
        <f>INDEX(resultados!$A$2:$ZZ$2614, 2586, MATCH($B$1, resultados!$A$1:$ZZ$1, 0))</f>
        <v/>
      </c>
      <c r="B2592">
        <f>INDEX(resultados!$A$2:$ZZ$2614, 2586, MATCH($B$2, resultados!$A$1:$ZZ$1, 0))</f>
        <v/>
      </c>
      <c r="C2592">
        <f>INDEX(resultados!$A$2:$ZZ$2614, 2586, MATCH($B$3, resultados!$A$1:$ZZ$1, 0))</f>
        <v/>
      </c>
    </row>
    <row r="2593">
      <c r="A2593">
        <f>INDEX(resultados!$A$2:$ZZ$2614, 2587, MATCH($B$1, resultados!$A$1:$ZZ$1, 0))</f>
        <v/>
      </c>
      <c r="B2593">
        <f>INDEX(resultados!$A$2:$ZZ$2614, 2587, MATCH($B$2, resultados!$A$1:$ZZ$1, 0))</f>
        <v/>
      </c>
      <c r="C2593">
        <f>INDEX(resultados!$A$2:$ZZ$2614, 2587, MATCH($B$3, resultados!$A$1:$ZZ$1, 0))</f>
        <v/>
      </c>
    </row>
    <row r="2594">
      <c r="A2594">
        <f>INDEX(resultados!$A$2:$ZZ$2614, 2588, MATCH($B$1, resultados!$A$1:$ZZ$1, 0))</f>
        <v/>
      </c>
      <c r="B2594">
        <f>INDEX(resultados!$A$2:$ZZ$2614, 2588, MATCH($B$2, resultados!$A$1:$ZZ$1, 0))</f>
        <v/>
      </c>
      <c r="C2594">
        <f>INDEX(resultados!$A$2:$ZZ$2614, 2588, MATCH($B$3, resultados!$A$1:$ZZ$1, 0))</f>
        <v/>
      </c>
    </row>
    <row r="2595">
      <c r="A2595">
        <f>INDEX(resultados!$A$2:$ZZ$2614, 2589, MATCH($B$1, resultados!$A$1:$ZZ$1, 0))</f>
        <v/>
      </c>
      <c r="B2595">
        <f>INDEX(resultados!$A$2:$ZZ$2614, 2589, MATCH($B$2, resultados!$A$1:$ZZ$1, 0))</f>
        <v/>
      </c>
      <c r="C2595">
        <f>INDEX(resultados!$A$2:$ZZ$2614, 2589, MATCH($B$3, resultados!$A$1:$ZZ$1, 0))</f>
        <v/>
      </c>
    </row>
    <row r="2596">
      <c r="A2596">
        <f>INDEX(resultados!$A$2:$ZZ$2614, 2590, MATCH($B$1, resultados!$A$1:$ZZ$1, 0))</f>
        <v/>
      </c>
      <c r="B2596">
        <f>INDEX(resultados!$A$2:$ZZ$2614, 2590, MATCH($B$2, resultados!$A$1:$ZZ$1, 0))</f>
        <v/>
      </c>
      <c r="C2596">
        <f>INDEX(resultados!$A$2:$ZZ$2614, 2590, MATCH($B$3, resultados!$A$1:$ZZ$1, 0))</f>
        <v/>
      </c>
    </row>
    <row r="2597">
      <c r="A2597">
        <f>INDEX(resultados!$A$2:$ZZ$2614, 2591, MATCH($B$1, resultados!$A$1:$ZZ$1, 0))</f>
        <v/>
      </c>
      <c r="B2597">
        <f>INDEX(resultados!$A$2:$ZZ$2614, 2591, MATCH($B$2, resultados!$A$1:$ZZ$1, 0))</f>
        <v/>
      </c>
      <c r="C2597">
        <f>INDEX(resultados!$A$2:$ZZ$2614, 2591, MATCH($B$3, resultados!$A$1:$ZZ$1, 0))</f>
        <v/>
      </c>
    </row>
    <row r="2598">
      <c r="A2598">
        <f>INDEX(resultados!$A$2:$ZZ$2614, 2592, MATCH($B$1, resultados!$A$1:$ZZ$1, 0))</f>
        <v/>
      </c>
      <c r="B2598">
        <f>INDEX(resultados!$A$2:$ZZ$2614, 2592, MATCH($B$2, resultados!$A$1:$ZZ$1, 0))</f>
        <v/>
      </c>
      <c r="C2598">
        <f>INDEX(resultados!$A$2:$ZZ$2614, 2592, MATCH($B$3, resultados!$A$1:$ZZ$1, 0))</f>
        <v/>
      </c>
    </row>
    <row r="2599">
      <c r="A2599">
        <f>INDEX(resultados!$A$2:$ZZ$2614, 2593, MATCH($B$1, resultados!$A$1:$ZZ$1, 0))</f>
        <v/>
      </c>
      <c r="B2599">
        <f>INDEX(resultados!$A$2:$ZZ$2614, 2593, MATCH($B$2, resultados!$A$1:$ZZ$1, 0))</f>
        <v/>
      </c>
      <c r="C2599">
        <f>INDEX(resultados!$A$2:$ZZ$2614, 2593, MATCH($B$3, resultados!$A$1:$ZZ$1, 0))</f>
        <v/>
      </c>
    </row>
    <row r="2600">
      <c r="A2600">
        <f>INDEX(resultados!$A$2:$ZZ$2614, 2594, MATCH($B$1, resultados!$A$1:$ZZ$1, 0))</f>
        <v/>
      </c>
      <c r="B2600">
        <f>INDEX(resultados!$A$2:$ZZ$2614, 2594, MATCH($B$2, resultados!$A$1:$ZZ$1, 0))</f>
        <v/>
      </c>
      <c r="C2600">
        <f>INDEX(resultados!$A$2:$ZZ$2614, 2594, MATCH($B$3, resultados!$A$1:$ZZ$1, 0))</f>
        <v/>
      </c>
    </row>
    <row r="2601">
      <c r="A2601">
        <f>INDEX(resultados!$A$2:$ZZ$2614, 2595, MATCH($B$1, resultados!$A$1:$ZZ$1, 0))</f>
        <v/>
      </c>
      <c r="B2601">
        <f>INDEX(resultados!$A$2:$ZZ$2614, 2595, MATCH($B$2, resultados!$A$1:$ZZ$1, 0))</f>
        <v/>
      </c>
      <c r="C2601">
        <f>INDEX(resultados!$A$2:$ZZ$2614, 2595, MATCH($B$3, resultados!$A$1:$ZZ$1, 0))</f>
        <v/>
      </c>
    </row>
    <row r="2602">
      <c r="A2602">
        <f>INDEX(resultados!$A$2:$ZZ$2614, 2596, MATCH($B$1, resultados!$A$1:$ZZ$1, 0))</f>
        <v/>
      </c>
      <c r="B2602">
        <f>INDEX(resultados!$A$2:$ZZ$2614, 2596, MATCH($B$2, resultados!$A$1:$ZZ$1, 0))</f>
        <v/>
      </c>
      <c r="C2602">
        <f>INDEX(resultados!$A$2:$ZZ$2614, 2596, MATCH($B$3, resultados!$A$1:$ZZ$1, 0))</f>
        <v/>
      </c>
    </row>
    <row r="2603">
      <c r="A2603">
        <f>INDEX(resultados!$A$2:$ZZ$2614, 2597, MATCH($B$1, resultados!$A$1:$ZZ$1, 0))</f>
        <v/>
      </c>
      <c r="B2603">
        <f>INDEX(resultados!$A$2:$ZZ$2614, 2597, MATCH($B$2, resultados!$A$1:$ZZ$1, 0))</f>
        <v/>
      </c>
      <c r="C2603">
        <f>INDEX(resultados!$A$2:$ZZ$2614, 2597, MATCH($B$3, resultados!$A$1:$ZZ$1, 0))</f>
        <v/>
      </c>
    </row>
    <row r="2604">
      <c r="A2604">
        <f>INDEX(resultados!$A$2:$ZZ$2614, 2598, MATCH($B$1, resultados!$A$1:$ZZ$1, 0))</f>
        <v/>
      </c>
      <c r="B2604">
        <f>INDEX(resultados!$A$2:$ZZ$2614, 2598, MATCH($B$2, resultados!$A$1:$ZZ$1, 0))</f>
        <v/>
      </c>
      <c r="C2604">
        <f>INDEX(resultados!$A$2:$ZZ$2614, 2598, MATCH($B$3, resultados!$A$1:$ZZ$1, 0))</f>
        <v/>
      </c>
    </row>
    <row r="2605">
      <c r="A2605">
        <f>INDEX(resultados!$A$2:$ZZ$2614, 2599, MATCH($B$1, resultados!$A$1:$ZZ$1, 0))</f>
        <v/>
      </c>
      <c r="B2605">
        <f>INDEX(resultados!$A$2:$ZZ$2614, 2599, MATCH($B$2, resultados!$A$1:$ZZ$1, 0))</f>
        <v/>
      </c>
      <c r="C2605">
        <f>INDEX(resultados!$A$2:$ZZ$2614, 2599, MATCH($B$3, resultados!$A$1:$ZZ$1, 0))</f>
        <v/>
      </c>
    </row>
    <row r="2606">
      <c r="A2606">
        <f>INDEX(resultados!$A$2:$ZZ$2614, 2600, MATCH($B$1, resultados!$A$1:$ZZ$1, 0))</f>
        <v/>
      </c>
      <c r="B2606">
        <f>INDEX(resultados!$A$2:$ZZ$2614, 2600, MATCH($B$2, resultados!$A$1:$ZZ$1, 0))</f>
        <v/>
      </c>
      <c r="C2606">
        <f>INDEX(resultados!$A$2:$ZZ$2614, 2600, MATCH($B$3, resultados!$A$1:$ZZ$1, 0))</f>
        <v/>
      </c>
    </row>
    <row r="2607">
      <c r="A2607">
        <f>INDEX(resultados!$A$2:$ZZ$2614, 2601, MATCH($B$1, resultados!$A$1:$ZZ$1, 0))</f>
        <v/>
      </c>
      <c r="B2607">
        <f>INDEX(resultados!$A$2:$ZZ$2614, 2601, MATCH($B$2, resultados!$A$1:$ZZ$1, 0))</f>
        <v/>
      </c>
      <c r="C2607">
        <f>INDEX(resultados!$A$2:$ZZ$2614, 2601, MATCH($B$3, resultados!$A$1:$ZZ$1, 0))</f>
        <v/>
      </c>
    </row>
    <row r="2608">
      <c r="A2608">
        <f>INDEX(resultados!$A$2:$ZZ$2614, 2602, MATCH($B$1, resultados!$A$1:$ZZ$1, 0))</f>
        <v/>
      </c>
      <c r="B2608">
        <f>INDEX(resultados!$A$2:$ZZ$2614, 2602, MATCH($B$2, resultados!$A$1:$ZZ$1, 0))</f>
        <v/>
      </c>
      <c r="C2608">
        <f>INDEX(resultados!$A$2:$ZZ$2614, 2602, MATCH($B$3, resultados!$A$1:$ZZ$1, 0))</f>
        <v/>
      </c>
    </row>
    <row r="2609">
      <c r="A2609">
        <f>INDEX(resultados!$A$2:$ZZ$2614, 2603, MATCH($B$1, resultados!$A$1:$ZZ$1, 0))</f>
        <v/>
      </c>
      <c r="B2609">
        <f>INDEX(resultados!$A$2:$ZZ$2614, 2603, MATCH($B$2, resultados!$A$1:$ZZ$1, 0))</f>
        <v/>
      </c>
      <c r="C2609">
        <f>INDEX(resultados!$A$2:$ZZ$2614, 2603, MATCH($B$3, resultados!$A$1:$ZZ$1, 0))</f>
        <v/>
      </c>
    </row>
    <row r="2610">
      <c r="A2610">
        <f>INDEX(resultados!$A$2:$ZZ$2614, 2604, MATCH($B$1, resultados!$A$1:$ZZ$1, 0))</f>
        <v/>
      </c>
      <c r="B2610">
        <f>INDEX(resultados!$A$2:$ZZ$2614, 2604, MATCH($B$2, resultados!$A$1:$ZZ$1, 0))</f>
        <v/>
      </c>
      <c r="C2610">
        <f>INDEX(resultados!$A$2:$ZZ$2614, 2604, MATCH($B$3, resultados!$A$1:$ZZ$1, 0))</f>
        <v/>
      </c>
    </row>
    <row r="2611">
      <c r="A2611">
        <f>INDEX(resultados!$A$2:$ZZ$2614, 2605, MATCH($B$1, resultados!$A$1:$ZZ$1, 0))</f>
        <v/>
      </c>
      <c r="B2611">
        <f>INDEX(resultados!$A$2:$ZZ$2614, 2605, MATCH($B$2, resultados!$A$1:$ZZ$1, 0))</f>
        <v/>
      </c>
      <c r="C2611">
        <f>INDEX(resultados!$A$2:$ZZ$2614, 2605, MATCH($B$3, resultados!$A$1:$ZZ$1, 0))</f>
        <v/>
      </c>
    </row>
    <row r="2612">
      <c r="A2612">
        <f>INDEX(resultados!$A$2:$ZZ$2614, 2606, MATCH($B$1, resultados!$A$1:$ZZ$1, 0))</f>
        <v/>
      </c>
      <c r="B2612">
        <f>INDEX(resultados!$A$2:$ZZ$2614, 2606, MATCH($B$2, resultados!$A$1:$ZZ$1, 0))</f>
        <v/>
      </c>
      <c r="C2612">
        <f>INDEX(resultados!$A$2:$ZZ$2614, 2606, MATCH($B$3, resultados!$A$1:$ZZ$1, 0))</f>
        <v/>
      </c>
    </row>
    <row r="2613">
      <c r="A2613">
        <f>INDEX(resultados!$A$2:$ZZ$2614, 2607, MATCH($B$1, resultados!$A$1:$ZZ$1, 0))</f>
        <v/>
      </c>
      <c r="B2613">
        <f>INDEX(resultados!$A$2:$ZZ$2614, 2607, MATCH($B$2, resultados!$A$1:$ZZ$1, 0))</f>
        <v/>
      </c>
      <c r="C2613">
        <f>INDEX(resultados!$A$2:$ZZ$2614, 2607, MATCH($B$3, resultados!$A$1:$ZZ$1, 0))</f>
        <v/>
      </c>
    </row>
    <row r="2614">
      <c r="A2614">
        <f>INDEX(resultados!$A$2:$ZZ$2614, 2608, MATCH($B$1, resultados!$A$1:$ZZ$1, 0))</f>
        <v/>
      </c>
      <c r="B2614">
        <f>INDEX(resultados!$A$2:$ZZ$2614, 2608, MATCH($B$2, resultados!$A$1:$ZZ$1, 0))</f>
        <v/>
      </c>
      <c r="C2614">
        <f>INDEX(resultados!$A$2:$ZZ$2614, 2608, MATCH($B$3, resultados!$A$1:$ZZ$1, 0))</f>
        <v/>
      </c>
    </row>
    <row r="2615">
      <c r="A2615">
        <f>INDEX(resultados!$A$2:$ZZ$2614, 2609, MATCH($B$1, resultados!$A$1:$ZZ$1, 0))</f>
        <v/>
      </c>
      <c r="B2615">
        <f>INDEX(resultados!$A$2:$ZZ$2614, 2609, MATCH($B$2, resultados!$A$1:$ZZ$1, 0))</f>
        <v/>
      </c>
      <c r="C2615">
        <f>INDEX(resultados!$A$2:$ZZ$2614, 2609, MATCH($B$3, resultados!$A$1:$ZZ$1, 0))</f>
        <v/>
      </c>
    </row>
    <row r="2616">
      <c r="A2616">
        <f>INDEX(resultados!$A$2:$ZZ$2614, 2610, MATCH($B$1, resultados!$A$1:$ZZ$1, 0))</f>
        <v/>
      </c>
      <c r="B2616">
        <f>INDEX(resultados!$A$2:$ZZ$2614, 2610, MATCH($B$2, resultados!$A$1:$ZZ$1, 0))</f>
        <v/>
      </c>
      <c r="C2616">
        <f>INDEX(resultados!$A$2:$ZZ$2614, 2610, MATCH($B$3, resultados!$A$1:$ZZ$1, 0))</f>
        <v/>
      </c>
    </row>
    <row r="2617">
      <c r="A2617">
        <f>INDEX(resultados!$A$2:$ZZ$2614, 2611, MATCH($B$1, resultados!$A$1:$ZZ$1, 0))</f>
        <v/>
      </c>
      <c r="B2617">
        <f>INDEX(resultados!$A$2:$ZZ$2614, 2611, MATCH($B$2, resultados!$A$1:$ZZ$1, 0))</f>
        <v/>
      </c>
      <c r="C2617">
        <f>INDEX(resultados!$A$2:$ZZ$2614, 2611, MATCH($B$3, resultados!$A$1:$ZZ$1, 0))</f>
        <v/>
      </c>
    </row>
    <row r="2618">
      <c r="A2618">
        <f>INDEX(resultados!$A$2:$ZZ$2614, 2612, MATCH($B$1, resultados!$A$1:$ZZ$1, 0))</f>
        <v/>
      </c>
      <c r="B2618">
        <f>INDEX(resultados!$A$2:$ZZ$2614, 2612, MATCH($B$2, resultados!$A$1:$ZZ$1, 0))</f>
        <v/>
      </c>
      <c r="C2618">
        <f>INDEX(resultados!$A$2:$ZZ$2614, 2612, MATCH($B$3, resultados!$A$1:$ZZ$1, 0))</f>
        <v/>
      </c>
    </row>
    <row r="2619">
      <c r="A2619">
        <f>INDEX(resultados!$A$2:$ZZ$2614, 2613, MATCH($B$1, resultados!$A$1:$ZZ$1, 0))</f>
        <v/>
      </c>
      <c r="B2619">
        <f>INDEX(resultados!$A$2:$ZZ$2614, 2613, MATCH($B$2, resultados!$A$1:$ZZ$1, 0))</f>
        <v/>
      </c>
      <c r="C2619">
        <f>INDEX(resultados!$A$2:$ZZ$2614, 2613,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15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2.2767</v>
      </c>
      <c r="E2" t="n">
        <v>43.92</v>
      </c>
      <c r="F2" t="n">
        <v>26.57</v>
      </c>
      <c r="G2" t="n">
        <v>5.16</v>
      </c>
      <c r="H2" t="n">
        <v>0.07000000000000001</v>
      </c>
      <c r="I2" t="n">
        <v>309</v>
      </c>
      <c r="J2" t="n">
        <v>242.64</v>
      </c>
      <c r="K2" t="n">
        <v>58.47</v>
      </c>
      <c r="L2" t="n">
        <v>1</v>
      </c>
      <c r="M2" t="n">
        <v>307</v>
      </c>
      <c r="N2" t="n">
        <v>58.17</v>
      </c>
      <c r="O2" t="n">
        <v>30160.1</v>
      </c>
      <c r="P2" t="n">
        <v>425.02</v>
      </c>
      <c r="Q2" t="n">
        <v>444.66</v>
      </c>
      <c r="R2" t="n">
        <v>365.14</v>
      </c>
      <c r="S2" t="n">
        <v>48.21</v>
      </c>
      <c r="T2" t="n">
        <v>151028.18</v>
      </c>
      <c r="U2" t="n">
        <v>0.13</v>
      </c>
      <c r="V2" t="n">
        <v>0.51</v>
      </c>
      <c r="W2" t="n">
        <v>0.66</v>
      </c>
      <c r="X2" t="n">
        <v>9.289999999999999</v>
      </c>
      <c r="Y2" t="n">
        <v>1</v>
      </c>
      <c r="Z2" t="n">
        <v>10</v>
      </c>
      <c r="AA2" t="n">
        <v>1178.355076247016</v>
      </c>
      <c r="AB2" t="n">
        <v>1612.277400678189</v>
      </c>
      <c r="AC2" t="n">
        <v>1458.403908403006</v>
      </c>
      <c r="AD2" t="n">
        <v>1178355.076247016</v>
      </c>
      <c r="AE2" t="n">
        <v>1612277.400678189</v>
      </c>
      <c r="AF2" t="n">
        <v>2.821601739737817e-06</v>
      </c>
      <c r="AG2" t="n">
        <v>51</v>
      </c>
      <c r="AH2" t="n">
        <v>1458403.908403006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2.7039</v>
      </c>
      <c r="E3" t="n">
        <v>36.98</v>
      </c>
      <c r="F3" t="n">
        <v>23.79</v>
      </c>
      <c r="G3" t="n">
        <v>6.46</v>
      </c>
      <c r="H3" t="n">
        <v>0.09</v>
      </c>
      <c r="I3" t="n">
        <v>221</v>
      </c>
      <c r="J3" t="n">
        <v>243.08</v>
      </c>
      <c r="K3" t="n">
        <v>58.47</v>
      </c>
      <c r="L3" t="n">
        <v>1.25</v>
      </c>
      <c r="M3" t="n">
        <v>219</v>
      </c>
      <c r="N3" t="n">
        <v>58.36</v>
      </c>
      <c r="O3" t="n">
        <v>30214.33</v>
      </c>
      <c r="P3" t="n">
        <v>380</v>
      </c>
      <c r="Q3" t="n">
        <v>444.76</v>
      </c>
      <c r="R3" t="n">
        <v>273.57</v>
      </c>
      <c r="S3" t="n">
        <v>48.21</v>
      </c>
      <c r="T3" t="n">
        <v>105682.94</v>
      </c>
      <c r="U3" t="n">
        <v>0.18</v>
      </c>
      <c r="V3" t="n">
        <v>0.57</v>
      </c>
      <c r="W3" t="n">
        <v>0.52</v>
      </c>
      <c r="X3" t="n">
        <v>6.51</v>
      </c>
      <c r="Y3" t="n">
        <v>1</v>
      </c>
      <c r="Z3" t="n">
        <v>10</v>
      </c>
      <c r="AA3" t="n">
        <v>933.6320671607517</v>
      </c>
      <c r="AB3" t="n">
        <v>1277.436583229174</v>
      </c>
      <c r="AC3" t="n">
        <v>1155.519828619286</v>
      </c>
      <c r="AD3" t="n">
        <v>933632.0671607517</v>
      </c>
      <c r="AE3" t="n">
        <v>1277436.583229174</v>
      </c>
      <c r="AF3" t="n">
        <v>3.351047105054282e-06</v>
      </c>
      <c r="AG3" t="n">
        <v>43</v>
      </c>
      <c r="AH3" t="n">
        <v>1155519.828619286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3.0144</v>
      </c>
      <c r="E4" t="n">
        <v>33.17</v>
      </c>
      <c r="F4" t="n">
        <v>22.3</v>
      </c>
      <c r="G4" t="n">
        <v>7.78</v>
      </c>
      <c r="H4" t="n">
        <v>0.11</v>
      </c>
      <c r="I4" t="n">
        <v>172</v>
      </c>
      <c r="J4" t="n">
        <v>243.52</v>
      </c>
      <c r="K4" t="n">
        <v>58.47</v>
      </c>
      <c r="L4" t="n">
        <v>1.5</v>
      </c>
      <c r="M4" t="n">
        <v>170</v>
      </c>
      <c r="N4" t="n">
        <v>58.55</v>
      </c>
      <c r="O4" t="n">
        <v>30268.64</v>
      </c>
      <c r="P4" t="n">
        <v>355.74</v>
      </c>
      <c r="Q4" t="n">
        <v>444.71</v>
      </c>
      <c r="R4" t="n">
        <v>224.28</v>
      </c>
      <c r="S4" t="n">
        <v>48.21</v>
      </c>
      <c r="T4" t="n">
        <v>81283.09</v>
      </c>
      <c r="U4" t="n">
        <v>0.21</v>
      </c>
      <c r="V4" t="n">
        <v>0.61</v>
      </c>
      <c r="W4" t="n">
        <v>0.44</v>
      </c>
      <c r="X4" t="n">
        <v>5.01</v>
      </c>
      <c r="Y4" t="n">
        <v>1</v>
      </c>
      <c r="Z4" t="n">
        <v>10</v>
      </c>
      <c r="AA4" t="n">
        <v>813.250738727058</v>
      </c>
      <c r="AB4" t="n">
        <v>1112.725538816806</v>
      </c>
      <c r="AC4" t="n">
        <v>1006.528575112231</v>
      </c>
      <c r="AD4" t="n">
        <v>813250.7387270579</v>
      </c>
      <c r="AE4" t="n">
        <v>1112725.538816805</v>
      </c>
      <c r="AF4" t="n">
        <v>3.735861678862247e-06</v>
      </c>
      <c r="AG4" t="n">
        <v>39</v>
      </c>
      <c r="AH4" t="n">
        <v>1006528.575112231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3.2409</v>
      </c>
      <c r="E5" t="n">
        <v>30.86</v>
      </c>
      <c r="F5" t="n">
        <v>21.39</v>
      </c>
      <c r="G5" t="n">
        <v>9.039999999999999</v>
      </c>
      <c r="H5" t="n">
        <v>0.13</v>
      </c>
      <c r="I5" t="n">
        <v>142</v>
      </c>
      <c r="J5" t="n">
        <v>243.96</v>
      </c>
      <c r="K5" t="n">
        <v>58.47</v>
      </c>
      <c r="L5" t="n">
        <v>1.75</v>
      </c>
      <c r="M5" t="n">
        <v>140</v>
      </c>
      <c r="N5" t="n">
        <v>58.74</v>
      </c>
      <c r="O5" t="n">
        <v>30323.01</v>
      </c>
      <c r="P5" t="n">
        <v>341.04</v>
      </c>
      <c r="Q5" t="n">
        <v>444.58</v>
      </c>
      <c r="R5" t="n">
        <v>195.2</v>
      </c>
      <c r="S5" t="n">
        <v>48.21</v>
      </c>
      <c r="T5" t="n">
        <v>66892.81</v>
      </c>
      <c r="U5" t="n">
        <v>0.25</v>
      </c>
      <c r="V5" t="n">
        <v>0.64</v>
      </c>
      <c r="W5" t="n">
        <v>0.38</v>
      </c>
      <c r="X5" t="n">
        <v>4.11</v>
      </c>
      <c r="Y5" t="n">
        <v>1</v>
      </c>
      <c r="Z5" t="n">
        <v>10</v>
      </c>
      <c r="AA5" t="n">
        <v>737.5716633717313</v>
      </c>
      <c r="AB5" t="n">
        <v>1009.178089190478</v>
      </c>
      <c r="AC5" t="n">
        <v>912.8635487484822</v>
      </c>
      <c r="AD5" t="n">
        <v>737571.6633717313</v>
      </c>
      <c r="AE5" t="n">
        <v>1009178.089190478</v>
      </c>
      <c r="AF5" t="n">
        <v>4.016571826905737e-06</v>
      </c>
      <c r="AG5" t="n">
        <v>36</v>
      </c>
      <c r="AH5" t="n">
        <v>912863.5487484823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3.4307</v>
      </c>
      <c r="E6" t="n">
        <v>29.15</v>
      </c>
      <c r="F6" t="n">
        <v>20.72</v>
      </c>
      <c r="G6" t="n">
        <v>10.36</v>
      </c>
      <c r="H6" t="n">
        <v>0.15</v>
      </c>
      <c r="I6" t="n">
        <v>120</v>
      </c>
      <c r="J6" t="n">
        <v>244.41</v>
      </c>
      <c r="K6" t="n">
        <v>58.47</v>
      </c>
      <c r="L6" t="n">
        <v>2</v>
      </c>
      <c r="M6" t="n">
        <v>118</v>
      </c>
      <c r="N6" t="n">
        <v>58.93</v>
      </c>
      <c r="O6" t="n">
        <v>30377.45</v>
      </c>
      <c r="P6" t="n">
        <v>330.11</v>
      </c>
      <c r="Q6" t="n">
        <v>444.63</v>
      </c>
      <c r="R6" t="n">
        <v>172.94</v>
      </c>
      <c r="S6" t="n">
        <v>48.21</v>
      </c>
      <c r="T6" t="n">
        <v>55875.09</v>
      </c>
      <c r="U6" t="n">
        <v>0.28</v>
      </c>
      <c r="V6" t="n">
        <v>0.66</v>
      </c>
      <c r="W6" t="n">
        <v>0.36</v>
      </c>
      <c r="X6" t="n">
        <v>3.45</v>
      </c>
      <c r="Y6" t="n">
        <v>1</v>
      </c>
      <c r="Z6" t="n">
        <v>10</v>
      </c>
      <c r="AA6" t="n">
        <v>685.4173562378277</v>
      </c>
      <c r="AB6" t="n">
        <v>937.8182652842288</v>
      </c>
      <c r="AC6" t="n">
        <v>848.3142062817034</v>
      </c>
      <c r="AD6" t="n">
        <v>685417.3562378277</v>
      </c>
      <c r="AE6" t="n">
        <v>937818.2652842288</v>
      </c>
      <c r="AF6" t="n">
        <v>4.251798255597369e-06</v>
      </c>
      <c r="AG6" t="n">
        <v>34</v>
      </c>
      <c r="AH6" t="n">
        <v>848314.2062817034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3.5864</v>
      </c>
      <c r="E7" t="n">
        <v>27.88</v>
      </c>
      <c r="F7" t="n">
        <v>20.22</v>
      </c>
      <c r="G7" t="n">
        <v>11.66</v>
      </c>
      <c r="H7" t="n">
        <v>0.16</v>
      </c>
      <c r="I7" t="n">
        <v>104</v>
      </c>
      <c r="J7" t="n">
        <v>244.85</v>
      </c>
      <c r="K7" t="n">
        <v>58.47</v>
      </c>
      <c r="L7" t="n">
        <v>2.25</v>
      </c>
      <c r="M7" t="n">
        <v>102</v>
      </c>
      <c r="N7" t="n">
        <v>59.12</v>
      </c>
      <c r="O7" t="n">
        <v>30431.96</v>
      </c>
      <c r="P7" t="n">
        <v>321.69</v>
      </c>
      <c r="Q7" t="n">
        <v>444.6</v>
      </c>
      <c r="R7" t="n">
        <v>156.28</v>
      </c>
      <c r="S7" t="n">
        <v>48.21</v>
      </c>
      <c r="T7" t="n">
        <v>47627.49</v>
      </c>
      <c r="U7" t="n">
        <v>0.31</v>
      </c>
      <c r="V7" t="n">
        <v>0.67</v>
      </c>
      <c r="W7" t="n">
        <v>0.33</v>
      </c>
      <c r="X7" t="n">
        <v>2.94</v>
      </c>
      <c r="Y7" t="n">
        <v>1</v>
      </c>
      <c r="Z7" t="n">
        <v>10</v>
      </c>
      <c r="AA7" t="n">
        <v>652.2085662396321</v>
      </c>
      <c r="AB7" t="n">
        <v>892.3805337402824</v>
      </c>
      <c r="AC7" t="n">
        <v>807.2129880640547</v>
      </c>
      <c r="AD7" t="n">
        <v>652208.5662396321</v>
      </c>
      <c r="AE7" t="n">
        <v>892380.5337402824</v>
      </c>
      <c r="AF7" t="n">
        <v>4.444763244782232e-06</v>
      </c>
      <c r="AG7" t="n">
        <v>33</v>
      </c>
      <c r="AH7" t="n">
        <v>807212.9880640546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3.7022</v>
      </c>
      <c r="E8" t="n">
        <v>27.01</v>
      </c>
      <c r="F8" t="n">
        <v>19.91</v>
      </c>
      <c r="G8" t="n">
        <v>12.98</v>
      </c>
      <c r="H8" t="n">
        <v>0.18</v>
      </c>
      <c r="I8" t="n">
        <v>92</v>
      </c>
      <c r="J8" t="n">
        <v>245.29</v>
      </c>
      <c r="K8" t="n">
        <v>58.47</v>
      </c>
      <c r="L8" t="n">
        <v>2.5</v>
      </c>
      <c r="M8" t="n">
        <v>90</v>
      </c>
      <c r="N8" t="n">
        <v>59.32</v>
      </c>
      <c r="O8" t="n">
        <v>30486.54</v>
      </c>
      <c r="P8" t="n">
        <v>316.57</v>
      </c>
      <c r="Q8" t="n">
        <v>444.64</v>
      </c>
      <c r="R8" t="n">
        <v>146.31</v>
      </c>
      <c r="S8" t="n">
        <v>48.21</v>
      </c>
      <c r="T8" t="n">
        <v>42700.52</v>
      </c>
      <c r="U8" t="n">
        <v>0.33</v>
      </c>
      <c r="V8" t="n">
        <v>0.6899999999999999</v>
      </c>
      <c r="W8" t="n">
        <v>0.31</v>
      </c>
      <c r="X8" t="n">
        <v>2.63</v>
      </c>
      <c r="Y8" t="n">
        <v>1</v>
      </c>
      <c r="Z8" t="n">
        <v>10</v>
      </c>
      <c r="AA8" t="n">
        <v>627.2659189858306</v>
      </c>
      <c r="AB8" t="n">
        <v>858.2529033756962</v>
      </c>
      <c r="AC8" t="n">
        <v>776.3424508430343</v>
      </c>
      <c r="AD8" t="n">
        <v>627265.9189858306</v>
      </c>
      <c r="AE8" t="n">
        <v>858252.9033756962</v>
      </c>
      <c r="AF8" t="n">
        <v>4.588278631728971e-06</v>
      </c>
      <c r="AG8" t="n">
        <v>32</v>
      </c>
      <c r="AH8" t="n">
        <v>776342.4508430343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3.8022</v>
      </c>
      <c r="E9" t="n">
        <v>26.3</v>
      </c>
      <c r="F9" t="n">
        <v>19.62</v>
      </c>
      <c r="G9" t="n">
        <v>14.19</v>
      </c>
      <c r="H9" t="n">
        <v>0.2</v>
      </c>
      <c r="I9" t="n">
        <v>83</v>
      </c>
      <c r="J9" t="n">
        <v>245.73</v>
      </c>
      <c r="K9" t="n">
        <v>58.47</v>
      </c>
      <c r="L9" t="n">
        <v>2.75</v>
      </c>
      <c r="M9" t="n">
        <v>81</v>
      </c>
      <c r="N9" t="n">
        <v>59.51</v>
      </c>
      <c r="O9" t="n">
        <v>30541.19</v>
      </c>
      <c r="P9" t="n">
        <v>311.73</v>
      </c>
      <c r="Q9" t="n">
        <v>444.63</v>
      </c>
      <c r="R9" t="n">
        <v>137.07</v>
      </c>
      <c r="S9" t="n">
        <v>48.21</v>
      </c>
      <c r="T9" t="n">
        <v>38126.23</v>
      </c>
      <c r="U9" t="n">
        <v>0.35</v>
      </c>
      <c r="V9" t="n">
        <v>0.7</v>
      </c>
      <c r="W9" t="n">
        <v>0.3</v>
      </c>
      <c r="X9" t="n">
        <v>2.35</v>
      </c>
      <c r="Y9" t="n">
        <v>1</v>
      </c>
      <c r="Z9" t="n">
        <v>10</v>
      </c>
      <c r="AA9" t="n">
        <v>604.7185268292526</v>
      </c>
      <c r="AB9" t="n">
        <v>827.4025667063281</v>
      </c>
      <c r="AC9" t="n">
        <v>748.4364270066712</v>
      </c>
      <c r="AD9" t="n">
        <v>604718.5268292526</v>
      </c>
      <c r="AE9" t="n">
        <v>827402.5667063281</v>
      </c>
      <c r="AF9" t="n">
        <v>4.712212471924772e-06</v>
      </c>
      <c r="AG9" t="n">
        <v>31</v>
      </c>
      <c r="AH9" t="n">
        <v>748436.4270066712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3.8929</v>
      </c>
      <c r="E10" t="n">
        <v>25.69</v>
      </c>
      <c r="F10" t="n">
        <v>19.39</v>
      </c>
      <c r="G10" t="n">
        <v>15.51</v>
      </c>
      <c r="H10" t="n">
        <v>0.22</v>
      </c>
      <c r="I10" t="n">
        <v>75</v>
      </c>
      <c r="J10" t="n">
        <v>246.18</v>
      </c>
      <c r="K10" t="n">
        <v>58.47</v>
      </c>
      <c r="L10" t="n">
        <v>3</v>
      </c>
      <c r="M10" t="n">
        <v>73</v>
      </c>
      <c r="N10" t="n">
        <v>59.7</v>
      </c>
      <c r="O10" t="n">
        <v>30595.91</v>
      </c>
      <c r="P10" t="n">
        <v>307.79</v>
      </c>
      <c r="Q10" t="n">
        <v>444.6</v>
      </c>
      <c r="R10" t="n">
        <v>129.24</v>
      </c>
      <c r="S10" t="n">
        <v>48.21</v>
      </c>
      <c r="T10" t="n">
        <v>34248.52</v>
      </c>
      <c r="U10" t="n">
        <v>0.37</v>
      </c>
      <c r="V10" t="n">
        <v>0.7</v>
      </c>
      <c r="W10" t="n">
        <v>0.29</v>
      </c>
      <c r="X10" t="n">
        <v>2.11</v>
      </c>
      <c r="Y10" t="n">
        <v>1</v>
      </c>
      <c r="Z10" t="n">
        <v>10</v>
      </c>
      <c r="AA10" t="n">
        <v>584.3308100981544</v>
      </c>
      <c r="AB10" t="n">
        <v>799.5071932322569</v>
      </c>
      <c r="AC10" t="n">
        <v>723.203348825563</v>
      </c>
      <c r="AD10" t="n">
        <v>584330.8100981545</v>
      </c>
      <c r="AE10" t="n">
        <v>799507.1932322569</v>
      </c>
      <c r="AF10" t="n">
        <v>4.824620464982364e-06</v>
      </c>
      <c r="AG10" t="n">
        <v>30</v>
      </c>
      <c r="AH10" t="n">
        <v>723203.348825563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3.9649</v>
      </c>
      <c r="E11" t="n">
        <v>25.22</v>
      </c>
      <c r="F11" t="n">
        <v>19.21</v>
      </c>
      <c r="G11" t="n">
        <v>16.7</v>
      </c>
      <c r="H11" t="n">
        <v>0.23</v>
      </c>
      <c r="I11" t="n">
        <v>69</v>
      </c>
      <c r="J11" t="n">
        <v>246.62</v>
      </c>
      <c r="K11" t="n">
        <v>58.47</v>
      </c>
      <c r="L11" t="n">
        <v>3.25</v>
      </c>
      <c r="M11" t="n">
        <v>67</v>
      </c>
      <c r="N11" t="n">
        <v>59.9</v>
      </c>
      <c r="O11" t="n">
        <v>30650.7</v>
      </c>
      <c r="P11" t="n">
        <v>304.63</v>
      </c>
      <c r="Q11" t="n">
        <v>444.59</v>
      </c>
      <c r="R11" t="n">
        <v>123.35</v>
      </c>
      <c r="S11" t="n">
        <v>48.21</v>
      </c>
      <c r="T11" t="n">
        <v>31337.39</v>
      </c>
      <c r="U11" t="n">
        <v>0.39</v>
      </c>
      <c r="V11" t="n">
        <v>0.71</v>
      </c>
      <c r="W11" t="n">
        <v>0.28</v>
      </c>
      <c r="X11" t="n">
        <v>1.93</v>
      </c>
      <c r="Y11" t="n">
        <v>1</v>
      </c>
      <c r="Z11" t="n">
        <v>10</v>
      </c>
      <c r="AA11" t="n">
        <v>576.4208838429281</v>
      </c>
      <c r="AB11" t="n">
        <v>788.6844831685385</v>
      </c>
      <c r="AC11" t="n">
        <v>713.4135430205565</v>
      </c>
      <c r="AD11" t="n">
        <v>576420.8838429281</v>
      </c>
      <c r="AE11" t="n">
        <v>788684.4831685384</v>
      </c>
      <c r="AF11" t="n">
        <v>4.913852829923343e-06</v>
      </c>
      <c r="AG11" t="n">
        <v>30</v>
      </c>
      <c r="AH11" t="n">
        <v>713413.5430205566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4.0404</v>
      </c>
      <c r="E12" t="n">
        <v>24.75</v>
      </c>
      <c r="F12" t="n">
        <v>19.02</v>
      </c>
      <c r="G12" t="n">
        <v>18.11</v>
      </c>
      <c r="H12" t="n">
        <v>0.25</v>
      </c>
      <c r="I12" t="n">
        <v>63</v>
      </c>
      <c r="J12" t="n">
        <v>247.07</v>
      </c>
      <c r="K12" t="n">
        <v>58.47</v>
      </c>
      <c r="L12" t="n">
        <v>3.5</v>
      </c>
      <c r="M12" t="n">
        <v>61</v>
      </c>
      <c r="N12" t="n">
        <v>60.09</v>
      </c>
      <c r="O12" t="n">
        <v>30705.56</v>
      </c>
      <c r="P12" t="n">
        <v>301.45</v>
      </c>
      <c r="Q12" t="n">
        <v>444.62</v>
      </c>
      <c r="R12" t="n">
        <v>117.02</v>
      </c>
      <c r="S12" t="n">
        <v>48.21</v>
      </c>
      <c r="T12" t="n">
        <v>28202.44</v>
      </c>
      <c r="U12" t="n">
        <v>0.41</v>
      </c>
      <c r="V12" t="n">
        <v>0.72</v>
      </c>
      <c r="W12" t="n">
        <v>0.27</v>
      </c>
      <c r="X12" t="n">
        <v>1.74</v>
      </c>
      <c r="Y12" t="n">
        <v>1</v>
      </c>
      <c r="Z12" t="n">
        <v>10</v>
      </c>
      <c r="AA12" t="n">
        <v>558.4963757923746</v>
      </c>
      <c r="AB12" t="n">
        <v>764.159380480286</v>
      </c>
      <c r="AC12" t="n">
        <v>691.2290817116732</v>
      </c>
      <c r="AD12" t="n">
        <v>558496.3757923746</v>
      </c>
      <c r="AE12" t="n">
        <v>764159.380480286</v>
      </c>
      <c r="AF12" t="n">
        <v>5.007422879271172e-06</v>
      </c>
      <c r="AG12" t="n">
        <v>29</v>
      </c>
      <c r="AH12" t="n">
        <v>691229.0817116732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4.0954</v>
      </c>
      <c r="E13" t="n">
        <v>24.42</v>
      </c>
      <c r="F13" t="n">
        <v>18.87</v>
      </c>
      <c r="G13" t="n">
        <v>19.19</v>
      </c>
      <c r="H13" t="n">
        <v>0.27</v>
      </c>
      <c r="I13" t="n">
        <v>59</v>
      </c>
      <c r="J13" t="n">
        <v>247.51</v>
      </c>
      <c r="K13" t="n">
        <v>58.47</v>
      </c>
      <c r="L13" t="n">
        <v>3.75</v>
      </c>
      <c r="M13" t="n">
        <v>57</v>
      </c>
      <c r="N13" t="n">
        <v>60.29</v>
      </c>
      <c r="O13" t="n">
        <v>30760.49</v>
      </c>
      <c r="P13" t="n">
        <v>298.96</v>
      </c>
      <c r="Q13" t="n">
        <v>444.57</v>
      </c>
      <c r="R13" t="n">
        <v>112.37</v>
      </c>
      <c r="S13" t="n">
        <v>48.21</v>
      </c>
      <c r="T13" t="n">
        <v>25895.64</v>
      </c>
      <c r="U13" t="n">
        <v>0.43</v>
      </c>
      <c r="V13" t="n">
        <v>0.72</v>
      </c>
      <c r="W13" t="n">
        <v>0.26</v>
      </c>
      <c r="X13" t="n">
        <v>1.6</v>
      </c>
      <c r="Y13" t="n">
        <v>1</v>
      </c>
      <c r="Z13" t="n">
        <v>10</v>
      </c>
      <c r="AA13" t="n">
        <v>552.7578283796078</v>
      </c>
      <c r="AB13" t="n">
        <v>756.307646743294</v>
      </c>
      <c r="AC13" t="n">
        <v>684.1267064225623</v>
      </c>
      <c r="AD13" t="n">
        <v>552757.8283796078</v>
      </c>
      <c r="AE13" t="n">
        <v>756307.646743294</v>
      </c>
      <c r="AF13" t="n">
        <v>5.075586491378863e-06</v>
      </c>
      <c r="AG13" t="n">
        <v>29</v>
      </c>
      <c r="AH13" t="n">
        <v>684126.7064225622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4.1925</v>
      </c>
      <c r="E14" t="n">
        <v>23.85</v>
      </c>
      <c r="F14" t="n">
        <v>18.55</v>
      </c>
      <c r="G14" t="n">
        <v>20.61</v>
      </c>
      <c r="H14" t="n">
        <v>0.29</v>
      </c>
      <c r="I14" t="n">
        <v>54</v>
      </c>
      <c r="J14" t="n">
        <v>247.96</v>
      </c>
      <c r="K14" t="n">
        <v>58.47</v>
      </c>
      <c r="L14" t="n">
        <v>4</v>
      </c>
      <c r="M14" t="n">
        <v>52</v>
      </c>
      <c r="N14" t="n">
        <v>60.48</v>
      </c>
      <c r="O14" t="n">
        <v>30815.5</v>
      </c>
      <c r="P14" t="n">
        <v>293.41</v>
      </c>
      <c r="Q14" t="n">
        <v>444.58</v>
      </c>
      <c r="R14" t="n">
        <v>101.24</v>
      </c>
      <c r="S14" t="n">
        <v>48.21</v>
      </c>
      <c r="T14" t="n">
        <v>20355.53</v>
      </c>
      <c r="U14" t="n">
        <v>0.48</v>
      </c>
      <c r="V14" t="n">
        <v>0.74</v>
      </c>
      <c r="W14" t="n">
        <v>0.25</v>
      </c>
      <c r="X14" t="n">
        <v>1.27</v>
      </c>
      <c r="Y14" t="n">
        <v>1</v>
      </c>
      <c r="Z14" t="n">
        <v>10</v>
      </c>
      <c r="AA14" t="n">
        <v>532.0781849519361</v>
      </c>
      <c r="AB14" t="n">
        <v>728.012846284074</v>
      </c>
      <c r="AC14" t="n">
        <v>658.5323220071684</v>
      </c>
      <c r="AD14" t="n">
        <v>532078.1849519361</v>
      </c>
      <c r="AE14" t="n">
        <v>728012.846284074</v>
      </c>
      <c r="AF14" t="n">
        <v>5.195926250208987e-06</v>
      </c>
      <c r="AG14" t="n">
        <v>28</v>
      </c>
      <c r="AH14" t="n">
        <v>658532.3220071684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4.1883</v>
      </c>
      <c r="E15" t="n">
        <v>23.88</v>
      </c>
      <c r="F15" t="n">
        <v>18.71</v>
      </c>
      <c r="G15" t="n">
        <v>22.01</v>
      </c>
      <c r="H15" t="n">
        <v>0.3</v>
      </c>
      <c r="I15" t="n">
        <v>51</v>
      </c>
      <c r="J15" t="n">
        <v>248.4</v>
      </c>
      <c r="K15" t="n">
        <v>58.47</v>
      </c>
      <c r="L15" t="n">
        <v>4.25</v>
      </c>
      <c r="M15" t="n">
        <v>49</v>
      </c>
      <c r="N15" t="n">
        <v>60.68</v>
      </c>
      <c r="O15" t="n">
        <v>30870.57</v>
      </c>
      <c r="P15" t="n">
        <v>295.89</v>
      </c>
      <c r="Q15" t="n">
        <v>444.55</v>
      </c>
      <c r="R15" t="n">
        <v>108.51</v>
      </c>
      <c r="S15" t="n">
        <v>48.21</v>
      </c>
      <c r="T15" t="n">
        <v>24007.25</v>
      </c>
      <c r="U15" t="n">
        <v>0.44</v>
      </c>
      <c r="V15" t="n">
        <v>0.73</v>
      </c>
      <c r="W15" t="n">
        <v>0.21</v>
      </c>
      <c r="X15" t="n">
        <v>1.43</v>
      </c>
      <c r="Y15" t="n">
        <v>1</v>
      </c>
      <c r="Z15" t="n">
        <v>10</v>
      </c>
      <c r="AA15" t="n">
        <v>534.4677856040413</v>
      </c>
      <c r="AB15" t="n">
        <v>731.2824033180249</v>
      </c>
      <c r="AC15" t="n">
        <v>661.489837106651</v>
      </c>
      <c r="AD15" t="n">
        <v>534467.7856040413</v>
      </c>
      <c r="AE15" t="n">
        <v>731282.4033180248</v>
      </c>
      <c r="AF15" t="n">
        <v>5.190721028920763e-06</v>
      </c>
      <c r="AG15" t="n">
        <v>28</v>
      </c>
      <c r="AH15" t="n">
        <v>661489.8371066509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4.1827</v>
      </c>
      <c r="E16" t="n">
        <v>23.91</v>
      </c>
      <c r="F16" t="n">
        <v>18.84</v>
      </c>
      <c r="G16" t="n">
        <v>23.07</v>
      </c>
      <c r="H16" t="n">
        <v>0.32</v>
      </c>
      <c r="I16" t="n">
        <v>49</v>
      </c>
      <c r="J16" t="n">
        <v>248.85</v>
      </c>
      <c r="K16" t="n">
        <v>58.47</v>
      </c>
      <c r="L16" t="n">
        <v>4.5</v>
      </c>
      <c r="M16" t="n">
        <v>47</v>
      </c>
      <c r="N16" t="n">
        <v>60.88</v>
      </c>
      <c r="O16" t="n">
        <v>30925.72</v>
      </c>
      <c r="P16" t="n">
        <v>297.93</v>
      </c>
      <c r="Q16" t="n">
        <v>444.58</v>
      </c>
      <c r="R16" t="n">
        <v>111.95</v>
      </c>
      <c r="S16" t="n">
        <v>48.21</v>
      </c>
      <c r="T16" t="n">
        <v>25735.42</v>
      </c>
      <c r="U16" t="n">
        <v>0.43</v>
      </c>
      <c r="V16" t="n">
        <v>0.72</v>
      </c>
      <c r="W16" t="n">
        <v>0.24</v>
      </c>
      <c r="X16" t="n">
        <v>1.56</v>
      </c>
      <c r="Y16" t="n">
        <v>1</v>
      </c>
      <c r="Z16" t="n">
        <v>10</v>
      </c>
      <c r="AA16" t="n">
        <v>536.5608654577119</v>
      </c>
      <c r="AB16" t="n">
        <v>734.146247513983</v>
      </c>
      <c r="AC16" t="n">
        <v>664.0803600319774</v>
      </c>
      <c r="AD16" t="n">
        <v>536560.8654577119</v>
      </c>
      <c r="AE16" t="n">
        <v>734146.2475139829</v>
      </c>
      <c r="AF16" t="n">
        <v>5.183780733869798e-06</v>
      </c>
      <c r="AG16" t="n">
        <v>28</v>
      </c>
      <c r="AH16" t="n">
        <v>664080.3600319774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4.2447</v>
      </c>
      <c r="E17" t="n">
        <v>23.56</v>
      </c>
      <c r="F17" t="n">
        <v>18.63</v>
      </c>
      <c r="G17" t="n">
        <v>24.3</v>
      </c>
      <c r="H17" t="n">
        <v>0.34</v>
      </c>
      <c r="I17" t="n">
        <v>46</v>
      </c>
      <c r="J17" t="n">
        <v>249.3</v>
      </c>
      <c r="K17" t="n">
        <v>58.47</v>
      </c>
      <c r="L17" t="n">
        <v>4.75</v>
      </c>
      <c r="M17" t="n">
        <v>44</v>
      </c>
      <c r="N17" t="n">
        <v>61.07</v>
      </c>
      <c r="O17" t="n">
        <v>30980.93</v>
      </c>
      <c r="P17" t="n">
        <v>294.24</v>
      </c>
      <c r="Q17" t="n">
        <v>444.59</v>
      </c>
      <c r="R17" t="n">
        <v>104.85</v>
      </c>
      <c r="S17" t="n">
        <v>48.21</v>
      </c>
      <c r="T17" t="n">
        <v>22200.18</v>
      </c>
      <c r="U17" t="n">
        <v>0.46</v>
      </c>
      <c r="V17" t="n">
        <v>0.73</v>
      </c>
      <c r="W17" t="n">
        <v>0.24</v>
      </c>
      <c r="X17" t="n">
        <v>1.35</v>
      </c>
      <c r="Y17" t="n">
        <v>1</v>
      </c>
      <c r="Z17" t="n">
        <v>10</v>
      </c>
      <c r="AA17" t="n">
        <v>529.8124832441839</v>
      </c>
      <c r="AB17" t="n">
        <v>724.9128132518227</v>
      </c>
      <c r="AC17" t="n">
        <v>655.7281517765913</v>
      </c>
      <c r="AD17" t="n">
        <v>529812.4832441839</v>
      </c>
      <c r="AE17" t="n">
        <v>724912.8132518227</v>
      </c>
      <c r="AF17" t="n">
        <v>5.260619714791195e-06</v>
      </c>
      <c r="AG17" t="n">
        <v>28</v>
      </c>
      <c r="AH17" t="n">
        <v>655728.1517765913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4.294</v>
      </c>
      <c r="E18" t="n">
        <v>23.29</v>
      </c>
      <c r="F18" t="n">
        <v>18.5</v>
      </c>
      <c r="G18" t="n">
        <v>25.81</v>
      </c>
      <c r="H18" t="n">
        <v>0.36</v>
      </c>
      <c r="I18" t="n">
        <v>43</v>
      </c>
      <c r="J18" t="n">
        <v>249.75</v>
      </c>
      <c r="K18" t="n">
        <v>58.47</v>
      </c>
      <c r="L18" t="n">
        <v>5</v>
      </c>
      <c r="M18" t="n">
        <v>41</v>
      </c>
      <c r="N18" t="n">
        <v>61.27</v>
      </c>
      <c r="O18" t="n">
        <v>31036.22</v>
      </c>
      <c r="P18" t="n">
        <v>292.11</v>
      </c>
      <c r="Q18" t="n">
        <v>444.57</v>
      </c>
      <c r="R18" t="n">
        <v>100.65</v>
      </c>
      <c r="S18" t="n">
        <v>48.21</v>
      </c>
      <c r="T18" t="n">
        <v>20117.19</v>
      </c>
      <c r="U18" t="n">
        <v>0.48</v>
      </c>
      <c r="V18" t="n">
        <v>0.74</v>
      </c>
      <c r="W18" t="n">
        <v>0.23</v>
      </c>
      <c r="X18" t="n">
        <v>1.22</v>
      </c>
      <c r="Y18" t="n">
        <v>1</v>
      </c>
      <c r="Z18" t="n">
        <v>10</v>
      </c>
      <c r="AA18" t="n">
        <v>515.1904434745202</v>
      </c>
      <c r="AB18" t="n">
        <v>704.9062933601015</v>
      </c>
      <c r="AC18" t="n">
        <v>637.6310260640091</v>
      </c>
      <c r="AD18" t="n">
        <v>515190.4434745202</v>
      </c>
      <c r="AE18" t="n">
        <v>704906.2933601015</v>
      </c>
      <c r="AF18" t="n">
        <v>5.321719098007725e-06</v>
      </c>
      <c r="AG18" t="n">
        <v>27</v>
      </c>
      <c r="AH18" t="n">
        <v>637631.0260640092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4.324</v>
      </c>
      <c r="E19" t="n">
        <v>23.13</v>
      </c>
      <c r="F19" t="n">
        <v>18.43</v>
      </c>
      <c r="G19" t="n">
        <v>26.98</v>
      </c>
      <c r="H19" t="n">
        <v>0.37</v>
      </c>
      <c r="I19" t="n">
        <v>41</v>
      </c>
      <c r="J19" t="n">
        <v>250.2</v>
      </c>
      <c r="K19" t="n">
        <v>58.47</v>
      </c>
      <c r="L19" t="n">
        <v>5.25</v>
      </c>
      <c r="M19" t="n">
        <v>39</v>
      </c>
      <c r="N19" t="n">
        <v>61.47</v>
      </c>
      <c r="O19" t="n">
        <v>31091.59</v>
      </c>
      <c r="P19" t="n">
        <v>290.82</v>
      </c>
      <c r="Q19" t="n">
        <v>444.57</v>
      </c>
      <c r="R19" t="n">
        <v>98.3</v>
      </c>
      <c r="S19" t="n">
        <v>48.21</v>
      </c>
      <c r="T19" t="n">
        <v>18952.45</v>
      </c>
      <c r="U19" t="n">
        <v>0.49</v>
      </c>
      <c r="V19" t="n">
        <v>0.74</v>
      </c>
      <c r="W19" t="n">
        <v>0.23</v>
      </c>
      <c r="X19" t="n">
        <v>1.16</v>
      </c>
      <c r="Y19" t="n">
        <v>1</v>
      </c>
      <c r="Z19" t="n">
        <v>10</v>
      </c>
      <c r="AA19" t="n">
        <v>512.4760377161708</v>
      </c>
      <c r="AB19" t="n">
        <v>701.1923236503974</v>
      </c>
      <c r="AC19" t="n">
        <v>634.2715124108099</v>
      </c>
      <c r="AD19" t="n">
        <v>512476.0377161708</v>
      </c>
      <c r="AE19" t="n">
        <v>701192.3236503974</v>
      </c>
      <c r="AF19" t="n">
        <v>5.358899250066465e-06</v>
      </c>
      <c r="AG19" t="n">
        <v>27</v>
      </c>
      <c r="AH19" t="n">
        <v>634271.5124108099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4.3517</v>
      </c>
      <c r="E20" t="n">
        <v>22.98</v>
      </c>
      <c r="F20" t="n">
        <v>18.38</v>
      </c>
      <c r="G20" t="n">
        <v>28.28</v>
      </c>
      <c r="H20" t="n">
        <v>0.39</v>
      </c>
      <c r="I20" t="n">
        <v>39</v>
      </c>
      <c r="J20" t="n">
        <v>250.64</v>
      </c>
      <c r="K20" t="n">
        <v>58.47</v>
      </c>
      <c r="L20" t="n">
        <v>5.5</v>
      </c>
      <c r="M20" t="n">
        <v>37</v>
      </c>
      <c r="N20" t="n">
        <v>61.67</v>
      </c>
      <c r="O20" t="n">
        <v>31147.02</v>
      </c>
      <c r="P20" t="n">
        <v>289.74</v>
      </c>
      <c r="Q20" t="n">
        <v>444.6</v>
      </c>
      <c r="R20" t="n">
        <v>96.72</v>
      </c>
      <c r="S20" t="n">
        <v>48.21</v>
      </c>
      <c r="T20" t="n">
        <v>18171.25</v>
      </c>
      <c r="U20" t="n">
        <v>0.5</v>
      </c>
      <c r="V20" t="n">
        <v>0.74</v>
      </c>
      <c r="W20" t="n">
        <v>0.22</v>
      </c>
      <c r="X20" t="n">
        <v>1.1</v>
      </c>
      <c r="Y20" t="n">
        <v>1</v>
      </c>
      <c r="Z20" t="n">
        <v>10</v>
      </c>
      <c r="AA20" t="n">
        <v>510.1268394552285</v>
      </c>
      <c r="AB20" t="n">
        <v>697.9780469504634</v>
      </c>
      <c r="AC20" t="n">
        <v>631.3640017678518</v>
      </c>
      <c r="AD20" t="n">
        <v>510126.8394552285</v>
      </c>
      <c r="AE20" t="n">
        <v>697978.0469504634</v>
      </c>
      <c r="AF20" t="n">
        <v>5.393228923800703e-06</v>
      </c>
      <c r="AG20" t="n">
        <v>27</v>
      </c>
      <c r="AH20" t="n">
        <v>631364.0017678519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4.3838</v>
      </c>
      <c r="E21" t="n">
        <v>22.81</v>
      </c>
      <c r="F21" t="n">
        <v>18.31</v>
      </c>
      <c r="G21" t="n">
        <v>29.69</v>
      </c>
      <c r="H21" t="n">
        <v>0.41</v>
      </c>
      <c r="I21" t="n">
        <v>37</v>
      </c>
      <c r="J21" t="n">
        <v>251.09</v>
      </c>
      <c r="K21" t="n">
        <v>58.47</v>
      </c>
      <c r="L21" t="n">
        <v>5.75</v>
      </c>
      <c r="M21" t="n">
        <v>35</v>
      </c>
      <c r="N21" t="n">
        <v>61.87</v>
      </c>
      <c r="O21" t="n">
        <v>31202.53</v>
      </c>
      <c r="P21" t="n">
        <v>288.35</v>
      </c>
      <c r="Q21" t="n">
        <v>444.57</v>
      </c>
      <c r="R21" t="n">
        <v>94.17</v>
      </c>
      <c r="S21" t="n">
        <v>48.21</v>
      </c>
      <c r="T21" t="n">
        <v>16907.4</v>
      </c>
      <c r="U21" t="n">
        <v>0.51</v>
      </c>
      <c r="V21" t="n">
        <v>0.75</v>
      </c>
      <c r="W21" t="n">
        <v>0.22</v>
      </c>
      <c r="X21" t="n">
        <v>1.03</v>
      </c>
      <c r="Y21" t="n">
        <v>1</v>
      </c>
      <c r="Z21" t="n">
        <v>10</v>
      </c>
      <c r="AA21" t="n">
        <v>507.314420509692</v>
      </c>
      <c r="AB21" t="n">
        <v>694.1299712740132</v>
      </c>
      <c r="AC21" t="n">
        <v>627.8831810331538</v>
      </c>
      <c r="AD21" t="n">
        <v>507314.4205096919</v>
      </c>
      <c r="AE21" t="n">
        <v>694129.9712740132</v>
      </c>
      <c r="AF21" t="n">
        <v>5.433011686503556e-06</v>
      </c>
      <c r="AG21" t="n">
        <v>27</v>
      </c>
      <c r="AH21" t="n">
        <v>627883.1810331539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4.3971</v>
      </c>
      <c r="E22" t="n">
        <v>22.74</v>
      </c>
      <c r="F22" t="n">
        <v>18.29</v>
      </c>
      <c r="G22" t="n">
        <v>30.48</v>
      </c>
      <c r="H22" t="n">
        <v>0.42</v>
      </c>
      <c r="I22" t="n">
        <v>36</v>
      </c>
      <c r="J22" t="n">
        <v>251.55</v>
      </c>
      <c r="K22" t="n">
        <v>58.47</v>
      </c>
      <c r="L22" t="n">
        <v>6</v>
      </c>
      <c r="M22" t="n">
        <v>34</v>
      </c>
      <c r="N22" t="n">
        <v>62.07</v>
      </c>
      <c r="O22" t="n">
        <v>31258.11</v>
      </c>
      <c r="P22" t="n">
        <v>287.73</v>
      </c>
      <c r="Q22" t="n">
        <v>444.58</v>
      </c>
      <c r="R22" t="n">
        <v>93.44</v>
      </c>
      <c r="S22" t="n">
        <v>48.21</v>
      </c>
      <c r="T22" t="n">
        <v>16546.69</v>
      </c>
      <c r="U22" t="n">
        <v>0.52</v>
      </c>
      <c r="V22" t="n">
        <v>0.75</v>
      </c>
      <c r="W22" t="n">
        <v>0.22</v>
      </c>
      <c r="X22" t="n">
        <v>1.01</v>
      </c>
      <c r="Y22" t="n">
        <v>1</v>
      </c>
      <c r="Z22" t="n">
        <v>10</v>
      </c>
      <c r="AA22" t="n">
        <v>506.1747610309903</v>
      </c>
      <c r="AB22" t="n">
        <v>692.5706388970257</v>
      </c>
      <c r="AC22" t="n">
        <v>626.4726691496896</v>
      </c>
      <c r="AD22" t="n">
        <v>506174.7610309903</v>
      </c>
      <c r="AE22" t="n">
        <v>692570.6388970257</v>
      </c>
      <c r="AF22" t="n">
        <v>5.449494887249597e-06</v>
      </c>
      <c r="AG22" t="n">
        <v>27</v>
      </c>
      <c r="AH22" t="n">
        <v>626472.6691496896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4.4313</v>
      </c>
      <c r="E23" t="n">
        <v>22.57</v>
      </c>
      <c r="F23" t="n">
        <v>18.2</v>
      </c>
      <c r="G23" t="n">
        <v>32.12</v>
      </c>
      <c r="H23" t="n">
        <v>0.44</v>
      </c>
      <c r="I23" t="n">
        <v>34</v>
      </c>
      <c r="J23" t="n">
        <v>252</v>
      </c>
      <c r="K23" t="n">
        <v>58.47</v>
      </c>
      <c r="L23" t="n">
        <v>6.25</v>
      </c>
      <c r="M23" t="n">
        <v>32</v>
      </c>
      <c r="N23" t="n">
        <v>62.27</v>
      </c>
      <c r="O23" t="n">
        <v>31313.77</v>
      </c>
      <c r="P23" t="n">
        <v>286.3</v>
      </c>
      <c r="Q23" t="n">
        <v>444.56</v>
      </c>
      <c r="R23" t="n">
        <v>90.81999999999999</v>
      </c>
      <c r="S23" t="n">
        <v>48.21</v>
      </c>
      <c r="T23" t="n">
        <v>15243.5</v>
      </c>
      <c r="U23" t="n">
        <v>0.53</v>
      </c>
      <c r="V23" t="n">
        <v>0.75</v>
      </c>
      <c r="W23" t="n">
        <v>0.22</v>
      </c>
      <c r="X23" t="n">
        <v>0.93</v>
      </c>
      <c r="Y23" t="n">
        <v>1</v>
      </c>
      <c r="Z23" t="n">
        <v>10</v>
      </c>
      <c r="AA23" t="n">
        <v>503.2044843328545</v>
      </c>
      <c r="AB23" t="n">
        <v>688.5065752792768</v>
      </c>
      <c r="AC23" t="n">
        <v>622.7964740596695</v>
      </c>
      <c r="AD23" t="n">
        <v>503204.4843328545</v>
      </c>
      <c r="AE23" t="n">
        <v>688506.5752792768</v>
      </c>
      <c r="AF23" t="n">
        <v>5.491880260596562e-06</v>
      </c>
      <c r="AG23" t="n">
        <v>27</v>
      </c>
      <c r="AH23" t="n">
        <v>622796.4740596695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4.4424</v>
      </c>
      <c r="E24" t="n">
        <v>22.51</v>
      </c>
      <c r="F24" t="n">
        <v>18.2</v>
      </c>
      <c r="G24" t="n">
        <v>33.08</v>
      </c>
      <c r="H24" t="n">
        <v>0.46</v>
      </c>
      <c r="I24" t="n">
        <v>33</v>
      </c>
      <c r="J24" t="n">
        <v>252.45</v>
      </c>
      <c r="K24" t="n">
        <v>58.47</v>
      </c>
      <c r="L24" t="n">
        <v>6.5</v>
      </c>
      <c r="M24" t="n">
        <v>31</v>
      </c>
      <c r="N24" t="n">
        <v>62.47</v>
      </c>
      <c r="O24" t="n">
        <v>31369.49</v>
      </c>
      <c r="P24" t="n">
        <v>285.87</v>
      </c>
      <c r="Q24" t="n">
        <v>444.61</v>
      </c>
      <c r="R24" t="n">
        <v>90.41</v>
      </c>
      <c r="S24" t="n">
        <v>48.21</v>
      </c>
      <c r="T24" t="n">
        <v>15044.65</v>
      </c>
      <c r="U24" t="n">
        <v>0.53</v>
      </c>
      <c r="V24" t="n">
        <v>0.75</v>
      </c>
      <c r="W24" t="n">
        <v>0.22</v>
      </c>
      <c r="X24" t="n">
        <v>0.92</v>
      </c>
      <c r="Y24" t="n">
        <v>1</v>
      </c>
      <c r="Z24" t="n">
        <v>10</v>
      </c>
      <c r="AA24" t="n">
        <v>502.3903311683771</v>
      </c>
      <c r="AB24" t="n">
        <v>687.392615001736</v>
      </c>
      <c r="AC24" t="n">
        <v>621.7888285875641</v>
      </c>
      <c r="AD24" t="n">
        <v>502390.3311683771</v>
      </c>
      <c r="AE24" t="n">
        <v>687392.615001736</v>
      </c>
      <c r="AF24" t="n">
        <v>5.505636916858295e-06</v>
      </c>
      <c r="AG24" t="n">
        <v>27</v>
      </c>
      <c r="AH24" t="n">
        <v>621788.8285875642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4.459</v>
      </c>
      <c r="E25" t="n">
        <v>22.43</v>
      </c>
      <c r="F25" t="n">
        <v>18.16</v>
      </c>
      <c r="G25" t="n">
        <v>34.05</v>
      </c>
      <c r="H25" t="n">
        <v>0.47</v>
      </c>
      <c r="I25" t="n">
        <v>32</v>
      </c>
      <c r="J25" t="n">
        <v>252.9</v>
      </c>
      <c r="K25" t="n">
        <v>58.47</v>
      </c>
      <c r="L25" t="n">
        <v>6.75</v>
      </c>
      <c r="M25" t="n">
        <v>30</v>
      </c>
      <c r="N25" t="n">
        <v>62.68</v>
      </c>
      <c r="O25" t="n">
        <v>31425.3</v>
      </c>
      <c r="P25" t="n">
        <v>285.37</v>
      </c>
      <c r="Q25" t="n">
        <v>444.59</v>
      </c>
      <c r="R25" t="n">
        <v>89.44</v>
      </c>
      <c r="S25" t="n">
        <v>48.21</v>
      </c>
      <c r="T25" t="n">
        <v>14563.64</v>
      </c>
      <c r="U25" t="n">
        <v>0.54</v>
      </c>
      <c r="V25" t="n">
        <v>0.75</v>
      </c>
      <c r="W25" t="n">
        <v>0.21</v>
      </c>
      <c r="X25" t="n">
        <v>0.88</v>
      </c>
      <c r="Y25" t="n">
        <v>1</v>
      </c>
      <c r="Z25" t="n">
        <v>10</v>
      </c>
      <c r="AA25" t="n">
        <v>491.0850702438984</v>
      </c>
      <c r="AB25" t="n">
        <v>671.9242582519526</v>
      </c>
      <c r="AC25" t="n">
        <v>607.7967500960049</v>
      </c>
      <c r="AD25" t="n">
        <v>491085.0702438984</v>
      </c>
      <c r="AE25" t="n">
        <v>671924.2582519526</v>
      </c>
      <c r="AF25" t="n">
        <v>5.526209934330797e-06</v>
      </c>
      <c r="AG25" t="n">
        <v>26</v>
      </c>
      <c r="AH25" t="n">
        <v>607796.7500960049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4.4736</v>
      </c>
      <c r="E26" t="n">
        <v>22.35</v>
      </c>
      <c r="F26" t="n">
        <v>18.13</v>
      </c>
      <c r="G26" t="n">
        <v>35.1</v>
      </c>
      <c r="H26" t="n">
        <v>0.49</v>
      </c>
      <c r="I26" t="n">
        <v>31</v>
      </c>
      <c r="J26" t="n">
        <v>253.35</v>
      </c>
      <c r="K26" t="n">
        <v>58.47</v>
      </c>
      <c r="L26" t="n">
        <v>7</v>
      </c>
      <c r="M26" t="n">
        <v>29</v>
      </c>
      <c r="N26" t="n">
        <v>62.88</v>
      </c>
      <c r="O26" t="n">
        <v>31481.17</v>
      </c>
      <c r="P26" t="n">
        <v>284.62</v>
      </c>
      <c r="Q26" t="n">
        <v>444.55</v>
      </c>
      <c r="R26" t="n">
        <v>88.44</v>
      </c>
      <c r="S26" t="n">
        <v>48.21</v>
      </c>
      <c r="T26" t="n">
        <v>14071.7</v>
      </c>
      <c r="U26" t="n">
        <v>0.55</v>
      </c>
      <c r="V26" t="n">
        <v>0.75</v>
      </c>
      <c r="W26" t="n">
        <v>0.21</v>
      </c>
      <c r="X26" t="n">
        <v>0.86</v>
      </c>
      <c r="Y26" t="n">
        <v>1</v>
      </c>
      <c r="Z26" t="n">
        <v>10</v>
      </c>
      <c r="AA26" t="n">
        <v>489.8049721955006</v>
      </c>
      <c r="AB26" t="n">
        <v>670.1727716281947</v>
      </c>
      <c r="AC26" t="n">
        <v>606.2124228973914</v>
      </c>
      <c r="AD26" t="n">
        <v>489804.9721955006</v>
      </c>
      <c r="AE26" t="n">
        <v>670172.7716281947</v>
      </c>
      <c r="AF26" t="n">
        <v>5.544304274999385e-06</v>
      </c>
      <c r="AG26" t="n">
        <v>26</v>
      </c>
      <c r="AH26" t="n">
        <v>606212.4228973915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4.5068</v>
      </c>
      <c r="E27" t="n">
        <v>22.19</v>
      </c>
      <c r="F27" t="n">
        <v>18.06</v>
      </c>
      <c r="G27" t="n">
        <v>37.37</v>
      </c>
      <c r="H27" t="n">
        <v>0.51</v>
      </c>
      <c r="I27" t="n">
        <v>29</v>
      </c>
      <c r="J27" t="n">
        <v>253.81</v>
      </c>
      <c r="K27" t="n">
        <v>58.47</v>
      </c>
      <c r="L27" t="n">
        <v>7.25</v>
      </c>
      <c r="M27" t="n">
        <v>27</v>
      </c>
      <c r="N27" t="n">
        <v>63.08</v>
      </c>
      <c r="O27" t="n">
        <v>31537.13</v>
      </c>
      <c r="P27" t="n">
        <v>283.35</v>
      </c>
      <c r="Q27" t="n">
        <v>444.57</v>
      </c>
      <c r="R27" t="n">
        <v>86.13</v>
      </c>
      <c r="S27" t="n">
        <v>48.21</v>
      </c>
      <c r="T27" t="n">
        <v>12922.98</v>
      </c>
      <c r="U27" t="n">
        <v>0.5600000000000001</v>
      </c>
      <c r="V27" t="n">
        <v>0.76</v>
      </c>
      <c r="W27" t="n">
        <v>0.21</v>
      </c>
      <c r="X27" t="n">
        <v>0.78</v>
      </c>
      <c r="Y27" t="n">
        <v>1</v>
      </c>
      <c r="Z27" t="n">
        <v>10</v>
      </c>
      <c r="AA27" t="n">
        <v>487.1513452247386</v>
      </c>
      <c r="AB27" t="n">
        <v>666.5419621370386</v>
      </c>
      <c r="AC27" t="n">
        <v>602.9281327681981</v>
      </c>
      <c r="AD27" t="n">
        <v>487151.3452247386</v>
      </c>
      <c r="AE27" t="n">
        <v>666541.9621370386</v>
      </c>
      <c r="AF27" t="n">
        <v>5.585450309944391e-06</v>
      </c>
      <c r="AG27" t="n">
        <v>26</v>
      </c>
      <c r="AH27" t="n">
        <v>602928.1327681981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4.5256</v>
      </c>
      <c r="E28" t="n">
        <v>22.1</v>
      </c>
      <c r="F28" t="n">
        <v>18.02</v>
      </c>
      <c r="G28" t="n">
        <v>38.61</v>
      </c>
      <c r="H28" t="n">
        <v>0.52</v>
      </c>
      <c r="I28" t="n">
        <v>28</v>
      </c>
      <c r="J28" t="n">
        <v>254.26</v>
      </c>
      <c r="K28" t="n">
        <v>58.47</v>
      </c>
      <c r="L28" t="n">
        <v>7.5</v>
      </c>
      <c r="M28" t="n">
        <v>26</v>
      </c>
      <c r="N28" t="n">
        <v>63.29</v>
      </c>
      <c r="O28" t="n">
        <v>31593.16</v>
      </c>
      <c r="P28" t="n">
        <v>282.23</v>
      </c>
      <c r="Q28" t="n">
        <v>444.55</v>
      </c>
      <c r="R28" t="n">
        <v>84.64</v>
      </c>
      <c r="S28" t="n">
        <v>48.21</v>
      </c>
      <c r="T28" t="n">
        <v>12183.95</v>
      </c>
      <c r="U28" t="n">
        <v>0.57</v>
      </c>
      <c r="V28" t="n">
        <v>0.76</v>
      </c>
      <c r="W28" t="n">
        <v>0.21</v>
      </c>
      <c r="X28" t="n">
        <v>0.74</v>
      </c>
      <c r="Y28" t="n">
        <v>1</v>
      </c>
      <c r="Z28" t="n">
        <v>10</v>
      </c>
      <c r="AA28" t="n">
        <v>485.4502537658512</v>
      </c>
      <c r="AB28" t="n">
        <v>664.2144537561302</v>
      </c>
      <c r="AC28" t="n">
        <v>600.8227585204851</v>
      </c>
      <c r="AD28" t="n">
        <v>485450.2537658513</v>
      </c>
      <c r="AE28" t="n">
        <v>664214.4537561302</v>
      </c>
      <c r="AF28" t="n">
        <v>5.608749871901201e-06</v>
      </c>
      <c r="AG28" t="n">
        <v>26</v>
      </c>
      <c r="AH28" t="n">
        <v>600822.7585204851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4.5545</v>
      </c>
      <c r="E29" t="n">
        <v>21.96</v>
      </c>
      <c r="F29" t="n">
        <v>17.92</v>
      </c>
      <c r="G29" t="n">
        <v>39.83</v>
      </c>
      <c r="H29" t="n">
        <v>0.54</v>
      </c>
      <c r="I29" t="n">
        <v>27</v>
      </c>
      <c r="J29" t="n">
        <v>254.72</v>
      </c>
      <c r="K29" t="n">
        <v>58.47</v>
      </c>
      <c r="L29" t="n">
        <v>7.75</v>
      </c>
      <c r="M29" t="n">
        <v>25</v>
      </c>
      <c r="N29" t="n">
        <v>63.49</v>
      </c>
      <c r="O29" t="n">
        <v>31649.26</v>
      </c>
      <c r="P29" t="n">
        <v>280.62</v>
      </c>
      <c r="Q29" t="n">
        <v>444.55</v>
      </c>
      <c r="R29" t="n">
        <v>81.22</v>
      </c>
      <c r="S29" t="n">
        <v>48.21</v>
      </c>
      <c r="T29" t="n">
        <v>10481.07</v>
      </c>
      <c r="U29" t="n">
        <v>0.59</v>
      </c>
      <c r="V29" t="n">
        <v>0.76</v>
      </c>
      <c r="W29" t="n">
        <v>0.21</v>
      </c>
      <c r="X29" t="n">
        <v>0.65</v>
      </c>
      <c r="Y29" t="n">
        <v>1</v>
      </c>
      <c r="Z29" t="n">
        <v>10</v>
      </c>
      <c r="AA29" t="n">
        <v>482.7657747316926</v>
      </c>
      <c r="AB29" t="n">
        <v>660.5414311107378</v>
      </c>
      <c r="AC29" t="n">
        <v>597.5002840012494</v>
      </c>
      <c r="AD29" t="n">
        <v>482765.7747316926</v>
      </c>
      <c r="AE29" t="n">
        <v>660541.4311107378</v>
      </c>
      <c r="AF29" t="n">
        <v>5.644566751717789e-06</v>
      </c>
      <c r="AG29" t="n">
        <v>26</v>
      </c>
      <c r="AH29" t="n">
        <v>597500.2840012494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4.5584</v>
      </c>
      <c r="E30" t="n">
        <v>21.94</v>
      </c>
      <c r="F30" t="n">
        <v>17.91</v>
      </c>
      <c r="G30" t="n">
        <v>39.79</v>
      </c>
      <c r="H30" t="n">
        <v>0.5600000000000001</v>
      </c>
      <c r="I30" t="n">
        <v>27</v>
      </c>
      <c r="J30" t="n">
        <v>255.17</v>
      </c>
      <c r="K30" t="n">
        <v>58.47</v>
      </c>
      <c r="L30" t="n">
        <v>8</v>
      </c>
      <c r="M30" t="n">
        <v>25</v>
      </c>
      <c r="N30" t="n">
        <v>63.7</v>
      </c>
      <c r="O30" t="n">
        <v>31705.44</v>
      </c>
      <c r="P30" t="n">
        <v>280.17</v>
      </c>
      <c r="Q30" t="n">
        <v>444.55</v>
      </c>
      <c r="R30" t="n">
        <v>81.28</v>
      </c>
      <c r="S30" t="n">
        <v>48.21</v>
      </c>
      <c r="T30" t="n">
        <v>10512.18</v>
      </c>
      <c r="U30" t="n">
        <v>0.59</v>
      </c>
      <c r="V30" t="n">
        <v>0.76</v>
      </c>
      <c r="W30" t="n">
        <v>0.19</v>
      </c>
      <c r="X30" t="n">
        <v>0.63</v>
      </c>
      <c r="Y30" t="n">
        <v>1</v>
      </c>
      <c r="Z30" t="n">
        <v>10</v>
      </c>
      <c r="AA30" t="n">
        <v>482.296793373459</v>
      </c>
      <c r="AB30" t="n">
        <v>659.8997501264054</v>
      </c>
      <c r="AC30" t="n">
        <v>596.9198441494568</v>
      </c>
      <c r="AD30" t="n">
        <v>482296.793373459</v>
      </c>
      <c r="AE30" t="n">
        <v>659899.7501264054</v>
      </c>
      <c r="AF30" t="n">
        <v>5.649400171485425e-06</v>
      </c>
      <c r="AG30" t="n">
        <v>26</v>
      </c>
      <c r="AH30" t="n">
        <v>596919.8441494568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4.5379</v>
      </c>
      <c r="E31" t="n">
        <v>22.04</v>
      </c>
      <c r="F31" t="n">
        <v>18.05</v>
      </c>
      <c r="G31" t="n">
        <v>41.66</v>
      </c>
      <c r="H31" t="n">
        <v>0.57</v>
      </c>
      <c r="I31" t="n">
        <v>26</v>
      </c>
      <c r="J31" t="n">
        <v>255.63</v>
      </c>
      <c r="K31" t="n">
        <v>58.47</v>
      </c>
      <c r="L31" t="n">
        <v>8.25</v>
      </c>
      <c r="M31" t="n">
        <v>24</v>
      </c>
      <c r="N31" t="n">
        <v>63.91</v>
      </c>
      <c r="O31" t="n">
        <v>31761.69</v>
      </c>
      <c r="P31" t="n">
        <v>282.47</v>
      </c>
      <c r="Q31" t="n">
        <v>444.55</v>
      </c>
      <c r="R31" t="n">
        <v>86.05</v>
      </c>
      <c r="S31" t="n">
        <v>48.21</v>
      </c>
      <c r="T31" t="n">
        <v>12898.92</v>
      </c>
      <c r="U31" t="n">
        <v>0.5600000000000001</v>
      </c>
      <c r="V31" t="n">
        <v>0.76</v>
      </c>
      <c r="W31" t="n">
        <v>0.21</v>
      </c>
      <c r="X31" t="n">
        <v>0.78</v>
      </c>
      <c r="Y31" t="n">
        <v>1</v>
      </c>
      <c r="Z31" t="n">
        <v>10</v>
      </c>
      <c r="AA31" t="n">
        <v>485.0920808171985</v>
      </c>
      <c r="AB31" t="n">
        <v>663.7243857263082</v>
      </c>
      <c r="AC31" t="n">
        <v>600.3794618956147</v>
      </c>
      <c r="AD31" t="n">
        <v>485092.0808171985</v>
      </c>
      <c r="AE31" t="n">
        <v>663724.3857263082</v>
      </c>
      <c r="AF31" t="n">
        <v>5.623993734245286e-06</v>
      </c>
      <c r="AG31" t="n">
        <v>26</v>
      </c>
      <c r="AH31" t="n">
        <v>600379.4618956146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4.5571</v>
      </c>
      <c r="E32" t="n">
        <v>21.94</v>
      </c>
      <c r="F32" t="n">
        <v>18.01</v>
      </c>
      <c r="G32" t="n">
        <v>43.21</v>
      </c>
      <c r="H32" t="n">
        <v>0.59</v>
      </c>
      <c r="I32" t="n">
        <v>25</v>
      </c>
      <c r="J32" t="n">
        <v>256.09</v>
      </c>
      <c r="K32" t="n">
        <v>58.47</v>
      </c>
      <c r="L32" t="n">
        <v>8.5</v>
      </c>
      <c r="M32" t="n">
        <v>23</v>
      </c>
      <c r="N32" t="n">
        <v>64.11</v>
      </c>
      <c r="O32" t="n">
        <v>31818.02</v>
      </c>
      <c r="P32" t="n">
        <v>281.72</v>
      </c>
      <c r="Q32" t="n">
        <v>444.59</v>
      </c>
      <c r="R32" t="n">
        <v>84.54000000000001</v>
      </c>
      <c r="S32" t="n">
        <v>48.21</v>
      </c>
      <c r="T32" t="n">
        <v>12150.78</v>
      </c>
      <c r="U32" t="n">
        <v>0.57</v>
      </c>
      <c r="V32" t="n">
        <v>0.76</v>
      </c>
      <c r="W32" t="n">
        <v>0.2</v>
      </c>
      <c r="X32" t="n">
        <v>0.73</v>
      </c>
      <c r="Y32" t="n">
        <v>1</v>
      </c>
      <c r="Z32" t="n">
        <v>10</v>
      </c>
      <c r="AA32" t="n">
        <v>483.5879531610035</v>
      </c>
      <c r="AB32" t="n">
        <v>661.6663719096733</v>
      </c>
      <c r="AC32" t="n">
        <v>598.5178620291988</v>
      </c>
      <c r="AD32" t="n">
        <v>483587.9531610035</v>
      </c>
      <c r="AE32" t="n">
        <v>661666.3719096733</v>
      </c>
      <c r="AF32" t="n">
        <v>5.64778903156288e-06</v>
      </c>
      <c r="AG32" t="n">
        <v>26</v>
      </c>
      <c r="AH32" t="n">
        <v>598517.8620291988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4.5813</v>
      </c>
      <c r="E33" t="n">
        <v>21.83</v>
      </c>
      <c r="F33" t="n">
        <v>17.94</v>
      </c>
      <c r="G33" t="n">
        <v>44.84</v>
      </c>
      <c r="H33" t="n">
        <v>0.61</v>
      </c>
      <c r="I33" t="n">
        <v>24</v>
      </c>
      <c r="J33" t="n">
        <v>256.54</v>
      </c>
      <c r="K33" t="n">
        <v>58.47</v>
      </c>
      <c r="L33" t="n">
        <v>8.75</v>
      </c>
      <c r="M33" t="n">
        <v>22</v>
      </c>
      <c r="N33" t="n">
        <v>64.31999999999999</v>
      </c>
      <c r="O33" t="n">
        <v>31874.43</v>
      </c>
      <c r="P33" t="n">
        <v>280.18</v>
      </c>
      <c r="Q33" t="n">
        <v>444.55</v>
      </c>
      <c r="R33" t="n">
        <v>82.2</v>
      </c>
      <c r="S33" t="n">
        <v>48.21</v>
      </c>
      <c r="T33" t="n">
        <v>10983.24</v>
      </c>
      <c r="U33" t="n">
        <v>0.59</v>
      </c>
      <c r="V33" t="n">
        <v>0.76</v>
      </c>
      <c r="W33" t="n">
        <v>0.2</v>
      </c>
      <c r="X33" t="n">
        <v>0.66</v>
      </c>
      <c r="Y33" t="n">
        <v>1</v>
      </c>
      <c r="Z33" t="n">
        <v>10</v>
      </c>
      <c r="AA33" t="n">
        <v>481.3171559350389</v>
      </c>
      <c r="AB33" t="n">
        <v>658.5593669646053</v>
      </c>
      <c r="AC33" t="n">
        <v>595.7073852753792</v>
      </c>
      <c r="AD33" t="n">
        <v>481317.1559350389</v>
      </c>
      <c r="AE33" t="n">
        <v>658559.3669646053</v>
      </c>
      <c r="AF33" t="n">
        <v>5.677781020890263e-06</v>
      </c>
      <c r="AG33" t="n">
        <v>26</v>
      </c>
      <c r="AH33" t="n">
        <v>595707.3852753793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4.5795</v>
      </c>
      <c r="E34" t="n">
        <v>21.84</v>
      </c>
      <c r="F34" t="n">
        <v>17.95</v>
      </c>
      <c r="G34" t="n">
        <v>44.87</v>
      </c>
      <c r="H34" t="n">
        <v>0.62</v>
      </c>
      <c r="I34" t="n">
        <v>24</v>
      </c>
      <c r="J34" t="n">
        <v>257</v>
      </c>
      <c r="K34" t="n">
        <v>58.47</v>
      </c>
      <c r="L34" t="n">
        <v>9</v>
      </c>
      <c r="M34" t="n">
        <v>22</v>
      </c>
      <c r="N34" t="n">
        <v>64.53</v>
      </c>
      <c r="O34" t="n">
        <v>31931.04</v>
      </c>
      <c r="P34" t="n">
        <v>280.4</v>
      </c>
      <c r="Q34" t="n">
        <v>444.56</v>
      </c>
      <c r="R34" t="n">
        <v>82.53</v>
      </c>
      <c r="S34" t="n">
        <v>48.21</v>
      </c>
      <c r="T34" t="n">
        <v>11148.73</v>
      </c>
      <c r="U34" t="n">
        <v>0.58</v>
      </c>
      <c r="V34" t="n">
        <v>0.76</v>
      </c>
      <c r="W34" t="n">
        <v>0.2</v>
      </c>
      <c r="X34" t="n">
        <v>0.67</v>
      </c>
      <c r="Y34" t="n">
        <v>1</v>
      </c>
      <c r="Z34" t="n">
        <v>10</v>
      </c>
      <c r="AA34" t="n">
        <v>481.5602646347677</v>
      </c>
      <c r="AB34" t="n">
        <v>658.8919990127731</v>
      </c>
      <c r="AC34" t="n">
        <v>596.0082713877218</v>
      </c>
      <c r="AD34" t="n">
        <v>481560.2646347677</v>
      </c>
      <c r="AE34" t="n">
        <v>658891.9990127732</v>
      </c>
      <c r="AF34" t="n">
        <v>5.67555021176674e-06</v>
      </c>
      <c r="AG34" t="n">
        <v>26</v>
      </c>
      <c r="AH34" t="n">
        <v>596008.2713877219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4.5976</v>
      </c>
      <c r="E35" t="n">
        <v>21.75</v>
      </c>
      <c r="F35" t="n">
        <v>17.91</v>
      </c>
      <c r="G35" t="n">
        <v>46.71</v>
      </c>
      <c r="H35" t="n">
        <v>0.64</v>
      </c>
      <c r="I35" t="n">
        <v>23</v>
      </c>
      <c r="J35" t="n">
        <v>257.46</v>
      </c>
      <c r="K35" t="n">
        <v>58.47</v>
      </c>
      <c r="L35" t="n">
        <v>9.25</v>
      </c>
      <c r="M35" t="n">
        <v>21</v>
      </c>
      <c r="N35" t="n">
        <v>64.73999999999999</v>
      </c>
      <c r="O35" t="n">
        <v>31987.61</v>
      </c>
      <c r="P35" t="n">
        <v>279.38</v>
      </c>
      <c r="Q35" t="n">
        <v>444.55</v>
      </c>
      <c r="R35" t="n">
        <v>81.23999999999999</v>
      </c>
      <c r="S35" t="n">
        <v>48.21</v>
      </c>
      <c r="T35" t="n">
        <v>10509.22</v>
      </c>
      <c r="U35" t="n">
        <v>0.59</v>
      </c>
      <c r="V35" t="n">
        <v>0.76</v>
      </c>
      <c r="W35" t="n">
        <v>0.2</v>
      </c>
      <c r="X35" t="n">
        <v>0.63</v>
      </c>
      <c r="Y35" t="n">
        <v>1</v>
      </c>
      <c r="Z35" t="n">
        <v>10</v>
      </c>
      <c r="AA35" t="n">
        <v>479.9948546420046</v>
      </c>
      <c r="AB35" t="n">
        <v>656.7501359996597</v>
      </c>
      <c r="AC35" t="n">
        <v>594.0708247744566</v>
      </c>
      <c r="AD35" t="n">
        <v>479994.8546420046</v>
      </c>
      <c r="AE35" t="n">
        <v>656750.1359996598</v>
      </c>
      <c r="AF35" t="n">
        <v>5.697982236842179e-06</v>
      </c>
      <c r="AG35" t="n">
        <v>26</v>
      </c>
      <c r="AH35" t="n">
        <v>594070.8247744566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4.6139</v>
      </c>
      <c r="E36" t="n">
        <v>21.67</v>
      </c>
      <c r="F36" t="n">
        <v>17.88</v>
      </c>
      <c r="G36" t="n">
        <v>48.76</v>
      </c>
      <c r="H36" t="n">
        <v>0.66</v>
      </c>
      <c r="I36" t="n">
        <v>22</v>
      </c>
      <c r="J36" t="n">
        <v>257.92</v>
      </c>
      <c r="K36" t="n">
        <v>58.47</v>
      </c>
      <c r="L36" t="n">
        <v>9.5</v>
      </c>
      <c r="M36" t="n">
        <v>20</v>
      </c>
      <c r="N36" t="n">
        <v>64.95</v>
      </c>
      <c r="O36" t="n">
        <v>32044.25</v>
      </c>
      <c r="P36" t="n">
        <v>278.67</v>
      </c>
      <c r="Q36" t="n">
        <v>444.58</v>
      </c>
      <c r="R36" t="n">
        <v>80.18000000000001</v>
      </c>
      <c r="S36" t="n">
        <v>48.21</v>
      </c>
      <c r="T36" t="n">
        <v>9984.309999999999</v>
      </c>
      <c r="U36" t="n">
        <v>0.6</v>
      </c>
      <c r="V36" t="n">
        <v>0.76</v>
      </c>
      <c r="W36" t="n">
        <v>0.2</v>
      </c>
      <c r="X36" t="n">
        <v>0.6</v>
      </c>
      <c r="Y36" t="n">
        <v>1</v>
      </c>
      <c r="Z36" t="n">
        <v>10</v>
      </c>
      <c r="AA36" t="n">
        <v>478.7290750258232</v>
      </c>
      <c r="AB36" t="n">
        <v>655.018240486545</v>
      </c>
      <c r="AC36" t="n">
        <v>592.5042189383828</v>
      </c>
      <c r="AD36" t="n">
        <v>478729.0750258232</v>
      </c>
      <c r="AE36" t="n">
        <v>655018.240486545</v>
      </c>
      <c r="AF36" t="n">
        <v>5.718183452794095e-06</v>
      </c>
      <c r="AG36" t="n">
        <v>26</v>
      </c>
      <c r="AH36" t="n">
        <v>592504.2189383828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4.6138</v>
      </c>
      <c r="E37" t="n">
        <v>21.67</v>
      </c>
      <c r="F37" t="n">
        <v>17.88</v>
      </c>
      <c r="G37" t="n">
        <v>48.76</v>
      </c>
      <c r="H37" t="n">
        <v>0.67</v>
      </c>
      <c r="I37" t="n">
        <v>22</v>
      </c>
      <c r="J37" t="n">
        <v>258.38</v>
      </c>
      <c r="K37" t="n">
        <v>58.47</v>
      </c>
      <c r="L37" t="n">
        <v>9.75</v>
      </c>
      <c r="M37" t="n">
        <v>20</v>
      </c>
      <c r="N37" t="n">
        <v>65.16</v>
      </c>
      <c r="O37" t="n">
        <v>32100.97</v>
      </c>
      <c r="P37" t="n">
        <v>278.81</v>
      </c>
      <c r="Q37" t="n">
        <v>444.56</v>
      </c>
      <c r="R37" t="n">
        <v>80.19</v>
      </c>
      <c r="S37" t="n">
        <v>48.21</v>
      </c>
      <c r="T37" t="n">
        <v>9990.43</v>
      </c>
      <c r="U37" t="n">
        <v>0.6</v>
      </c>
      <c r="V37" t="n">
        <v>0.76</v>
      </c>
      <c r="W37" t="n">
        <v>0.2</v>
      </c>
      <c r="X37" t="n">
        <v>0.6</v>
      </c>
      <c r="Y37" t="n">
        <v>1</v>
      </c>
      <c r="Z37" t="n">
        <v>10</v>
      </c>
      <c r="AA37" t="n">
        <v>478.8071837690822</v>
      </c>
      <c r="AB37" t="n">
        <v>655.1251123149865</v>
      </c>
      <c r="AC37" t="n">
        <v>592.6008910695134</v>
      </c>
      <c r="AD37" t="n">
        <v>478807.1837690822</v>
      </c>
      <c r="AE37" t="n">
        <v>655125.1123149865</v>
      </c>
      <c r="AF37" t="n">
        <v>5.718059518953899e-06</v>
      </c>
      <c r="AG37" t="n">
        <v>26</v>
      </c>
      <c r="AH37" t="n">
        <v>592600.8910695134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4.6314</v>
      </c>
      <c r="E38" t="n">
        <v>21.59</v>
      </c>
      <c r="F38" t="n">
        <v>17.84</v>
      </c>
      <c r="G38" t="n">
        <v>50.98</v>
      </c>
      <c r="H38" t="n">
        <v>0.6899999999999999</v>
      </c>
      <c r="I38" t="n">
        <v>21</v>
      </c>
      <c r="J38" t="n">
        <v>258.84</v>
      </c>
      <c r="K38" t="n">
        <v>58.47</v>
      </c>
      <c r="L38" t="n">
        <v>10</v>
      </c>
      <c r="M38" t="n">
        <v>19</v>
      </c>
      <c r="N38" t="n">
        <v>65.37</v>
      </c>
      <c r="O38" t="n">
        <v>32157.77</v>
      </c>
      <c r="P38" t="n">
        <v>277.58</v>
      </c>
      <c r="Q38" t="n">
        <v>444.57</v>
      </c>
      <c r="R38" t="n">
        <v>78.98999999999999</v>
      </c>
      <c r="S38" t="n">
        <v>48.21</v>
      </c>
      <c r="T38" t="n">
        <v>9397.1</v>
      </c>
      <c r="U38" t="n">
        <v>0.61</v>
      </c>
      <c r="V38" t="n">
        <v>0.76</v>
      </c>
      <c r="W38" t="n">
        <v>0.2</v>
      </c>
      <c r="X38" t="n">
        <v>0.57</v>
      </c>
      <c r="Y38" t="n">
        <v>1</v>
      </c>
      <c r="Z38" t="n">
        <v>10</v>
      </c>
      <c r="AA38" t="n">
        <v>467.1706608914748</v>
      </c>
      <c r="AB38" t="n">
        <v>639.2035083466864</v>
      </c>
      <c r="AC38" t="n">
        <v>578.1988226378363</v>
      </c>
      <c r="AD38" t="n">
        <v>467170.6608914748</v>
      </c>
      <c r="AE38" t="n">
        <v>639203.5083466864</v>
      </c>
      <c r="AF38" t="n">
        <v>5.73987187482836e-06</v>
      </c>
      <c r="AG38" t="n">
        <v>25</v>
      </c>
      <c r="AH38" t="n">
        <v>578198.8226378363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4.6308</v>
      </c>
      <c r="E39" t="n">
        <v>21.59</v>
      </c>
      <c r="F39" t="n">
        <v>17.85</v>
      </c>
      <c r="G39" t="n">
        <v>50.99</v>
      </c>
      <c r="H39" t="n">
        <v>0.7</v>
      </c>
      <c r="I39" t="n">
        <v>21</v>
      </c>
      <c r="J39" t="n">
        <v>259.3</v>
      </c>
      <c r="K39" t="n">
        <v>58.47</v>
      </c>
      <c r="L39" t="n">
        <v>10.25</v>
      </c>
      <c r="M39" t="n">
        <v>19</v>
      </c>
      <c r="N39" t="n">
        <v>65.58</v>
      </c>
      <c r="O39" t="n">
        <v>32214.64</v>
      </c>
      <c r="P39" t="n">
        <v>277.79</v>
      </c>
      <c r="Q39" t="n">
        <v>444.55</v>
      </c>
      <c r="R39" t="n">
        <v>79.25</v>
      </c>
      <c r="S39" t="n">
        <v>48.21</v>
      </c>
      <c r="T39" t="n">
        <v>9527.450000000001</v>
      </c>
      <c r="U39" t="n">
        <v>0.61</v>
      </c>
      <c r="V39" t="n">
        <v>0.76</v>
      </c>
      <c r="W39" t="n">
        <v>0.2</v>
      </c>
      <c r="X39" t="n">
        <v>0.57</v>
      </c>
      <c r="Y39" t="n">
        <v>1</v>
      </c>
      <c r="Z39" t="n">
        <v>10</v>
      </c>
      <c r="AA39" t="n">
        <v>467.3482397382023</v>
      </c>
      <c r="AB39" t="n">
        <v>639.4464795590046</v>
      </c>
      <c r="AC39" t="n">
        <v>578.4186050186632</v>
      </c>
      <c r="AD39" t="n">
        <v>467348.2397382022</v>
      </c>
      <c r="AE39" t="n">
        <v>639446.4795590047</v>
      </c>
      <c r="AF39" t="n">
        <v>5.739128271787185e-06</v>
      </c>
      <c r="AG39" t="n">
        <v>25</v>
      </c>
      <c r="AH39" t="n">
        <v>578418.6050186632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4.6495</v>
      </c>
      <c r="E40" t="n">
        <v>21.51</v>
      </c>
      <c r="F40" t="n">
        <v>17.81</v>
      </c>
      <c r="G40" t="n">
        <v>53.42</v>
      </c>
      <c r="H40" t="n">
        <v>0.72</v>
      </c>
      <c r="I40" t="n">
        <v>20</v>
      </c>
      <c r="J40" t="n">
        <v>259.76</v>
      </c>
      <c r="K40" t="n">
        <v>58.47</v>
      </c>
      <c r="L40" t="n">
        <v>10.5</v>
      </c>
      <c r="M40" t="n">
        <v>18</v>
      </c>
      <c r="N40" t="n">
        <v>65.79000000000001</v>
      </c>
      <c r="O40" t="n">
        <v>32271.6</v>
      </c>
      <c r="P40" t="n">
        <v>276.88</v>
      </c>
      <c r="Q40" t="n">
        <v>444.59</v>
      </c>
      <c r="R40" t="n">
        <v>77.87</v>
      </c>
      <c r="S40" t="n">
        <v>48.21</v>
      </c>
      <c r="T40" t="n">
        <v>8838.25</v>
      </c>
      <c r="U40" t="n">
        <v>0.62</v>
      </c>
      <c r="V40" t="n">
        <v>0.77</v>
      </c>
      <c r="W40" t="n">
        <v>0.19</v>
      </c>
      <c r="X40" t="n">
        <v>0.53</v>
      </c>
      <c r="Y40" t="n">
        <v>1</v>
      </c>
      <c r="Z40" t="n">
        <v>10</v>
      </c>
      <c r="AA40" t="n">
        <v>465.8459816097111</v>
      </c>
      <c r="AB40" t="n">
        <v>637.3910237126519</v>
      </c>
      <c r="AC40" t="n">
        <v>576.5593189934359</v>
      </c>
      <c r="AD40" t="n">
        <v>465845.9816097111</v>
      </c>
      <c r="AE40" t="n">
        <v>637391.0237126519</v>
      </c>
      <c r="AF40" t="n">
        <v>5.7623038999038e-06</v>
      </c>
      <c r="AG40" t="n">
        <v>25</v>
      </c>
      <c r="AH40" t="n">
        <v>576559.3189934359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4.6483</v>
      </c>
      <c r="E41" t="n">
        <v>21.51</v>
      </c>
      <c r="F41" t="n">
        <v>17.81</v>
      </c>
      <c r="G41" t="n">
        <v>53.43</v>
      </c>
      <c r="H41" t="n">
        <v>0.74</v>
      </c>
      <c r="I41" t="n">
        <v>20</v>
      </c>
      <c r="J41" t="n">
        <v>260.23</v>
      </c>
      <c r="K41" t="n">
        <v>58.47</v>
      </c>
      <c r="L41" t="n">
        <v>10.75</v>
      </c>
      <c r="M41" t="n">
        <v>18</v>
      </c>
      <c r="N41" t="n">
        <v>66</v>
      </c>
      <c r="O41" t="n">
        <v>32328.64</v>
      </c>
      <c r="P41" t="n">
        <v>277.07</v>
      </c>
      <c r="Q41" t="n">
        <v>444.57</v>
      </c>
      <c r="R41" t="n">
        <v>78.03</v>
      </c>
      <c r="S41" t="n">
        <v>48.21</v>
      </c>
      <c r="T41" t="n">
        <v>8920.6</v>
      </c>
      <c r="U41" t="n">
        <v>0.62</v>
      </c>
      <c r="V41" t="n">
        <v>0.77</v>
      </c>
      <c r="W41" t="n">
        <v>0.2</v>
      </c>
      <c r="X41" t="n">
        <v>0.53</v>
      </c>
      <c r="Y41" t="n">
        <v>1</v>
      </c>
      <c r="Z41" t="n">
        <v>10</v>
      </c>
      <c r="AA41" t="n">
        <v>466.000296174701</v>
      </c>
      <c r="AB41" t="n">
        <v>637.6021637083493</v>
      </c>
      <c r="AC41" t="n">
        <v>576.7503080842807</v>
      </c>
      <c r="AD41" t="n">
        <v>466000.296174701</v>
      </c>
      <c r="AE41" t="n">
        <v>637602.1637083492</v>
      </c>
      <c r="AF41" t="n">
        <v>5.76081669382145e-06</v>
      </c>
      <c r="AG41" t="n">
        <v>25</v>
      </c>
      <c r="AH41" t="n">
        <v>576750.3080842807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4.6664</v>
      </c>
      <c r="E42" t="n">
        <v>21.43</v>
      </c>
      <c r="F42" t="n">
        <v>17.78</v>
      </c>
      <c r="G42" t="n">
        <v>56.13</v>
      </c>
      <c r="H42" t="n">
        <v>0.75</v>
      </c>
      <c r="I42" t="n">
        <v>19</v>
      </c>
      <c r="J42" t="n">
        <v>260.69</v>
      </c>
      <c r="K42" t="n">
        <v>58.47</v>
      </c>
      <c r="L42" t="n">
        <v>11</v>
      </c>
      <c r="M42" t="n">
        <v>17</v>
      </c>
      <c r="N42" t="n">
        <v>66.20999999999999</v>
      </c>
      <c r="O42" t="n">
        <v>32385.75</v>
      </c>
      <c r="P42" t="n">
        <v>276.07</v>
      </c>
      <c r="Q42" t="n">
        <v>444.56</v>
      </c>
      <c r="R42" t="n">
        <v>76.8</v>
      </c>
      <c r="S42" t="n">
        <v>48.21</v>
      </c>
      <c r="T42" t="n">
        <v>8312.34</v>
      </c>
      <c r="U42" t="n">
        <v>0.63</v>
      </c>
      <c r="V42" t="n">
        <v>0.77</v>
      </c>
      <c r="W42" t="n">
        <v>0.19</v>
      </c>
      <c r="X42" t="n">
        <v>0.5</v>
      </c>
      <c r="Y42" t="n">
        <v>1</v>
      </c>
      <c r="Z42" t="n">
        <v>10</v>
      </c>
      <c r="AA42" t="n">
        <v>464.5294605852142</v>
      </c>
      <c r="AB42" t="n">
        <v>635.5897015661268</v>
      </c>
      <c r="AC42" t="n">
        <v>574.9299125044037</v>
      </c>
      <c r="AD42" t="n">
        <v>464529.4605852142</v>
      </c>
      <c r="AE42" t="n">
        <v>635589.7015661268</v>
      </c>
      <c r="AF42" t="n">
        <v>5.783248718896891e-06</v>
      </c>
      <c r="AG42" t="n">
        <v>25</v>
      </c>
      <c r="AH42" t="n">
        <v>574929.9125044036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4.6664</v>
      </c>
      <c r="E43" t="n">
        <v>21.43</v>
      </c>
      <c r="F43" t="n">
        <v>17.78</v>
      </c>
      <c r="G43" t="n">
        <v>56.13</v>
      </c>
      <c r="H43" t="n">
        <v>0.77</v>
      </c>
      <c r="I43" t="n">
        <v>19</v>
      </c>
      <c r="J43" t="n">
        <v>261.15</v>
      </c>
      <c r="K43" t="n">
        <v>58.47</v>
      </c>
      <c r="L43" t="n">
        <v>11.25</v>
      </c>
      <c r="M43" t="n">
        <v>17</v>
      </c>
      <c r="N43" t="n">
        <v>66.43000000000001</v>
      </c>
      <c r="O43" t="n">
        <v>32442.95</v>
      </c>
      <c r="P43" t="n">
        <v>276.21</v>
      </c>
      <c r="Q43" t="n">
        <v>444.6</v>
      </c>
      <c r="R43" t="n">
        <v>76.75</v>
      </c>
      <c r="S43" t="n">
        <v>48.21</v>
      </c>
      <c r="T43" t="n">
        <v>8286.27</v>
      </c>
      <c r="U43" t="n">
        <v>0.63</v>
      </c>
      <c r="V43" t="n">
        <v>0.77</v>
      </c>
      <c r="W43" t="n">
        <v>0.2</v>
      </c>
      <c r="X43" t="n">
        <v>0.5</v>
      </c>
      <c r="Y43" t="n">
        <v>1</v>
      </c>
      <c r="Z43" t="n">
        <v>10</v>
      </c>
      <c r="AA43" t="n">
        <v>464.6020241792647</v>
      </c>
      <c r="AB43" t="n">
        <v>635.6889862767865</v>
      </c>
      <c r="AC43" t="n">
        <v>575.019721621625</v>
      </c>
      <c r="AD43" t="n">
        <v>464602.0241792647</v>
      </c>
      <c r="AE43" t="n">
        <v>635688.9862767865</v>
      </c>
      <c r="AF43" t="n">
        <v>5.783248718896891e-06</v>
      </c>
      <c r="AG43" t="n">
        <v>25</v>
      </c>
      <c r="AH43" t="n">
        <v>575019.721621625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4.6795</v>
      </c>
      <c r="E44" t="n">
        <v>21.37</v>
      </c>
      <c r="F44" t="n">
        <v>17.72</v>
      </c>
      <c r="G44" t="n">
        <v>55.94</v>
      </c>
      <c r="H44" t="n">
        <v>0.78</v>
      </c>
      <c r="I44" t="n">
        <v>19</v>
      </c>
      <c r="J44" t="n">
        <v>261.62</v>
      </c>
      <c r="K44" t="n">
        <v>58.47</v>
      </c>
      <c r="L44" t="n">
        <v>11.5</v>
      </c>
      <c r="M44" t="n">
        <v>17</v>
      </c>
      <c r="N44" t="n">
        <v>66.64</v>
      </c>
      <c r="O44" t="n">
        <v>32500.22</v>
      </c>
      <c r="P44" t="n">
        <v>274.6</v>
      </c>
      <c r="Q44" t="n">
        <v>444.55</v>
      </c>
      <c r="R44" t="n">
        <v>74.59</v>
      </c>
      <c r="S44" t="n">
        <v>48.21</v>
      </c>
      <c r="T44" t="n">
        <v>7206.31</v>
      </c>
      <c r="U44" t="n">
        <v>0.65</v>
      </c>
      <c r="V44" t="n">
        <v>0.77</v>
      </c>
      <c r="W44" t="n">
        <v>0.2</v>
      </c>
      <c r="X44" t="n">
        <v>0.44</v>
      </c>
      <c r="Y44" t="n">
        <v>1</v>
      </c>
      <c r="Z44" t="n">
        <v>10</v>
      </c>
      <c r="AA44" t="n">
        <v>462.9351723855249</v>
      </c>
      <c r="AB44" t="n">
        <v>633.4083261162806</v>
      </c>
      <c r="AC44" t="n">
        <v>572.9567244659111</v>
      </c>
      <c r="AD44" t="n">
        <v>462935.172385525</v>
      </c>
      <c r="AE44" t="n">
        <v>633408.3261162806</v>
      </c>
      <c r="AF44" t="n">
        <v>5.799484051962541e-06</v>
      </c>
      <c r="AG44" t="n">
        <v>25</v>
      </c>
      <c r="AH44" t="n">
        <v>572956.724465911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4.6987</v>
      </c>
      <c r="E45" t="n">
        <v>21.28</v>
      </c>
      <c r="F45" t="n">
        <v>17.68</v>
      </c>
      <c r="G45" t="n">
        <v>58.92</v>
      </c>
      <c r="H45" t="n">
        <v>0.8</v>
      </c>
      <c r="I45" t="n">
        <v>18</v>
      </c>
      <c r="J45" t="n">
        <v>262.08</v>
      </c>
      <c r="K45" t="n">
        <v>58.47</v>
      </c>
      <c r="L45" t="n">
        <v>11.75</v>
      </c>
      <c r="M45" t="n">
        <v>16</v>
      </c>
      <c r="N45" t="n">
        <v>66.86</v>
      </c>
      <c r="O45" t="n">
        <v>32557.58</v>
      </c>
      <c r="P45" t="n">
        <v>273.86</v>
      </c>
      <c r="Q45" t="n">
        <v>444.56</v>
      </c>
      <c r="R45" t="n">
        <v>73.67</v>
      </c>
      <c r="S45" t="n">
        <v>48.21</v>
      </c>
      <c r="T45" t="n">
        <v>6748.06</v>
      </c>
      <c r="U45" t="n">
        <v>0.65</v>
      </c>
      <c r="V45" t="n">
        <v>0.77</v>
      </c>
      <c r="W45" t="n">
        <v>0.18</v>
      </c>
      <c r="X45" t="n">
        <v>0.4</v>
      </c>
      <c r="Y45" t="n">
        <v>1</v>
      </c>
      <c r="Z45" t="n">
        <v>10</v>
      </c>
      <c r="AA45" t="n">
        <v>461.5311674384025</v>
      </c>
      <c r="AB45" t="n">
        <v>631.4873046073009</v>
      </c>
      <c r="AC45" t="n">
        <v>571.2190425535778</v>
      </c>
      <c r="AD45" t="n">
        <v>461531.1674384025</v>
      </c>
      <c r="AE45" t="n">
        <v>631487.3046073009</v>
      </c>
      <c r="AF45" t="n">
        <v>5.823279349280134e-06</v>
      </c>
      <c r="AG45" t="n">
        <v>25</v>
      </c>
      <c r="AH45" t="n">
        <v>571219.0425535778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4.6578</v>
      </c>
      <c r="E46" t="n">
        <v>21.47</v>
      </c>
      <c r="F46" t="n">
        <v>17.86</v>
      </c>
      <c r="G46" t="n">
        <v>59.54</v>
      </c>
      <c r="H46" t="n">
        <v>0.8100000000000001</v>
      </c>
      <c r="I46" t="n">
        <v>18</v>
      </c>
      <c r="J46" t="n">
        <v>262.55</v>
      </c>
      <c r="K46" t="n">
        <v>58.47</v>
      </c>
      <c r="L46" t="n">
        <v>12</v>
      </c>
      <c r="M46" t="n">
        <v>16</v>
      </c>
      <c r="N46" t="n">
        <v>67.06999999999999</v>
      </c>
      <c r="O46" t="n">
        <v>32615.02</v>
      </c>
      <c r="P46" t="n">
        <v>276.48</v>
      </c>
      <c r="Q46" t="n">
        <v>444.55</v>
      </c>
      <c r="R46" t="n">
        <v>80.02</v>
      </c>
      <c r="S46" t="n">
        <v>48.21</v>
      </c>
      <c r="T46" t="n">
        <v>9923.92</v>
      </c>
      <c r="U46" t="n">
        <v>0.6</v>
      </c>
      <c r="V46" t="n">
        <v>0.76</v>
      </c>
      <c r="W46" t="n">
        <v>0.19</v>
      </c>
      <c r="X46" t="n">
        <v>0.59</v>
      </c>
      <c r="Y46" t="n">
        <v>1</v>
      </c>
      <c r="Z46" t="n">
        <v>10</v>
      </c>
      <c r="AA46" t="n">
        <v>465.4538292522132</v>
      </c>
      <c r="AB46" t="n">
        <v>636.8544635565823</v>
      </c>
      <c r="AC46" t="n">
        <v>576.0739673855948</v>
      </c>
      <c r="AD46" t="n">
        <v>465453.8292522132</v>
      </c>
      <c r="AE46" t="n">
        <v>636854.4635565823</v>
      </c>
      <c r="AF46" t="n">
        <v>5.772590408640051e-06</v>
      </c>
      <c r="AG46" t="n">
        <v>25</v>
      </c>
      <c r="AH46" t="n">
        <v>576073.9673855947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4.6721</v>
      </c>
      <c r="E47" t="n">
        <v>21.4</v>
      </c>
      <c r="F47" t="n">
        <v>17.8</v>
      </c>
      <c r="G47" t="n">
        <v>59.32</v>
      </c>
      <c r="H47" t="n">
        <v>0.83</v>
      </c>
      <c r="I47" t="n">
        <v>18</v>
      </c>
      <c r="J47" t="n">
        <v>263.01</v>
      </c>
      <c r="K47" t="n">
        <v>58.47</v>
      </c>
      <c r="L47" t="n">
        <v>12.25</v>
      </c>
      <c r="M47" t="n">
        <v>16</v>
      </c>
      <c r="N47" t="n">
        <v>67.29000000000001</v>
      </c>
      <c r="O47" t="n">
        <v>32672.53</v>
      </c>
      <c r="P47" t="n">
        <v>275.32</v>
      </c>
      <c r="Q47" t="n">
        <v>444.56</v>
      </c>
      <c r="R47" t="n">
        <v>77.66</v>
      </c>
      <c r="S47" t="n">
        <v>48.21</v>
      </c>
      <c r="T47" t="n">
        <v>8744.559999999999</v>
      </c>
      <c r="U47" t="n">
        <v>0.62</v>
      </c>
      <c r="V47" t="n">
        <v>0.77</v>
      </c>
      <c r="W47" t="n">
        <v>0.19</v>
      </c>
      <c r="X47" t="n">
        <v>0.52</v>
      </c>
      <c r="Y47" t="n">
        <v>1</v>
      </c>
      <c r="Z47" t="n">
        <v>10</v>
      </c>
      <c r="AA47" t="n">
        <v>463.9598358566082</v>
      </c>
      <c r="AB47" t="n">
        <v>634.8103158823786</v>
      </c>
      <c r="AC47" t="n">
        <v>574.2249102964378</v>
      </c>
      <c r="AD47" t="n">
        <v>463959.8358566082</v>
      </c>
      <c r="AE47" t="n">
        <v>634810.3158823786</v>
      </c>
      <c r="AF47" t="n">
        <v>5.790312947788051e-06</v>
      </c>
      <c r="AG47" t="n">
        <v>25</v>
      </c>
      <c r="AH47" t="n">
        <v>574224.9102964378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4.6932</v>
      </c>
      <c r="E48" t="n">
        <v>21.31</v>
      </c>
      <c r="F48" t="n">
        <v>17.75</v>
      </c>
      <c r="G48" t="n">
        <v>62.64</v>
      </c>
      <c r="H48" t="n">
        <v>0.84</v>
      </c>
      <c r="I48" t="n">
        <v>17</v>
      </c>
      <c r="J48" t="n">
        <v>263.48</v>
      </c>
      <c r="K48" t="n">
        <v>58.47</v>
      </c>
      <c r="L48" t="n">
        <v>12.5</v>
      </c>
      <c r="M48" t="n">
        <v>15</v>
      </c>
      <c r="N48" t="n">
        <v>67.51000000000001</v>
      </c>
      <c r="O48" t="n">
        <v>32730.13</v>
      </c>
      <c r="P48" t="n">
        <v>274.61</v>
      </c>
      <c r="Q48" t="n">
        <v>444.56</v>
      </c>
      <c r="R48" t="n">
        <v>76.09999999999999</v>
      </c>
      <c r="S48" t="n">
        <v>48.21</v>
      </c>
      <c r="T48" t="n">
        <v>7971.22</v>
      </c>
      <c r="U48" t="n">
        <v>0.63</v>
      </c>
      <c r="V48" t="n">
        <v>0.77</v>
      </c>
      <c r="W48" t="n">
        <v>0.19</v>
      </c>
      <c r="X48" t="n">
        <v>0.47</v>
      </c>
      <c r="Y48" t="n">
        <v>1</v>
      </c>
      <c r="Z48" t="n">
        <v>10</v>
      </c>
      <c r="AA48" t="n">
        <v>462.4398949558543</v>
      </c>
      <c r="AB48" t="n">
        <v>632.7306656869071</v>
      </c>
      <c r="AC48" t="n">
        <v>572.3437389968146</v>
      </c>
      <c r="AD48" t="n">
        <v>462439.8949558543</v>
      </c>
      <c r="AE48" t="n">
        <v>632730.665686907</v>
      </c>
      <c r="AF48" t="n">
        <v>5.816462988069365e-06</v>
      </c>
      <c r="AG48" t="n">
        <v>25</v>
      </c>
      <c r="AH48" t="n">
        <v>572343.7389968146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4.6938</v>
      </c>
      <c r="E49" t="n">
        <v>21.3</v>
      </c>
      <c r="F49" t="n">
        <v>17.75</v>
      </c>
      <c r="G49" t="n">
        <v>62.63</v>
      </c>
      <c r="H49" t="n">
        <v>0.86</v>
      </c>
      <c r="I49" t="n">
        <v>17</v>
      </c>
      <c r="J49" t="n">
        <v>263.95</v>
      </c>
      <c r="K49" t="n">
        <v>58.47</v>
      </c>
      <c r="L49" t="n">
        <v>12.75</v>
      </c>
      <c r="M49" t="n">
        <v>15</v>
      </c>
      <c r="N49" t="n">
        <v>67.72</v>
      </c>
      <c r="O49" t="n">
        <v>32787.82</v>
      </c>
      <c r="P49" t="n">
        <v>274.55</v>
      </c>
      <c r="Q49" t="n">
        <v>444.56</v>
      </c>
      <c r="R49" t="n">
        <v>75.84</v>
      </c>
      <c r="S49" t="n">
        <v>48.21</v>
      </c>
      <c r="T49" t="n">
        <v>7840.29</v>
      </c>
      <c r="U49" t="n">
        <v>0.64</v>
      </c>
      <c r="V49" t="n">
        <v>0.77</v>
      </c>
      <c r="W49" t="n">
        <v>0.19</v>
      </c>
      <c r="X49" t="n">
        <v>0.47</v>
      </c>
      <c r="Y49" t="n">
        <v>1</v>
      </c>
      <c r="Z49" t="n">
        <v>10</v>
      </c>
      <c r="AA49" t="n">
        <v>462.381956003319</v>
      </c>
      <c r="AB49" t="n">
        <v>632.6513910559623</v>
      </c>
      <c r="AC49" t="n">
        <v>572.2720302253845</v>
      </c>
      <c r="AD49" t="n">
        <v>462381.956003319</v>
      </c>
      <c r="AE49" t="n">
        <v>632651.3910559623</v>
      </c>
      <c r="AF49" t="n">
        <v>5.817206591110541e-06</v>
      </c>
      <c r="AG49" t="n">
        <v>25</v>
      </c>
      <c r="AH49" t="n">
        <v>572272.0302253845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4.6933</v>
      </c>
      <c r="E50" t="n">
        <v>21.31</v>
      </c>
      <c r="F50" t="n">
        <v>17.75</v>
      </c>
      <c r="G50" t="n">
        <v>62.64</v>
      </c>
      <c r="H50" t="n">
        <v>0.87</v>
      </c>
      <c r="I50" t="n">
        <v>17</v>
      </c>
      <c r="J50" t="n">
        <v>264.42</v>
      </c>
      <c r="K50" t="n">
        <v>58.47</v>
      </c>
      <c r="L50" t="n">
        <v>13</v>
      </c>
      <c r="M50" t="n">
        <v>15</v>
      </c>
      <c r="N50" t="n">
        <v>67.94</v>
      </c>
      <c r="O50" t="n">
        <v>32845.58</v>
      </c>
      <c r="P50" t="n">
        <v>274.18</v>
      </c>
      <c r="Q50" t="n">
        <v>444.55</v>
      </c>
      <c r="R50" t="n">
        <v>75.97</v>
      </c>
      <c r="S50" t="n">
        <v>48.21</v>
      </c>
      <c r="T50" t="n">
        <v>7905.3</v>
      </c>
      <c r="U50" t="n">
        <v>0.63</v>
      </c>
      <c r="V50" t="n">
        <v>0.77</v>
      </c>
      <c r="W50" t="n">
        <v>0.19</v>
      </c>
      <c r="X50" t="n">
        <v>0.47</v>
      </c>
      <c r="Y50" t="n">
        <v>1</v>
      </c>
      <c r="Z50" t="n">
        <v>10</v>
      </c>
      <c r="AA50" t="n">
        <v>462.2137943638612</v>
      </c>
      <c r="AB50" t="n">
        <v>632.421304882088</v>
      </c>
      <c r="AC50" t="n">
        <v>572.0639031530169</v>
      </c>
      <c r="AD50" t="n">
        <v>462213.7943638612</v>
      </c>
      <c r="AE50" t="n">
        <v>632421.304882088</v>
      </c>
      <c r="AF50" t="n">
        <v>5.816586921909562e-06</v>
      </c>
      <c r="AG50" t="n">
        <v>25</v>
      </c>
      <c r="AH50" t="n">
        <v>572063.9031530169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4.713</v>
      </c>
      <c r="E51" t="n">
        <v>21.22</v>
      </c>
      <c r="F51" t="n">
        <v>17.71</v>
      </c>
      <c r="G51" t="n">
        <v>66.40000000000001</v>
      </c>
      <c r="H51" t="n">
        <v>0.89</v>
      </c>
      <c r="I51" t="n">
        <v>16</v>
      </c>
      <c r="J51" t="n">
        <v>264.89</v>
      </c>
      <c r="K51" t="n">
        <v>58.47</v>
      </c>
      <c r="L51" t="n">
        <v>13.25</v>
      </c>
      <c r="M51" t="n">
        <v>14</v>
      </c>
      <c r="N51" t="n">
        <v>68.16</v>
      </c>
      <c r="O51" t="n">
        <v>32903.43</v>
      </c>
      <c r="P51" t="n">
        <v>273.27</v>
      </c>
      <c r="Q51" t="n">
        <v>444.55</v>
      </c>
      <c r="R51" t="n">
        <v>74.64</v>
      </c>
      <c r="S51" t="n">
        <v>48.21</v>
      </c>
      <c r="T51" t="n">
        <v>7246.47</v>
      </c>
      <c r="U51" t="n">
        <v>0.65</v>
      </c>
      <c r="V51" t="n">
        <v>0.77</v>
      </c>
      <c r="W51" t="n">
        <v>0.19</v>
      </c>
      <c r="X51" t="n">
        <v>0.43</v>
      </c>
      <c r="Y51" t="n">
        <v>1</v>
      </c>
      <c r="Z51" t="n">
        <v>10</v>
      </c>
      <c r="AA51" t="n">
        <v>460.7073440053186</v>
      </c>
      <c r="AB51" t="n">
        <v>630.3601130416307</v>
      </c>
      <c r="AC51" t="n">
        <v>570.199428568912</v>
      </c>
      <c r="AD51" t="n">
        <v>460707.3440053186</v>
      </c>
      <c r="AE51" t="n">
        <v>630360.1130416307</v>
      </c>
      <c r="AF51" t="n">
        <v>5.841001888428134e-06</v>
      </c>
      <c r="AG51" t="n">
        <v>25</v>
      </c>
      <c r="AH51" t="n">
        <v>570199.428568912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4.711</v>
      </c>
      <c r="E52" t="n">
        <v>21.23</v>
      </c>
      <c r="F52" t="n">
        <v>17.71</v>
      </c>
      <c r="G52" t="n">
        <v>66.43000000000001</v>
      </c>
      <c r="H52" t="n">
        <v>0.91</v>
      </c>
      <c r="I52" t="n">
        <v>16</v>
      </c>
      <c r="J52" t="n">
        <v>265.36</v>
      </c>
      <c r="K52" t="n">
        <v>58.47</v>
      </c>
      <c r="L52" t="n">
        <v>13.5</v>
      </c>
      <c r="M52" t="n">
        <v>14</v>
      </c>
      <c r="N52" t="n">
        <v>68.38</v>
      </c>
      <c r="O52" t="n">
        <v>32961.36</v>
      </c>
      <c r="P52" t="n">
        <v>273.53</v>
      </c>
      <c r="Q52" t="n">
        <v>444.56</v>
      </c>
      <c r="R52" t="n">
        <v>74.90000000000001</v>
      </c>
      <c r="S52" t="n">
        <v>48.21</v>
      </c>
      <c r="T52" t="n">
        <v>7374.54</v>
      </c>
      <c r="U52" t="n">
        <v>0.64</v>
      </c>
      <c r="V52" t="n">
        <v>0.77</v>
      </c>
      <c r="W52" t="n">
        <v>0.19</v>
      </c>
      <c r="X52" t="n">
        <v>0.44</v>
      </c>
      <c r="Y52" t="n">
        <v>1</v>
      </c>
      <c r="Z52" t="n">
        <v>10</v>
      </c>
      <c r="AA52" t="n">
        <v>460.9298374556652</v>
      </c>
      <c r="AB52" t="n">
        <v>630.6645383961134</v>
      </c>
      <c r="AC52" t="n">
        <v>570.4747999948263</v>
      </c>
      <c r="AD52" t="n">
        <v>460929.8374556652</v>
      </c>
      <c r="AE52" t="n">
        <v>630664.5383961133</v>
      </c>
      <c r="AF52" t="n">
        <v>5.838523211624219e-06</v>
      </c>
      <c r="AG52" t="n">
        <v>25</v>
      </c>
      <c r="AH52" t="n">
        <v>570474.7999948263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4.712</v>
      </c>
      <c r="E53" t="n">
        <v>21.22</v>
      </c>
      <c r="F53" t="n">
        <v>17.71</v>
      </c>
      <c r="G53" t="n">
        <v>66.41</v>
      </c>
      <c r="H53" t="n">
        <v>0.92</v>
      </c>
      <c r="I53" t="n">
        <v>16</v>
      </c>
      <c r="J53" t="n">
        <v>265.83</v>
      </c>
      <c r="K53" t="n">
        <v>58.47</v>
      </c>
      <c r="L53" t="n">
        <v>13.75</v>
      </c>
      <c r="M53" t="n">
        <v>14</v>
      </c>
      <c r="N53" t="n">
        <v>68.59999999999999</v>
      </c>
      <c r="O53" t="n">
        <v>33019.37</v>
      </c>
      <c r="P53" t="n">
        <v>273.21</v>
      </c>
      <c r="Q53" t="n">
        <v>444.56</v>
      </c>
      <c r="R53" t="n">
        <v>74.72</v>
      </c>
      <c r="S53" t="n">
        <v>48.21</v>
      </c>
      <c r="T53" t="n">
        <v>7285.23</v>
      </c>
      <c r="U53" t="n">
        <v>0.65</v>
      </c>
      <c r="V53" t="n">
        <v>0.77</v>
      </c>
      <c r="W53" t="n">
        <v>0.19</v>
      </c>
      <c r="X53" t="n">
        <v>0.43</v>
      </c>
      <c r="Y53" t="n">
        <v>1</v>
      </c>
      <c r="Z53" t="n">
        <v>10</v>
      </c>
      <c r="AA53" t="n">
        <v>460.721040982062</v>
      </c>
      <c r="AB53" t="n">
        <v>630.378853849479</v>
      </c>
      <c r="AC53" t="n">
        <v>570.2163807803621</v>
      </c>
      <c r="AD53" t="n">
        <v>460721.040982062</v>
      </c>
      <c r="AE53" t="n">
        <v>630378.853849479</v>
      </c>
      <c r="AF53" t="n">
        <v>5.839762550026176e-06</v>
      </c>
      <c r="AG53" t="n">
        <v>25</v>
      </c>
      <c r="AH53" t="n">
        <v>570216.3807803621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4.7309</v>
      </c>
      <c r="E54" t="n">
        <v>21.14</v>
      </c>
      <c r="F54" t="n">
        <v>17.67</v>
      </c>
      <c r="G54" t="n">
        <v>70.69</v>
      </c>
      <c r="H54" t="n">
        <v>0.9399999999999999</v>
      </c>
      <c r="I54" t="n">
        <v>15</v>
      </c>
      <c r="J54" t="n">
        <v>266.3</v>
      </c>
      <c r="K54" t="n">
        <v>58.47</v>
      </c>
      <c r="L54" t="n">
        <v>14</v>
      </c>
      <c r="M54" t="n">
        <v>13</v>
      </c>
      <c r="N54" t="n">
        <v>68.81999999999999</v>
      </c>
      <c r="O54" t="n">
        <v>33077.47</v>
      </c>
      <c r="P54" t="n">
        <v>272.5</v>
      </c>
      <c r="Q54" t="n">
        <v>444.55</v>
      </c>
      <c r="R54" t="n">
        <v>73.43000000000001</v>
      </c>
      <c r="S54" t="n">
        <v>48.21</v>
      </c>
      <c r="T54" t="n">
        <v>6646.01</v>
      </c>
      <c r="U54" t="n">
        <v>0.66</v>
      </c>
      <c r="V54" t="n">
        <v>0.77</v>
      </c>
      <c r="W54" t="n">
        <v>0.19</v>
      </c>
      <c r="X54" t="n">
        <v>0.4</v>
      </c>
      <c r="Y54" t="n">
        <v>1</v>
      </c>
      <c r="Z54" t="n">
        <v>10</v>
      </c>
      <c r="AA54" t="n">
        <v>459.3642113195062</v>
      </c>
      <c r="AB54" t="n">
        <v>628.52237964607</v>
      </c>
      <c r="AC54" t="n">
        <v>568.5370858693486</v>
      </c>
      <c r="AD54" t="n">
        <v>459364.2113195062</v>
      </c>
      <c r="AE54" t="n">
        <v>628522.3796460701</v>
      </c>
      <c r="AF54" t="n">
        <v>5.863186045823183e-06</v>
      </c>
      <c r="AG54" t="n">
        <v>25</v>
      </c>
      <c r="AH54" t="n">
        <v>568537.0858693486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4.7305</v>
      </c>
      <c r="E55" t="n">
        <v>21.14</v>
      </c>
      <c r="F55" t="n">
        <v>17.67</v>
      </c>
      <c r="G55" t="n">
        <v>70.7</v>
      </c>
      <c r="H55" t="n">
        <v>0.95</v>
      </c>
      <c r="I55" t="n">
        <v>15</v>
      </c>
      <c r="J55" t="n">
        <v>266.77</v>
      </c>
      <c r="K55" t="n">
        <v>58.47</v>
      </c>
      <c r="L55" t="n">
        <v>14.25</v>
      </c>
      <c r="M55" t="n">
        <v>13</v>
      </c>
      <c r="N55" t="n">
        <v>69.04000000000001</v>
      </c>
      <c r="O55" t="n">
        <v>33135.65</v>
      </c>
      <c r="P55" t="n">
        <v>272.2</v>
      </c>
      <c r="Q55" t="n">
        <v>444.55</v>
      </c>
      <c r="R55" t="n">
        <v>73.59</v>
      </c>
      <c r="S55" t="n">
        <v>48.21</v>
      </c>
      <c r="T55" t="n">
        <v>6722.61</v>
      </c>
      <c r="U55" t="n">
        <v>0.66</v>
      </c>
      <c r="V55" t="n">
        <v>0.77</v>
      </c>
      <c r="W55" t="n">
        <v>0.19</v>
      </c>
      <c r="X55" t="n">
        <v>0.4</v>
      </c>
      <c r="Y55" t="n">
        <v>1</v>
      </c>
      <c r="Z55" t="n">
        <v>10</v>
      </c>
      <c r="AA55" t="n">
        <v>459.2284396021709</v>
      </c>
      <c r="AB55" t="n">
        <v>628.3366107925864</v>
      </c>
      <c r="AC55" t="n">
        <v>568.3690465345131</v>
      </c>
      <c r="AD55" t="n">
        <v>459228.4396021708</v>
      </c>
      <c r="AE55" t="n">
        <v>628336.6107925863</v>
      </c>
      <c r="AF55" t="n">
        <v>5.8626903104624e-06</v>
      </c>
      <c r="AG55" t="n">
        <v>25</v>
      </c>
      <c r="AH55" t="n">
        <v>568369.0465345131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4.7304</v>
      </c>
      <c r="E56" t="n">
        <v>21.14</v>
      </c>
      <c r="F56" t="n">
        <v>17.67</v>
      </c>
      <c r="G56" t="n">
        <v>70.7</v>
      </c>
      <c r="H56" t="n">
        <v>0.97</v>
      </c>
      <c r="I56" t="n">
        <v>15</v>
      </c>
      <c r="J56" t="n">
        <v>267.24</v>
      </c>
      <c r="K56" t="n">
        <v>58.47</v>
      </c>
      <c r="L56" t="n">
        <v>14.5</v>
      </c>
      <c r="M56" t="n">
        <v>13</v>
      </c>
      <c r="N56" t="n">
        <v>69.27</v>
      </c>
      <c r="O56" t="n">
        <v>33193.92</v>
      </c>
      <c r="P56" t="n">
        <v>272.21</v>
      </c>
      <c r="Q56" t="n">
        <v>444.59</v>
      </c>
      <c r="R56" t="n">
        <v>73.56</v>
      </c>
      <c r="S56" t="n">
        <v>48.21</v>
      </c>
      <c r="T56" t="n">
        <v>6709.92</v>
      </c>
      <c r="U56" t="n">
        <v>0.66</v>
      </c>
      <c r="V56" t="n">
        <v>0.77</v>
      </c>
      <c r="W56" t="n">
        <v>0.19</v>
      </c>
      <c r="X56" t="n">
        <v>0.4</v>
      </c>
      <c r="Y56" t="n">
        <v>1</v>
      </c>
      <c r="Z56" t="n">
        <v>10</v>
      </c>
      <c r="AA56" t="n">
        <v>459.2379534904325</v>
      </c>
      <c r="AB56" t="n">
        <v>628.3496281142291</v>
      </c>
      <c r="AC56" t="n">
        <v>568.3808215012481</v>
      </c>
      <c r="AD56" t="n">
        <v>459237.9534904325</v>
      </c>
      <c r="AE56" t="n">
        <v>628349.6281142291</v>
      </c>
      <c r="AF56" t="n">
        <v>5.862566376622205e-06</v>
      </c>
      <c r="AG56" t="n">
        <v>25</v>
      </c>
      <c r="AH56" t="n">
        <v>568380.8215012481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4.729</v>
      </c>
      <c r="E57" t="n">
        <v>21.15</v>
      </c>
      <c r="F57" t="n">
        <v>17.68</v>
      </c>
      <c r="G57" t="n">
        <v>70.72</v>
      </c>
      <c r="H57" t="n">
        <v>0.98</v>
      </c>
      <c r="I57" t="n">
        <v>15</v>
      </c>
      <c r="J57" t="n">
        <v>267.71</v>
      </c>
      <c r="K57" t="n">
        <v>58.47</v>
      </c>
      <c r="L57" t="n">
        <v>14.75</v>
      </c>
      <c r="M57" t="n">
        <v>13</v>
      </c>
      <c r="N57" t="n">
        <v>69.48999999999999</v>
      </c>
      <c r="O57" t="n">
        <v>33252.27</v>
      </c>
      <c r="P57" t="n">
        <v>272.13</v>
      </c>
      <c r="Q57" t="n">
        <v>444.55</v>
      </c>
      <c r="R57" t="n">
        <v>73.72</v>
      </c>
      <c r="S57" t="n">
        <v>48.21</v>
      </c>
      <c r="T57" t="n">
        <v>6788.69</v>
      </c>
      <c r="U57" t="n">
        <v>0.65</v>
      </c>
      <c r="V57" t="n">
        <v>0.77</v>
      </c>
      <c r="W57" t="n">
        <v>0.19</v>
      </c>
      <c r="X57" t="n">
        <v>0.4</v>
      </c>
      <c r="Y57" t="n">
        <v>1</v>
      </c>
      <c r="Z57" t="n">
        <v>10</v>
      </c>
      <c r="AA57" t="n">
        <v>459.2977370034638</v>
      </c>
      <c r="AB57" t="n">
        <v>628.4314265542209</v>
      </c>
      <c r="AC57" t="n">
        <v>568.4548132129321</v>
      </c>
      <c r="AD57" t="n">
        <v>459297.7370034638</v>
      </c>
      <c r="AE57" t="n">
        <v>628431.426554221</v>
      </c>
      <c r="AF57" t="n">
        <v>5.860831302859462e-06</v>
      </c>
      <c r="AG57" t="n">
        <v>25</v>
      </c>
      <c r="AH57" t="n">
        <v>568454.8132129321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4.7525</v>
      </c>
      <c r="E58" t="n">
        <v>21.04</v>
      </c>
      <c r="F58" t="n">
        <v>17.62</v>
      </c>
      <c r="G58" t="n">
        <v>75.53</v>
      </c>
      <c r="H58" t="n">
        <v>1</v>
      </c>
      <c r="I58" t="n">
        <v>14</v>
      </c>
      <c r="J58" t="n">
        <v>268.19</v>
      </c>
      <c r="K58" t="n">
        <v>58.47</v>
      </c>
      <c r="L58" t="n">
        <v>15</v>
      </c>
      <c r="M58" t="n">
        <v>12</v>
      </c>
      <c r="N58" t="n">
        <v>69.70999999999999</v>
      </c>
      <c r="O58" t="n">
        <v>33310.7</v>
      </c>
      <c r="P58" t="n">
        <v>270.88</v>
      </c>
      <c r="Q58" t="n">
        <v>444.55</v>
      </c>
      <c r="R58" t="n">
        <v>71.75</v>
      </c>
      <c r="S58" t="n">
        <v>48.21</v>
      </c>
      <c r="T58" t="n">
        <v>5809.26</v>
      </c>
      <c r="U58" t="n">
        <v>0.67</v>
      </c>
      <c r="V58" t="n">
        <v>0.77</v>
      </c>
      <c r="W58" t="n">
        <v>0.19</v>
      </c>
      <c r="X58" t="n">
        <v>0.35</v>
      </c>
      <c r="Y58" t="n">
        <v>1</v>
      </c>
      <c r="Z58" t="n">
        <v>10</v>
      </c>
      <c r="AA58" t="n">
        <v>457.3986044125282</v>
      </c>
      <c r="AB58" t="n">
        <v>625.8329495594862</v>
      </c>
      <c r="AC58" t="n">
        <v>566.1043312155894</v>
      </c>
      <c r="AD58" t="n">
        <v>457398.6044125282</v>
      </c>
      <c r="AE58" t="n">
        <v>625832.9495594862</v>
      </c>
      <c r="AF58" t="n">
        <v>5.889955755305477e-06</v>
      </c>
      <c r="AG58" t="n">
        <v>25</v>
      </c>
      <c r="AH58" t="n">
        <v>566104.3312155893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4.7624</v>
      </c>
      <c r="E59" t="n">
        <v>21</v>
      </c>
      <c r="F59" t="n">
        <v>17.58</v>
      </c>
      <c r="G59" t="n">
        <v>75.34</v>
      </c>
      <c r="H59" t="n">
        <v>1.01</v>
      </c>
      <c r="I59" t="n">
        <v>14</v>
      </c>
      <c r="J59" t="n">
        <v>268.66</v>
      </c>
      <c r="K59" t="n">
        <v>58.47</v>
      </c>
      <c r="L59" t="n">
        <v>15.25</v>
      </c>
      <c r="M59" t="n">
        <v>12</v>
      </c>
      <c r="N59" t="n">
        <v>69.94</v>
      </c>
      <c r="O59" t="n">
        <v>33369.22</v>
      </c>
      <c r="P59" t="n">
        <v>270.57</v>
      </c>
      <c r="Q59" t="n">
        <v>444.55</v>
      </c>
      <c r="R59" t="n">
        <v>70.26000000000001</v>
      </c>
      <c r="S59" t="n">
        <v>48.21</v>
      </c>
      <c r="T59" t="n">
        <v>5066.34</v>
      </c>
      <c r="U59" t="n">
        <v>0.6899999999999999</v>
      </c>
      <c r="V59" t="n">
        <v>0.78</v>
      </c>
      <c r="W59" t="n">
        <v>0.19</v>
      </c>
      <c r="X59" t="n">
        <v>0.3</v>
      </c>
      <c r="Y59" t="n">
        <v>1</v>
      </c>
      <c r="Z59" t="n">
        <v>10</v>
      </c>
      <c r="AA59" t="n">
        <v>456.6570414801497</v>
      </c>
      <c r="AB59" t="n">
        <v>624.8183104399583</v>
      </c>
      <c r="AC59" t="n">
        <v>565.1865278295743</v>
      </c>
      <c r="AD59" t="n">
        <v>456657.0414801497</v>
      </c>
      <c r="AE59" t="n">
        <v>624818.3104399582</v>
      </c>
      <c r="AF59" t="n">
        <v>5.902225205484861e-06</v>
      </c>
      <c r="AG59" t="n">
        <v>25</v>
      </c>
      <c r="AH59" t="n">
        <v>565186.5278295743</v>
      </c>
    </row>
    <row r="60">
      <c r="A60" t="n">
        <v>58</v>
      </c>
      <c r="B60" t="n">
        <v>125</v>
      </c>
      <c r="C60" t="inlineStr">
        <is>
          <t xml:space="preserve">CONCLUIDO	</t>
        </is>
      </c>
      <c r="D60" t="n">
        <v>4.7572</v>
      </c>
      <c r="E60" t="n">
        <v>21.02</v>
      </c>
      <c r="F60" t="n">
        <v>17.6</v>
      </c>
      <c r="G60" t="n">
        <v>75.44</v>
      </c>
      <c r="H60" t="n">
        <v>1.03</v>
      </c>
      <c r="I60" t="n">
        <v>14</v>
      </c>
      <c r="J60" t="n">
        <v>269.14</v>
      </c>
      <c r="K60" t="n">
        <v>58.47</v>
      </c>
      <c r="L60" t="n">
        <v>15.5</v>
      </c>
      <c r="M60" t="n">
        <v>12</v>
      </c>
      <c r="N60" t="n">
        <v>70.16</v>
      </c>
      <c r="O60" t="n">
        <v>33427.83</v>
      </c>
      <c r="P60" t="n">
        <v>270.73</v>
      </c>
      <c r="Q60" t="n">
        <v>444.56</v>
      </c>
      <c r="R60" t="n">
        <v>71.38</v>
      </c>
      <c r="S60" t="n">
        <v>48.21</v>
      </c>
      <c r="T60" t="n">
        <v>5622.9</v>
      </c>
      <c r="U60" t="n">
        <v>0.68</v>
      </c>
      <c r="V60" t="n">
        <v>0.78</v>
      </c>
      <c r="W60" t="n">
        <v>0.18</v>
      </c>
      <c r="X60" t="n">
        <v>0.33</v>
      </c>
      <c r="Y60" t="n">
        <v>1</v>
      </c>
      <c r="Z60" t="n">
        <v>10</v>
      </c>
      <c r="AA60" t="n">
        <v>457.0408038500473</v>
      </c>
      <c r="AB60" t="n">
        <v>625.343391044853</v>
      </c>
      <c r="AC60" t="n">
        <v>565.6614954784932</v>
      </c>
      <c r="AD60" t="n">
        <v>457040.8038500473</v>
      </c>
      <c r="AE60" t="n">
        <v>625343.391044853</v>
      </c>
      <c r="AF60" t="n">
        <v>5.895780645794679e-06</v>
      </c>
      <c r="AG60" t="n">
        <v>25</v>
      </c>
      <c r="AH60" t="n">
        <v>565661.4954784932</v>
      </c>
    </row>
    <row r="61">
      <c r="A61" t="n">
        <v>59</v>
      </c>
      <c r="B61" t="n">
        <v>125</v>
      </c>
      <c r="C61" t="inlineStr">
        <is>
          <t xml:space="preserve">CONCLUIDO	</t>
        </is>
      </c>
      <c r="D61" t="n">
        <v>4.7319</v>
      </c>
      <c r="E61" t="n">
        <v>21.13</v>
      </c>
      <c r="F61" t="n">
        <v>17.71</v>
      </c>
      <c r="G61" t="n">
        <v>75.92</v>
      </c>
      <c r="H61" t="n">
        <v>1.04</v>
      </c>
      <c r="I61" t="n">
        <v>14</v>
      </c>
      <c r="J61" t="n">
        <v>269.61</v>
      </c>
      <c r="K61" t="n">
        <v>58.47</v>
      </c>
      <c r="L61" t="n">
        <v>15.75</v>
      </c>
      <c r="M61" t="n">
        <v>12</v>
      </c>
      <c r="N61" t="n">
        <v>70.39</v>
      </c>
      <c r="O61" t="n">
        <v>33486.53</v>
      </c>
      <c r="P61" t="n">
        <v>272.24</v>
      </c>
      <c r="Q61" t="n">
        <v>444.58</v>
      </c>
      <c r="R61" t="n">
        <v>75.11</v>
      </c>
      <c r="S61" t="n">
        <v>48.21</v>
      </c>
      <c r="T61" t="n">
        <v>7489.85</v>
      </c>
      <c r="U61" t="n">
        <v>0.64</v>
      </c>
      <c r="V61" t="n">
        <v>0.77</v>
      </c>
      <c r="W61" t="n">
        <v>0.19</v>
      </c>
      <c r="X61" t="n">
        <v>0.44</v>
      </c>
      <c r="Y61" t="n">
        <v>1</v>
      </c>
      <c r="Z61" t="n">
        <v>10</v>
      </c>
      <c r="AA61" t="n">
        <v>459.3434597863516</v>
      </c>
      <c r="AB61" t="n">
        <v>628.493986482915</v>
      </c>
      <c r="AC61" t="n">
        <v>568.5114025098349</v>
      </c>
      <c r="AD61" t="n">
        <v>459343.4597863515</v>
      </c>
      <c r="AE61" t="n">
        <v>628493.986482915</v>
      </c>
      <c r="AF61" t="n">
        <v>5.864425384225141e-06</v>
      </c>
      <c r="AG61" t="n">
        <v>25</v>
      </c>
      <c r="AH61" t="n">
        <v>568511.4025098349</v>
      </c>
    </row>
    <row r="62">
      <c r="A62" t="n">
        <v>60</v>
      </c>
      <c r="B62" t="n">
        <v>125</v>
      </c>
      <c r="C62" t="inlineStr">
        <is>
          <t xml:space="preserve">CONCLUIDO	</t>
        </is>
      </c>
      <c r="D62" t="n">
        <v>4.742</v>
      </c>
      <c r="E62" t="n">
        <v>21.09</v>
      </c>
      <c r="F62" t="n">
        <v>17.67</v>
      </c>
      <c r="G62" t="n">
        <v>75.73</v>
      </c>
      <c r="H62" t="n">
        <v>1.05</v>
      </c>
      <c r="I62" t="n">
        <v>14</v>
      </c>
      <c r="J62" t="n">
        <v>270.09</v>
      </c>
      <c r="K62" t="n">
        <v>58.47</v>
      </c>
      <c r="L62" t="n">
        <v>16</v>
      </c>
      <c r="M62" t="n">
        <v>12</v>
      </c>
      <c r="N62" t="n">
        <v>70.62</v>
      </c>
      <c r="O62" t="n">
        <v>33545.31</v>
      </c>
      <c r="P62" t="n">
        <v>270.51</v>
      </c>
      <c r="Q62" t="n">
        <v>444.55</v>
      </c>
      <c r="R62" t="n">
        <v>73.51000000000001</v>
      </c>
      <c r="S62" t="n">
        <v>48.21</v>
      </c>
      <c r="T62" t="n">
        <v>6690.98</v>
      </c>
      <c r="U62" t="n">
        <v>0.66</v>
      </c>
      <c r="V62" t="n">
        <v>0.77</v>
      </c>
      <c r="W62" t="n">
        <v>0.19</v>
      </c>
      <c r="X62" t="n">
        <v>0.39</v>
      </c>
      <c r="Y62" t="n">
        <v>1</v>
      </c>
      <c r="Z62" t="n">
        <v>10</v>
      </c>
      <c r="AA62" t="n">
        <v>457.8615928677019</v>
      </c>
      <c r="AB62" t="n">
        <v>626.466430789464</v>
      </c>
      <c r="AC62" t="n">
        <v>566.6773538860743</v>
      </c>
      <c r="AD62" t="n">
        <v>457861.5928677019</v>
      </c>
      <c r="AE62" t="n">
        <v>626466.4307894639</v>
      </c>
      <c r="AF62" t="n">
        <v>5.876942702084917e-06</v>
      </c>
      <c r="AG62" t="n">
        <v>25</v>
      </c>
      <c r="AH62" t="n">
        <v>566677.3538860744</v>
      </c>
    </row>
    <row r="63">
      <c r="A63" t="n">
        <v>61</v>
      </c>
      <c r="B63" t="n">
        <v>125</v>
      </c>
      <c r="C63" t="inlineStr">
        <is>
          <t xml:space="preserve">CONCLUIDO	</t>
        </is>
      </c>
      <c r="D63" t="n">
        <v>4.764</v>
      </c>
      <c r="E63" t="n">
        <v>20.99</v>
      </c>
      <c r="F63" t="n">
        <v>17.62</v>
      </c>
      <c r="G63" t="n">
        <v>81.31999999999999</v>
      </c>
      <c r="H63" t="n">
        <v>1.07</v>
      </c>
      <c r="I63" t="n">
        <v>13</v>
      </c>
      <c r="J63" t="n">
        <v>270.57</v>
      </c>
      <c r="K63" t="n">
        <v>58.47</v>
      </c>
      <c r="L63" t="n">
        <v>16.25</v>
      </c>
      <c r="M63" t="n">
        <v>11</v>
      </c>
      <c r="N63" t="n">
        <v>70.84</v>
      </c>
      <c r="O63" t="n">
        <v>33604.17</v>
      </c>
      <c r="P63" t="n">
        <v>269.89</v>
      </c>
      <c r="Q63" t="n">
        <v>444.55</v>
      </c>
      <c r="R63" t="n">
        <v>71.84</v>
      </c>
      <c r="S63" t="n">
        <v>48.21</v>
      </c>
      <c r="T63" t="n">
        <v>5861.83</v>
      </c>
      <c r="U63" t="n">
        <v>0.67</v>
      </c>
      <c r="V63" t="n">
        <v>0.77</v>
      </c>
      <c r="W63" t="n">
        <v>0.18</v>
      </c>
      <c r="X63" t="n">
        <v>0.34</v>
      </c>
      <c r="Y63" t="n">
        <v>1</v>
      </c>
      <c r="Z63" t="n">
        <v>10</v>
      </c>
      <c r="AA63" t="n">
        <v>456.3978717647987</v>
      </c>
      <c r="AB63" t="n">
        <v>624.463703001654</v>
      </c>
      <c r="AC63" t="n">
        <v>564.8657636274872</v>
      </c>
      <c r="AD63" t="n">
        <v>456397.8717647986</v>
      </c>
      <c r="AE63" t="n">
        <v>624463.703001654</v>
      </c>
      <c r="AF63" t="n">
        <v>5.904208146927994e-06</v>
      </c>
      <c r="AG63" t="n">
        <v>25</v>
      </c>
      <c r="AH63" t="n">
        <v>564865.7636274872</v>
      </c>
    </row>
    <row r="64">
      <c r="A64" t="n">
        <v>62</v>
      </c>
      <c r="B64" t="n">
        <v>125</v>
      </c>
      <c r="C64" t="inlineStr">
        <is>
          <t xml:space="preserve">CONCLUIDO	</t>
        </is>
      </c>
      <c r="D64" t="n">
        <v>4.7644</v>
      </c>
      <c r="E64" t="n">
        <v>20.99</v>
      </c>
      <c r="F64" t="n">
        <v>17.62</v>
      </c>
      <c r="G64" t="n">
        <v>81.31999999999999</v>
      </c>
      <c r="H64" t="n">
        <v>1.08</v>
      </c>
      <c r="I64" t="n">
        <v>13</v>
      </c>
      <c r="J64" t="n">
        <v>271.05</v>
      </c>
      <c r="K64" t="n">
        <v>58.47</v>
      </c>
      <c r="L64" t="n">
        <v>16.5</v>
      </c>
      <c r="M64" t="n">
        <v>11</v>
      </c>
      <c r="N64" t="n">
        <v>71.06999999999999</v>
      </c>
      <c r="O64" t="n">
        <v>33663.13</v>
      </c>
      <c r="P64" t="n">
        <v>269.83</v>
      </c>
      <c r="Q64" t="n">
        <v>444.55</v>
      </c>
      <c r="R64" t="n">
        <v>71.75</v>
      </c>
      <c r="S64" t="n">
        <v>48.21</v>
      </c>
      <c r="T64" t="n">
        <v>5813.44</v>
      </c>
      <c r="U64" t="n">
        <v>0.67</v>
      </c>
      <c r="V64" t="n">
        <v>0.77</v>
      </c>
      <c r="W64" t="n">
        <v>0.18</v>
      </c>
      <c r="X64" t="n">
        <v>0.34</v>
      </c>
      <c r="Y64" t="n">
        <v>1</v>
      </c>
      <c r="Z64" t="n">
        <v>10</v>
      </c>
      <c r="AA64" t="n">
        <v>456.3501724267842</v>
      </c>
      <c r="AB64" t="n">
        <v>624.3984386630364</v>
      </c>
      <c r="AC64" t="n">
        <v>564.806728025748</v>
      </c>
      <c r="AD64" t="n">
        <v>456350.1724267842</v>
      </c>
      <c r="AE64" t="n">
        <v>624398.4386630363</v>
      </c>
      <c r="AF64" t="n">
        <v>5.904703882288777e-06</v>
      </c>
      <c r="AG64" t="n">
        <v>25</v>
      </c>
      <c r="AH64" t="n">
        <v>564806.728025748</v>
      </c>
    </row>
    <row r="65">
      <c r="A65" t="n">
        <v>63</v>
      </c>
      <c r="B65" t="n">
        <v>125</v>
      </c>
      <c r="C65" t="inlineStr">
        <is>
          <t xml:space="preserve">CONCLUIDO	</t>
        </is>
      </c>
      <c r="D65" t="n">
        <v>4.7646</v>
      </c>
      <c r="E65" t="n">
        <v>20.99</v>
      </c>
      <c r="F65" t="n">
        <v>17.62</v>
      </c>
      <c r="G65" t="n">
        <v>81.31</v>
      </c>
      <c r="H65" t="n">
        <v>1.1</v>
      </c>
      <c r="I65" t="n">
        <v>13</v>
      </c>
      <c r="J65" t="n">
        <v>271.52</v>
      </c>
      <c r="K65" t="n">
        <v>58.47</v>
      </c>
      <c r="L65" t="n">
        <v>16.75</v>
      </c>
      <c r="M65" t="n">
        <v>11</v>
      </c>
      <c r="N65" t="n">
        <v>71.3</v>
      </c>
      <c r="O65" t="n">
        <v>33722.17</v>
      </c>
      <c r="P65" t="n">
        <v>269.89</v>
      </c>
      <c r="Q65" t="n">
        <v>444.55</v>
      </c>
      <c r="R65" t="n">
        <v>71.69</v>
      </c>
      <c r="S65" t="n">
        <v>48.21</v>
      </c>
      <c r="T65" t="n">
        <v>5783.83</v>
      </c>
      <c r="U65" t="n">
        <v>0.67</v>
      </c>
      <c r="V65" t="n">
        <v>0.77</v>
      </c>
      <c r="W65" t="n">
        <v>0.19</v>
      </c>
      <c r="X65" t="n">
        <v>0.34</v>
      </c>
      <c r="Y65" t="n">
        <v>1</v>
      </c>
      <c r="Z65" t="n">
        <v>10</v>
      </c>
      <c r="AA65" t="n">
        <v>456.3720123544859</v>
      </c>
      <c r="AB65" t="n">
        <v>624.4283210156276</v>
      </c>
      <c r="AC65" t="n">
        <v>564.8337584485481</v>
      </c>
      <c r="AD65" t="n">
        <v>456372.0123544859</v>
      </c>
      <c r="AE65" t="n">
        <v>624428.3210156276</v>
      </c>
      <c r="AF65" t="n">
        <v>5.904951749969168e-06</v>
      </c>
      <c r="AG65" t="n">
        <v>25</v>
      </c>
      <c r="AH65" t="n">
        <v>564833.7584485481</v>
      </c>
    </row>
    <row r="66">
      <c r="A66" t="n">
        <v>64</v>
      </c>
      <c r="B66" t="n">
        <v>125</v>
      </c>
      <c r="C66" t="inlineStr">
        <is>
          <t xml:space="preserve">CONCLUIDO	</t>
        </is>
      </c>
      <c r="D66" t="n">
        <v>4.7608</v>
      </c>
      <c r="E66" t="n">
        <v>21</v>
      </c>
      <c r="F66" t="n">
        <v>17.63</v>
      </c>
      <c r="G66" t="n">
        <v>81.39</v>
      </c>
      <c r="H66" t="n">
        <v>1.11</v>
      </c>
      <c r="I66" t="n">
        <v>13</v>
      </c>
      <c r="J66" t="n">
        <v>272</v>
      </c>
      <c r="K66" t="n">
        <v>58.47</v>
      </c>
      <c r="L66" t="n">
        <v>17</v>
      </c>
      <c r="M66" t="n">
        <v>11</v>
      </c>
      <c r="N66" t="n">
        <v>71.53</v>
      </c>
      <c r="O66" t="n">
        <v>33781.3</v>
      </c>
      <c r="P66" t="n">
        <v>270.13</v>
      </c>
      <c r="Q66" t="n">
        <v>444.57</v>
      </c>
      <c r="R66" t="n">
        <v>72.31999999999999</v>
      </c>
      <c r="S66" t="n">
        <v>48.21</v>
      </c>
      <c r="T66" t="n">
        <v>6102.21</v>
      </c>
      <c r="U66" t="n">
        <v>0.67</v>
      </c>
      <c r="V66" t="n">
        <v>0.77</v>
      </c>
      <c r="W66" t="n">
        <v>0.18</v>
      </c>
      <c r="X66" t="n">
        <v>0.36</v>
      </c>
      <c r="Y66" t="n">
        <v>1</v>
      </c>
      <c r="Z66" t="n">
        <v>10</v>
      </c>
      <c r="AA66" t="n">
        <v>456.6966318048069</v>
      </c>
      <c r="AB66" t="n">
        <v>624.8724796687562</v>
      </c>
      <c r="AC66" t="n">
        <v>565.2355272232027</v>
      </c>
      <c r="AD66" t="n">
        <v>456696.6318048069</v>
      </c>
      <c r="AE66" t="n">
        <v>624872.4796687562</v>
      </c>
      <c r="AF66" t="n">
        <v>5.900242264041727e-06</v>
      </c>
      <c r="AG66" t="n">
        <v>25</v>
      </c>
      <c r="AH66" t="n">
        <v>565235.5272232026</v>
      </c>
    </row>
    <row r="67">
      <c r="A67" t="n">
        <v>65</v>
      </c>
      <c r="B67" t="n">
        <v>125</v>
      </c>
      <c r="C67" t="inlineStr">
        <is>
          <t xml:space="preserve">CONCLUIDO	</t>
        </is>
      </c>
      <c r="D67" t="n">
        <v>4.7614</v>
      </c>
      <c r="E67" t="n">
        <v>21</v>
      </c>
      <c r="F67" t="n">
        <v>17.63</v>
      </c>
      <c r="G67" t="n">
        <v>81.38</v>
      </c>
      <c r="H67" t="n">
        <v>1.13</v>
      </c>
      <c r="I67" t="n">
        <v>13</v>
      </c>
      <c r="J67" t="n">
        <v>272.48</v>
      </c>
      <c r="K67" t="n">
        <v>58.47</v>
      </c>
      <c r="L67" t="n">
        <v>17.25</v>
      </c>
      <c r="M67" t="n">
        <v>11</v>
      </c>
      <c r="N67" t="n">
        <v>71.76000000000001</v>
      </c>
      <c r="O67" t="n">
        <v>33840.65</v>
      </c>
      <c r="P67" t="n">
        <v>269.69</v>
      </c>
      <c r="Q67" t="n">
        <v>444.55</v>
      </c>
      <c r="R67" t="n">
        <v>72.18000000000001</v>
      </c>
      <c r="S67" t="n">
        <v>48.21</v>
      </c>
      <c r="T67" t="n">
        <v>6031.36</v>
      </c>
      <c r="U67" t="n">
        <v>0.67</v>
      </c>
      <c r="V67" t="n">
        <v>0.77</v>
      </c>
      <c r="W67" t="n">
        <v>0.19</v>
      </c>
      <c r="X67" t="n">
        <v>0.35</v>
      </c>
      <c r="Y67" t="n">
        <v>1</v>
      </c>
      <c r="Z67" t="n">
        <v>10</v>
      </c>
      <c r="AA67" t="n">
        <v>456.4472105771696</v>
      </c>
      <c r="AB67" t="n">
        <v>624.5312105414149</v>
      </c>
      <c r="AC67" t="n">
        <v>564.9268283424007</v>
      </c>
      <c r="AD67" t="n">
        <v>456447.2105771697</v>
      </c>
      <c r="AE67" t="n">
        <v>624531.2105414149</v>
      </c>
      <c r="AF67" t="n">
        <v>5.900985867082903e-06</v>
      </c>
      <c r="AG67" t="n">
        <v>25</v>
      </c>
      <c r="AH67" t="n">
        <v>564926.8283424006</v>
      </c>
    </row>
    <row r="68">
      <c r="A68" t="n">
        <v>66</v>
      </c>
      <c r="B68" t="n">
        <v>125</v>
      </c>
      <c r="C68" t="inlineStr">
        <is>
          <t xml:space="preserve">CONCLUIDO	</t>
        </is>
      </c>
      <c r="D68" t="n">
        <v>4.7838</v>
      </c>
      <c r="E68" t="n">
        <v>20.9</v>
      </c>
      <c r="F68" t="n">
        <v>17.58</v>
      </c>
      <c r="G68" t="n">
        <v>87.90000000000001</v>
      </c>
      <c r="H68" t="n">
        <v>1.14</v>
      </c>
      <c r="I68" t="n">
        <v>12</v>
      </c>
      <c r="J68" t="n">
        <v>272.97</v>
      </c>
      <c r="K68" t="n">
        <v>58.47</v>
      </c>
      <c r="L68" t="n">
        <v>17.5</v>
      </c>
      <c r="M68" t="n">
        <v>10</v>
      </c>
      <c r="N68" t="n">
        <v>71.98999999999999</v>
      </c>
      <c r="O68" t="n">
        <v>33899.96</v>
      </c>
      <c r="P68" t="n">
        <v>267.81</v>
      </c>
      <c r="Q68" t="n">
        <v>444.55</v>
      </c>
      <c r="R68" t="n">
        <v>70.48</v>
      </c>
      <c r="S68" t="n">
        <v>48.21</v>
      </c>
      <c r="T68" t="n">
        <v>5186.77</v>
      </c>
      <c r="U68" t="n">
        <v>0.68</v>
      </c>
      <c r="V68" t="n">
        <v>0.78</v>
      </c>
      <c r="W68" t="n">
        <v>0.18</v>
      </c>
      <c r="X68" t="n">
        <v>0.3</v>
      </c>
      <c r="Y68" t="n">
        <v>1</v>
      </c>
      <c r="Z68" t="n">
        <v>10</v>
      </c>
      <c r="AA68" t="n">
        <v>454.3418325747912</v>
      </c>
      <c r="AB68" t="n">
        <v>621.6505394758385</v>
      </c>
      <c r="AC68" t="n">
        <v>562.3210844802757</v>
      </c>
      <c r="AD68" t="n">
        <v>454341.8325747912</v>
      </c>
      <c r="AE68" t="n">
        <v>621650.5394758385</v>
      </c>
      <c r="AF68" t="n">
        <v>5.928747047286763e-06</v>
      </c>
      <c r="AG68" t="n">
        <v>25</v>
      </c>
      <c r="AH68" t="n">
        <v>562321.0844802756</v>
      </c>
    </row>
    <row r="69">
      <c r="A69" t="n">
        <v>67</v>
      </c>
      <c r="B69" t="n">
        <v>125</v>
      </c>
      <c r="C69" t="inlineStr">
        <is>
          <t xml:space="preserve">CONCLUIDO	</t>
        </is>
      </c>
      <c r="D69" t="n">
        <v>4.7825</v>
      </c>
      <c r="E69" t="n">
        <v>20.91</v>
      </c>
      <c r="F69" t="n">
        <v>17.59</v>
      </c>
      <c r="G69" t="n">
        <v>87.93000000000001</v>
      </c>
      <c r="H69" t="n">
        <v>1.16</v>
      </c>
      <c r="I69" t="n">
        <v>12</v>
      </c>
      <c r="J69" t="n">
        <v>273.45</v>
      </c>
      <c r="K69" t="n">
        <v>58.47</v>
      </c>
      <c r="L69" t="n">
        <v>17.75</v>
      </c>
      <c r="M69" t="n">
        <v>10</v>
      </c>
      <c r="N69" t="n">
        <v>72.22</v>
      </c>
      <c r="O69" t="n">
        <v>33959.36</v>
      </c>
      <c r="P69" t="n">
        <v>268.37</v>
      </c>
      <c r="Q69" t="n">
        <v>444.55</v>
      </c>
      <c r="R69" t="n">
        <v>70.73</v>
      </c>
      <c r="S69" t="n">
        <v>48.21</v>
      </c>
      <c r="T69" t="n">
        <v>5311.45</v>
      </c>
      <c r="U69" t="n">
        <v>0.68</v>
      </c>
      <c r="V69" t="n">
        <v>0.78</v>
      </c>
      <c r="W69" t="n">
        <v>0.18</v>
      </c>
      <c r="X69" t="n">
        <v>0.31</v>
      </c>
      <c r="Y69" t="n">
        <v>1</v>
      </c>
      <c r="Z69" t="n">
        <v>10</v>
      </c>
      <c r="AA69" t="n">
        <v>454.7189297397262</v>
      </c>
      <c r="AB69" t="n">
        <v>622.1665004532554</v>
      </c>
      <c r="AC69" t="n">
        <v>562.7878028661636</v>
      </c>
      <c r="AD69" t="n">
        <v>454718.9297397262</v>
      </c>
      <c r="AE69" t="n">
        <v>622166.5004532554</v>
      </c>
      <c r="AF69" t="n">
        <v>5.927135907364216e-06</v>
      </c>
      <c r="AG69" t="n">
        <v>25</v>
      </c>
      <c r="AH69" t="n">
        <v>562787.8028661635</v>
      </c>
    </row>
    <row r="70">
      <c r="A70" t="n">
        <v>68</v>
      </c>
      <c r="B70" t="n">
        <v>125</v>
      </c>
      <c r="C70" t="inlineStr">
        <is>
          <t xml:space="preserve">CONCLUIDO	</t>
        </is>
      </c>
      <c r="D70" t="n">
        <v>4.7827</v>
      </c>
      <c r="E70" t="n">
        <v>20.91</v>
      </c>
      <c r="F70" t="n">
        <v>17.59</v>
      </c>
      <c r="G70" t="n">
        <v>87.92</v>
      </c>
      <c r="H70" t="n">
        <v>1.17</v>
      </c>
      <c r="I70" t="n">
        <v>12</v>
      </c>
      <c r="J70" t="n">
        <v>273.93</v>
      </c>
      <c r="K70" t="n">
        <v>58.47</v>
      </c>
      <c r="L70" t="n">
        <v>18</v>
      </c>
      <c r="M70" t="n">
        <v>10</v>
      </c>
      <c r="N70" t="n">
        <v>72.45999999999999</v>
      </c>
      <c r="O70" t="n">
        <v>34018.85</v>
      </c>
      <c r="P70" t="n">
        <v>268.21</v>
      </c>
      <c r="Q70" t="n">
        <v>444.57</v>
      </c>
      <c r="R70" t="n">
        <v>70.65000000000001</v>
      </c>
      <c r="S70" t="n">
        <v>48.21</v>
      </c>
      <c r="T70" t="n">
        <v>5268.64</v>
      </c>
      <c r="U70" t="n">
        <v>0.68</v>
      </c>
      <c r="V70" t="n">
        <v>0.78</v>
      </c>
      <c r="W70" t="n">
        <v>0.18</v>
      </c>
      <c r="X70" t="n">
        <v>0.31</v>
      </c>
      <c r="Y70" t="n">
        <v>1</v>
      </c>
      <c r="Z70" t="n">
        <v>10</v>
      </c>
      <c r="AA70" t="n">
        <v>454.6294995334887</v>
      </c>
      <c r="AB70" t="n">
        <v>622.0441380996991</v>
      </c>
      <c r="AC70" t="n">
        <v>562.6771186038941</v>
      </c>
      <c r="AD70" t="n">
        <v>454629.4995334888</v>
      </c>
      <c r="AE70" t="n">
        <v>622044.1380996992</v>
      </c>
      <c r="AF70" t="n">
        <v>5.927383775044608e-06</v>
      </c>
      <c r="AG70" t="n">
        <v>25</v>
      </c>
      <c r="AH70" t="n">
        <v>562677.1186038941</v>
      </c>
    </row>
    <row r="71">
      <c r="A71" t="n">
        <v>69</v>
      </c>
      <c r="B71" t="n">
        <v>125</v>
      </c>
      <c r="C71" t="inlineStr">
        <is>
          <t xml:space="preserve">CONCLUIDO	</t>
        </is>
      </c>
      <c r="D71" t="n">
        <v>4.7829</v>
      </c>
      <c r="E71" t="n">
        <v>20.91</v>
      </c>
      <c r="F71" t="n">
        <v>17.58</v>
      </c>
      <c r="G71" t="n">
        <v>87.92</v>
      </c>
      <c r="H71" t="n">
        <v>1.18</v>
      </c>
      <c r="I71" t="n">
        <v>12</v>
      </c>
      <c r="J71" t="n">
        <v>274.41</v>
      </c>
      <c r="K71" t="n">
        <v>58.47</v>
      </c>
      <c r="L71" t="n">
        <v>18.25</v>
      </c>
      <c r="M71" t="n">
        <v>10</v>
      </c>
      <c r="N71" t="n">
        <v>72.69</v>
      </c>
      <c r="O71" t="n">
        <v>34078.44</v>
      </c>
      <c r="P71" t="n">
        <v>268.65</v>
      </c>
      <c r="Q71" t="n">
        <v>444.55</v>
      </c>
      <c r="R71" t="n">
        <v>70.64</v>
      </c>
      <c r="S71" t="n">
        <v>48.21</v>
      </c>
      <c r="T71" t="n">
        <v>5266.88</v>
      </c>
      <c r="U71" t="n">
        <v>0.68</v>
      </c>
      <c r="V71" t="n">
        <v>0.78</v>
      </c>
      <c r="W71" t="n">
        <v>0.18</v>
      </c>
      <c r="X71" t="n">
        <v>0.31</v>
      </c>
      <c r="Y71" t="n">
        <v>1</v>
      </c>
      <c r="Z71" t="n">
        <v>10</v>
      </c>
      <c r="AA71" t="n">
        <v>454.804863103541</v>
      </c>
      <c r="AB71" t="n">
        <v>622.2840782727392</v>
      </c>
      <c r="AC71" t="n">
        <v>562.8941592235774</v>
      </c>
      <c r="AD71" t="n">
        <v>454804.863103541</v>
      </c>
      <c r="AE71" t="n">
        <v>622284.0782727392</v>
      </c>
      <c r="AF71" t="n">
        <v>5.927631642725e-06</v>
      </c>
      <c r="AG71" t="n">
        <v>25</v>
      </c>
      <c r="AH71" t="n">
        <v>562894.1592235774</v>
      </c>
    </row>
    <row r="72">
      <c r="A72" t="n">
        <v>70</v>
      </c>
      <c r="B72" t="n">
        <v>125</v>
      </c>
      <c r="C72" t="inlineStr">
        <is>
          <t xml:space="preserve">CONCLUIDO	</t>
        </is>
      </c>
      <c r="D72" t="n">
        <v>4.7828</v>
      </c>
      <c r="E72" t="n">
        <v>20.91</v>
      </c>
      <c r="F72" t="n">
        <v>17.58</v>
      </c>
      <c r="G72" t="n">
        <v>87.92</v>
      </c>
      <c r="H72" t="n">
        <v>1.2</v>
      </c>
      <c r="I72" t="n">
        <v>12</v>
      </c>
      <c r="J72" t="n">
        <v>274.9</v>
      </c>
      <c r="K72" t="n">
        <v>58.47</v>
      </c>
      <c r="L72" t="n">
        <v>18.5</v>
      </c>
      <c r="M72" t="n">
        <v>10</v>
      </c>
      <c r="N72" t="n">
        <v>72.92</v>
      </c>
      <c r="O72" t="n">
        <v>34138.11</v>
      </c>
      <c r="P72" t="n">
        <v>268.91</v>
      </c>
      <c r="Q72" t="n">
        <v>444.56</v>
      </c>
      <c r="R72" t="n">
        <v>70.56999999999999</v>
      </c>
      <c r="S72" t="n">
        <v>48.21</v>
      </c>
      <c r="T72" t="n">
        <v>5231.26</v>
      </c>
      <c r="U72" t="n">
        <v>0.68</v>
      </c>
      <c r="V72" t="n">
        <v>0.78</v>
      </c>
      <c r="W72" t="n">
        <v>0.18</v>
      </c>
      <c r="X72" t="n">
        <v>0.31</v>
      </c>
      <c r="Y72" t="n">
        <v>1</v>
      </c>
      <c r="Z72" t="n">
        <v>10</v>
      </c>
      <c r="AA72" t="n">
        <v>454.9406045525621</v>
      </c>
      <c r="AB72" t="n">
        <v>622.4698057117801</v>
      </c>
      <c r="AC72" t="n">
        <v>563.0621610965063</v>
      </c>
      <c r="AD72" t="n">
        <v>454940.6045525622</v>
      </c>
      <c r="AE72" t="n">
        <v>622469.8057117801</v>
      </c>
      <c r="AF72" t="n">
        <v>5.927507708884804e-06</v>
      </c>
      <c r="AG72" t="n">
        <v>25</v>
      </c>
      <c r="AH72" t="n">
        <v>563062.1610965063</v>
      </c>
    </row>
    <row r="73">
      <c r="A73" t="n">
        <v>71</v>
      </c>
      <c r="B73" t="n">
        <v>125</v>
      </c>
      <c r="C73" t="inlineStr">
        <is>
          <t xml:space="preserve">CONCLUIDO	</t>
        </is>
      </c>
      <c r="D73" t="n">
        <v>4.7903</v>
      </c>
      <c r="E73" t="n">
        <v>20.88</v>
      </c>
      <c r="F73" t="n">
        <v>17.55</v>
      </c>
      <c r="G73" t="n">
        <v>87.76000000000001</v>
      </c>
      <c r="H73" t="n">
        <v>1.21</v>
      </c>
      <c r="I73" t="n">
        <v>12</v>
      </c>
      <c r="J73" t="n">
        <v>275.38</v>
      </c>
      <c r="K73" t="n">
        <v>58.47</v>
      </c>
      <c r="L73" t="n">
        <v>18.75</v>
      </c>
      <c r="M73" t="n">
        <v>10</v>
      </c>
      <c r="N73" t="n">
        <v>73.16</v>
      </c>
      <c r="O73" t="n">
        <v>34197.87</v>
      </c>
      <c r="P73" t="n">
        <v>267.84</v>
      </c>
      <c r="Q73" t="n">
        <v>444.55</v>
      </c>
      <c r="R73" t="n">
        <v>69.40000000000001</v>
      </c>
      <c r="S73" t="n">
        <v>48.21</v>
      </c>
      <c r="T73" t="n">
        <v>4643.5</v>
      </c>
      <c r="U73" t="n">
        <v>0.6899999999999999</v>
      </c>
      <c r="V73" t="n">
        <v>0.78</v>
      </c>
      <c r="W73" t="n">
        <v>0.18</v>
      </c>
      <c r="X73" t="n">
        <v>0.28</v>
      </c>
      <c r="Y73" t="n">
        <v>1</v>
      </c>
      <c r="Z73" t="n">
        <v>10</v>
      </c>
      <c r="AA73" t="n">
        <v>453.9654310420931</v>
      </c>
      <c r="AB73" t="n">
        <v>621.1355302931373</v>
      </c>
      <c r="AC73" t="n">
        <v>561.8552270511516</v>
      </c>
      <c r="AD73" t="n">
        <v>453965.4310420931</v>
      </c>
      <c r="AE73" t="n">
        <v>621135.5302931373</v>
      </c>
      <c r="AF73" t="n">
        <v>5.936802746899489e-06</v>
      </c>
      <c r="AG73" t="n">
        <v>25</v>
      </c>
      <c r="AH73" t="n">
        <v>561855.2270511516</v>
      </c>
    </row>
    <row r="74">
      <c r="A74" t="n">
        <v>72</v>
      </c>
      <c r="B74" t="n">
        <v>125</v>
      </c>
      <c r="C74" t="inlineStr">
        <is>
          <t xml:space="preserve">CONCLUIDO	</t>
        </is>
      </c>
      <c r="D74" t="n">
        <v>4.8159</v>
      </c>
      <c r="E74" t="n">
        <v>20.76</v>
      </c>
      <c r="F74" t="n">
        <v>17.49</v>
      </c>
      <c r="G74" t="n">
        <v>95.39</v>
      </c>
      <c r="H74" t="n">
        <v>1.23</v>
      </c>
      <c r="I74" t="n">
        <v>11</v>
      </c>
      <c r="J74" t="n">
        <v>275.87</v>
      </c>
      <c r="K74" t="n">
        <v>58.47</v>
      </c>
      <c r="L74" t="n">
        <v>19</v>
      </c>
      <c r="M74" t="n">
        <v>9</v>
      </c>
      <c r="N74" t="n">
        <v>73.39</v>
      </c>
      <c r="O74" t="n">
        <v>34257.73</v>
      </c>
      <c r="P74" t="n">
        <v>265.62</v>
      </c>
      <c r="Q74" t="n">
        <v>444.56</v>
      </c>
      <c r="R74" t="n">
        <v>67.43000000000001</v>
      </c>
      <c r="S74" t="n">
        <v>48.21</v>
      </c>
      <c r="T74" t="n">
        <v>3663.44</v>
      </c>
      <c r="U74" t="n">
        <v>0.71</v>
      </c>
      <c r="V74" t="n">
        <v>0.78</v>
      </c>
      <c r="W74" t="n">
        <v>0.18</v>
      </c>
      <c r="X74" t="n">
        <v>0.21</v>
      </c>
      <c r="Y74" t="n">
        <v>1</v>
      </c>
      <c r="Z74" t="n">
        <v>10</v>
      </c>
      <c r="AA74" t="n">
        <v>451.5416819527122</v>
      </c>
      <c r="AB74" t="n">
        <v>617.8192498607833</v>
      </c>
      <c r="AC74" t="n">
        <v>558.8554477688325</v>
      </c>
      <c r="AD74" t="n">
        <v>451541.6819527122</v>
      </c>
      <c r="AE74" t="n">
        <v>617819.2498607833</v>
      </c>
      <c r="AF74" t="n">
        <v>5.968529809989615e-06</v>
      </c>
      <c r="AG74" t="n">
        <v>25</v>
      </c>
      <c r="AH74" t="n">
        <v>558855.4477688326</v>
      </c>
    </row>
    <row r="75">
      <c r="A75" t="n">
        <v>73</v>
      </c>
      <c r="B75" t="n">
        <v>125</v>
      </c>
      <c r="C75" t="inlineStr">
        <is>
          <t xml:space="preserve">CONCLUIDO	</t>
        </is>
      </c>
      <c r="D75" t="n">
        <v>4.7951</v>
      </c>
      <c r="E75" t="n">
        <v>20.85</v>
      </c>
      <c r="F75" t="n">
        <v>17.58</v>
      </c>
      <c r="G75" t="n">
        <v>95.88</v>
      </c>
      <c r="H75" t="n">
        <v>1.24</v>
      </c>
      <c r="I75" t="n">
        <v>11</v>
      </c>
      <c r="J75" t="n">
        <v>276.35</v>
      </c>
      <c r="K75" t="n">
        <v>58.47</v>
      </c>
      <c r="L75" t="n">
        <v>19.25</v>
      </c>
      <c r="M75" t="n">
        <v>9</v>
      </c>
      <c r="N75" t="n">
        <v>73.63</v>
      </c>
      <c r="O75" t="n">
        <v>34317.68</v>
      </c>
      <c r="P75" t="n">
        <v>267.11</v>
      </c>
      <c r="Q75" t="n">
        <v>444.55</v>
      </c>
      <c r="R75" t="n">
        <v>70.66</v>
      </c>
      <c r="S75" t="n">
        <v>48.21</v>
      </c>
      <c r="T75" t="n">
        <v>5279.77</v>
      </c>
      <c r="U75" t="n">
        <v>0.68</v>
      </c>
      <c r="V75" t="n">
        <v>0.78</v>
      </c>
      <c r="W75" t="n">
        <v>0.18</v>
      </c>
      <c r="X75" t="n">
        <v>0.3</v>
      </c>
      <c r="Y75" t="n">
        <v>1</v>
      </c>
      <c r="Z75" t="n">
        <v>10</v>
      </c>
      <c r="AA75" t="n">
        <v>453.5096766746109</v>
      </c>
      <c r="AB75" t="n">
        <v>620.5119470610847</v>
      </c>
      <c r="AC75" t="n">
        <v>561.2911577275614</v>
      </c>
      <c r="AD75" t="n">
        <v>453509.6766746109</v>
      </c>
      <c r="AE75" t="n">
        <v>620511.9470610847</v>
      </c>
      <c r="AF75" t="n">
        <v>5.942751571228888e-06</v>
      </c>
      <c r="AG75" t="n">
        <v>25</v>
      </c>
      <c r="AH75" t="n">
        <v>561291.1577275614</v>
      </c>
    </row>
    <row r="76">
      <c r="A76" t="n">
        <v>74</v>
      </c>
      <c r="B76" t="n">
        <v>125</v>
      </c>
      <c r="C76" t="inlineStr">
        <is>
          <t xml:space="preserve">CONCLUIDO	</t>
        </is>
      </c>
      <c r="D76" t="n">
        <v>4.799</v>
      </c>
      <c r="E76" t="n">
        <v>20.84</v>
      </c>
      <c r="F76" t="n">
        <v>17.56</v>
      </c>
      <c r="G76" t="n">
        <v>95.79000000000001</v>
      </c>
      <c r="H76" t="n">
        <v>1.25</v>
      </c>
      <c r="I76" t="n">
        <v>11</v>
      </c>
      <c r="J76" t="n">
        <v>276.84</v>
      </c>
      <c r="K76" t="n">
        <v>58.47</v>
      </c>
      <c r="L76" t="n">
        <v>19.5</v>
      </c>
      <c r="M76" t="n">
        <v>9</v>
      </c>
      <c r="N76" t="n">
        <v>73.87</v>
      </c>
      <c r="O76" t="n">
        <v>34377.72</v>
      </c>
      <c r="P76" t="n">
        <v>266.73</v>
      </c>
      <c r="Q76" t="n">
        <v>444.55</v>
      </c>
      <c r="R76" t="n">
        <v>69.90000000000001</v>
      </c>
      <c r="S76" t="n">
        <v>48.21</v>
      </c>
      <c r="T76" t="n">
        <v>4898.32</v>
      </c>
      <c r="U76" t="n">
        <v>0.6899999999999999</v>
      </c>
      <c r="V76" t="n">
        <v>0.78</v>
      </c>
      <c r="W76" t="n">
        <v>0.18</v>
      </c>
      <c r="X76" t="n">
        <v>0.28</v>
      </c>
      <c r="Y76" t="n">
        <v>1</v>
      </c>
      <c r="Z76" t="n">
        <v>10</v>
      </c>
      <c r="AA76" t="n">
        <v>453.0766341933316</v>
      </c>
      <c r="AB76" t="n">
        <v>619.9194392337123</v>
      </c>
      <c r="AC76" t="n">
        <v>560.7551980156434</v>
      </c>
      <c r="AD76" t="n">
        <v>453076.6341933316</v>
      </c>
      <c r="AE76" t="n">
        <v>619919.4392337123</v>
      </c>
      <c r="AF76" t="n">
        <v>5.947584990996525e-06</v>
      </c>
      <c r="AG76" t="n">
        <v>25</v>
      </c>
      <c r="AH76" t="n">
        <v>560755.1980156434</v>
      </c>
    </row>
    <row r="77">
      <c r="A77" t="n">
        <v>75</v>
      </c>
      <c r="B77" t="n">
        <v>125</v>
      </c>
      <c r="C77" t="inlineStr">
        <is>
          <t xml:space="preserve">CONCLUIDO	</t>
        </is>
      </c>
      <c r="D77" t="n">
        <v>4.7964</v>
      </c>
      <c r="E77" t="n">
        <v>20.85</v>
      </c>
      <c r="F77" t="n">
        <v>17.57</v>
      </c>
      <c r="G77" t="n">
        <v>95.84999999999999</v>
      </c>
      <c r="H77" t="n">
        <v>1.27</v>
      </c>
      <c r="I77" t="n">
        <v>11</v>
      </c>
      <c r="J77" t="n">
        <v>277.33</v>
      </c>
      <c r="K77" t="n">
        <v>58.47</v>
      </c>
      <c r="L77" t="n">
        <v>19.75</v>
      </c>
      <c r="M77" t="n">
        <v>9</v>
      </c>
      <c r="N77" t="n">
        <v>74.09999999999999</v>
      </c>
      <c r="O77" t="n">
        <v>34437.85</v>
      </c>
      <c r="P77" t="n">
        <v>267.06</v>
      </c>
      <c r="Q77" t="n">
        <v>444.56</v>
      </c>
      <c r="R77" t="n">
        <v>70.33</v>
      </c>
      <c r="S77" t="n">
        <v>48.21</v>
      </c>
      <c r="T77" t="n">
        <v>5114.82</v>
      </c>
      <c r="U77" t="n">
        <v>0.6899999999999999</v>
      </c>
      <c r="V77" t="n">
        <v>0.78</v>
      </c>
      <c r="W77" t="n">
        <v>0.18</v>
      </c>
      <c r="X77" t="n">
        <v>0.3</v>
      </c>
      <c r="Y77" t="n">
        <v>1</v>
      </c>
      <c r="Z77" t="n">
        <v>10</v>
      </c>
      <c r="AA77" t="n">
        <v>453.3910721420198</v>
      </c>
      <c r="AB77" t="n">
        <v>620.3496671071306</v>
      </c>
      <c r="AC77" t="n">
        <v>561.1443655446514</v>
      </c>
      <c r="AD77" t="n">
        <v>453391.0721420198</v>
      </c>
      <c r="AE77" t="n">
        <v>620349.6671071306</v>
      </c>
      <c r="AF77" t="n">
        <v>5.944362711151434e-06</v>
      </c>
      <c r="AG77" t="n">
        <v>25</v>
      </c>
      <c r="AH77" t="n">
        <v>561144.3655446514</v>
      </c>
    </row>
    <row r="78">
      <c r="A78" t="n">
        <v>76</v>
      </c>
      <c r="B78" t="n">
        <v>125</v>
      </c>
      <c r="C78" t="inlineStr">
        <is>
          <t xml:space="preserve">CONCLUIDO	</t>
        </is>
      </c>
      <c r="D78" t="n">
        <v>4.7992</v>
      </c>
      <c r="E78" t="n">
        <v>20.84</v>
      </c>
      <c r="F78" t="n">
        <v>17.56</v>
      </c>
      <c r="G78" t="n">
        <v>95.78</v>
      </c>
      <c r="H78" t="n">
        <v>1.28</v>
      </c>
      <c r="I78" t="n">
        <v>11</v>
      </c>
      <c r="J78" t="n">
        <v>277.82</v>
      </c>
      <c r="K78" t="n">
        <v>58.47</v>
      </c>
      <c r="L78" t="n">
        <v>20</v>
      </c>
      <c r="M78" t="n">
        <v>9</v>
      </c>
      <c r="N78" t="n">
        <v>74.34</v>
      </c>
      <c r="O78" t="n">
        <v>34498.07</v>
      </c>
      <c r="P78" t="n">
        <v>267.17</v>
      </c>
      <c r="Q78" t="n">
        <v>444.55</v>
      </c>
      <c r="R78" t="n">
        <v>69.90000000000001</v>
      </c>
      <c r="S78" t="n">
        <v>48.21</v>
      </c>
      <c r="T78" t="n">
        <v>4897.67</v>
      </c>
      <c r="U78" t="n">
        <v>0.6899999999999999</v>
      </c>
      <c r="V78" t="n">
        <v>0.78</v>
      </c>
      <c r="W78" t="n">
        <v>0.18</v>
      </c>
      <c r="X78" t="n">
        <v>0.28</v>
      </c>
      <c r="Y78" t="n">
        <v>1</v>
      </c>
      <c r="Z78" t="n">
        <v>10</v>
      </c>
      <c r="AA78" t="n">
        <v>453.2899613234632</v>
      </c>
      <c r="AB78" t="n">
        <v>620.211322824487</v>
      </c>
      <c r="AC78" t="n">
        <v>561.0192246461759</v>
      </c>
      <c r="AD78" t="n">
        <v>453289.9613234632</v>
      </c>
      <c r="AE78" t="n">
        <v>620211.322824487</v>
      </c>
      <c r="AF78" t="n">
        <v>5.947832858676915e-06</v>
      </c>
      <c r="AG78" t="n">
        <v>25</v>
      </c>
      <c r="AH78" t="n">
        <v>561019.2246461759</v>
      </c>
    </row>
    <row r="79">
      <c r="A79" t="n">
        <v>77</v>
      </c>
      <c r="B79" t="n">
        <v>125</v>
      </c>
      <c r="C79" t="inlineStr">
        <is>
          <t xml:space="preserve">CONCLUIDO	</t>
        </is>
      </c>
      <c r="D79" t="n">
        <v>4.7988</v>
      </c>
      <c r="E79" t="n">
        <v>20.84</v>
      </c>
      <c r="F79" t="n">
        <v>17.56</v>
      </c>
      <c r="G79" t="n">
        <v>95.79000000000001</v>
      </c>
      <c r="H79" t="n">
        <v>1.3</v>
      </c>
      <c r="I79" t="n">
        <v>11</v>
      </c>
      <c r="J79" t="n">
        <v>278.3</v>
      </c>
      <c r="K79" t="n">
        <v>58.47</v>
      </c>
      <c r="L79" t="n">
        <v>20.25</v>
      </c>
      <c r="M79" t="n">
        <v>9</v>
      </c>
      <c r="N79" t="n">
        <v>74.58</v>
      </c>
      <c r="O79" t="n">
        <v>34558.39</v>
      </c>
      <c r="P79" t="n">
        <v>266.86</v>
      </c>
      <c r="Q79" t="n">
        <v>444.56</v>
      </c>
      <c r="R79" t="n">
        <v>69.91</v>
      </c>
      <c r="S79" t="n">
        <v>48.21</v>
      </c>
      <c r="T79" t="n">
        <v>4904.06</v>
      </c>
      <c r="U79" t="n">
        <v>0.6899999999999999</v>
      </c>
      <c r="V79" t="n">
        <v>0.78</v>
      </c>
      <c r="W79" t="n">
        <v>0.18</v>
      </c>
      <c r="X79" t="n">
        <v>0.28</v>
      </c>
      <c r="Y79" t="n">
        <v>1</v>
      </c>
      <c r="Z79" t="n">
        <v>10</v>
      </c>
      <c r="AA79" t="n">
        <v>453.1505755829918</v>
      </c>
      <c r="AB79" t="n">
        <v>620.0206091051093</v>
      </c>
      <c r="AC79" t="n">
        <v>560.8467123765072</v>
      </c>
      <c r="AD79" t="n">
        <v>453150.5755829918</v>
      </c>
      <c r="AE79" t="n">
        <v>620020.6091051094</v>
      </c>
      <c r="AF79" t="n">
        <v>5.947337123316133e-06</v>
      </c>
      <c r="AG79" t="n">
        <v>25</v>
      </c>
      <c r="AH79" t="n">
        <v>560846.7123765072</v>
      </c>
    </row>
    <row r="80">
      <c r="A80" t="n">
        <v>78</v>
      </c>
      <c r="B80" t="n">
        <v>125</v>
      </c>
      <c r="C80" t="inlineStr">
        <is>
          <t xml:space="preserve">CONCLUIDO	</t>
        </is>
      </c>
      <c r="D80" t="n">
        <v>4.7964</v>
      </c>
      <c r="E80" t="n">
        <v>20.85</v>
      </c>
      <c r="F80" t="n">
        <v>17.57</v>
      </c>
      <c r="G80" t="n">
        <v>95.84999999999999</v>
      </c>
      <c r="H80" t="n">
        <v>1.31</v>
      </c>
      <c r="I80" t="n">
        <v>11</v>
      </c>
      <c r="J80" t="n">
        <v>278.79</v>
      </c>
      <c r="K80" t="n">
        <v>58.47</v>
      </c>
      <c r="L80" t="n">
        <v>20.5</v>
      </c>
      <c r="M80" t="n">
        <v>9</v>
      </c>
      <c r="N80" t="n">
        <v>74.81999999999999</v>
      </c>
      <c r="O80" t="n">
        <v>34618.81</v>
      </c>
      <c r="P80" t="n">
        <v>267.15</v>
      </c>
      <c r="Q80" t="n">
        <v>444.55</v>
      </c>
      <c r="R80" t="n">
        <v>70.3</v>
      </c>
      <c r="S80" t="n">
        <v>48.21</v>
      </c>
      <c r="T80" t="n">
        <v>5099.64</v>
      </c>
      <c r="U80" t="n">
        <v>0.6899999999999999</v>
      </c>
      <c r="V80" t="n">
        <v>0.78</v>
      </c>
      <c r="W80" t="n">
        <v>0.18</v>
      </c>
      <c r="X80" t="n">
        <v>0.3</v>
      </c>
      <c r="Y80" t="n">
        <v>1</v>
      </c>
      <c r="Z80" t="n">
        <v>10</v>
      </c>
      <c r="AA80" t="n">
        <v>453.4364558345138</v>
      </c>
      <c r="AB80" t="n">
        <v>620.4117630773882</v>
      </c>
      <c r="AC80" t="n">
        <v>561.2005351626598</v>
      </c>
      <c r="AD80" t="n">
        <v>453436.4558345138</v>
      </c>
      <c r="AE80" t="n">
        <v>620411.7630773882</v>
      </c>
      <c r="AF80" t="n">
        <v>5.944362711151434e-06</v>
      </c>
      <c r="AG80" t="n">
        <v>25</v>
      </c>
      <c r="AH80" t="n">
        <v>561200.5351626598</v>
      </c>
    </row>
    <row r="81">
      <c r="A81" t="n">
        <v>79</v>
      </c>
      <c r="B81" t="n">
        <v>125</v>
      </c>
      <c r="C81" t="inlineStr">
        <is>
          <t xml:space="preserve">CONCLUIDO	</t>
        </is>
      </c>
      <c r="D81" t="n">
        <v>4.7987</v>
      </c>
      <c r="E81" t="n">
        <v>20.84</v>
      </c>
      <c r="F81" t="n">
        <v>17.56</v>
      </c>
      <c r="G81" t="n">
        <v>95.8</v>
      </c>
      <c r="H81" t="n">
        <v>1.32</v>
      </c>
      <c r="I81" t="n">
        <v>11</v>
      </c>
      <c r="J81" t="n">
        <v>279.28</v>
      </c>
      <c r="K81" t="n">
        <v>58.47</v>
      </c>
      <c r="L81" t="n">
        <v>20.75</v>
      </c>
      <c r="M81" t="n">
        <v>9</v>
      </c>
      <c r="N81" t="n">
        <v>75.06</v>
      </c>
      <c r="O81" t="n">
        <v>34679.32</v>
      </c>
      <c r="P81" t="n">
        <v>266.45</v>
      </c>
      <c r="Q81" t="n">
        <v>444.55</v>
      </c>
      <c r="R81" t="n">
        <v>69.95999999999999</v>
      </c>
      <c r="S81" t="n">
        <v>48.21</v>
      </c>
      <c r="T81" t="n">
        <v>4930.84</v>
      </c>
      <c r="U81" t="n">
        <v>0.6899999999999999</v>
      </c>
      <c r="V81" t="n">
        <v>0.78</v>
      </c>
      <c r="W81" t="n">
        <v>0.18</v>
      </c>
      <c r="X81" t="n">
        <v>0.29</v>
      </c>
      <c r="Y81" t="n">
        <v>1</v>
      </c>
      <c r="Z81" t="n">
        <v>10</v>
      </c>
      <c r="AA81" t="n">
        <v>452.9481383489073</v>
      </c>
      <c r="AB81" t="n">
        <v>619.7436255505345</v>
      </c>
      <c r="AC81" t="n">
        <v>560.596163743632</v>
      </c>
      <c r="AD81" t="n">
        <v>452948.1383489073</v>
      </c>
      <c r="AE81" t="n">
        <v>619743.6255505345</v>
      </c>
      <c r="AF81" t="n">
        <v>5.947213189475937e-06</v>
      </c>
      <c r="AG81" t="n">
        <v>25</v>
      </c>
      <c r="AH81" t="n">
        <v>560596.163743632</v>
      </c>
    </row>
    <row r="82">
      <c r="A82" t="n">
        <v>80</v>
      </c>
      <c r="B82" t="n">
        <v>125</v>
      </c>
      <c r="C82" t="inlineStr">
        <is>
          <t xml:space="preserve">CONCLUIDO	</t>
        </is>
      </c>
      <c r="D82" t="n">
        <v>4.7976</v>
      </c>
      <c r="E82" t="n">
        <v>20.84</v>
      </c>
      <c r="F82" t="n">
        <v>17.57</v>
      </c>
      <c r="G82" t="n">
        <v>95.81999999999999</v>
      </c>
      <c r="H82" t="n">
        <v>1.34</v>
      </c>
      <c r="I82" t="n">
        <v>11</v>
      </c>
      <c r="J82" t="n">
        <v>279.78</v>
      </c>
      <c r="K82" t="n">
        <v>58.47</v>
      </c>
      <c r="L82" t="n">
        <v>21</v>
      </c>
      <c r="M82" t="n">
        <v>9</v>
      </c>
      <c r="N82" t="n">
        <v>75.3</v>
      </c>
      <c r="O82" t="n">
        <v>34739.92</v>
      </c>
      <c r="P82" t="n">
        <v>266.11</v>
      </c>
      <c r="Q82" t="n">
        <v>444.56</v>
      </c>
      <c r="R82" t="n">
        <v>70.09999999999999</v>
      </c>
      <c r="S82" t="n">
        <v>48.21</v>
      </c>
      <c r="T82" t="n">
        <v>5001.03</v>
      </c>
      <c r="U82" t="n">
        <v>0.6899999999999999</v>
      </c>
      <c r="V82" t="n">
        <v>0.78</v>
      </c>
      <c r="W82" t="n">
        <v>0.18</v>
      </c>
      <c r="X82" t="n">
        <v>0.29</v>
      </c>
      <c r="Y82" t="n">
        <v>1</v>
      </c>
      <c r="Z82" t="n">
        <v>10</v>
      </c>
      <c r="AA82" t="n">
        <v>452.8615308770983</v>
      </c>
      <c r="AB82" t="n">
        <v>619.6251253867533</v>
      </c>
      <c r="AC82" t="n">
        <v>560.4889730691661</v>
      </c>
      <c r="AD82" t="n">
        <v>452861.5308770983</v>
      </c>
      <c r="AE82" t="n">
        <v>619625.1253867534</v>
      </c>
      <c r="AF82" t="n">
        <v>5.945849917233783e-06</v>
      </c>
      <c r="AG82" t="n">
        <v>25</v>
      </c>
      <c r="AH82" t="n">
        <v>560488.9730691662</v>
      </c>
    </row>
    <row r="83">
      <c r="A83" t="n">
        <v>81</v>
      </c>
      <c r="B83" t="n">
        <v>125</v>
      </c>
      <c r="C83" t="inlineStr">
        <is>
          <t xml:space="preserve">CONCLUIDO	</t>
        </is>
      </c>
      <c r="D83" t="n">
        <v>4.82</v>
      </c>
      <c r="E83" t="n">
        <v>20.75</v>
      </c>
      <c r="F83" t="n">
        <v>17.52</v>
      </c>
      <c r="G83" t="n">
        <v>105.11</v>
      </c>
      <c r="H83" t="n">
        <v>1.35</v>
      </c>
      <c r="I83" t="n">
        <v>10</v>
      </c>
      <c r="J83" t="n">
        <v>280.27</v>
      </c>
      <c r="K83" t="n">
        <v>58.47</v>
      </c>
      <c r="L83" t="n">
        <v>21.25</v>
      </c>
      <c r="M83" t="n">
        <v>8</v>
      </c>
      <c r="N83" t="n">
        <v>75.54000000000001</v>
      </c>
      <c r="O83" t="n">
        <v>34800.62</v>
      </c>
      <c r="P83" t="n">
        <v>265.32</v>
      </c>
      <c r="Q83" t="n">
        <v>444.55</v>
      </c>
      <c r="R83" t="n">
        <v>68.41</v>
      </c>
      <c r="S83" t="n">
        <v>48.21</v>
      </c>
      <c r="T83" t="n">
        <v>4160.91</v>
      </c>
      <c r="U83" t="n">
        <v>0.7</v>
      </c>
      <c r="V83" t="n">
        <v>0.78</v>
      </c>
      <c r="W83" t="n">
        <v>0.18</v>
      </c>
      <c r="X83" t="n">
        <v>0.24</v>
      </c>
      <c r="Y83" t="n">
        <v>1</v>
      </c>
      <c r="Z83" t="n">
        <v>10</v>
      </c>
      <c r="AA83" t="n">
        <v>451.3355845144766</v>
      </c>
      <c r="AB83" t="n">
        <v>617.537258253412</v>
      </c>
      <c r="AC83" t="n">
        <v>558.6003690446911</v>
      </c>
      <c r="AD83" t="n">
        <v>451335.5845144766</v>
      </c>
      <c r="AE83" t="n">
        <v>617537.258253412</v>
      </c>
      <c r="AF83" t="n">
        <v>5.973611097437643e-06</v>
      </c>
      <c r="AG83" t="n">
        <v>25</v>
      </c>
      <c r="AH83" t="n">
        <v>558600.3690446911</v>
      </c>
    </row>
    <row r="84">
      <c r="A84" t="n">
        <v>82</v>
      </c>
      <c r="B84" t="n">
        <v>125</v>
      </c>
      <c r="C84" t="inlineStr">
        <is>
          <t xml:space="preserve">CONCLUIDO	</t>
        </is>
      </c>
      <c r="D84" t="n">
        <v>4.8167</v>
      </c>
      <c r="E84" t="n">
        <v>20.76</v>
      </c>
      <c r="F84" t="n">
        <v>17.53</v>
      </c>
      <c r="G84" t="n">
        <v>105.19</v>
      </c>
      <c r="H84" t="n">
        <v>1.36</v>
      </c>
      <c r="I84" t="n">
        <v>10</v>
      </c>
      <c r="J84" t="n">
        <v>280.76</v>
      </c>
      <c r="K84" t="n">
        <v>58.47</v>
      </c>
      <c r="L84" t="n">
        <v>21.5</v>
      </c>
      <c r="M84" t="n">
        <v>8</v>
      </c>
      <c r="N84" t="n">
        <v>75.79000000000001</v>
      </c>
      <c r="O84" t="n">
        <v>34861.41</v>
      </c>
      <c r="P84" t="n">
        <v>265.67</v>
      </c>
      <c r="Q84" t="n">
        <v>444.55</v>
      </c>
      <c r="R84" t="n">
        <v>68.97</v>
      </c>
      <c r="S84" t="n">
        <v>48.21</v>
      </c>
      <c r="T84" t="n">
        <v>4441.62</v>
      </c>
      <c r="U84" t="n">
        <v>0.7</v>
      </c>
      <c r="V84" t="n">
        <v>0.78</v>
      </c>
      <c r="W84" t="n">
        <v>0.18</v>
      </c>
      <c r="X84" t="n">
        <v>0.25</v>
      </c>
      <c r="Y84" t="n">
        <v>1</v>
      </c>
      <c r="Z84" t="n">
        <v>10</v>
      </c>
      <c r="AA84" t="n">
        <v>451.6869075190218</v>
      </c>
      <c r="AB84" t="n">
        <v>618.0179538875078</v>
      </c>
      <c r="AC84" t="n">
        <v>559.0351877621292</v>
      </c>
      <c r="AD84" t="n">
        <v>451686.9075190218</v>
      </c>
      <c r="AE84" t="n">
        <v>618017.9538875078</v>
      </c>
      <c r="AF84" t="n">
        <v>5.969521280711181e-06</v>
      </c>
      <c r="AG84" t="n">
        <v>25</v>
      </c>
      <c r="AH84" t="n">
        <v>559035.1877621292</v>
      </c>
    </row>
    <row r="85">
      <c r="A85" t="n">
        <v>83</v>
      </c>
      <c r="B85" t="n">
        <v>125</v>
      </c>
      <c r="C85" t="inlineStr">
        <is>
          <t xml:space="preserve">CONCLUIDO	</t>
        </is>
      </c>
      <c r="D85" t="n">
        <v>4.8187</v>
      </c>
      <c r="E85" t="n">
        <v>20.75</v>
      </c>
      <c r="F85" t="n">
        <v>17.52</v>
      </c>
      <c r="G85" t="n">
        <v>105.14</v>
      </c>
      <c r="H85" t="n">
        <v>1.38</v>
      </c>
      <c r="I85" t="n">
        <v>10</v>
      </c>
      <c r="J85" t="n">
        <v>281.25</v>
      </c>
      <c r="K85" t="n">
        <v>58.47</v>
      </c>
      <c r="L85" t="n">
        <v>21.75</v>
      </c>
      <c r="M85" t="n">
        <v>8</v>
      </c>
      <c r="N85" t="n">
        <v>76.03</v>
      </c>
      <c r="O85" t="n">
        <v>34922.31</v>
      </c>
      <c r="P85" t="n">
        <v>266.09</v>
      </c>
      <c r="Q85" t="n">
        <v>444.55</v>
      </c>
      <c r="R85" t="n">
        <v>68.65000000000001</v>
      </c>
      <c r="S85" t="n">
        <v>48.21</v>
      </c>
      <c r="T85" t="n">
        <v>4281.59</v>
      </c>
      <c r="U85" t="n">
        <v>0.7</v>
      </c>
      <c r="V85" t="n">
        <v>0.78</v>
      </c>
      <c r="W85" t="n">
        <v>0.18</v>
      </c>
      <c r="X85" t="n">
        <v>0.25</v>
      </c>
      <c r="Y85" t="n">
        <v>1</v>
      </c>
      <c r="Z85" t="n">
        <v>10</v>
      </c>
      <c r="AA85" t="n">
        <v>451.7761042876689</v>
      </c>
      <c r="AB85" t="n">
        <v>618.1399968414544</v>
      </c>
      <c r="AC85" t="n">
        <v>559.1455831078396</v>
      </c>
      <c r="AD85" t="n">
        <v>451776.1042876689</v>
      </c>
      <c r="AE85" t="n">
        <v>618139.9968414544</v>
      </c>
      <c r="AF85" t="n">
        <v>5.971999957515097e-06</v>
      </c>
      <c r="AG85" t="n">
        <v>25</v>
      </c>
      <c r="AH85" t="n">
        <v>559145.5831078396</v>
      </c>
    </row>
    <row r="86">
      <c r="A86" t="n">
        <v>84</v>
      </c>
      <c r="B86" t="n">
        <v>125</v>
      </c>
      <c r="C86" t="inlineStr">
        <is>
          <t xml:space="preserve">CONCLUIDO	</t>
        </is>
      </c>
      <c r="D86" t="n">
        <v>4.8167</v>
      </c>
      <c r="E86" t="n">
        <v>20.76</v>
      </c>
      <c r="F86" t="n">
        <v>17.53</v>
      </c>
      <c r="G86" t="n">
        <v>105.19</v>
      </c>
      <c r="H86" t="n">
        <v>1.39</v>
      </c>
      <c r="I86" t="n">
        <v>10</v>
      </c>
      <c r="J86" t="n">
        <v>281.75</v>
      </c>
      <c r="K86" t="n">
        <v>58.47</v>
      </c>
      <c r="L86" t="n">
        <v>22</v>
      </c>
      <c r="M86" t="n">
        <v>8</v>
      </c>
      <c r="N86" t="n">
        <v>76.28</v>
      </c>
      <c r="O86" t="n">
        <v>34983.29</v>
      </c>
      <c r="P86" t="n">
        <v>266.06</v>
      </c>
      <c r="Q86" t="n">
        <v>444.55</v>
      </c>
      <c r="R86" t="n">
        <v>68.87</v>
      </c>
      <c r="S86" t="n">
        <v>48.21</v>
      </c>
      <c r="T86" t="n">
        <v>4387.69</v>
      </c>
      <c r="U86" t="n">
        <v>0.7</v>
      </c>
      <c r="V86" t="n">
        <v>0.78</v>
      </c>
      <c r="W86" t="n">
        <v>0.18</v>
      </c>
      <c r="X86" t="n">
        <v>0.26</v>
      </c>
      <c r="Y86" t="n">
        <v>1</v>
      </c>
      <c r="Z86" t="n">
        <v>10</v>
      </c>
      <c r="AA86" t="n">
        <v>451.882741350955</v>
      </c>
      <c r="AB86" t="n">
        <v>618.2859023759377</v>
      </c>
      <c r="AC86" t="n">
        <v>559.2775636228914</v>
      </c>
      <c r="AD86" t="n">
        <v>451882.741350955</v>
      </c>
      <c r="AE86" t="n">
        <v>618285.9023759377</v>
      </c>
      <c r="AF86" t="n">
        <v>5.969521280711181e-06</v>
      </c>
      <c r="AG86" t="n">
        <v>25</v>
      </c>
      <c r="AH86" t="n">
        <v>559277.5636228914</v>
      </c>
    </row>
    <row r="87">
      <c r="A87" t="n">
        <v>85</v>
      </c>
      <c r="B87" t="n">
        <v>125</v>
      </c>
      <c r="C87" t="inlineStr">
        <is>
          <t xml:space="preserve">CONCLUIDO	</t>
        </is>
      </c>
      <c r="D87" t="n">
        <v>4.8232</v>
      </c>
      <c r="E87" t="n">
        <v>20.73</v>
      </c>
      <c r="F87" t="n">
        <v>17.5</v>
      </c>
      <c r="G87" t="n">
        <v>105.02</v>
      </c>
      <c r="H87" t="n">
        <v>1.4</v>
      </c>
      <c r="I87" t="n">
        <v>10</v>
      </c>
      <c r="J87" t="n">
        <v>282.24</v>
      </c>
      <c r="K87" t="n">
        <v>58.47</v>
      </c>
      <c r="L87" t="n">
        <v>22.25</v>
      </c>
      <c r="M87" t="n">
        <v>8</v>
      </c>
      <c r="N87" t="n">
        <v>76.52</v>
      </c>
      <c r="O87" t="n">
        <v>35044.38</v>
      </c>
      <c r="P87" t="n">
        <v>264.99</v>
      </c>
      <c r="Q87" t="n">
        <v>444.55</v>
      </c>
      <c r="R87" t="n">
        <v>67.81999999999999</v>
      </c>
      <c r="S87" t="n">
        <v>48.21</v>
      </c>
      <c r="T87" t="n">
        <v>3863.56</v>
      </c>
      <c r="U87" t="n">
        <v>0.71</v>
      </c>
      <c r="V87" t="n">
        <v>0.78</v>
      </c>
      <c r="W87" t="n">
        <v>0.18</v>
      </c>
      <c r="X87" t="n">
        <v>0.23</v>
      </c>
      <c r="Y87" t="n">
        <v>1</v>
      </c>
      <c r="Z87" t="n">
        <v>10</v>
      </c>
      <c r="AA87" t="n">
        <v>440.9534770300471</v>
      </c>
      <c r="AB87" t="n">
        <v>603.3320007669591</v>
      </c>
      <c r="AC87" t="n">
        <v>545.7508413955411</v>
      </c>
      <c r="AD87" t="n">
        <v>440953.4770300471</v>
      </c>
      <c r="AE87" t="n">
        <v>603332.0007669592</v>
      </c>
      <c r="AF87" t="n">
        <v>5.977576980323908e-06</v>
      </c>
      <c r="AG87" t="n">
        <v>24</v>
      </c>
      <c r="AH87" t="n">
        <v>545750.8413955411</v>
      </c>
    </row>
    <row r="88">
      <c r="A88" t="n">
        <v>86</v>
      </c>
      <c r="B88" t="n">
        <v>125</v>
      </c>
      <c r="C88" t="inlineStr">
        <is>
          <t xml:space="preserve">CONCLUIDO	</t>
        </is>
      </c>
      <c r="D88" t="n">
        <v>4.831</v>
      </c>
      <c r="E88" t="n">
        <v>20.7</v>
      </c>
      <c r="F88" t="n">
        <v>17.47</v>
      </c>
      <c r="G88" t="n">
        <v>104.82</v>
      </c>
      <c r="H88" t="n">
        <v>1.42</v>
      </c>
      <c r="I88" t="n">
        <v>10</v>
      </c>
      <c r="J88" t="n">
        <v>282.74</v>
      </c>
      <c r="K88" t="n">
        <v>58.47</v>
      </c>
      <c r="L88" t="n">
        <v>22.5</v>
      </c>
      <c r="M88" t="n">
        <v>8</v>
      </c>
      <c r="N88" t="n">
        <v>76.77</v>
      </c>
      <c r="O88" t="n">
        <v>35105.56</v>
      </c>
      <c r="P88" t="n">
        <v>264.24</v>
      </c>
      <c r="Q88" t="n">
        <v>444.55</v>
      </c>
      <c r="R88" t="n">
        <v>66.8</v>
      </c>
      <c r="S88" t="n">
        <v>48.21</v>
      </c>
      <c r="T88" t="n">
        <v>3355.59</v>
      </c>
      <c r="U88" t="n">
        <v>0.72</v>
      </c>
      <c r="V88" t="n">
        <v>0.78</v>
      </c>
      <c r="W88" t="n">
        <v>0.18</v>
      </c>
      <c r="X88" t="n">
        <v>0.19</v>
      </c>
      <c r="Y88" t="n">
        <v>1</v>
      </c>
      <c r="Z88" t="n">
        <v>10</v>
      </c>
      <c r="AA88" t="n">
        <v>440.1404921423844</v>
      </c>
      <c r="AB88" t="n">
        <v>602.2196389772972</v>
      </c>
      <c r="AC88" t="n">
        <v>544.744641853875</v>
      </c>
      <c r="AD88" t="n">
        <v>440140.4921423844</v>
      </c>
      <c r="AE88" t="n">
        <v>602219.6389772972</v>
      </c>
      <c r="AF88" t="n">
        <v>5.987243819859181e-06</v>
      </c>
      <c r="AG88" t="n">
        <v>24</v>
      </c>
      <c r="AH88" t="n">
        <v>544744.641853875</v>
      </c>
    </row>
    <row r="89">
      <c r="A89" t="n">
        <v>87</v>
      </c>
      <c r="B89" t="n">
        <v>125</v>
      </c>
      <c r="C89" t="inlineStr">
        <is>
          <t xml:space="preserve">CONCLUIDO	</t>
        </is>
      </c>
      <c r="D89" t="n">
        <v>4.8183</v>
      </c>
      <c r="E89" t="n">
        <v>20.75</v>
      </c>
      <c r="F89" t="n">
        <v>17.52</v>
      </c>
      <c r="G89" t="n">
        <v>105.15</v>
      </c>
      <c r="H89" t="n">
        <v>1.43</v>
      </c>
      <c r="I89" t="n">
        <v>10</v>
      </c>
      <c r="J89" t="n">
        <v>283.24</v>
      </c>
      <c r="K89" t="n">
        <v>58.47</v>
      </c>
      <c r="L89" t="n">
        <v>22.75</v>
      </c>
      <c r="M89" t="n">
        <v>8</v>
      </c>
      <c r="N89" t="n">
        <v>77.01000000000001</v>
      </c>
      <c r="O89" t="n">
        <v>35166.85</v>
      </c>
      <c r="P89" t="n">
        <v>264.87</v>
      </c>
      <c r="Q89" t="n">
        <v>444.55</v>
      </c>
      <c r="R89" t="n">
        <v>68.81999999999999</v>
      </c>
      <c r="S89" t="n">
        <v>48.21</v>
      </c>
      <c r="T89" t="n">
        <v>4366.19</v>
      </c>
      <c r="U89" t="n">
        <v>0.7</v>
      </c>
      <c r="V89" t="n">
        <v>0.78</v>
      </c>
      <c r="W89" t="n">
        <v>0.18</v>
      </c>
      <c r="X89" t="n">
        <v>0.25</v>
      </c>
      <c r="Y89" t="n">
        <v>1</v>
      </c>
      <c r="Z89" t="n">
        <v>10</v>
      </c>
      <c r="AA89" t="n">
        <v>451.1803631043696</v>
      </c>
      <c r="AB89" t="n">
        <v>617.3248774722182</v>
      </c>
      <c r="AC89" t="n">
        <v>558.4082575871761</v>
      </c>
      <c r="AD89" t="n">
        <v>451180.3631043695</v>
      </c>
      <c r="AE89" t="n">
        <v>617324.8774722182</v>
      </c>
      <c r="AF89" t="n">
        <v>5.971504222154313e-06</v>
      </c>
      <c r="AG89" t="n">
        <v>25</v>
      </c>
      <c r="AH89" t="n">
        <v>558408.257587176</v>
      </c>
    </row>
    <row r="90">
      <c r="A90" t="n">
        <v>88</v>
      </c>
      <c r="B90" t="n">
        <v>125</v>
      </c>
      <c r="C90" t="inlineStr">
        <is>
          <t xml:space="preserve">CONCLUIDO	</t>
        </is>
      </c>
      <c r="D90" t="n">
        <v>4.8102</v>
      </c>
      <c r="E90" t="n">
        <v>20.79</v>
      </c>
      <c r="F90" t="n">
        <v>17.56</v>
      </c>
      <c r="G90" t="n">
        <v>105.36</v>
      </c>
      <c r="H90" t="n">
        <v>1.44</v>
      </c>
      <c r="I90" t="n">
        <v>10</v>
      </c>
      <c r="J90" t="n">
        <v>283.74</v>
      </c>
      <c r="K90" t="n">
        <v>58.47</v>
      </c>
      <c r="L90" t="n">
        <v>23</v>
      </c>
      <c r="M90" t="n">
        <v>8</v>
      </c>
      <c r="N90" t="n">
        <v>77.26000000000001</v>
      </c>
      <c r="O90" t="n">
        <v>35228.23</v>
      </c>
      <c r="P90" t="n">
        <v>264.71</v>
      </c>
      <c r="Q90" t="n">
        <v>444.56</v>
      </c>
      <c r="R90" t="n">
        <v>69.91</v>
      </c>
      <c r="S90" t="n">
        <v>48.21</v>
      </c>
      <c r="T90" t="n">
        <v>4907.8</v>
      </c>
      <c r="U90" t="n">
        <v>0.6899999999999999</v>
      </c>
      <c r="V90" t="n">
        <v>0.78</v>
      </c>
      <c r="W90" t="n">
        <v>0.18</v>
      </c>
      <c r="X90" t="n">
        <v>0.28</v>
      </c>
      <c r="Y90" t="n">
        <v>1</v>
      </c>
      <c r="Z90" t="n">
        <v>10</v>
      </c>
      <c r="AA90" t="n">
        <v>451.5905448677553</v>
      </c>
      <c r="AB90" t="n">
        <v>617.8861062568247</v>
      </c>
      <c r="AC90" t="n">
        <v>558.9159234842693</v>
      </c>
      <c r="AD90" t="n">
        <v>451590.5448677553</v>
      </c>
      <c r="AE90" t="n">
        <v>617886.1062568248</v>
      </c>
      <c r="AF90" t="n">
        <v>5.961465581098453e-06</v>
      </c>
      <c r="AG90" t="n">
        <v>25</v>
      </c>
      <c r="AH90" t="n">
        <v>558915.9234842693</v>
      </c>
    </row>
    <row r="91">
      <c r="A91" t="n">
        <v>89</v>
      </c>
      <c r="B91" t="n">
        <v>125</v>
      </c>
      <c r="C91" t="inlineStr">
        <is>
          <t xml:space="preserve">CONCLUIDO	</t>
        </is>
      </c>
      <c r="D91" t="n">
        <v>4.8134</v>
      </c>
      <c r="E91" t="n">
        <v>20.78</v>
      </c>
      <c r="F91" t="n">
        <v>17.55</v>
      </c>
      <c r="G91" t="n">
        <v>105.28</v>
      </c>
      <c r="H91" t="n">
        <v>1.46</v>
      </c>
      <c r="I91" t="n">
        <v>10</v>
      </c>
      <c r="J91" t="n">
        <v>284.23</v>
      </c>
      <c r="K91" t="n">
        <v>58.47</v>
      </c>
      <c r="L91" t="n">
        <v>23.25</v>
      </c>
      <c r="M91" t="n">
        <v>8</v>
      </c>
      <c r="N91" t="n">
        <v>77.51000000000001</v>
      </c>
      <c r="O91" t="n">
        <v>35289.71</v>
      </c>
      <c r="P91" t="n">
        <v>264.12</v>
      </c>
      <c r="Q91" t="n">
        <v>444.55</v>
      </c>
      <c r="R91" t="n">
        <v>69.51000000000001</v>
      </c>
      <c r="S91" t="n">
        <v>48.21</v>
      </c>
      <c r="T91" t="n">
        <v>4710.35</v>
      </c>
      <c r="U91" t="n">
        <v>0.6899999999999999</v>
      </c>
      <c r="V91" t="n">
        <v>0.78</v>
      </c>
      <c r="W91" t="n">
        <v>0.18</v>
      </c>
      <c r="X91" t="n">
        <v>0.27</v>
      </c>
      <c r="Y91" t="n">
        <v>1</v>
      </c>
      <c r="Z91" t="n">
        <v>10</v>
      </c>
      <c r="AA91" t="n">
        <v>451.1223767868573</v>
      </c>
      <c r="AB91" t="n">
        <v>617.2455380344221</v>
      </c>
      <c r="AC91" t="n">
        <v>558.3364901939696</v>
      </c>
      <c r="AD91" t="n">
        <v>451122.3767868573</v>
      </c>
      <c r="AE91" t="n">
        <v>617245.5380344221</v>
      </c>
      <c r="AF91" t="n">
        <v>5.965431463984719e-06</v>
      </c>
      <c r="AG91" t="n">
        <v>25</v>
      </c>
      <c r="AH91" t="n">
        <v>558336.4901939696</v>
      </c>
    </row>
    <row r="92">
      <c r="A92" t="n">
        <v>90</v>
      </c>
      <c r="B92" t="n">
        <v>125</v>
      </c>
      <c r="C92" t="inlineStr">
        <is>
          <t xml:space="preserve">CONCLUIDO	</t>
        </is>
      </c>
      <c r="D92" t="n">
        <v>4.8338</v>
      </c>
      <c r="E92" t="n">
        <v>20.69</v>
      </c>
      <c r="F92" t="n">
        <v>17.51</v>
      </c>
      <c r="G92" t="n">
        <v>116.7</v>
      </c>
      <c r="H92" t="n">
        <v>1.47</v>
      </c>
      <c r="I92" t="n">
        <v>9</v>
      </c>
      <c r="J92" t="n">
        <v>284.73</v>
      </c>
      <c r="K92" t="n">
        <v>58.47</v>
      </c>
      <c r="L92" t="n">
        <v>23.5</v>
      </c>
      <c r="M92" t="n">
        <v>7</v>
      </c>
      <c r="N92" t="n">
        <v>77.76000000000001</v>
      </c>
      <c r="O92" t="n">
        <v>35351.29</v>
      </c>
      <c r="P92" t="n">
        <v>262.63</v>
      </c>
      <c r="Q92" t="n">
        <v>444.55</v>
      </c>
      <c r="R92" t="n">
        <v>68.06999999999999</v>
      </c>
      <c r="S92" t="n">
        <v>48.21</v>
      </c>
      <c r="T92" t="n">
        <v>3995.72</v>
      </c>
      <c r="U92" t="n">
        <v>0.71</v>
      </c>
      <c r="V92" t="n">
        <v>0.78</v>
      </c>
      <c r="W92" t="n">
        <v>0.18</v>
      </c>
      <c r="X92" t="n">
        <v>0.23</v>
      </c>
      <c r="Y92" t="n">
        <v>1</v>
      </c>
      <c r="Z92" t="n">
        <v>10</v>
      </c>
      <c r="AA92" t="n">
        <v>439.3724563238352</v>
      </c>
      <c r="AB92" t="n">
        <v>601.1687784870093</v>
      </c>
      <c r="AC92" t="n">
        <v>543.7940740138881</v>
      </c>
      <c r="AD92" t="n">
        <v>439372.4563238352</v>
      </c>
      <c r="AE92" t="n">
        <v>601168.7784870092</v>
      </c>
      <c r="AF92" t="n">
        <v>5.990713967384663e-06</v>
      </c>
      <c r="AG92" t="n">
        <v>24</v>
      </c>
      <c r="AH92" t="n">
        <v>543794.0740138881</v>
      </c>
    </row>
    <row r="93">
      <c r="A93" t="n">
        <v>91</v>
      </c>
      <c r="B93" t="n">
        <v>125</v>
      </c>
      <c r="C93" t="inlineStr">
        <is>
          <t xml:space="preserve">CONCLUIDO	</t>
        </is>
      </c>
      <c r="D93" t="n">
        <v>4.8353</v>
      </c>
      <c r="E93" t="n">
        <v>20.68</v>
      </c>
      <c r="F93" t="n">
        <v>17.5</v>
      </c>
      <c r="G93" t="n">
        <v>116.66</v>
      </c>
      <c r="H93" t="n">
        <v>1.48</v>
      </c>
      <c r="I93" t="n">
        <v>9</v>
      </c>
      <c r="J93" t="n">
        <v>285.23</v>
      </c>
      <c r="K93" t="n">
        <v>58.47</v>
      </c>
      <c r="L93" t="n">
        <v>23.75</v>
      </c>
      <c r="M93" t="n">
        <v>7</v>
      </c>
      <c r="N93" t="n">
        <v>78.01000000000001</v>
      </c>
      <c r="O93" t="n">
        <v>35412.96</v>
      </c>
      <c r="P93" t="n">
        <v>262.71</v>
      </c>
      <c r="Q93" t="n">
        <v>444.55</v>
      </c>
      <c r="R93" t="n">
        <v>67.92</v>
      </c>
      <c r="S93" t="n">
        <v>48.21</v>
      </c>
      <c r="T93" t="n">
        <v>3919.1</v>
      </c>
      <c r="U93" t="n">
        <v>0.71</v>
      </c>
      <c r="V93" t="n">
        <v>0.78</v>
      </c>
      <c r="W93" t="n">
        <v>0.18</v>
      </c>
      <c r="X93" t="n">
        <v>0.22</v>
      </c>
      <c r="Y93" t="n">
        <v>1</v>
      </c>
      <c r="Z93" t="n">
        <v>10</v>
      </c>
      <c r="AA93" t="n">
        <v>439.3127397274413</v>
      </c>
      <c r="AB93" t="n">
        <v>601.0870716053128</v>
      </c>
      <c r="AC93" t="n">
        <v>543.7201651223045</v>
      </c>
      <c r="AD93" t="n">
        <v>439312.7397274413</v>
      </c>
      <c r="AE93" t="n">
        <v>601087.0716053128</v>
      </c>
      <c r="AF93" t="n">
        <v>5.9925729749876e-06</v>
      </c>
      <c r="AG93" t="n">
        <v>24</v>
      </c>
      <c r="AH93" t="n">
        <v>543720.1651223045</v>
      </c>
    </row>
    <row r="94">
      <c r="A94" t="n">
        <v>92</v>
      </c>
      <c r="B94" t="n">
        <v>125</v>
      </c>
      <c r="C94" t="inlineStr">
        <is>
          <t xml:space="preserve">CONCLUIDO	</t>
        </is>
      </c>
      <c r="D94" t="n">
        <v>4.8342</v>
      </c>
      <c r="E94" t="n">
        <v>20.69</v>
      </c>
      <c r="F94" t="n">
        <v>17.5</v>
      </c>
      <c r="G94" t="n">
        <v>116.69</v>
      </c>
      <c r="H94" t="n">
        <v>1.5</v>
      </c>
      <c r="I94" t="n">
        <v>9</v>
      </c>
      <c r="J94" t="n">
        <v>285.73</v>
      </c>
      <c r="K94" t="n">
        <v>58.47</v>
      </c>
      <c r="L94" t="n">
        <v>24</v>
      </c>
      <c r="M94" t="n">
        <v>7</v>
      </c>
      <c r="N94" t="n">
        <v>78.26000000000001</v>
      </c>
      <c r="O94" t="n">
        <v>35474.75</v>
      </c>
      <c r="P94" t="n">
        <v>262.86</v>
      </c>
      <c r="Q94" t="n">
        <v>444.55</v>
      </c>
      <c r="R94" t="n">
        <v>68.01000000000001</v>
      </c>
      <c r="S94" t="n">
        <v>48.21</v>
      </c>
      <c r="T94" t="n">
        <v>3964.65</v>
      </c>
      <c r="U94" t="n">
        <v>0.71</v>
      </c>
      <c r="V94" t="n">
        <v>0.78</v>
      </c>
      <c r="W94" t="n">
        <v>0.18</v>
      </c>
      <c r="X94" t="n">
        <v>0.23</v>
      </c>
      <c r="Y94" t="n">
        <v>1</v>
      </c>
      <c r="Z94" t="n">
        <v>10</v>
      </c>
      <c r="AA94" t="n">
        <v>439.4329035556046</v>
      </c>
      <c r="AB94" t="n">
        <v>601.2514850562598</v>
      </c>
      <c r="AC94" t="n">
        <v>543.8688871842488</v>
      </c>
      <c r="AD94" t="n">
        <v>439432.9035556046</v>
      </c>
      <c r="AE94" t="n">
        <v>601251.4850562598</v>
      </c>
      <c r="AF94" t="n">
        <v>5.991209702745446e-06</v>
      </c>
      <c r="AG94" t="n">
        <v>24</v>
      </c>
      <c r="AH94" t="n">
        <v>543868.8871842488</v>
      </c>
    </row>
    <row r="95">
      <c r="A95" t="n">
        <v>93</v>
      </c>
      <c r="B95" t="n">
        <v>125</v>
      </c>
      <c r="C95" t="inlineStr">
        <is>
          <t xml:space="preserve">CONCLUIDO	</t>
        </is>
      </c>
      <c r="D95" t="n">
        <v>4.8318</v>
      </c>
      <c r="E95" t="n">
        <v>20.7</v>
      </c>
      <c r="F95" t="n">
        <v>17.51</v>
      </c>
      <c r="G95" t="n">
        <v>116.76</v>
      </c>
      <c r="H95" t="n">
        <v>1.51</v>
      </c>
      <c r="I95" t="n">
        <v>9</v>
      </c>
      <c r="J95" t="n">
        <v>286.24</v>
      </c>
      <c r="K95" t="n">
        <v>58.47</v>
      </c>
      <c r="L95" t="n">
        <v>24.25</v>
      </c>
      <c r="M95" t="n">
        <v>7</v>
      </c>
      <c r="N95" t="n">
        <v>78.51000000000001</v>
      </c>
      <c r="O95" t="n">
        <v>35536.63</v>
      </c>
      <c r="P95" t="n">
        <v>263.38</v>
      </c>
      <c r="Q95" t="n">
        <v>444.55</v>
      </c>
      <c r="R95" t="n">
        <v>68.38</v>
      </c>
      <c r="S95" t="n">
        <v>48.21</v>
      </c>
      <c r="T95" t="n">
        <v>4152.32</v>
      </c>
      <c r="U95" t="n">
        <v>0.7</v>
      </c>
      <c r="V95" t="n">
        <v>0.78</v>
      </c>
      <c r="W95" t="n">
        <v>0.18</v>
      </c>
      <c r="X95" t="n">
        <v>0.24</v>
      </c>
      <c r="Y95" t="n">
        <v>1</v>
      </c>
      <c r="Z95" t="n">
        <v>10</v>
      </c>
      <c r="AA95" t="n">
        <v>439.8299770793257</v>
      </c>
      <c r="AB95" t="n">
        <v>601.7947785690625</v>
      </c>
      <c r="AC95" t="n">
        <v>544.3603295267068</v>
      </c>
      <c r="AD95" t="n">
        <v>439829.9770793257</v>
      </c>
      <c r="AE95" t="n">
        <v>601794.7785690625</v>
      </c>
      <c r="AF95" t="n">
        <v>5.988235290580747e-06</v>
      </c>
      <c r="AG95" t="n">
        <v>24</v>
      </c>
      <c r="AH95" t="n">
        <v>544360.3295267068</v>
      </c>
    </row>
    <row r="96">
      <c r="A96" t="n">
        <v>94</v>
      </c>
      <c r="B96" t="n">
        <v>125</v>
      </c>
      <c r="C96" t="inlineStr">
        <is>
          <t xml:space="preserve">CONCLUIDO	</t>
        </is>
      </c>
      <c r="D96" t="n">
        <v>4.837</v>
      </c>
      <c r="E96" t="n">
        <v>20.67</v>
      </c>
      <c r="F96" t="n">
        <v>17.49</v>
      </c>
      <c r="G96" t="n">
        <v>116.61</v>
      </c>
      <c r="H96" t="n">
        <v>1.52</v>
      </c>
      <c r="I96" t="n">
        <v>9</v>
      </c>
      <c r="J96" t="n">
        <v>286.74</v>
      </c>
      <c r="K96" t="n">
        <v>58.47</v>
      </c>
      <c r="L96" t="n">
        <v>24.5</v>
      </c>
      <c r="M96" t="n">
        <v>7</v>
      </c>
      <c r="N96" t="n">
        <v>78.77</v>
      </c>
      <c r="O96" t="n">
        <v>35598.74</v>
      </c>
      <c r="P96" t="n">
        <v>263.26</v>
      </c>
      <c r="Q96" t="n">
        <v>444.58</v>
      </c>
      <c r="R96" t="n">
        <v>67.55</v>
      </c>
      <c r="S96" t="n">
        <v>48.21</v>
      </c>
      <c r="T96" t="n">
        <v>3735.61</v>
      </c>
      <c r="U96" t="n">
        <v>0.71</v>
      </c>
      <c r="V96" t="n">
        <v>0.78</v>
      </c>
      <c r="W96" t="n">
        <v>0.18</v>
      </c>
      <c r="X96" t="n">
        <v>0.21</v>
      </c>
      <c r="Y96" t="n">
        <v>1</v>
      </c>
      <c r="Z96" t="n">
        <v>10</v>
      </c>
      <c r="AA96" t="n">
        <v>439.479878920818</v>
      </c>
      <c r="AB96" t="n">
        <v>601.3157588233514</v>
      </c>
      <c r="AC96" t="n">
        <v>543.9270267532181</v>
      </c>
      <c r="AD96" t="n">
        <v>439479.878920818</v>
      </c>
      <c r="AE96" t="n">
        <v>601315.7588233515</v>
      </c>
      <c r="AF96" t="n">
        <v>5.994679850270928e-06</v>
      </c>
      <c r="AG96" t="n">
        <v>24</v>
      </c>
      <c r="AH96" t="n">
        <v>543927.0267532181</v>
      </c>
    </row>
    <row r="97">
      <c r="A97" t="n">
        <v>95</v>
      </c>
      <c r="B97" t="n">
        <v>125</v>
      </c>
      <c r="C97" t="inlineStr">
        <is>
          <t xml:space="preserve">CONCLUIDO	</t>
        </is>
      </c>
      <c r="D97" t="n">
        <v>4.8335</v>
      </c>
      <c r="E97" t="n">
        <v>20.69</v>
      </c>
      <c r="F97" t="n">
        <v>17.51</v>
      </c>
      <c r="G97" t="n">
        <v>116.71</v>
      </c>
      <c r="H97" t="n">
        <v>1.53</v>
      </c>
      <c r="I97" t="n">
        <v>9</v>
      </c>
      <c r="J97" t="n">
        <v>287.24</v>
      </c>
      <c r="K97" t="n">
        <v>58.47</v>
      </c>
      <c r="L97" t="n">
        <v>24.75</v>
      </c>
      <c r="M97" t="n">
        <v>7</v>
      </c>
      <c r="N97" t="n">
        <v>79.02</v>
      </c>
      <c r="O97" t="n">
        <v>35660.82</v>
      </c>
      <c r="P97" t="n">
        <v>263.42</v>
      </c>
      <c r="Q97" t="n">
        <v>444.55</v>
      </c>
      <c r="R97" t="n">
        <v>68.13</v>
      </c>
      <c r="S97" t="n">
        <v>48.21</v>
      </c>
      <c r="T97" t="n">
        <v>4025.22</v>
      </c>
      <c r="U97" t="n">
        <v>0.71</v>
      </c>
      <c r="V97" t="n">
        <v>0.78</v>
      </c>
      <c r="W97" t="n">
        <v>0.18</v>
      </c>
      <c r="X97" t="n">
        <v>0.23</v>
      </c>
      <c r="Y97" t="n">
        <v>1</v>
      </c>
      <c r="Z97" t="n">
        <v>10</v>
      </c>
      <c r="AA97" t="n">
        <v>439.7800763732143</v>
      </c>
      <c r="AB97" t="n">
        <v>601.7265022214971</v>
      </c>
      <c r="AC97" t="n">
        <v>544.2985693779267</v>
      </c>
      <c r="AD97" t="n">
        <v>439780.0763732144</v>
      </c>
      <c r="AE97" t="n">
        <v>601726.5022214971</v>
      </c>
      <c r="AF97" t="n">
        <v>5.990342165864076e-06</v>
      </c>
      <c r="AG97" t="n">
        <v>24</v>
      </c>
      <c r="AH97" t="n">
        <v>544298.5693779266</v>
      </c>
    </row>
    <row r="98">
      <c r="A98" t="n">
        <v>96</v>
      </c>
      <c r="B98" t="n">
        <v>125</v>
      </c>
      <c r="C98" t="inlineStr">
        <is>
          <t xml:space="preserve">CONCLUIDO	</t>
        </is>
      </c>
      <c r="D98" t="n">
        <v>4.8342</v>
      </c>
      <c r="E98" t="n">
        <v>20.69</v>
      </c>
      <c r="F98" t="n">
        <v>17.5</v>
      </c>
      <c r="G98" t="n">
        <v>116.69</v>
      </c>
      <c r="H98" t="n">
        <v>1.55</v>
      </c>
      <c r="I98" t="n">
        <v>9</v>
      </c>
      <c r="J98" t="n">
        <v>287.75</v>
      </c>
      <c r="K98" t="n">
        <v>58.47</v>
      </c>
      <c r="L98" t="n">
        <v>25</v>
      </c>
      <c r="M98" t="n">
        <v>7</v>
      </c>
      <c r="N98" t="n">
        <v>79.27</v>
      </c>
      <c r="O98" t="n">
        <v>35723.02</v>
      </c>
      <c r="P98" t="n">
        <v>263.83</v>
      </c>
      <c r="Q98" t="n">
        <v>444.55</v>
      </c>
      <c r="R98" t="n">
        <v>68.03</v>
      </c>
      <c r="S98" t="n">
        <v>48.21</v>
      </c>
      <c r="T98" t="n">
        <v>3975.17</v>
      </c>
      <c r="U98" t="n">
        <v>0.71</v>
      </c>
      <c r="V98" t="n">
        <v>0.78</v>
      </c>
      <c r="W98" t="n">
        <v>0.18</v>
      </c>
      <c r="X98" t="n">
        <v>0.23</v>
      </c>
      <c r="Y98" t="n">
        <v>1</v>
      </c>
      <c r="Z98" t="n">
        <v>10</v>
      </c>
      <c r="AA98" t="n">
        <v>439.9182142180559</v>
      </c>
      <c r="AB98" t="n">
        <v>601.9155085150211</v>
      </c>
      <c r="AC98" t="n">
        <v>544.4695371760687</v>
      </c>
      <c r="AD98" t="n">
        <v>439918.2142180559</v>
      </c>
      <c r="AE98" t="n">
        <v>601915.5085150211</v>
      </c>
      <c r="AF98" t="n">
        <v>5.991209702745446e-06</v>
      </c>
      <c r="AG98" t="n">
        <v>24</v>
      </c>
      <c r="AH98" t="n">
        <v>544469.5371760686</v>
      </c>
    </row>
    <row r="99">
      <c r="A99" t="n">
        <v>97</v>
      </c>
      <c r="B99" t="n">
        <v>125</v>
      </c>
      <c r="C99" t="inlineStr">
        <is>
          <t xml:space="preserve">CONCLUIDO	</t>
        </is>
      </c>
      <c r="D99" t="n">
        <v>4.8355</v>
      </c>
      <c r="E99" t="n">
        <v>20.68</v>
      </c>
      <c r="F99" t="n">
        <v>17.5</v>
      </c>
      <c r="G99" t="n">
        <v>116.66</v>
      </c>
      <c r="H99" t="n">
        <v>1.56</v>
      </c>
      <c r="I99" t="n">
        <v>9</v>
      </c>
      <c r="J99" t="n">
        <v>288.25</v>
      </c>
      <c r="K99" t="n">
        <v>58.47</v>
      </c>
      <c r="L99" t="n">
        <v>25.25</v>
      </c>
      <c r="M99" t="n">
        <v>7</v>
      </c>
      <c r="N99" t="n">
        <v>79.53</v>
      </c>
      <c r="O99" t="n">
        <v>35785.31</v>
      </c>
      <c r="P99" t="n">
        <v>263.62</v>
      </c>
      <c r="Q99" t="n">
        <v>444.55</v>
      </c>
      <c r="R99" t="n">
        <v>67.89</v>
      </c>
      <c r="S99" t="n">
        <v>48.21</v>
      </c>
      <c r="T99" t="n">
        <v>3905.37</v>
      </c>
      <c r="U99" t="n">
        <v>0.71</v>
      </c>
      <c r="V99" t="n">
        <v>0.78</v>
      </c>
      <c r="W99" t="n">
        <v>0.18</v>
      </c>
      <c r="X99" t="n">
        <v>0.22</v>
      </c>
      <c r="Y99" t="n">
        <v>1</v>
      </c>
      <c r="Z99" t="n">
        <v>10</v>
      </c>
      <c r="AA99" t="n">
        <v>439.7597081056614</v>
      </c>
      <c r="AB99" t="n">
        <v>601.6986334592467</v>
      </c>
      <c r="AC99" t="n">
        <v>544.2733603712313</v>
      </c>
      <c r="AD99" t="n">
        <v>439759.7081056614</v>
      </c>
      <c r="AE99" t="n">
        <v>601698.6334592467</v>
      </c>
      <c r="AF99" t="n">
        <v>5.992820842667991e-06</v>
      </c>
      <c r="AG99" t="n">
        <v>24</v>
      </c>
      <c r="AH99" t="n">
        <v>544273.3603712313</v>
      </c>
    </row>
    <row r="100">
      <c r="A100" t="n">
        <v>98</v>
      </c>
      <c r="B100" t="n">
        <v>125</v>
      </c>
      <c r="C100" t="inlineStr">
        <is>
          <t xml:space="preserve">CONCLUIDO	</t>
        </is>
      </c>
      <c r="D100" t="n">
        <v>4.8383</v>
      </c>
      <c r="E100" t="n">
        <v>20.67</v>
      </c>
      <c r="F100" t="n">
        <v>17.49</v>
      </c>
      <c r="G100" t="n">
        <v>116.58</v>
      </c>
      <c r="H100" t="n">
        <v>1.57</v>
      </c>
      <c r="I100" t="n">
        <v>9</v>
      </c>
      <c r="J100" t="n">
        <v>288.76</v>
      </c>
      <c r="K100" t="n">
        <v>58.47</v>
      </c>
      <c r="L100" t="n">
        <v>25.5</v>
      </c>
      <c r="M100" t="n">
        <v>7</v>
      </c>
      <c r="N100" t="n">
        <v>79.78</v>
      </c>
      <c r="O100" t="n">
        <v>35847.71</v>
      </c>
      <c r="P100" t="n">
        <v>262.87</v>
      </c>
      <c r="Q100" t="n">
        <v>444.56</v>
      </c>
      <c r="R100" t="n">
        <v>67.33</v>
      </c>
      <c r="S100" t="n">
        <v>48.21</v>
      </c>
      <c r="T100" t="n">
        <v>3625.25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439.2316009810552</v>
      </c>
      <c r="AB100" t="n">
        <v>600.9760539929183</v>
      </c>
      <c r="AC100" t="n">
        <v>543.6197428750227</v>
      </c>
      <c r="AD100" t="n">
        <v>439231.6009810552</v>
      </c>
      <c r="AE100" t="n">
        <v>600976.0539929183</v>
      </c>
      <c r="AF100" t="n">
        <v>5.996290990193474e-06</v>
      </c>
      <c r="AG100" t="n">
        <v>24</v>
      </c>
      <c r="AH100" t="n">
        <v>543619.7428750227</v>
      </c>
    </row>
    <row r="101">
      <c r="A101" t="n">
        <v>99</v>
      </c>
      <c r="B101" t="n">
        <v>125</v>
      </c>
      <c r="C101" t="inlineStr">
        <is>
          <t xml:space="preserve">CONCLUIDO	</t>
        </is>
      </c>
      <c r="D101" t="n">
        <v>4.8397</v>
      </c>
      <c r="E101" t="n">
        <v>20.66</v>
      </c>
      <c r="F101" t="n">
        <v>17.48</v>
      </c>
      <c r="G101" t="n">
        <v>116.54</v>
      </c>
      <c r="H101" t="n">
        <v>1.59</v>
      </c>
      <c r="I101" t="n">
        <v>9</v>
      </c>
      <c r="J101" t="n">
        <v>289.26</v>
      </c>
      <c r="K101" t="n">
        <v>58.47</v>
      </c>
      <c r="L101" t="n">
        <v>25.75</v>
      </c>
      <c r="M101" t="n">
        <v>7</v>
      </c>
      <c r="N101" t="n">
        <v>80.04000000000001</v>
      </c>
      <c r="O101" t="n">
        <v>35910.21</v>
      </c>
      <c r="P101" t="n">
        <v>262.54</v>
      </c>
      <c r="Q101" t="n">
        <v>444.55</v>
      </c>
      <c r="R101" t="n">
        <v>67.16</v>
      </c>
      <c r="S101" t="n">
        <v>48.21</v>
      </c>
      <c r="T101" t="n">
        <v>3541.18</v>
      </c>
      <c r="U101" t="n">
        <v>0.72</v>
      </c>
      <c r="V101" t="n">
        <v>0.78</v>
      </c>
      <c r="W101" t="n">
        <v>0.18</v>
      </c>
      <c r="X101" t="n">
        <v>0.2</v>
      </c>
      <c r="Y101" t="n">
        <v>1</v>
      </c>
      <c r="Z101" t="n">
        <v>10</v>
      </c>
      <c r="AA101" t="n">
        <v>438.9711792370409</v>
      </c>
      <c r="AB101" t="n">
        <v>600.6197334737615</v>
      </c>
      <c r="AC101" t="n">
        <v>543.2974290861152</v>
      </c>
      <c r="AD101" t="n">
        <v>438971.1792370409</v>
      </c>
      <c r="AE101" t="n">
        <v>600619.7334737615</v>
      </c>
      <c r="AF101" t="n">
        <v>5.998026063956215e-06</v>
      </c>
      <c r="AG101" t="n">
        <v>24</v>
      </c>
      <c r="AH101" t="n">
        <v>543297.4290861152</v>
      </c>
    </row>
    <row r="102">
      <c r="A102" t="n">
        <v>100</v>
      </c>
      <c r="B102" t="n">
        <v>125</v>
      </c>
      <c r="C102" t="inlineStr">
        <is>
          <t xml:space="preserve">CONCLUIDO	</t>
        </is>
      </c>
      <c r="D102" t="n">
        <v>4.8457</v>
      </c>
      <c r="E102" t="n">
        <v>20.64</v>
      </c>
      <c r="F102" t="n">
        <v>17.45</v>
      </c>
      <c r="G102" t="n">
        <v>116.36</v>
      </c>
      <c r="H102" t="n">
        <v>1.6</v>
      </c>
      <c r="I102" t="n">
        <v>9</v>
      </c>
      <c r="J102" t="n">
        <v>289.77</v>
      </c>
      <c r="K102" t="n">
        <v>58.47</v>
      </c>
      <c r="L102" t="n">
        <v>26</v>
      </c>
      <c r="M102" t="n">
        <v>7</v>
      </c>
      <c r="N102" t="n">
        <v>80.3</v>
      </c>
      <c r="O102" t="n">
        <v>35972.82</v>
      </c>
      <c r="P102" t="n">
        <v>262.12</v>
      </c>
      <c r="Q102" t="n">
        <v>444.55</v>
      </c>
      <c r="R102" t="n">
        <v>66.34</v>
      </c>
      <c r="S102" t="n">
        <v>48.21</v>
      </c>
      <c r="T102" t="n">
        <v>3127.68</v>
      </c>
      <c r="U102" t="n">
        <v>0.73</v>
      </c>
      <c r="V102" t="n">
        <v>0.78</v>
      </c>
      <c r="W102" t="n">
        <v>0.18</v>
      </c>
      <c r="X102" t="n">
        <v>0.18</v>
      </c>
      <c r="Y102" t="n">
        <v>1</v>
      </c>
      <c r="Z102" t="n">
        <v>10</v>
      </c>
      <c r="AA102" t="n">
        <v>438.4020890937259</v>
      </c>
      <c r="AB102" t="n">
        <v>599.8410792331928</v>
      </c>
      <c r="AC102" t="n">
        <v>542.5930885134184</v>
      </c>
      <c r="AD102" t="n">
        <v>438402.0890937258</v>
      </c>
      <c r="AE102" t="n">
        <v>599841.0792331927</v>
      </c>
      <c r="AF102" t="n">
        <v>6.005462094367963e-06</v>
      </c>
      <c r="AG102" t="n">
        <v>24</v>
      </c>
      <c r="AH102" t="n">
        <v>542593.0885134183</v>
      </c>
    </row>
    <row r="103">
      <c r="A103" t="n">
        <v>101</v>
      </c>
      <c r="B103" t="n">
        <v>125</v>
      </c>
      <c r="C103" t="inlineStr">
        <is>
          <t xml:space="preserve">CONCLUIDO	</t>
        </is>
      </c>
      <c r="D103" t="n">
        <v>4.8383</v>
      </c>
      <c r="E103" t="n">
        <v>20.67</v>
      </c>
      <c r="F103" t="n">
        <v>17.49</v>
      </c>
      <c r="G103" t="n">
        <v>116.58</v>
      </c>
      <c r="H103" t="n">
        <v>1.61</v>
      </c>
      <c r="I103" t="n">
        <v>9</v>
      </c>
      <c r="J103" t="n">
        <v>290.28</v>
      </c>
      <c r="K103" t="n">
        <v>58.47</v>
      </c>
      <c r="L103" t="n">
        <v>26.25</v>
      </c>
      <c r="M103" t="n">
        <v>7</v>
      </c>
      <c r="N103" t="n">
        <v>80.56</v>
      </c>
      <c r="O103" t="n">
        <v>36035.53</v>
      </c>
      <c r="P103" t="n">
        <v>262.17</v>
      </c>
      <c r="Q103" t="n">
        <v>444.55</v>
      </c>
      <c r="R103" t="n">
        <v>67.58</v>
      </c>
      <c r="S103" t="n">
        <v>48.21</v>
      </c>
      <c r="T103" t="n">
        <v>3749.65</v>
      </c>
      <c r="U103" t="n">
        <v>0.71</v>
      </c>
      <c r="V103" t="n">
        <v>0.78</v>
      </c>
      <c r="W103" t="n">
        <v>0.17</v>
      </c>
      <c r="X103" t="n">
        <v>0.21</v>
      </c>
      <c r="Y103" t="n">
        <v>1</v>
      </c>
      <c r="Z103" t="n">
        <v>10</v>
      </c>
      <c r="AA103" t="n">
        <v>438.8816735734146</v>
      </c>
      <c r="AB103" t="n">
        <v>600.4972678760769</v>
      </c>
      <c r="AC103" t="n">
        <v>543.1866514331921</v>
      </c>
      <c r="AD103" t="n">
        <v>438881.6735734146</v>
      </c>
      <c r="AE103" t="n">
        <v>600497.2678760769</v>
      </c>
      <c r="AF103" t="n">
        <v>5.996290990193474e-06</v>
      </c>
      <c r="AG103" t="n">
        <v>24</v>
      </c>
      <c r="AH103" t="n">
        <v>543186.6514331921</v>
      </c>
    </row>
    <row r="104">
      <c r="A104" t="n">
        <v>102</v>
      </c>
      <c r="B104" t="n">
        <v>125</v>
      </c>
      <c r="C104" t="inlineStr">
        <is>
          <t xml:space="preserve">CONCLUIDO	</t>
        </is>
      </c>
      <c r="D104" t="n">
        <v>4.8227</v>
      </c>
      <c r="E104" t="n">
        <v>20.74</v>
      </c>
      <c r="F104" t="n">
        <v>17.55</v>
      </c>
      <c r="G104" t="n">
        <v>117.02</v>
      </c>
      <c r="H104" t="n">
        <v>1.62</v>
      </c>
      <c r="I104" t="n">
        <v>9</v>
      </c>
      <c r="J104" t="n">
        <v>290.79</v>
      </c>
      <c r="K104" t="n">
        <v>58.47</v>
      </c>
      <c r="L104" t="n">
        <v>26.5</v>
      </c>
      <c r="M104" t="n">
        <v>7</v>
      </c>
      <c r="N104" t="n">
        <v>80.81999999999999</v>
      </c>
      <c r="O104" t="n">
        <v>36098.35</v>
      </c>
      <c r="P104" t="n">
        <v>262.89</v>
      </c>
      <c r="Q104" t="n">
        <v>444.55</v>
      </c>
      <c r="R104" t="n">
        <v>69.91</v>
      </c>
      <c r="S104" t="n">
        <v>48.21</v>
      </c>
      <c r="T104" t="n">
        <v>4916.07</v>
      </c>
      <c r="U104" t="n">
        <v>0.6899999999999999</v>
      </c>
      <c r="V104" t="n">
        <v>0.78</v>
      </c>
      <c r="W104" t="n">
        <v>0.18</v>
      </c>
      <c r="X104" t="n">
        <v>0.28</v>
      </c>
      <c r="Y104" t="n">
        <v>1</v>
      </c>
      <c r="Z104" t="n">
        <v>10</v>
      </c>
      <c r="AA104" t="n">
        <v>450.1196964800851</v>
      </c>
      <c r="AB104" t="n">
        <v>615.8736266035634</v>
      </c>
      <c r="AC104" t="n">
        <v>557.0955120645822</v>
      </c>
      <c r="AD104" t="n">
        <v>450119.6964800851</v>
      </c>
      <c r="AE104" t="n">
        <v>615873.6266035633</v>
      </c>
      <c r="AF104" t="n">
        <v>5.976957311122929e-06</v>
      </c>
      <c r="AG104" t="n">
        <v>25</v>
      </c>
      <c r="AH104" t="n">
        <v>557095.5120645822</v>
      </c>
    </row>
    <row r="105">
      <c r="A105" t="n">
        <v>103</v>
      </c>
      <c r="B105" t="n">
        <v>125</v>
      </c>
      <c r="C105" t="inlineStr">
        <is>
          <t xml:space="preserve">CONCLUIDO	</t>
        </is>
      </c>
      <c r="D105" t="n">
        <v>4.8517</v>
      </c>
      <c r="E105" t="n">
        <v>20.61</v>
      </c>
      <c r="F105" t="n">
        <v>17.48</v>
      </c>
      <c r="G105" t="n">
        <v>131.07</v>
      </c>
      <c r="H105" t="n">
        <v>1.64</v>
      </c>
      <c r="I105" t="n">
        <v>8</v>
      </c>
      <c r="J105" t="n">
        <v>291.3</v>
      </c>
      <c r="K105" t="n">
        <v>58.47</v>
      </c>
      <c r="L105" t="n">
        <v>26.75</v>
      </c>
      <c r="M105" t="n">
        <v>6</v>
      </c>
      <c r="N105" t="n">
        <v>81.08</v>
      </c>
      <c r="O105" t="n">
        <v>36161.27</v>
      </c>
      <c r="P105" t="n">
        <v>261.38</v>
      </c>
      <c r="Q105" t="n">
        <v>444.56</v>
      </c>
      <c r="R105" t="n">
        <v>67.11</v>
      </c>
      <c r="S105" t="n">
        <v>48.21</v>
      </c>
      <c r="T105" t="n">
        <v>3521.41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437.9033489442334</v>
      </c>
      <c r="AB105" t="n">
        <v>599.1586809577947</v>
      </c>
      <c r="AC105" t="n">
        <v>541.9758173716722</v>
      </c>
      <c r="AD105" t="n">
        <v>437903.3489442334</v>
      </c>
      <c r="AE105" t="n">
        <v>599158.6809577947</v>
      </c>
      <c r="AF105" t="n">
        <v>6.012898124779712e-06</v>
      </c>
      <c r="AG105" t="n">
        <v>24</v>
      </c>
      <c r="AH105" t="n">
        <v>541975.8173716721</v>
      </c>
    </row>
    <row r="106">
      <c r="A106" t="n">
        <v>104</v>
      </c>
      <c r="B106" t="n">
        <v>125</v>
      </c>
      <c r="C106" t="inlineStr">
        <is>
          <t xml:space="preserve">CONCLUIDO	</t>
        </is>
      </c>
      <c r="D106" t="n">
        <v>4.8533</v>
      </c>
      <c r="E106" t="n">
        <v>20.6</v>
      </c>
      <c r="F106" t="n">
        <v>17.47</v>
      </c>
      <c r="G106" t="n">
        <v>131.03</v>
      </c>
      <c r="H106" t="n">
        <v>1.65</v>
      </c>
      <c r="I106" t="n">
        <v>8</v>
      </c>
      <c r="J106" t="n">
        <v>291.81</v>
      </c>
      <c r="K106" t="n">
        <v>58.47</v>
      </c>
      <c r="L106" t="n">
        <v>27</v>
      </c>
      <c r="M106" t="n">
        <v>6</v>
      </c>
      <c r="N106" t="n">
        <v>81.34</v>
      </c>
      <c r="O106" t="n">
        <v>36224.3</v>
      </c>
      <c r="P106" t="n">
        <v>261.54</v>
      </c>
      <c r="Q106" t="n">
        <v>444.57</v>
      </c>
      <c r="R106" t="n">
        <v>66.95</v>
      </c>
      <c r="S106" t="n">
        <v>48.21</v>
      </c>
      <c r="T106" t="n">
        <v>3441.94</v>
      </c>
      <c r="U106" t="n">
        <v>0.72</v>
      </c>
      <c r="V106" t="n">
        <v>0.78</v>
      </c>
      <c r="W106" t="n">
        <v>0.17</v>
      </c>
      <c r="X106" t="n">
        <v>0.19</v>
      </c>
      <c r="Y106" t="n">
        <v>1</v>
      </c>
      <c r="Z106" t="n">
        <v>10</v>
      </c>
      <c r="AA106" t="n">
        <v>437.8801197277318</v>
      </c>
      <c r="AB106" t="n">
        <v>599.1268977189765</v>
      </c>
      <c r="AC106" t="n">
        <v>541.9470674805588</v>
      </c>
      <c r="AD106" t="n">
        <v>437880.1197277318</v>
      </c>
      <c r="AE106" t="n">
        <v>599126.8977189765</v>
      </c>
      <c r="AF106" t="n">
        <v>6.014881066222845e-06</v>
      </c>
      <c r="AG106" t="n">
        <v>24</v>
      </c>
      <c r="AH106" t="n">
        <v>541947.0674805588</v>
      </c>
    </row>
    <row r="107">
      <c r="A107" t="n">
        <v>105</v>
      </c>
      <c r="B107" t="n">
        <v>125</v>
      </c>
      <c r="C107" t="inlineStr">
        <is>
          <t xml:space="preserve">CONCLUIDO	</t>
        </is>
      </c>
      <c r="D107" t="n">
        <v>4.8527</v>
      </c>
      <c r="E107" t="n">
        <v>20.61</v>
      </c>
      <c r="F107" t="n">
        <v>17.47</v>
      </c>
      <c r="G107" t="n">
        <v>131.04</v>
      </c>
      <c r="H107" t="n">
        <v>1.66</v>
      </c>
      <c r="I107" t="n">
        <v>8</v>
      </c>
      <c r="J107" t="n">
        <v>292.32</v>
      </c>
      <c r="K107" t="n">
        <v>58.47</v>
      </c>
      <c r="L107" t="n">
        <v>27.25</v>
      </c>
      <c r="M107" t="n">
        <v>6</v>
      </c>
      <c r="N107" t="n">
        <v>81.59999999999999</v>
      </c>
      <c r="O107" t="n">
        <v>36287.44</v>
      </c>
      <c r="P107" t="n">
        <v>261.49</v>
      </c>
      <c r="Q107" t="n">
        <v>444.55</v>
      </c>
      <c r="R107" t="n">
        <v>67.02</v>
      </c>
      <c r="S107" t="n">
        <v>48.21</v>
      </c>
      <c r="T107" t="n">
        <v>3474.71</v>
      </c>
      <c r="U107" t="n">
        <v>0.72</v>
      </c>
      <c r="V107" t="n">
        <v>0.78</v>
      </c>
      <c r="W107" t="n">
        <v>0.18</v>
      </c>
      <c r="X107" t="n">
        <v>0.2</v>
      </c>
      <c r="Y107" t="n">
        <v>1</v>
      </c>
      <c r="Z107" t="n">
        <v>10</v>
      </c>
      <c r="AA107" t="n">
        <v>437.8795367460229</v>
      </c>
      <c r="AB107" t="n">
        <v>599.1261000576831</v>
      </c>
      <c r="AC107" t="n">
        <v>541.9463459469397</v>
      </c>
      <c r="AD107" t="n">
        <v>437879.5367460229</v>
      </c>
      <c r="AE107" t="n">
        <v>599126.1000576831</v>
      </c>
      <c r="AF107" t="n">
        <v>6.014137463181669e-06</v>
      </c>
      <c r="AG107" t="n">
        <v>24</v>
      </c>
      <c r="AH107" t="n">
        <v>541946.3459469397</v>
      </c>
    </row>
    <row r="108">
      <c r="A108" t="n">
        <v>106</v>
      </c>
      <c r="B108" t="n">
        <v>125</v>
      </c>
      <c r="C108" t="inlineStr">
        <is>
          <t xml:space="preserve">CONCLUIDO	</t>
        </is>
      </c>
      <c r="D108" t="n">
        <v>4.8507</v>
      </c>
      <c r="E108" t="n">
        <v>20.62</v>
      </c>
      <c r="F108" t="n">
        <v>17.48</v>
      </c>
      <c r="G108" t="n">
        <v>131.11</v>
      </c>
      <c r="H108" t="n">
        <v>1.67</v>
      </c>
      <c r="I108" t="n">
        <v>8</v>
      </c>
      <c r="J108" t="n">
        <v>292.84</v>
      </c>
      <c r="K108" t="n">
        <v>58.47</v>
      </c>
      <c r="L108" t="n">
        <v>27.5</v>
      </c>
      <c r="M108" t="n">
        <v>6</v>
      </c>
      <c r="N108" t="n">
        <v>81.86</v>
      </c>
      <c r="O108" t="n">
        <v>36350.69</v>
      </c>
      <c r="P108" t="n">
        <v>261.63</v>
      </c>
      <c r="Q108" t="n">
        <v>444.55</v>
      </c>
      <c r="R108" t="n">
        <v>67.29000000000001</v>
      </c>
      <c r="S108" t="n">
        <v>48.21</v>
      </c>
      <c r="T108" t="n">
        <v>3608.79</v>
      </c>
      <c r="U108" t="n">
        <v>0.72</v>
      </c>
      <c r="V108" t="n">
        <v>0.78</v>
      </c>
      <c r="W108" t="n">
        <v>0.18</v>
      </c>
      <c r="X108" t="n">
        <v>0.2</v>
      </c>
      <c r="Y108" t="n">
        <v>1</v>
      </c>
      <c r="Z108" t="n">
        <v>10</v>
      </c>
      <c r="AA108" t="n">
        <v>438.0685878281702</v>
      </c>
      <c r="AB108" t="n">
        <v>599.384768088622</v>
      </c>
      <c r="AC108" t="n">
        <v>542.1803270640486</v>
      </c>
      <c r="AD108" t="n">
        <v>438068.5878281702</v>
      </c>
      <c r="AE108" t="n">
        <v>599384.768088622</v>
      </c>
      <c r="AF108" t="n">
        <v>6.011658786377754e-06</v>
      </c>
      <c r="AG108" t="n">
        <v>24</v>
      </c>
      <c r="AH108" t="n">
        <v>542180.3270640486</v>
      </c>
    </row>
    <row r="109">
      <c r="A109" t="n">
        <v>107</v>
      </c>
      <c r="B109" t="n">
        <v>125</v>
      </c>
      <c r="C109" t="inlineStr">
        <is>
          <t xml:space="preserve">CONCLUIDO	</t>
        </is>
      </c>
      <c r="D109" t="n">
        <v>4.8516</v>
      </c>
      <c r="E109" t="n">
        <v>20.61</v>
      </c>
      <c r="F109" t="n">
        <v>17.48</v>
      </c>
      <c r="G109" t="n">
        <v>131.08</v>
      </c>
      <c r="H109" t="n">
        <v>1.68</v>
      </c>
      <c r="I109" t="n">
        <v>8</v>
      </c>
      <c r="J109" t="n">
        <v>293.35</v>
      </c>
      <c r="K109" t="n">
        <v>58.47</v>
      </c>
      <c r="L109" t="n">
        <v>27.75</v>
      </c>
      <c r="M109" t="n">
        <v>6</v>
      </c>
      <c r="N109" t="n">
        <v>82.13</v>
      </c>
      <c r="O109" t="n">
        <v>36414.05</v>
      </c>
      <c r="P109" t="n">
        <v>261.3</v>
      </c>
      <c r="Q109" t="n">
        <v>444.56</v>
      </c>
      <c r="R109" t="n">
        <v>67.12</v>
      </c>
      <c r="S109" t="n">
        <v>48.21</v>
      </c>
      <c r="T109" t="n">
        <v>3523.5</v>
      </c>
      <c r="U109" t="n">
        <v>0.72</v>
      </c>
      <c r="V109" t="n">
        <v>0.78</v>
      </c>
      <c r="W109" t="n">
        <v>0.18</v>
      </c>
      <c r="X109" t="n">
        <v>0.2</v>
      </c>
      <c r="Y109" t="n">
        <v>1</v>
      </c>
      <c r="Z109" t="n">
        <v>10</v>
      </c>
      <c r="AA109" t="n">
        <v>437.8675245479462</v>
      </c>
      <c r="AB109" t="n">
        <v>599.1096644383338</v>
      </c>
      <c r="AC109" t="n">
        <v>541.9314789200334</v>
      </c>
      <c r="AD109" t="n">
        <v>437867.5245479462</v>
      </c>
      <c r="AE109" t="n">
        <v>599109.6644383337</v>
      </c>
      <c r="AF109" t="n">
        <v>6.012774190939516e-06</v>
      </c>
      <c r="AG109" t="n">
        <v>24</v>
      </c>
      <c r="AH109" t="n">
        <v>541931.4789200334</v>
      </c>
    </row>
    <row r="110">
      <c r="A110" t="n">
        <v>108</v>
      </c>
      <c r="B110" t="n">
        <v>125</v>
      </c>
      <c r="C110" t="inlineStr">
        <is>
          <t xml:space="preserve">CONCLUIDO	</t>
        </is>
      </c>
      <c r="D110" t="n">
        <v>4.8519</v>
      </c>
      <c r="E110" t="n">
        <v>20.61</v>
      </c>
      <c r="F110" t="n">
        <v>17.48</v>
      </c>
      <c r="G110" t="n">
        <v>131.07</v>
      </c>
      <c r="H110" t="n">
        <v>1.7</v>
      </c>
      <c r="I110" t="n">
        <v>8</v>
      </c>
      <c r="J110" t="n">
        <v>293.86</v>
      </c>
      <c r="K110" t="n">
        <v>58.47</v>
      </c>
      <c r="L110" t="n">
        <v>28</v>
      </c>
      <c r="M110" t="n">
        <v>6</v>
      </c>
      <c r="N110" t="n">
        <v>82.39</v>
      </c>
      <c r="O110" t="n">
        <v>36477.51</v>
      </c>
      <c r="P110" t="n">
        <v>261.13</v>
      </c>
      <c r="Q110" t="n">
        <v>444.55</v>
      </c>
      <c r="R110" t="n">
        <v>67.09</v>
      </c>
      <c r="S110" t="n">
        <v>48.21</v>
      </c>
      <c r="T110" t="n">
        <v>3512.08</v>
      </c>
      <c r="U110" t="n">
        <v>0.72</v>
      </c>
      <c r="V110" t="n">
        <v>0.78</v>
      </c>
      <c r="W110" t="n">
        <v>0.18</v>
      </c>
      <c r="X110" t="n">
        <v>0.2</v>
      </c>
      <c r="Y110" t="n">
        <v>1</v>
      </c>
      <c r="Z110" t="n">
        <v>10</v>
      </c>
      <c r="AA110" t="n">
        <v>437.7706103261129</v>
      </c>
      <c r="AB110" t="n">
        <v>598.9770621244677</v>
      </c>
      <c r="AC110" t="n">
        <v>541.8115319848943</v>
      </c>
      <c r="AD110" t="n">
        <v>437770.6103261129</v>
      </c>
      <c r="AE110" t="n">
        <v>598977.0621244677</v>
      </c>
      <c r="AF110" t="n">
        <v>6.013145992460103e-06</v>
      </c>
      <c r="AG110" t="n">
        <v>24</v>
      </c>
      <c r="AH110" t="n">
        <v>541811.5319848943</v>
      </c>
    </row>
    <row r="111">
      <c r="A111" t="n">
        <v>109</v>
      </c>
      <c r="B111" t="n">
        <v>125</v>
      </c>
      <c r="C111" t="inlineStr">
        <is>
          <t xml:space="preserve">CONCLUIDO	</t>
        </is>
      </c>
      <c r="D111" t="n">
        <v>4.8518</v>
      </c>
      <c r="E111" t="n">
        <v>20.61</v>
      </c>
      <c r="F111" t="n">
        <v>17.48</v>
      </c>
      <c r="G111" t="n">
        <v>131.07</v>
      </c>
      <c r="H111" t="n">
        <v>1.71</v>
      </c>
      <c r="I111" t="n">
        <v>8</v>
      </c>
      <c r="J111" t="n">
        <v>294.38</v>
      </c>
      <c r="K111" t="n">
        <v>58.47</v>
      </c>
      <c r="L111" t="n">
        <v>28.25</v>
      </c>
      <c r="M111" t="n">
        <v>6</v>
      </c>
      <c r="N111" t="n">
        <v>82.66</v>
      </c>
      <c r="O111" t="n">
        <v>36541.09</v>
      </c>
      <c r="P111" t="n">
        <v>261.22</v>
      </c>
      <c r="Q111" t="n">
        <v>444.55</v>
      </c>
      <c r="R111" t="n">
        <v>67.12</v>
      </c>
      <c r="S111" t="n">
        <v>48.21</v>
      </c>
      <c r="T111" t="n">
        <v>3523.97</v>
      </c>
      <c r="U111" t="n">
        <v>0.72</v>
      </c>
      <c r="V111" t="n">
        <v>0.78</v>
      </c>
      <c r="W111" t="n">
        <v>0.18</v>
      </c>
      <c r="X111" t="n">
        <v>0.2</v>
      </c>
      <c r="Y111" t="n">
        <v>1</v>
      </c>
      <c r="Z111" t="n">
        <v>10</v>
      </c>
      <c r="AA111" t="n">
        <v>437.8195305800286</v>
      </c>
      <c r="AB111" t="n">
        <v>599.0439969740843</v>
      </c>
      <c r="AC111" t="n">
        <v>541.8720786664072</v>
      </c>
      <c r="AD111" t="n">
        <v>437819.5305800287</v>
      </c>
      <c r="AE111" t="n">
        <v>599043.9969740843</v>
      </c>
      <c r="AF111" t="n">
        <v>6.013022058619907e-06</v>
      </c>
      <c r="AG111" t="n">
        <v>24</v>
      </c>
      <c r="AH111" t="n">
        <v>541872.0786664073</v>
      </c>
    </row>
    <row r="112">
      <c r="A112" t="n">
        <v>110</v>
      </c>
      <c r="B112" t="n">
        <v>125</v>
      </c>
      <c r="C112" t="inlineStr">
        <is>
          <t xml:space="preserve">CONCLUIDO	</t>
        </is>
      </c>
      <c r="D112" t="n">
        <v>4.8497</v>
      </c>
      <c r="E112" t="n">
        <v>20.62</v>
      </c>
      <c r="F112" t="n">
        <v>17.49</v>
      </c>
      <c r="G112" t="n">
        <v>131.14</v>
      </c>
      <c r="H112" t="n">
        <v>1.72</v>
      </c>
      <c r="I112" t="n">
        <v>8</v>
      </c>
      <c r="J112" t="n">
        <v>294.9</v>
      </c>
      <c r="K112" t="n">
        <v>58.47</v>
      </c>
      <c r="L112" t="n">
        <v>28.5</v>
      </c>
      <c r="M112" t="n">
        <v>6</v>
      </c>
      <c r="N112" t="n">
        <v>82.92</v>
      </c>
      <c r="O112" t="n">
        <v>36604.77</v>
      </c>
      <c r="P112" t="n">
        <v>260.89</v>
      </c>
      <c r="Q112" t="n">
        <v>444.56</v>
      </c>
      <c r="R112" t="n">
        <v>67.47</v>
      </c>
      <c r="S112" t="n">
        <v>48.21</v>
      </c>
      <c r="T112" t="n">
        <v>3700.36</v>
      </c>
      <c r="U112" t="n">
        <v>0.71</v>
      </c>
      <c r="V112" t="n">
        <v>0.78</v>
      </c>
      <c r="W112" t="n">
        <v>0.18</v>
      </c>
      <c r="X112" t="n">
        <v>0.21</v>
      </c>
      <c r="Y112" t="n">
        <v>1</v>
      </c>
      <c r="Z112" t="n">
        <v>10</v>
      </c>
      <c r="AA112" t="n">
        <v>437.7782544661872</v>
      </c>
      <c r="AB112" t="n">
        <v>598.9875211741531</v>
      </c>
      <c r="AC112" t="n">
        <v>541.8209928375571</v>
      </c>
      <c r="AD112" t="n">
        <v>437778.2544661872</v>
      </c>
      <c r="AE112" t="n">
        <v>598987.5211741531</v>
      </c>
      <c r="AF112" t="n">
        <v>6.010419447975796e-06</v>
      </c>
      <c r="AG112" t="n">
        <v>24</v>
      </c>
      <c r="AH112" t="n">
        <v>541820.9928375571</v>
      </c>
    </row>
    <row r="113">
      <c r="A113" t="n">
        <v>111</v>
      </c>
      <c r="B113" t="n">
        <v>125</v>
      </c>
      <c r="C113" t="inlineStr">
        <is>
          <t xml:space="preserve">CONCLUIDO	</t>
        </is>
      </c>
      <c r="D113" t="n">
        <v>4.8535</v>
      </c>
      <c r="E113" t="n">
        <v>20.6</v>
      </c>
      <c r="F113" t="n">
        <v>17.47</v>
      </c>
      <c r="G113" t="n">
        <v>131.02</v>
      </c>
      <c r="H113" t="n">
        <v>1.73</v>
      </c>
      <c r="I113" t="n">
        <v>8</v>
      </c>
      <c r="J113" t="n">
        <v>295.41</v>
      </c>
      <c r="K113" t="n">
        <v>58.47</v>
      </c>
      <c r="L113" t="n">
        <v>28.75</v>
      </c>
      <c r="M113" t="n">
        <v>6</v>
      </c>
      <c r="N113" t="n">
        <v>83.19</v>
      </c>
      <c r="O113" t="n">
        <v>36668.57</v>
      </c>
      <c r="P113" t="n">
        <v>260.55</v>
      </c>
      <c r="Q113" t="n">
        <v>444.56</v>
      </c>
      <c r="R113" t="n">
        <v>66.77</v>
      </c>
      <c r="S113" t="n">
        <v>48.21</v>
      </c>
      <c r="T113" t="n">
        <v>3349.81</v>
      </c>
      <c r="U113" t="n">
        <v>0.72</v>
      </c>
      <c r="V113" t="n">
        <v>0.78</v>
      </c>
      <c r="W113" t="n">
        <v>0.18</v>
      </c>
      <c r="X113" t="n">
        <v>0.19</v>
      </c>
      <c r="Y113" t="n">
        <v>1</v>
      </c>
      <c r="Z113" t="n">
        <v>10</v>
      </c>
      <c r="AA113" t="n">
        <v>437.3786610768856</v>
      </c>
      <c r="AB113" t="n">
        <v>598.4407798700945</v>
      </c>
      <c r="AC113" t="n">
        <v>541.3264317562016</v>
      </c>
      <c r="AD113" t="n">
        <v>437378.6610768856</v>
      </c>
      <c r="AE113" t="n">
        <v>598440.7798700945</v>
      </c>
      <c r="AF113" t="n">
        <v>6.015128933903236e-06</v>
      </c>
      <c r="AG113" t="n">
        <v>24</v>
      </c>
      <c r="AH113" t="n">
        <v>541326.4317562015</v>
      </c>
    </row>
    <row r="114">
      <c r="A114" t="n">
        <v>112</v>
      </c>
      <c r="B114" t="n">
        <v>125</v>
      </c>
      <c r="C114" t="inlineStr">
        <is>
          <t xml:space="preserve">CONCLUIDO	</t>
        </is>
      </c>
      <c r="D114" t="n">
        <v>4.8558</v>
      </c>
      <c r="E114" t="n">
        <v>20.59</v>
      </c>
      <c r="F114" t="n">
        <v>17.46</v>
      </c>
      <c r="G114" t="n">
        <v>130.94</v>
      </c>
      <c r="H114" t="n">
        <v>1.75</v>
      </c>
      <c r="I114" t="n">
        <v>8</v>
      </c>
      <c r="J114" t="n">
        <v>295.93</v>
      </c>
      <c r="K114" t="n">
        <v>58.47</v>
      </c>
      <c r="L114" t="n">
        <v>29</v>
      </c>
      <c r="M114" t="n">
        <v>6</v>
      </c>
      <c r="N114" t="n">
        <v>83.45999999999999</v>
      </c>
      <c r="O114" t="n">
        <v>36732.47</v>
      </c>
      <c r="P114" t="n">
        <v>260.4</v>
      </c>
      <c r="Q114" t="n">
        <v>444.55</v>
      </c>
      <c r="R114" t="n">
        <v>66.47</v>
      </c>
      <c r="S114" t="n">
        <v>48.21</v>
      </c>
      <c r="T114" t="n">
        <v>3199.65</v>
      </c>
      <c r="U114" t="n">
        <v>0.73</v>
      </c>
      <c r="V114" t="n">
        <v>0.78</v>
      </c>
      <c r="W114" t="n">
        <v>0.18</v>
      </c>
      <c r="X114" t="n">
        <v>0.18</v>
      </c>
      <c r="Y114" t="n">
        <v>1</v>
      </c>
      <c r="Z114" t="n">
        <v>10</v>
      </c>
      <c r="AA114" t="n">
        <v>437.1729038244477</v>
      </c>
      <c r="AB114" t="n">
        <v>598.1592537199397</v>
      </c>
      <c r="AC114" t="n">
        <v>541.0717740666929</v>
      </c>
      <c r="AD114" t="n">
        <v>437172.9038244477</v>
      </c>
      <c r="AE114" t="n">
        <v>598159.2537199396</v>
      </c>
      <c r="AF114" t="n">
        <v>6.01797941222774e-06</v>
      </c>
      <c r="AG114" t="n">
        <v>24</v>
      </c>
      <c r="AH114" t="n">
        <v>541071.7740666929</v>
      </c>
    </row>
    <row r="115">
      <c r="A115" t="n">
        <v>113</v>
      </c>
      <c r="B115" t="n">
        <v>125</v>
      </c>
      <c r="C115" t="inlineStr">
        <is>
          <t xml:space="preserve">CONCLUIDO	</t>
        </is>
      </c>
      <c r="D115" t="n">
        <v>4.8613</v>
      </c>
      <c r="E115" t="n">
        <v>20.57</v>
      </c>
      <c r="F115" t="n">
        <v>17.44</v>
      </c>
      <c r="G115" t="n">
        <v>130.77</v>
      </c>
      <c r="H115" t="n">
        <v>1.76</v>
      </c>
      <c r="I115" t="n">
        <v>8</v>
      </c>
      <c r="J115" t="n">
        <v>296.45</v>
      </c>
      <c r="K115" t="n">
        <v>58.47</v>
      </c>
      <c r="L115" t="n">
        <v>29.25</v>
      </c>
      <c r="M115" t="n">
        <v>6</v>
      </c>
      <c r="N115" t="n">
        <v>83.73</v>
      </c>
      <c r="O115" t="n">
        <v>36796.49</v>
      </c>
      <c r="P115" t="n">
        <v>259.39</v>
      </c>
      <c r="Q115" t="n">
        <v>444.55</v>
      </c>
      <c r="R115" t="n">
        <v>65.69</v>
      </c>
      <c r="S115" t="n">
        <v>48.21</v>
      </c>
      <c r="T115" t="n">
        <v>2809.52</v>
      </c>
      <c r="U115" t="n">
        <v>0.73</v>
      </c>
      <c r="V115" t="n">
        <v>0.78</v>
      </c>
      <c r="W115" t="n">
        <v>0.18</v>
      </c>
      <c r="X115" t="n">
        <v>0.16</v>
      </c>
      <c r="Y115" t="n">
        <v>1</v>
      </c>
      <c r="Z115" t="n">
        <v>10</v>
      </c>
      <c r="AA115" t="n">
        <v>436.3724914903191</v>
      </c>
      <c r="AB115" t="n">
        <v>597.0640942526848</v>
      </c>
      <c r="AC115" t="n">
        <v>540.0811350819271</v>
      </c>
      <c r="AD115" t="n">
        <v>436372.4914903191</v>
      </c>
      <c r="AE115" t="n">
        <v>597064.0942526847</v>
      </c>
      <c r="AF115" t="n">
        <v>6.024795773438508e-06</v>
      </c>
      <c r="AG115" t="n">
        <v>24</v>
      </c>
      <c r="AH115" t="n">
        <v>540081.1350819271</v>
      </c>
    </row>
    <row r="116">
      <c r="A116" t="n">
        <v>114</v>
      </c>
      <c r="B116" t="n">
        <v>125</v>
      </c>
      <c r="C116" t="inlineStr">
        <is>
          <t xml:space="preserve">CONCLUIDO	</t>
        </is>
      </c>
      <c r="D116" t="n">
        <v>4.8609</v>
      </c>
      <c r="E116" t="n">
        <v>20.57</v>
      </c>
      <c r="F116" t="n">
        <v>17.44</v>
      </c>
      <c r="G116" t="n">
        <v>130.78</v>
      </c>
      <c r="H116" t="n">
        <v>1.77</v>
      </c>
      <c r="I116" t="n">
        <v>8</v>
      </c>
      <c r="J116" t="n">
        <v>296.97</v>
      </c>
      <c r="K116" t="n">
        <v>58.47</v>
      </c>
      <c r="L116" t="n">
        <v>29.5</v>
      </c>
      <c r="M116" t="n">
        <v>6</v>
      </c>
      <c r="N116" t="n">
        <v>84</v>
      </c>
      <c r="O116" t="n">
        <v>36860.62</v>
      </c>
      <c r="P116" t="n">
        <v>259.26</v>
      </c>
      <c r="Q116" t="n">
        <v>444.55</v>
      </c>
      <c r="R116" t="n">
        <v>65.84999999999999</v>
      </c>
      <c r="S116" t="n">
        <v>48.21</v>
      </c>
      <c r="T116" t="n">
        <v>2888.86</v>
      </c>
      <c r="U116" t="n">
        <v>0.73</v>
      </c>
      <c r="V116" t="n">
        <v>0.78</v>
      </c>
      <c r="W116" t="n">
        <v>0.17</v>
      </c>
      <c r="X116" t="n">
        <v>0.16</v>
      </c>
      <c r="Y116" t="n">
        <v>1</v>
      </c>
      <c r="Z116" t="n">
        <v>10</v>
      </c>
      <c r="AA116" t="n">
        <v>436.3238807928737</v>
      </c>
      <c r="AB116" t="n">
        <v>596.9975829518872</v>
      </c>
      <c r="AC116" t="n">
        <v>540.0209715263285</v>
      </c>
      <c r="AD116" t="n">
        <v>436323.8807928737</v>
      </c>
      <c r="AE116" t="n">
        <v>596997.5829518873</v>
      </c>
      <c r="AF116" t="n">
        <v>6.024300038077726e-06</v>
      </c>
      <c r="AG116" t="n">
        <v>24</v>
      </c>
      <c r="AH116" t="n">
        <v>540020.9715263285</v>
      </c>
    </row>
    <row r="117">
      <c r="A117" t="n">
        <v>115</v>
      </c>
      <c r="B117" t="n">
        <v>125</v>
      </c>
      <c r="C117" t="inlineStr">
        <is>
          <t xml:space="preserve">CONCLUIDO	</t>
        </is>
      </c>
      <c r="D117" t="n">
        <v>4.8524</v>
      </c>
      <c r="E117" t="n">
        <v>20.61</v>
      </c>
      <c r="F117" t="n">
        <v>17.47</v>
      </c>
      <c r="G117" t="n">
        <v>131.05</v>
      </c>
      <c r="H117" t="n">
        <v>1.78</v>
      </c>
      <c r="I117" t="n">
        <v>8</v>
      </c>
      <c r="J117" t="n">
        <v>297.49</v>
      </c>
      <c r="K117" t="n">
        <v>58.47</v>
      </c>
      <c r="L117" t="n">
        <v>29.75</v>
      </c>
      <c r="M117" t="n">
        <v>6</v>
      </c>
      <c r="N117" t="n">
        <v>84.27</v>
      </c>
      <c r="O117" t="n">
        <v>36924.87</v>
      </c>
      <c r="P117" t="n">
        <v>260.03</v>
      </c>
      <c r="Q117" t="n">
        <v>444.55</v>
      </c>
      <c r="R117" t="n">
        <v>67.13</v>
      </c>
      <c r="S117" t="n">
        <v>48.21</v>
      </c>
      <c r="T117" t="n">
        <v>3529.32</v>
      </c>
      <c r="U117" t="n">
        <v>0.72</v>
      </c>
      <c r="V117" t="n">
        <v>0.78</v>
      </c>
      <c r="W117" t="n">
        <v>0.17</v>
      </c>
      <c r="X117" t="n">
        <v>0.2</v>
      </c>
      <c r="Y117" t="n">
        <v>1</v>
      </c>
      <c r="Z117" t="n">
        <v>10</v>
      </c>
      <c r="AA117" t="n">
        <v>437.1639784791533</v>
      </c>
      <c r="AB117" t="n">
        <v>598.1470416687495</v>
      </c>
      <c r="AC117" t="n">
        <v>541.0607275165287</v>
      </c>
      <c r="AD117" t="n">
        <v>437163.9784791534</v>
      </c>
      <c r="AE117" t="n">
        <v>598147.0416687494</v>
      </c>
      <c r="AF117" t="n">
        <v>6.013765661661082e-06</v>
      </c>
      <c r="AG117" t="n">
        <v>24</v>
      </c>
      <c r="AH117" t="n">
        <v>541060.7275165287</v>
      </c>
    </row>
    <row r="118">
      <c r="A118" t="n">
        <v>116</v>
      </c>
      <c r="B118" t="n">
        <v>125</v>
      </c>
      <c r="C118" t="inlineStr">
        <is>
          <t xml:space="preserve">CONCLUIDO	</t>
        </is>
      </c>
      <c r="D118" t="n">
        <v>4.8452</v>
      </c>
      <c r="E118" t="n">
        <v>20.64</v>
      </c>
      <c r="F118" t="n">
        <v>17.5</v>
      </c>
      <c r="G118" t="n">
        <v>131.28</v>
      </c>
      <c r="H118" t="n">
        <v>1.79</v>
      </c>
      <c r="I118" t="n">
        <v>8</v>
      </c>
      <c r="J118" t="n">
        <v>298.01</v>
      </c>
      <c r="K118" t="n">
        <v>58.47</v>
      </c>
      <c r="L118" t="n">
        <v>30</v>
      </c>
      <c r="M118" t="n">
        <v>6</v>
      </c>
      <c r="N118" t="n">
        <v>84.54000000000001</v>
      </c>
      <c r="O118" t="n">
        <v>36989.23</v>
      </c>
      <c r="P118" t="n">
        <v>259.97</v>
      </c>
      <c r="Q118" t="n">
        <v>444.55</v>
      </c>
      <c r="R118" t="n">
        <v>68.14</v>
      </c>
      <c r="S118" t="n">
        <v>48.21</v>
      </c>
      <c r="T118" t="n">
        <v>4034.06</v>
      </c>
      <c r="U118" t="n">
        <v>0.71</v>
      </c>
      <c r="V118" t="n">
        <v>0.78</v>
      </c>
      <c r="W118" t="n">
        <v>0.18</v>
      </c>
      <c r="X118" t="n">
        <v>0.23</v>
      </c>
      <c r="Y118" t="n">
        <v>1</v>
      </c>
      <c r="Z118" t="n">
        <v>10</v>
      </c>
      <c r="AA118" t="n">
        <v>437.5398542174067</v>
      </c>
      <c r="AB118" t="n">
        <v>598.6613314362949</v>
      </c>
      <c r="AC118" t="n">
        <v>541.5259341904699</v>
      </c>
      <c r="AD118" t="n">
        <v>437539.8542174067</v>
      </c>
      <c r="AE118" t="n">
        <v>598661.3314362948</v>
      </c>
      <c r="AF118" t="n">
        <v>6.004842425166985e-06</v>
      </c>
      <c r="AG118" t="n">
        <v>24</v>
      </c>
      <c r="AH118" t="n">
        <v>541525.9341904699</v>
      </c>
    </row>
    <row r="119">
      <c r="A119" t="n">
        <v>117</v>
      </c>
      <c r="B119" t="n">
        <v>125</v>
      </c>
      <c r="C119" t="inlineStr">
        <is>
          <t xml:space="preserve">CONCLUIDO	</t>
        </is>
      </c>
      <c r="D119" t="n">
        <v>4.8508</v>
      </c>
      <c r="E119" t="n">
        <v>20.62</v>
      </c>
      <c r="F119" t="n">
        <v>17.48</v>
      </c>
      <c r="G119" t="n">
        <v>131.1</v>
      </c>
      <c r="H119" t="n">
        <v>1.8</v>
      </c>
      <c r="I119" t="n">
        <v>8</v>
      </c>
      <c r="J119" t="n">
        <v>298.54</v>
      </c>
      <c r="K119" t="n">
        <v>58.47</v>
      </c>
      <c r="L119" t="n">
        <v>30.25</v>
      </c>
      <c r="M119" t="n">
        <v>6</v>
      </c>
      <c r="N119" t="n">
        <v>84.81</v>
      </c>
      <c r="O119" t="n">
        <v>37053.7</v>
      </c>
      <c r="P119" t="n">
        <v>258.54</v>
      </c>
      <c r="Q119" t="n">
        <v>444.55</v>
      </c>
      <c r="R119" t="n">
        <v>67.38</v>
      </c>
      <c r="S119" t="n">
        <v>48.21</v>
      </c>
      <c r="T119" t="n">
        <v>3653.89</v>
      </c>
      <c r="U119" t="n">
        <v>0.72</v>
      </c>
      <c r="V119" t="n">
        <v>0.78</v>
      </c>
      <c r="W119" t="n">
        <v>0.18</v>
      </c>
      <c r="X119" t="n">
        <v>0.2</v>
      </c>
      <c r="Y119" t="n">
        <v>1</v>
      </c>
      <c r="Z119" t="n">
        <v>10</v>
      </c>
      <c r="AA119" t="n">
        <v>436.5238269966283</v>
      </c>
      <c r="AB119" t="n">
        <v>597.2711581688684</v>
      </c>
      <c r="AC119" t="n">
        <v>540.2684371085661</v>
      </c>
      <c r="AD119" t="n">
        <v>436523.8269966283</v>
      </c>
      <c r="AE119" t="n">
        <v>597271.1581688684</v>
      </c>
      <c r="AF119" t="n">
        <v>6.011782720217949e-06</v>
      </c>
      <c r="AG119" t="n">
        <v>24</v>
      </c>
      <c r="AH119" t="n">
        <v>540268.4371085661</v>
      </c>
    </row>
    <row r="120">
      <c r="A120" t="n">
        <v>118</v>
      </c>
      <c r="B120" t="n">
        <v>125</v>
      </c>
      <c r="C120" t="inlineStr">
        <is>
          <t xml:space="preserve">CONCLUIDO	</t>
        </is>
      </c>
      <c r="D120" t="n">
        <v>4.8495</v>
      </c>
      <c r="E120" t="n">
        <v>20.62</v>
      </c>
      <c r="F120" t="n">
        <v>17.49</v>
      </c>
      <c r="G120" t="n">
        <v>131.15</v>
      </c>
      <c r="H120" t="n">
        <v>1.82</v>
      </c>
      <c r="I120" t="n">
        <v>8</v>
      </c>
      <c r="J120" t="n">
        <v>299.06</v>
      </c>
      <c r="K120" t="n">
        <v>58.47</v>
      </c>
      <c r="L120" t="n">
        <v>30.5</v>
      </c>
      <c r="M120" t="n">
        <v>6</v>
      </c>
      <c r="N120" t="n">
        <v>85.09</v>
      </c>
      <c r="O120" t="n">
        <v>37118.29</v>
      </c>
      <c r="P120" t="n">
        <v>257.96</v>
      </c>
      <c r="Q120" t="n">
        <v>444.55</v>
      </c>
      <c r="R120" t="n">
        <v>67.48</v>
      </c>
      <c r="S120" t="n">
        <v>48.21</v>
      </c>
      <c r="T120" t="n">
        <v>3705</v>
      </c>
      <c r="U120" t="n">
        <v>0.71</v>
      </c>
      <c r="V120" t="n">
        <v>0.78</v>
      </c>
      <c r="W120" t="n">
        <v>0.18</v>
      </c>
      <c r="X120" t="n">
        <v>0.21</v>
      </c>
      <c r="Y120" t="n">
        <v>1</v>
      </c>
      <c r="Z120" t="n">
        <v>10</v>
      </c>
      <c r="AA120" t="n">
        <v>436.325054763344</v>
      </c>
      <c r="AB120" t="n">
        <v>596.9991892300767</v>
      </c>
      <c r="AC120" t="n">
        <v>540.0224245035821</v>
      </c>
      <c r="AD120" t="n">
        <v>436325.054763344</v>
      </c>
      <c r="AE120" t="n">
        <v>596999.1892300767</v>
      </c>
      <c r="AF120" t="n">
        <v>6.010171580295404e-06</v>
      </c>
      <c r="AG120" t="n">
        <v>24</v>
      </c>
      <c r="AH120" t="n">
        <v>540022.4245035821</v>
      </c>
    </row>
    <row r="121">
      <c r="A121" t="n">
        <v>119</v>
      </c>
      <c r="B121" t="n">
        <v>125</v>
      </c>
      <c r="C121" t="inlineStr">
        <is>
          <t xml:space="preserve">CONCLUIDO	</t>
        </is>
      </c>
      <c r="D121" t="n">
        <v>4.8704</v>
      </c>
      <c r="E121" t="n">
        <v>20.53</v>
      </c>
      <c r="F121" t="n">
        <v>17.44</v>
      </c>
      <c r="G121" t="n">
        <v>149.53</v>
      </c>
      <c r="H121" t="n">
        <v>1.83</v>
      </c>
      <c r="I121" t="n">
        <v>7</v>
      </c>
      <c r="J121" t="n">
        <v>299.59</v>
      </c>
      <c r="K121" t="n">
        <v>58.47</v>
      </c>
      <c r="L121" t="n">
        <v>30.75</v>
      </c>
      <c r="M121" t="n">
        <v>5</v>
      </c>
      <c r="N121" t="n">
        <v>85.36</v>
      </c>
      <c r="O121" t="n">
        <v>37183.12</v>
      </c>
      <c r="P121" t="n">
        <v>257.39</v>
      </c>
      <c r="Q121" t="n">
        <v>444.55</v>
      </c>
      <c r="R121" t="n">
        <v>66.06999999999999</v>
      </c>
      <c r="S121" t="n">
        <v>48.21</v>
      </c>
      <c r="T121" t="n">
        <v>3004.76</v>
      </c>
      <c r="U121" t="n">
        <v>0.73</v>
      </c>
      <c r="V121" t="n">
        <v>0.78</v>
      </c>
      <c r="W121" t="n">
        <v>0.18</v>
      </c>
      <c r="X121" t="n">
        <v>0.17</v>
      </c>
      <c r="Y121" t="n">
        <v>1</v>
      </c>
      <c r="Z121" t="n">
        <v>10</v>
      </c>
      <c r="AA121" t="n">
        <v>435.0143254994117</v>
      </c>
      <c r="AB121" t="n">
        <v>595.2057916258705</v>
      </c>
      <c r="AC121" t="n">
        <v>538.4001862496719</v>
      </c>
      <c r="AD121" t="n">
        <v>435014.3254994117</v>
      </c>
      <c r="AE121" t="n">
        <v>595205.7916258705</v>
      </c>
      <c r="AF121" t="n">
        <v>6.036073752896326e-06</v>
      </c>
      <c r="AG121" t="n">
        <v>24</v>
      </c>
      <c r="AH121" t="n">
        <v>538400.186249672</v>
      </c>
    </row>
    <row r="122">
      <c r="A122" t="n">
        <v>120</v>
      </c>
      <c r="B122" t="n">
        <v>125</v>
      </c>
      <c r="C122" t="inlineStr">
        <is>
          <t xml:space="preserve">CONCLUIDO	</t>
        </is>
      </c>
      <c r="D122" t="n">
        <v>4.8714</v>
      </c>
      <c r="E122" t="n">
        <v>20.53</v>
      </c>
      <c r="F122" t="n">
        <v>17.44</v>
      </c>
      <c r="G122" t="n">
        <v>149.49</v>
      </c>
      <c r="H122" t="n">
        <v>1.84</v>
      </c>
      <c r="I122" t="n">
        <v>7</v>
      </c>
      <c r="J122" t="n">
        <v>300.11</v>
      </c>
      <c r="K122" t="n">
        <v>58.47</v>
      </c>
      <c r="L122" t="n">
        <v>31</v>
      </c>
      <c r="M122" t="n">
        <v>5</v>
      </c>
      <c r="N122" t="n">
        <v>85.64</v>
      </c>
      <c r="O122" t="n">
        <v>37247.94</v>
      </c>
      <c r="P122" t="n">
        <v>257.83</v>
      </c>
      <c r="Q122" t="n">
        <v>444.57</v>
      </c>
      <c r="R122" t="n">
        <v>65.95</v>
      </c>
      <c r="S122" t="n">
        <v>48.21</v>
      </c>
      <c r="T122" t="n">
        <v>2945.9</v>
      </c>
      <c r="U122" t="n">
        <v>0.73</v>
      </c>
      <c r="V122" t="n">
        <v>0.78</v>
      </c>
      <c r="W122" t="n">
        <v>0.17</v>
      </c>
      <c r="X122" t="n">
        <v>0.16</v>
      </c>
      <c r="Y122" t="n">
        <v>1</v>
      </c>
      <c r="Z122" t="n">
        <v>10</v>
      </c>
      <c r="AA122" t="n">
        <v>435.1929665600924</v>
      </c>
      <c r="AB122" t="n">
        <v>595.4502162061813</v>
      </c>
      <c r="AC122" t="n">
        <v>538.6212832910899</v>
      </c>
      <c r="AD122" t="n">
        <v>435192.9665600924</v>
      </c>
      <c r="AE122" t="n">
        <v>595450.2162061812</v>
      </c>
      <c r="AF122" t="n">
        <v>6.037313091298285e-06</v>
      </c>
      <c r="AG122" t="n">
        <v>24</v>
      </c>
      <c r="AH122" t="n">
        <v>538621.2832910898</v>
      </c>
    </row>
    <row r="123">
      <c r="A123" t="n">
        <v>121</v>
      </c>
      <c r="B123" t="n">
        <v>125</v>
      </c>
      <c r="C123" t="inlineStr">
        <is>
          <t xml:space="preserve">CONCLUIDO	</t>
        </is>
      </c>
      <c r="D123" t="n">
        <v>4.8686</v>
      </c>
      <c r="E123" t="n">
        <v>20.54</v>
      </c>
      <c r="F123" t="n">
        <v>17.45</v>
      </c>
      <c r="G123" t="n">
        <v>149.59</v>
      </c>
      <c r="H123" t="n">
        <v>1.85</v>
      </c>
      <c r="I123" t="n">
        <v>7</v>
      </c>
      <c r="J123" t="n">
        <v>300.64</v>
      </c>
      <c r="K123" t="n">
        <v>58.47</v>
      </c>
      <c r="L123" t="n">
        <v>31.25</v>
      </c>
      <c r="M123" t="n">
        <v>5</v>
      </c>
      <c r="N123" t="n">
        <v>85.91</v>
      </c>
      <c r="O123" t="n">
        <v>37312.88</v>
      </c>
      <c r="P123" t="n">
        <v>258.16</v>
      </c>
      <c r="Q123" t="n">
        <v>444.55</v>
      </c>
      <c r="R123" t="n">
        <v>66.34</v>
      </c>
      <c r="S123" t="n">
        <v>48.21</v>
      </c>
      <c r="T123" t="n">
        <v>3139.09</v>
      </c>
      <c r="U123" t="n">
        <v>0.73</v>
      </c>
      <c r="V123" t="n">
        <v>0.78</v>
      </c>
      <c r="W123" t="n">
        <v>0.18</v>
      </c>
      <c r="X123" t="n">
        <v>0.18</v>
      </c>
      <c r="Y123" t="n">
        <v>1</v>
      </c>
      <c r="Z123" t="n">
        <v>10</v>
      </c>
      <c r="AA123" t="n">
        <v>435.5065108148726</v>
      </c>
      <c r="AB123" t="n">
        <v>595.8792212881679</v>
      </c>
      <c r="AC123" t="n">
        <v>539.0093447301639</v>
      </c>
      <c r="AD123" t="n">
        <v>435506.5108148726</v>
      </c>
      <c r="AE123" t="n">
        <v>595879.2212881679</v>
      </c>
      <c r="AF123" t="n">
        <v>6.033842943772802e-06</v>
      </c>
      <c r="AG123" t="n">
        <v>24</v>
      </c>
      <c r="AH123" t="n">
        <v>539009.3447301639</v>
      </c>
    </row>
    <row r="124">
      <c r="A124" t="n">
        <v>122</v>
      </c>
      <c r="B124" t="n">
        <v>125</v>
      </c>
      <c r="C124" t="inlineStr">
        <is>
          <t xml:space="preserve">CONCLUIDO	</t>
        </is>
      </c>
      <c r="D124" t="n">
        <v>4.8706</v>
      </c>
      <c r="E124" t="n">
        <v>20.53</v>
      </c>
      <c r="F124" t="n">
        <v>17.44</v>
      </c>
      <c r="G124" t="n">
        <v>149.52</v>
      </c>
      <c r="H124" t="n">
        <v>1.86</v>
      </c>
      <c r="I124" t="n">
        <v>7</v>
      </c>
      <c r="J124" t="n">
        <v>301.17</v>
      </c>
      <c r="K124" t="n">
        <v>58.47</v>
      </c>
      <c r="L124" t="n">
        <v>31.5</v>
      </c>
      <c r="M124" t="n">
        <v>5</v>
      </c>
      <c r="N124" t="n">
        <v>86.19</v>
      </c>
      <c r="O124" t="n">
        <v>37377.94</v>
      </c>
      <c r="P124" t="n">
        <v>258.5</v>
      </c>
      <c r="Q124" t="n">
        <v>444.55</v>
      </c>
      <c r="R124" t="n">
        <v>66.04000000000001</v>
      </c>
      <c r="S124" t="n">
        <v>48.21</v>
      </c>
      <c r="T124" t="n">
        <v>2990.59</v>
      </c>
      <c r="U124" t="n">
        <v>0.73</v>
      </c>
      <c r="V124" t="n">
        <v>0.78</v>
      </c>
      <c r="W124" t="n">
        <v>0.18</v>
      </c>
      <c r="X124" t="n">
        <v>0.17</v>
      </c>
      <c r="Y124" t="n">
        <v>1</v>
      </c>
      <c r="Z124" t="n">
        <v>10</v>
      </c>
      <c r="AA124" t="n">
        <v>435.5575655368045</v>
      </c>
      <c r="AB124" t="n">
        <v>595.9490766110905</v>
      </c>
      <c r="AC124" t="n">
        <v>539.0725331591093</v>
      </c>
      <c r="AD124" t="n">
        <v>435557.5655368045</v>
      </c>
      <c r="AE124" t="n">
        <v>595949.0766110905</v>
      </c>
      <c r="AF124" t="n">
        <v>6.036321620576718e-06</v>
      </c>
      <c r="AG124" t="n">
        <v>24</v>
      </c>
      <c r="AH124" t="n">
        <v>539072.5331591093</v>
      </c>
    </row>
    <row r="125">
      <c r="A125" t="n">
        <v>123</v>
      </c>
      <c r="B125" t="n">
        <v>125</v>
      </c>
      <c r="C125" t="inlineStr">
        <is>
          <t xml:space="preserve">CONCLUIDO	</t>
        </is>
      </c>
      <c r="D125" t="n">
        <v>4.872</v>
      </c>
      <c r="E125" t="n">
        <v>20.53</v>
      </c>
      <c r="F125" t="n">
        <v>17.44</v>
      </c>
      <c r="G125" t="n">
        <v>149.47</v>
      </c>
      <c r="H125" t="n">
        <v>1.87</v>
      </c>
      <c r="I125" t="n">
        <v>7</v>
      </c>
      <c r="J125" t="n">
        <v>301.69</v>
      </c>
      <c r="K125" t="n">
        <v>58.47</v>
      </c>
      <c r="L125" t="n">
        <v>31.75</v>
      </c>
      <c r="M125" t="n">
        <v>5</v>
      </c>
      <c r="N125" t="n">
        <v>86.47</v>
      </c>
      <c r="O125" t="n">
        <v>37443.11</v>
      </c>
      <c r="P125" t="n">
        <v>258.67</v>
      </c>
      <c r="Q125" t="n">
        <v>444.55</v>
      </c>
      <c r="R125" t="n">
        <v>65.86</v>
      </c>
      <c r="S125" t="n">
        <v>48.21</v>
      </c>
      <c r="T125" t="n">
        <v>2900.06</v>
      </c>
      <c r="U125" t="n">
        <v>0.73</v>
      </c>
      <c r="V125" t="n">
        <v>0.78</v>
      </c>
      <c r="W125" t="n">
        <v>0.17</v>
      </c>
      <c r="X125" t="n">
        <v>0.16</v>
      </c>
      <c r="Y125" t="n">
        <v>1</v>
      </c>
      <c r="Z125" t="n">
        <v>10</v>
      </c>
      <c r="AA125" t="n">
        <v>435.5860645581025</v>
      </c>
      <c r="AB125" t="n">
        <v>595.9880702293184</v>
      </c>
      <c r="AC125" t="n">
        <v>539.1078052811415</v>
      </c>
      <c r="AD125" t="n">
        <v>435586.0645581025</v>
      </c>
      <c r="AE125" t="n">
        <v>595988.0702293183</v>
      </c>
      <c r="AF125" t="n">
        <v>6.038056694339459e-06</v>
      </c>
      <c r="AG125" t="n">
        <v>24</v>
      </c>
      <c r="AH125" t="n">
        <v>539107.8052811415</v>
      </c>
    </row>
    <row r="126">
      <c r="A126" t="n">
        <v>124</v>
      </c>
      <c r="B126" t="n">
        <v>125</v>
      </c>
      <c r="C126" t="inlineStr">
        <is>
          <t xml:space="preserve">CONCLUIDO	</t>
        </is>
      </c>
      <c r="D126" t="n">
        <v>4.8709</v>
      </c>
      <c r="E126" t="n">
        <v>20.53</v>
      </c>
      <c r="F126" t="n">
        <v>17.44</v>
      </c>
      <c r="G126" t="n">
        <v>149.51</v>
      </c>
      <c r="H126" t="n">
        <v>1.89</v>
      </c>
      <c r="I126" t="n">
        <v>7</v>
      </c>
      <c r="J126" t="n">
        <v>302.22</v>
      </c>
      <c r="K126" t="n">
        <v>58.47</v>
      </c>
      <c r="L126" t="n">
        <v>32</v>
      </c>
      <c r="M126" t="n">
        <v>5</v>
      </c>
      <c r="N126" t="n">
        <v>86.75</v>
      </c>
      <c r="O126" t="n">
        <v>37508.41</v>
      </c>
      <c r="P126" t="n">
        <v>258.79</v>
      </c>
      <c r="Q126" t="n">
        <v>444.56</v>
      </c>
      <c r="R126" t="n">
        <v>66</v>
      </c>
      <c r="S126" t="n">
        <v>48.21</v>
      </c>
      <c r="T126" t="n">
        <v>2969.6</v>
      </c>
      <c r="U126" t="n">
        <v>0.73</v>
      </c>
      <c r="V126" t="n">
        <v>0.78</v>
      </c>
      <c r="W126" t="n">
        <v>0.18</v>
      </c>
      <c r="X126" t="n">
        <v>0.17</v>
      </c>
      <c r="Y126" t="n">
        <v>1</v>
      </c>
      <c r="Z126" t="n">
        <v>10</v>
      </c>
      <c r="AA126" t="n">
        <v>435.6895848906615</v>
      </c>
      <c r="AB126" t="n">
        <v>596.1297113153204</v>
      </c>
      <c r="AC126" t="n">
        <v>539.23592834069</v>
      </c>
      <c r="AD126" t="n">
        <v>435689.5848906615</v>
      </c>
      <c r="AE126" t="n">
        <v>596129.7113153203</v>
      </c>
      <c r="AF126" t="n">
        <v>6.036693422097305e-06</v>
      </c>
      <c r="AG126" t="n">
        <v>24</v>
      </c>
      <c r="AH126" t="n">
        <v>539235.92834069</v>
      </c>
    </row>
    <row r="127">
      <c r="A127" t="n">
        <v>125</v>
      </c>
      <c r="B127" t="n">
        <v>125</v>
      </c>
      <c r="C127" t="inlineStr">
        <is>
          <t xml:space="preserve">CONCLUIDO	</t>
        </is>
      </c>
      <c r="D127" t="n">
        <v>4.8711</v>
      </c>
      <c r="E127" t="n">
        <v>20.53</v>
      </c>
      <c r="F127" t="n">
        <v>17.44</v>
      </c>
      <c r="G127" t="n">
        <v>149.5</v>
      </c>
      <c r="H127" t="n">
        <v>1.9</v>
      </c>
      <c r="I127" t="n">
        <v>7</v>
      </c>
      <c r="J127" t="n">
        <v>302.75</v>
      </c>
      <c r="K127" t="n">
        <v>58.47</v>
      </c>
      <c r="L127" t="n">
        <v>32.25</v>
      </c>
      <c r="M127" t="n">
        <v>5</v>
      </c>
      <c r="N127" t="n">
        <v>87.03</v>
      </c>
      <c r="O127" t="n">
        <v>37573.82</v>
      </c>
      <c r="P127" t="n">
        <v>258.64</v>
      </c>
      <c r="Q127" t="n">
        <v>444.55</v>
      </c>
      <c r="R127" t="n">
        <v>65.88</v>
      </c>
      <c r="S127" t="n">
        <v>48.21</v>
      </c>
      <c r="T127" t="n">
        <v>2911.01</v>
      </c>
      <c r="U127" t="n">
        <v>0.73</v>
      </c>
      <c r="V127" t="n">
        <v>0.78</v>
      </c>
      <c r="W127" t="n">
        <v>0.18</v>
      </c>
      <c r="X127" t="n">
        <v>0.16</v>
      </c>
      <c r="Y127" t="n">
        <v>1</v>
      </c>
      <c r="Z127" t="n">
        <v>10</v>
      </c>
      <c r="AA127" t="n">
        <v>435.6071133907436</v>
      </c>
      <c r="AB127" t="n">
        <v>596.016870170747</v>
      </c>
      <c r="AC127" t="n">
        <v>539.1338565965812</v>
      </c>
      <c r="AD127" t="n">
        <v>435607.1133907436</v>
      </c>
      <c r="AE127" t="n">
        <v>596016.8701707469</v>
      </c>
      <c r="AF127" t="n">
        <v>6.036941289777697e-06</v>
      </c>
      <c r="AG127" t="n">
        <v>24</v>
      </c>
      <c r="AH127" t="n">
        <v>539133.8565965812</v>
      </c>
    </row>
    <row r="128">
      <c r="A128" t="n">
        <v>126</v>
      </c>
      <c r="B128" t="n">
        <v>125</v>
      </c>
      <c r="C128" t="inlineStr">
        <is>
          <t xml:space="preserve">CONCLUIDO	</t>
        </is>
      </c>
      <c r="D128" t="n">
        <v>4.8743</v>
      </c>
      <c r="E128" t="n">
        <v>20.52</v>
      </c>
      <c r="F128" t="n">
        <v>17.43</v>
      </c>
      <c r="G128" t="n">
        <v>149.39</v>
      </c>
      <c r="H128" t="n">
        <v>1.91</v>
      </c>
      <c r="I128" t="n">
        <v>7</v>
      </c>
      <c r="J128" t="n">
        <v>303.28</v>
      </c>
      <c r="K128" t="n">
        <v>58.47</v>
      </c>
      <c r="L128" t="n">
        <v>32.5</v>
      </c>
      <c r="M128" t="n">
        <v>5</v>
      </c>
      <c r="N128" t="n">
        <v>87.31</v>
      </c>
      <c r="O128" t="n">
        <v>37639.36</v>
      </c>
      <c r="P128" t="n">
        <v>258.65</v>
      </c>
      <c r="Q128" t="n">
        <v>444.55</v>
      </c>
      <c r="R128" t="n">
        <v>65.37</v>
      </c>
      <c r="S128" t="n">
        <v>48.21</v>
      </c>
      <c r="T128" t="n">
        <v>2656.4</v>
      </c>
      <c r="U128" t="n">
        <v>0.74</v>
      </c>
      <c r="V128" t="n">
        <v>0.78</v>
      </c>
      <c r="W128" t="n">
        <v>0.18</v>
      </c>
      <c r="X128" t="n">
        <v>0.15</v>
      </c>
      <c r="Y128" t="n">
        <v>1</v>
      </c>
      <c r="Z128" t="n">
        <v>10</v>
      </c>
      <c r="AA128" t="n">
        <v>435.4464406486924</v>
      </c>
      <c r="AB128" t="n">
        <v>595.7970306366914</v>
      </c>
      <c r="AC128" t="n">
        <v>538.9349982391091</v>
      </c>
      <c r="AD128" t="n">
        <v>435446.4406486924</v>
      </c>
      <c r="AE128" t="n">
        <v>595797.0306366914</v>
      </c>
      <c r="AF128" t="n">
        <v>6.040907172663963e-06</v>
      </c>
      <c r="AG128" t="n">
        <v>24</v>
      </c>
      <c r="AH128" t="n">
        <v>538934.9982391091</v>
      </c>
    </row>
    <row r="129">
      <c r="A129" t="n">
        <v>127</v>
      </c>
      <c r="B129" t="n">
        <v>125</v>
      </c>
      <c r="C129" t="inlineStr">
        <is>
          <t xml:space="preserve">CONCLUIDO	</t>
        </is>
      </c>
      <c r="D129" t="n">
        <v>4.8808</v>
      </c>
      <c r="E129" t="n">
        <v>20.49</v>
      </c>
      <c r="F129" t="n">
        <v>17.4</v>
      </c>
      <c r="G129" t="n">
        <v>149.15</v>
      </c>
      <c r="H129" t="n">
        <v>1.92</v>
      </c>
      <c r="I129" t="n">
        <v>7</v>
      </c>
      <c r="J129" t="n">
        <v>303.82</v>
      </c>
      <c r="K129" t="n">
        <v>58.47</v>
      </c>
      <c r="L129" t="n">
        <v>32.75</v>
      </c>
      <c r="M129" t="n">
        <v>5</v>
      </c>
      <c r="N129" t="n">
        <v>87.59</v>
      </c>
      <c r="O129" t="n">
        <v>37705.01</v>
      </c>
      <c r="P129" t="n">
        <v>257.9</v>
      </c>
      <c r="Q129" t="n">
        <v>444.55</v>
      </c>
      <c r="R129" t="n">
        <v>64.56999999999999</v>
      </c>
      <c r="S129" t="n">
        <v>48.21</v>
      </c>
      <c r="T129" t="n">
        <v>2257.31</v>
      </c>
      <c r="U129" t="n">
        <v>0.75</v>
      </c>
      <c r="V129" t="n">
        <v>0.78</v>
      </c>
      <c r="W129" t="n">
        <v>0.17</v>
      </c>
      <c r="X129" t="n">
        <v>0.12</v>
      </c>
      <c r="Y129" t="n">
        <v>1</v>
      </c>
      <c r="Z129" t="n">
        <v>10</v>
      </c>
      <c r="AA129" t="n">
        <v>434.7023314369657</v>
      </c>
      <c r="AB129" t="n">
        <v>594.7789075854253</v>
      </c>
      <c r="AC129" t="n">
        <v>538.0140434229111</v>
      </c>
      <c r="AD129" t="n">
        <v>434702.3314369657</v>
      </c>
      <c r="AE129" t="n">
        <v>594778.9075854253</v>
      </c>
      <c r="AF129" t="n">
        <v>6.048962872276689e-06</v>
      </c>
      <c r="AG129" t="n">
        <v>24</v>
      </c>
      <c r="AH129" t="n">
        <v>538014.0434229111</v>
      </c>
    </row>
    <row r="130">
      <c r="A130" t="n">
        <v>128</v>
      </c>
      <c r="B130" t="n">
        <v>125</v>
      </c>
      <c r="C130" t="inlineStr">
        <is>
          <t xml:space="preserve">CONCLUIDO	</t>
        </is>
      </c>
      <c r="D130" t="n">
        <v>4.8748</v>
      </c>
      <c r="E130" t="n">
        <v>20.51</v>
      </c>
      <c r="F130" t="n">
        <v>17.43</v>
      </c>
      <c r="G130" t="n">
        <v>149.37</v>
      </c>
      <c r="H130" t="n">
        <v>1.93</v>
      </c>
      <c r="I130" t="n">
        <v>7</v>
      </c>
      <c r="J130" t="n">
        <v>304.35</v>
      </c>
      <c r="K130" t="n">
        <v>58.47</v>
      </c>
      <c r="L130" t="n">
        <v>33</v>
      </c>
      <c r="M130" t="n">
        <v>5</v>
      </c>
      <c r="N130" t="n">
        <v>87.88</v>
      </c>
      <c r="O130" t="n">
        <v>37770.79</v>
      </c>
      <c r="P130" t="n">
        <v>258.05</v>
      </c>
      <c r="Q130" t="n">
        <v>444.55</v>
      </c>
      <c r="R130" t="n">
        <v>65.56</v>
      </c>
      <c r="S130" t="n">
        <v>48.21</v>
      </c>
      <c r="T130" t="n">
        <v>2748.38</v>
      </c>
      <c r="U130" t="n">
        <v>0.74</v>
      </c>
      <c r="V130" t="n">
        <v>0.78</v>
      </c>
      <c r="W130" t="n">
        <v>0.17</v>
      </c>
      <c r="X130" t="n">
        <v>0.15</v>
      </c>
      <c r="Y130" t="n">
        <v>1</v>
      </c>
      <c r="Z130" t="n">
        <v>10</v>
      </c>
      <c r="AA130" t="n">
        <v>435.1288088293974</v>
      </c>
      <c r="AB130" t="n">
        <v>595.362432768605</v>
      </c>
      <c r="AC130" t="n">
        <v>538.5418777815909</v>
      </c>
      <c r="AD130" t="n">
        <v>435128.8088293974</v>
      </c>
      <c r="AE130" t="n">
        <v>595362.432768605</v>
      </c>
      <c r="AF130" t="n">
        <v>6.041526841864941e-06</v>
      </c>
      <c r="AG130" t="n">
        <v>24</v>
      </c>
      <c r="AH130" t="n">
        <v>538541.8777815909</v>
      </c>
    </row>
    <row r="131">
      <c r="A131" t="n">
        <v>129</v>
      </c>
      <c r="B131" t="n">
        <v>125</v>
      </c>
      <c r="C131" t="inlineStr">
        <is>
          <t xml:space="preserve">CONCLUIDO	</t>
        </is>
      </c>
      <c r="D131" t="n">
        <v>4.8664</v>
      </c>
      <c r="E131" t="n">
        <v>20.55</v>
      </c>
      <c r="F131" t="n">
        <v>17.46</v>
      </c>
      <c r="G131" t="n">
        <v>149.67</v>
      </c>
      <c r="H131" t="n">
        <v>1.94</v>
      </c>
      <c r="I131" t="n">
        <v>7</v>
      </c>
      <c r="J131" t="n">
        <v>304.88</v>
      </c>
      <c r="K131" t="n">
        <v>58.47</v>
      </c>
      <c r="L131" t="n">
        <v>33.25</v>
      </c>
      <c r="M131" t="n">
        <v>5</v>
      </c>
      <c r="N131" t="n">
        <v>88.16</v>
      </c>
      <c r="O131" t="n">
        <v>37836.69</v>
      </c>
      <c r="P131" t="n">
        <v>258.12</v>
      </c>
      <c r="Q131" t="n">
        <v>444.55</v>
      </c>
      <c r="R131" t="n">
        <v>66.75</v>
      </c>
      <c r="S131" t="n">
        <v>48.21</v>
      </c>
      <c r="T131" t="n">
        <v>3343.27</v>
      </c>
      <c r="U131" t="n">
        <v>0.72</v>
      </c>
      <c r="V131" t="n">
        <v>0.78</v>
      </c>
      <c r="W131" t="n">
        <v>0.17</v>
      </c>
      <c r="X131" t="n">
        <v>0.18</v>
      </c>
      <c r="Y131" t="n">
        <v>1</v>
      </c>
      <c r="Z131" t="n">
        <v>10</v>
      </c>
      <c r="AA131" t="n">
        <v>435.6125071196543</v>
      </c>
      <c r="AB131" t="n">
        <v>596.0242501085971</v>
      </c>
      <c r="AC131" t="n">
        <v>539.1405322035206</v>
      </c>
      <c r="AD131" t="n">
        <v>435612.5071196543</v>
      </c>
      <c r="AE131" t="n">
        <v>596024.2501085971</v>
      </c>
      <c r="AF131" t="n">
        <v>6.031116399288494e-06</v>
      </c>
      <c r="AG131" t="n">
        <v>24</v>
      </c>
      <c r="AH131" t="n">
        <v>539140.5322035206</v>
      </c>
    </row>
    <row r="132">
      <c r="A132" t="n">
        <v>130</v>
      </c>
      <c r="B132" t="n">
        <v>125</v>
      </c>
      <c r="C132" t="inlineStr">
        <is>
          <t xml:space="preserve">CONCLUIDO	</t>
        </is>
      </c>
      <c r="D132" t="n">
        <v>4.8684</v>
      </c>
      <c r="E132" t="n">
        <v>20.54</v>
      </c>
      <c r="F132" t="n">
        <v>17.45</v>
      </c>
      <c r="G132" t="n">
        <v>149.6</v>
      </c>
      <c r="H132" t="n">
        <v>1.95</v>
      </c>
      <c r="I132" t="n">
        <v>7</v>
      </c>
      <c r="J132" t="n">
        <v>305.42</v>
      </c>
      <c r="K132" t="n">
        <v>58.47</v>
      </c>
      <c r="L132" t="n">
        <v>33.5</v>
      </c>
      <c r="M132" t="n">
        <v>5</v>
      </c>
      <c r="N132" t="n">
        <v>88.45</v>
      </c>
      <c r="O132" t="n">
        <v>37902.71</v>
      </c>
      <c r="P132" t="n">
        <v>257.53</v>
      </c>
      <c r="Q132" t="n">
        <v>444.55</v>
      </c>
      <c r="R132" t="n">
        <v>66.44</v>
      </c>
      <c r="S132" t="n">
        <v>48.21</v>
      </c>
      <c r="T132" t="n">
        <v>3189.53</v>
      </c>
      <c r="U132" t="n">
        <v>0.73</v>
      </c>
      <c r="V132" t="n">
        <v>0.78</v>
      </c>
      <c r="W132" t="n">
        <v>0.17</v>
      </c>
      <c r="X132" t="n">
        <v>0.18</v>
      </c>
      <c r="Y132" t="n">
        <v>1</v>
      </c>
      <c r="Z132" t="n">
        <v>10</v>
      </c>
      <c r="AA132" t="n">
        <v>435.2015121853205</v>
      </c>
      <c r="AB132" t="n">
        <v>595.4619087076247</v>
      </c>
      <c r="AC132" t="n">
        <v>538.6318598766061</v>
      </c>
      <c r="AD132" t="n">
        <v>435201.5121853205</v>
      </c>
      <c r="AE132" t="n">
        <v>595461.9087076248</v>
      </c>
      <c r="AF132" t="n">
        <v>6.03359507609241e-06</v>
      </c>
      <c r="AG132" t="n">
        <v>24</v>
      </c>
      <c r="AH132" t="n">
        <v>538631.859876606</v>
      </c>
    </row>
    <row r="133">
      <c r="A133" t="n">
        <v>131</v>
      </c>
      <c r="B133" t="n">
        <v>125</v>
      </c>
      <c r="C133" t="inlineStr">
        <is>
          <t xml:space="preserve">CONCLUIDO	</t>
        </is>
      </c>
      <c r="D133" t="n">
        <v>4.8695</v>
      </c>
      <c r="E133" t="n">
        <v>20.54</v>
      </c>
      <c r="F133" t="n">
        <v>17.45</v>
      </c>
      <c r="G133" t="n">
        <v>149.56</v>
      </c>
      <c r="H133" t="n">
        <v>1.97</v>
      </c>
      <c r="I133" t="n">
        <v>7</v>
      </c>
      <c r="J133" t="n">
        <v>305.96</v>
      </c>
      <c r="K133" t="n">
        <v>58.47</v>
      </c>
      <c r="L133" t="n">
        <v>33.75</v>
      </c>
      <c r="M133" t="n">
        <v>5</v>
      </c>
      <c r="N133" t="n">
        <v>88.73</v>
      </c>
      <c r="O133" t="n">
        <v>37968.85</v>
      </c>
      <c r="P133" t="n">
        <v>257.59</v>
      </c>
      <c r="Q133" t="n">
        <v>444.55</v>
      </c>
      <c r="R133" t="n">
        <v>66.22</v>
      </c>
      <c r="S133" t="n">
        <v>48.21</v>
      </c>
      <c r="T133" t="n">
        <v>3080.02</v>
      </c>
      <c r="U133" t="n">
        <v>0.73</v>
      </c>
      <c r="V133" t="n">
        <v>0.78</v>
      </c>
      <c r="W133" t="n">
        <v>0.18</v>
      </c>
      <c r="X133" t="n">
        <v>0.17</v>
      </c>
      <c r="Y133" t="n">
        <v>1</v>
      </c>
      <c r="Z133" t="n">
        <v>10</v>
      </c>
      <c r="AA133" t="n">
        <v>435.1874537614793</v>
      </c>
      <c r="AB133" t="n">
        <v>595.4426733519114</v>
      </c>
      <c r="AC133" t="n">
        <v>538.614460316245</v>
      </c>
      <c r="AD133" t="n">
        <v>435187.4537614794</v>
      </c>
      <c r="AE133" t="n">
        <v>595442.6733519114</v>
      </c>
      <c r="AF133" t="n">
        <v>6.034958348334564e-06</v>
      </c>
      <c r="AG133" t="n">
        <v>24</v>
      </c>
      <c r="AH133" t="n">
        <v>538614.460316245</v>
      </c>
    </row>
    <row r="134">
      <c r="A134" t="n">
        <v>132</v>
      </c>
      <c r="B134" t="n">
        <v>125</v>
      </c>
      <c r="C134" t="inlineStr">
        <is>
          <t xml:space="preserve">CONCLUIDO	</t>
        </is>
      </c>
      <c r="D134" t="n">
        <v>4.8713</v>
      </c>
      <c r="E134" t="n">
        <v>20.53</v>
      </c>
      <c r="F134" t="n">
        <v>17.44</v>
      </c>
      <c r="G134" t="n">
        <v>149.5</v>
      </c>
      <c r="H134" t="n">
        <v>1.98</v>
      </c>
      <c r="I134" t="n">
        <v>7</v>
      </c>
      <c r="J134" t="n">
        <v>306.49</v>
      </c>
      <c r="K134" t="n">
        <v>58.47</v>
      </c>
      <c r="L134" t="n">
        <v>34</v>
      </c>
      <c r="M134" t="n">
        <v>5</v>
      </c>
      <c r="N134" t="n">
        <v>89.02</v>
      </c>
      <c r="O134" t="n">
        <v>38035.12</v>
      </c>
      <c r="P134" t="n">
        <v>257.14</v>
      </c>
      <c r="Q134" t="n">
        <v>444.55</v>
      </c>
      <c r="R134" t="n">
        <v>66</v>
      </c>
      <c r="S134" t="n">
        <v>48.21</v>
      </c>
      <c r="T134" t="n">
        <v>2969.73</v>
      </c>
      <c r="U134" t="n">
        <v>0.73</v>
      </c>
      <c r="V134" t="n">
        <v>0.78</v>
      </c>
      <c r="W134" t="n">
        <v>0.17</v>
      </c>
      <c r="X134" t="n">
        <v>0.16</v>
      </c>
      <c r="Y134" t="n">
        <v>1</v>
      </c>
      <c r="Z134" t="n">
        <v>10</v>
      </c>
      <c r="AA134" t="n">
        <v>434.8543604153314</v>
      </c>
      <c r="AB134" t="n">
        <v>594.9869203406705</v>
      </c>
      <c r="AC134" t="n">
        <v>538.2022037327436</v>
      </c>
      <c r="AD134" t="n">
        <v>434854.3604153314</v>
      </c>
      <c r="AE134" t="n">
        <v>594986.9203406705</v>
      </c>
      <c r="AF134" t="n">
        <v>6.037189157458088e-06</v>
      </c>
      <c r="AG134" t="n">
        <v>24</v>
      </c>
      <c r="AH134" t="n">
        <v>538202.2037327435</v>
      </c>
    </row>
    <row r="135">
      <c r="A135" t="n">
        <v>133</v>
      </c>
      <c r="B135" t="n">
        <v>125</v>
      </c>
      <c r="C135" t="inlineStr">
        <is>
          <t xml:space="preserve">CONCLUIDO	</t>
        </is>
      </c>
      <c r="D135" t="n">
        <v>4.8696</v>
      </c>
      <c r="E135" t="n">
        <v>20.54</v>
      </c>
      <c r="F135" t="n">
        <v>17.45</v>
      </c>
      <c r="G135" t="n">
        <v>149.55</v>
      </c>
      <c r="H135" t="n">
        <v>1.99</v>
      </c>
      <c r="I135" t="n">
        <v>7</v>
      </c>
      <c r="J135" t="n">
        <v>307.03</v>
      </c>
      <c r="K135" t="n">
        <v>58.47</v>
      </c>
      <c r="L135" t="n">
        <v>34.25</v>
      </c>
      <c r="M135" t="n">
        <v>5</v>
      </c>
      <c r="N135" t="n">
        <v>89.31</v>
      </c>
      <c r="O135" t="n">
        <v>38101.52</v>
      </c>
      <c r="P135" t="n">
        <v>257.06</v>
      </c>
      <c r="Q135" t="n">
        <v>444.55</v>
      </c>
      <c r="R135" t="n">
        <v>66.22</v>
      </c>
      <c r="S135" t="n">
        <v>48.21</v>
      </c>
      <c r="T135" t="n">
        <v>3080.27</v>
      </c>
      <c r="U135" t="n">
        <v>0.73</v>
      </c>
      <c r="V135" t="n">
        <v>0.78</v>
      </c>
      <c r="W135" t="n">
        <v>0.17</v>
      </c>
      <c r="X135" t="n">
        <v>0.17</v>
      </c>
      <c r="Y135" t="n">
        <v>1</v>
      </c>
      <c r="Z135" t="n">
        <v>10</v>
      </c>
      <c r="AA135" t="n">
        <v>434.9202247892509</v>
      </c>
      <c r="AB135" t="n">
        <v>595.0770388827981</v>
      </c>
      <c r="AC135" t="n">
        <v>538.2837214876928</v>
      </c>
      <c r="AD135" t="n">
        <v>434920.2247892509</v>
      </c>
      <c r="AE135" t="n">
        <v>595077.038882798</v>
      </c>
      <c r="AF135" t="n">
        <v>6.03508228217476e-06</v>
      </c>
      <c r="AG135" t="n">
        <v>24</v>
      </c>
      <c r="AH135" t="n">
        <v>538283.7214876928</v>
      </c>
    </row>
    <row r="136">
      <c r="A136" t="n">
        <v>134</v>
      </c>
      <c r="B136" t="n">
        <v>125</v>
      </c>
      <c r="C136" t="inlineStr">
        <is>
          <t xml:space="preserve">CONCLUIDO	</t>
        </is>
      </c>
      <c r="D136" t="n">
        <v>4.8666</v>
      </c>
      <c r="E136" t="n">
        <v>20.55</v>
      </c>
      <c r="F136" t="n">
        <v>17.46</v>
      </c>
      <c r="G136" t="n">
        <v>149.66</v>
      </c>
      <c r="H136" t="n">
        <v>2</v>
      </c>
      <c r="I136" t="n">
        <v>7</v>
      </c>
      <c r="J136" t="n">
        <v>307.57</v>
      </c>
      <c r="K136" t="n">
        <v>58.47</v>
      </c>
      <c r="L136" t="n">
        <v>34.5</v>
      </c>
      <c r="M136" t="n">
        <v>5</v>
      </c>
      <c r="N136" t="n">
        <v>89.59999999999999</v>
      </c>
      <c r="O136" t="n">
        <v>38168.04</v>
      </c>
      <c r="P136" t="n">
        <v>257.48</v>
      </c>
      <c r="Q136" t="n">
        <v>444.55</v>
      </c>
      <c r="R136" t="n">
        <v>66.7</v>
      </c>
      <c r="S136" t="n">
        <v>48.21</v>
      </c>
      <c r="T136" t="n">
        <v>3321.5</v>
      </c>
      <c r="U136" t="n">
        <v>0.72</v>
      </c>
      <c r="V136" t="n">
        <v>0.78</v>
      </c>
      <c r="W136" t="n">
        <v>0.17</v>
      </c>
      <c r="X136" t="n">
        <v>0.18</v>
      </c>
      <c r="Y136" t="n">
        <v>1</v>
      </c>
      <c r="Z136" t="n">
        <v>10</v>
      </c>
      <c r="AA136" t="n">
        <v>435.2864377588754</v>
      </c>
      <c r="AB136" t="n">
        <v>595.5781076240145</v>
      </c>
      <c r="AC136" t="n">
        <v>538.7369689315017</v>
      </c>
      <c r="AD136" t="n">
        <v>435286.4377588754</v>
      </c>
      <c r="AE136" t="n">
        <v>595578.1076240145</v>
      </c>
      <c r="AF136" t="n">
        <v>6.031364266968886e-06</v>
      </c>
      <c r="AG136" t="n">
        <v>24</v>
      </c>
      <c r="AH136" t="n">
        <v>538736.9689315017</v>
      </c>
    </row>
    <row r="137">
      <c r="A137" t="n">
        <v>135</v>
      </c>
      <c r="B137" t="n">
        <v>125</v>
      </c>
      <c r="C137" t="inlineStr">
        <is>
          <t xml:space="preserve">CONCLUIDO	</t>
        </is>
      </c>
      <c r="D137" t="n">
        <v>4.8687</v>
      </c>
      <c r="E137" t="n">
        <v>20.54</v>
      </c>
      <c r="F137" t="n">
        <v>17.45</v>
      </c>
      <c r="G137" t="n">
        <v>149.59</v>
      </c>
      <c r="H137" t="n">
        <v>2.01</v>
      </c>
      <c r="I137" t="n">
        <v>7</v>
      </c>
      <c r="J137" t="n">
        <v>308.11</v>
      </c>
      <c r="K137" t="n">
        <v>58.47</v>
      </c>
      <c r="L137" t="n">
        <v>34.75</v>
      </c>
      <c r="M137" t="n">
        <v>5</v>
      </c>
      <c r="N137" t="n">
        <v>89.89</v>
      </c>
      <c r="O137" t="n">
        <v>38234.68</v>
      </c>
      <c r="P137" t="n">
        <v>257.35</v>
      </c>
      <c r="Q137" t="n">
        <v>444.55</v>
      </c>
      <c r="R137" t="n">
        <v>66.29000000000001</v>
      </c>
      <c r="S137" t="n">
        <v>48.21</v>
      </c>
      <c r="T137" t="n">
        <v>3113.85</v>
      </c>
      <c r="U137" t="n">
        <v>0.73</v>
      </c>
      <c r="V137" t="n">
        <v>0.78</v>
      </c>
      <c r="W137" t="n">
        <v>0.18</v>
      </c>
      <c r="X137" t="n">
        <v>0.17</v>
      </c>
      <c r="Y137" t="n">
        <v>1</v>
      </c>
      <c r="Z137" t="n">
        <v>10</v>
      </c>
      <c r="AA137" t="n">
        <v>435.1001289019546</v>
      </c>
      <c r="AB137" t="n">
        <v>595.3231916266086</v>
      </c>
      <c r="AC137" t="n">
        <v>538.5063817591114</v>
      </c>
      <c r="AD137" t="n">
        <v>435100.1289019546</v>
      </c>
      <c r="AE137" t="n">
        <v>595323.1916266086</v>
      </c>
      <c r="AF137" t="n">
        <v>6.033966877612997e-06</v>
      </c>
      <c r="AG137" t="n">
        <v>24</v>
      </c>
      <c r="AH137" t="n">
        <v>538506.3817591114</v>
      </c>
    </row>
    <row r="138">
      <c r="A138" t="n">
        <v>136</v>
      </c>
      <c r="B138" t="n">
        <v>125</v>
      </c>
      <c r="C138" t="inlineStr">
        <is>
          <t xml:space="preserve">CONCLUIDO	</t>
        </is>
      </c>
      <c r="D138" t="n">
        <v>4.8698</v>
      </c>
      <c r="E138" t="n">
        <v>20.53</v>
      </c>
      <c r="F138" t="n">
        <v>17.45</v>
      </c>
      <c r="G138" t="n">
        <v>149.55</v>
      </c>
      <c r="H138" t="n">
        <v>2.02</v>
      </c>
      <c r="I138" t="n">
        <v>7</v>
      </c>
      <c r="J138" t="n">
        <v>308.65</v>
      </c>
      <c r="K138" t="n">
        <v>58.47</v>
      </c>
      <c r="L138" t="n">
        <v>35</v>
      </c>
      <c r="M138" t="n">
        <v>5</v>
      </c>
      <c r="N138" t="n">
        <v>90.18000000000001</v>
      </c>
      <c r="O138" t="n">
        <v>38301.46</v>
      </c>
      <c r="P138" t="n">
        <v>257.34</v>
      </c>
      <c r="Q138" t="n">
        <v>444.55</v>
      </c>
      <c r="R138" t="n">
        <v>66.2</v>
      </c>
      <c r="S138" t="n">
        <v>48.21</v>
      </c>
      <c r="T138" t="n">
        <v>3070.76</v>
      </c>
      <c r="U138" t="n">
        <v>0.73</v>
      </c>
      <c r="V138" t="n">
        <v>0.78</v>
      </c>
      <c r="W138" t="n">
        <v>0.17</v>
      </c>
      <c r="X138" t="n">
        <v>0.17</v>
      </c>
      <c r="Y138" t="n">
        <v>1</v>
      </c>
      <c r="Z138" t="n">
        <v>10</v>
      </c>
      <c r="AA138" t="n">
        <v>435.0513278524409</v>
      </c>
      <c r="AB138" t="n">
        <v>595.2564198777138</v>
      </c>
      <c r="AC138" t="n">
        <v>538.4459826122163</v>
      </c>
      <c r="AD138" t="n">
        <v>435051.3278524409</v>
      </c>
      <c r="AE138" t="n">
        <v>595256.4198777138</v>
      </c>
      <c r="AF138" t="n">
        <v>6.035330149855151e-06</v>
      </c>
      <c r="AG138" t="n">
        <v>24</v>
      </c>
      <c r="AH138" t="n">
        <v>538445.9826122163</v>
      </c>
    </row>
    <row r="139">
      <c r="A139" t="n">
        <v>137</v>
      </c>
      <c r="B139" t="n">
        <v>125</v>
      </c>
      <c r="C139" t="inlineStr">
        <is>
          <t xml:space="preserve">CONCLUIDO	</t>
        </is>
      </c>
      <c r="D139" t="n">
        <v>4.8668</v>
      </c>
      <c r="E139" t="n">
        <v>20.55</v>
      </c>
      <c r="F139" t="n">
        <v>17.46</v>
      </c>
      <c r="G139" t="n">
        <v>149.65</v>
      </c>
      <c r="H139" t="n">
        <v>2.03</v>
      </c>
      <c r="I139" t="n">
        <v>7</v>
      </c>
      <c r="J139" t="n">
        <v>309.2</v>
      </c>
      <c r="K139" t="n">
        <v>58.47</v>
      </c>
      <c r="L139" t="n">
        <v>35.25</v>
      </c>
      <c r="M139" t="n">
        <v>5</v>
      </c>
      <c r="N139" t="n">
        <v>90.47</v>
      </c>
      <c r="O139" t="n">
        <v>38368.36</v>
      </c>
      <c r="P139" t="n">
        <v>257.23</v>
      </c>
      <c r="Q139" t="n">
        <v>444.55</v>
      </c>
      <c r="R139" t="n">
        <v>66.63</v>
      </c>
      <c r="S139" t="n">
        <v>48.21</v>
      </c>
      <c r="T139" t="n">
        <v>3286.76</v>
      </c>
      <c r="U139" t="n">
        <v>0.72</v>
      </c>
      <c r="V139" t="n">
        <v>0.78</v>
      </c>
      <c r="W139" t="n">
        <v>0.18</v>
      </c>
      <c r="X139" t="n">
        <v>0.18</v>
      </c>
      <c r="Y139" t="n">
        <v>1</v>
      </c>
      <c r="Z139" t="n">
        <v>10</v>
      </c>
      <c r="AA139" t="n">
        <v>435.1542130693419</v>
      </c>
      <c r="AB139" t="n">
        <v>595.3971919704532</v>
      </c>
      <c r="AC139" t="n">
        <v>538.5733196139996</v>
      </c>
      <c r="AD139" t="n">
        <v>435154.213069342</v>
      </c>
      <c r="AE139" t="n">
        <v>595397.1919704531</v>
      </c>
      <c r="AF139" t="n">
        <v>6.031612134649277e-06</v>
      </c>
      <c r="AG139" t="n">
        <v>24</v>
      </c>
      <c r="AH139" t="n">
        <v>538573.3196139996</v>
      </c>
    </row>
    <row r="140">
      <c r="A140" t="n">
        <v>138</v>
      </c>
      <c r="B140" t="n">
        <v>125</v>
      </c>
      <c r="C140" t="inlineStr">
        <is>
          <t xml:space="preserve">CONCLUIDO	</t>
        </is>
      </c>
      <c r="D140" t="n">
        <v>4.8722</v>
      </c>
      <c r="E140" t="n">
        <v>20.52</v>
      </c>
      <c r="F140" t="n">
        <v>17.44</v>
      </c>
      <c r="G140" t="n">
        <v>149.46</v>
      </c>
      <c r="H140" t="n">
        <v>2.04</v>
      </c>
      <c r="I140" t="n">
        <v>7</v>
      </c>
      <c r="J140" t="n">
        <v>309.74</v>
      </c>
      <c r="K140" t="n">
        <v>58.47</v>
      </c>
      <c r="L140" t="n">
        <v>35.5</v>
      </c>
      <c r="M140" t="n">
        <v>5</v>
      </c>
      <c r="N140" t="n">
        <v>90.77</v>
      </c>
      <c r="O140" t="n">
        <v>38435.39</v>
      </c>
      <c r="P140" t="n">
        <v>256.47</v>
      </c>
      <c r="Q140" t="n">
        <v>444.55</v>
      </c>
      <c r="R140" t="n">
        <v>65.75</v>
      </c>
      <c r="S140" t="n">
        <v>48.21</v>
      </c>
      <c r="T140" t="n">
        <v>2842.89</v>
      </c>
      <c r="U140" t="n">
        <v>0.73</v>
      </c>
      <c r="V140" t="n">
        <v>0.78</v>
      </c>
      <c r="W140" t="n">
        <v>0.18</v>
      </c>
      <c r="X140" t="n">
        <v>0.16</v>
      </c>
      <c r="Y140" t="n">
        <v>1</v>
      </c>
      <c r="Z140" t="n">
        <v>10</v>
      </c>
      <c r="AA140" t="n">
        <v>434.4859588285049</v>
      </c>
      <c r="AB140" t="n">
        <v>594.4828570368435</v>
      </c>
      <c r="AC140" t="n">
        <v>537.7462475231764</v>
      </c>
      <c r="AD140" t="n">
        <v>434485.9588285048</v>
      </c>
      <c r="AE140" t="n">
        <v>594482.8570368434</v>
      </c>
      <c r="AF140" t="n">
        <v>6.038304562019851e-06</v>
      </c>
      <c r="AG140" t="n">
        <v>24</v>
      </c>
      <c r="AH140" t="n">
        <v>537746.2475231764</v>
      </c>
    </row>
    <row r="141">
      <c r="A141" t="n">
        <v>139</v>
      </c>
      <c r="B141" t="n">
        <v>125</v>
      </c>
      <c r="C141" t="inlineStr">
        <is>
          <t xml:space="preserve">CONCLUIDO	</t>
        </is>
      </c>
      <c r="D141" t="n">
        <v>4.873</v>
      </c>
      <c r="E141" t="n">
        <v>20.52</v>
      </c>
      <c r="F141" t="n">
        <v>17.43</v>
      </c>
      <c r="G141" t="n">
        <v>149.43</v>
      </c>
      <c r="H141" t="n">
        <v>2.05</v>
      </c>
      <c r="I141" t="n">
        <v>7</v>
      </c>
      <c r="J141" t="n">
        <v>310.28</v>
      </c>
      <c r="K141" t="n">
        <v>58.47</v>
      </c>
      <c r="L141" t="n">
        <v>35.75</v>
      </c>
      <c r="M141" t="n">
        <v>5</v>
      </c>
      <c r="N141" t="n">
        <v>91.06</v>
      </c>
      <c r="O141" t="n">
        <v>38502.55</v>
      </c>
      <c r="P141" t="n">
        <v>255.71</v>
      </c>
      <c r="Q141" t="n">
        <v>444.55</v>
      </c>
      <c r="R141" t="n">
        <v>65.7</v>
      </c>
      <c r="S141" t="n">
        <v>48.21</v>
      </c>
      <c r="T141" t="n">
        <v>2822.41</v>
      </c>
      <c r="U141" t="n">
        <v>0.73</v>
      </c>
      <c r="V141" t="n">
        <v>0.78</v>
      </c>
      <c r="W141" t="n">
        <v>0.18</v>
      </c>
      <c r="X141" t="n">
        <v>0.16</v>
      </c>
      <c r="Y141" t="n">
        <v>1</v>
      </c>
      <c r="Z141" t="n">
        <v>10</v>
      </c>
      <c r="AA141" t="n">
        <v>434.0390737303878</v>
      </c>
      <c r="AB141" t="n">
        <v>593.8714091304205</v>
      </c>
      <c r="AC141" t="n">
        <v>537.19315534677</v>
      </c>
      <c r="AD141" t="n">
        <v>434039.0737303878</v>
      </c>
      <c r="AE141" t="n">
        <v>593871.4091304205</v>
      </c>
      <c r="AF141" t="n">
        <v>6.039296032741417e-06</v>
      </c>
      <c r="AG141" t="n">
        <v>24</v>
      </c>
      <c r="AH141" t="n">
        <v>537193.1553467701</v>
      </c>
    </row>
    <row r="142">
      <c r="A142" t="n">
        <v>140</v>
      </c>
      <c r="B142" t="n">
        <v>125</v>
      </c>
      <c r="C142" t="inlineStr">
        <is>
          <t xml:space="preserve">CONCLUIDO	</t>
        </is>
      </c>
      <c r="D142" t="n">
        <v>4.8735</v>
      </c>
      <c r="E142" t="n">
        <v>20.52</v>
      </c>
      <c r="F142" t="n">
        <v>17.43</v>
      </c>
      <c r="G142" t="n">
        <v>149.41</v>
      </c>
      <c r="H142" t="n">
        <v>2.06</v>
      </c>
      <c r="I142" t="n">
        <v>7</v>
      </c>
      <c r="J142" t="n">
        <v>310.83</v>
      </c>
      <c r="K142" t="n">
        <v>58.47</v>
      </c>
      <c r="L142" t="n">
        <v>36</v>
      </c>
      <c r="M142" t="n">
        <v>5</v>
      </c>
      <c r="N142" t="n">
        <v>91.36</v>
      </c>
      <c r="O142" t="n">
        <v>38569.84</v>
      </c>
      <c r="P142" t="n">
        <v>254.71</v>
      </c>
      <c r="Q142" t="n">
        <v>444.55</v>
      </c>
      <c r="R142" t="n">
        <v>65.59</v>
      </c>
      <c r="S142" t="n">
        <v>48.21</v>
      </c>
      <c r="T142" t="n">
        <v>2765.07</v>
      </c>
      <c r="U142" t="n">
        <v>0.73</v>
      </c>
      <c r="V142" t="n">
        <v>0.78</v>
      </c>
      <c r="W142" t="n">
        <v>0.18</v>
      </c>
      <c r="X142" t="n">
        <v>0.15</v>
      </c>
      <c r="Y142" t="n">
        <v>1</v>
      </c>
      <c r="Z142" t="n">
        <v>10</v>
      </c>
      <c r="AA142" t="n">
        <v>433.5229873017364</v>
      </c>
      <c r="AB142" t="n">
        <v>593.1652769106133</v>
      </c>
      <c r="AC142" t="n">
        <v>536.5544153949584</v>
      </c>
      <c r="AD142" t="n">
        <v>433522.9873017364</v>
      </c>
      <c r="AE142" t="n">
        <v>593165.2769106133</v>
      </c>
      <c r="AF142" t="n">
        <v>6.039915701942396e-06</v>
      </c>
      <c r="AG142" t="n">
        <v>24</v>
      </c>
      <c r="AH142" t="n">
        <v>536554.4153949583</v>
      </c>
    </row>
    <row r="143">
      <c r="A143" t="n">
        <v>141</v>
      </c>
      <c r="B143" t="n">
        <v>125</v>
      </c>
      <c r="C143" t="inlineStr">
        <is>
          <t xml:space="preserve">CONCLUIDO	</t>
        </is>
      </c>
      <c r="D143" t="n">
        <v>4.897</v>
      </c>
      <c r="E143" t="n">
        <v>20.42</v>
      </c>
      <c r="F143" t="n">
        <v>17.38</v>
      </c>
      <c r="G143" t="n">
        <v>173.8</v>
      </c>
      <c r="H143" t="n">
        <v>2.07</v>
      </c>
      <c r="I143" t="n">
        <v>6</v>
      </c>
      <c r="J143" t="n">
        <v>311.38</v>
      </c>
      <c r="K143" t="n">
        <v>58.47</v>
      </c>
      <c r="L143" t="n">
        <v>36.25</v>
      </c>
      <c r="M143" t="n">
        <v>4</v>
      </c>
      <c r="N143" t="n">
        <v>91.65000000000001</v>
      </c>
      <c r="O143" t="n">
        <v>38637.26</v>
      </c>
      <c r="P143" t="n">
        <v>253.37</v>
      </c>
      <c r="Q143" t="n">
        <v>444.55</v>
      </c>
      <c r="R143" t="n">
        <v>63.9</v>
      </c>
      <c r="S143" t="n">
        <v>48.21</v>
      </c>
      <c r="T143" t="n">
        <v>1925.55</v>
      </c>
      <c r="U143" t="n">
        <v>0.75</v>
      </c>
      <c r="V143" t="n">
        <v>0.78</v>
      </c>
      <c r="W143" t="n">
        <v>0.17</v>
      </c>
      <c r="X143" t="n">
        <v>0.1</v>
      </c>
      <c r="Y143" t="n">
        <v>1</v>
      </c>
      <c r="Z143" t="n">
        <v>10</v>
      </c>
      <c r="AA143" t="n">
        <v>431.7488348597744</v>
      </c>
      <c r="AB143" t="n">
        <v>590.7378032694394</v>
      </c>
      <c r="AC143" t="n">
        <v>534.3586164311174</v>
      </c>
      <c r="AD143" t="n">
        <v>431748.8348597744</v>
      </c>
      <c r="AE143" t="n">
        <v>590737.8032694394</v>
      </c>
      <c r="AF143" t="n">
        <v>6.06904015438841e-06</v>
      </c>
      <c r="AG143" t="n">
        <v>24</v>
      </c>
      <c r="AH143" t="n">
        <v>534358.6164311174</v>
      </c>
    </row>
    <row r="144">
      <c r="A144" t="n">
        <v>142</v>
      </c>
      <c r="B144" t="n">
        <v>125</v>
      </c>
      <c r="C144" t="inlineStr">
        <is>
          <t xml:space="preserve">CONCLUIDO	</t>
        </is>
      </c>
      <c r="D144" t="n">
        <v>4.893</v>
      </c>
      <c r="E144" t="n">
        <v>20.44</v>
      </c>
      <c r="F144" t="n">
        <v>17.4</v>
      </c>
      <c r="G144" t="n">
        <v>173.97</v>
      </c>
      <c r="H144" t="n">
        <v>2.08</v>
      </c>
      <c r="I144" t="n">
        <v>6</v>
      </c>
      <c r="J144" t="n">
        <v>311.92</v>
      </c>
      <c r="K144" t="n">
        <v>58.47</v>
      </c>
      <c r="L144" t="n">
        <v>36.5</v>
      </c>
      <c r="M144" t="n">
        <v>4</v>
      </c>
      <c r="N144" t="n">
        <v>91.95</v>
      </c>
      <c r="O144" t="n">
        <v>38704.93</v>
      </c>
      <c r="P144" t="n">
        <v>254.15</v>
      </c>
      <c r="Q144" t="n">
        <v>444.55</v>
      </c>
      <c r="R144" t="n">
        <v>64.56</v>
      </c>
      <c r="S144" t="n">
        <v>48.21</v>
      </c>
      <c r="T144" t="n">
        <v>2252.94</v>
      </c>
      <c r="U144" t="n">
        <v>0.75</v>
      </c>
      <c r="V144" t="n">
        <v>0.78</v>
      </c>
      <c r="W144" t="n">
        <v>0.17</v>
      </c>
      <c r="X144" t="n">
        <v>0.12</v>
      </c>
      <c r="Y144" t="n">
        <v>1</v>
      </c>
      <c r="Z144" t="n">
        <v>10</v>
      </c>
      <c r="AA144" t="n">
        <v>432.3658104344299</v>
      </c>
      <c r="AB144" t="n">
        <v>591.5819764697243</v>
      </c>
      <c r="AC144" t="n">
        <v>535.1222229259718</v>
      </c>
      <c r="AD144" t="n">
        <v>432365.8104344299</v>
      </c>
      <c r="AE144" t="n">
        <v>591581.9764697243</v>
      </c>
      <c r="AF144" t="n">
        <v>6.064082800780578e-06</v>
      </c>
      <c r="AG144" t="n">
        <v>24</v>
      </c>
      <c r="AH144" t="n">
        <v>535122.2229259717</v>
      </c>
    </row>
    <row r="145">
      <c r="A145" t="n">
        <v>143</v>
      </c>
      <c r="B145" t="n">
        <v>125</v>
      </c>
      <c r="C145" t="inlineStr">
        <is>
          <t xml:space="preserve">CONCLUIDO	</t>
        </is>
      </c>
      <c r="D145" t="n">
        <v>4.8863</v>
      </c>
      <c r="E145" t="n">
        <v>20.47</v>
      </c>
      <c r="F145" t="n">
        <v>17.43</v>
      </c>
      <c r="G145" t="n">
        <v>174.25</v>
      </c>
      <c r="H145" t="n">
        <v>2.1</v>
      </c>
      <c r="I145" t="n">
        <v>6</v>
      </c>
      <c r="J145" t="n">
        <v>312.47</v>
      </c>
      <c r="K145" t="n">
        <v>58.47</v>
      </c>
      <c r="L145" t="n">
        <v>36.75</v>
      </c>
      <c r="M145" t="n">
        <v>4</v>
      </c>
      <c r="N145" t="n">
        <v>92.25</v>
      </c>
      <c r="O145" t="n">
        <v>38772.62</v>
      </c>
      <c r="P145" t="n">
        <v>254.71</v>
      </c>
      <c r="Q145" t="n">
        <v>444.56</v>
      </c>
      <c r="R145" t="n">
        <v>65.55</v>
      </c>
      <c r="S145" t="n">
        <v>48.21</v>
      </c>
      <c r="T145" t="n">
        <v>2749.46</v>
      </c>
      <c r="U145" t="n">
        <v>0.74</v>
      </c>
      <c r="V145" t="n">
        <v>0.78</v>
      </c>
      <c r="W145" t="n">
        <v>0.17</v>
      </c>
      <c r="X145" t="n">
        <v>0.15</v>
      </c>
      <c r="Y145" t="n">
        <v>1</v>
      </c>
      <c r="Z145" t="n">
        <v>10</v>
      </c>
      <c r="AA145" t="n">
        <v>433.0187678678435</v>
      </c>
      <c r="AB145" t="n">
        <v>592.4753816365695</v>
      </c>
      <c r="AC145" t="n">
        <v>535.9303627575953</v>
      </c>
      <c r="AD145" t="n">
        <v>433018.7678678434</v>
      </c>
      <c r="AE145" t="n">
        <v>592475.3816365695</v>
      </c>
      <c r="AF145" t="n">
        <v>6.055779233487459e-06</v>
      </c>
      <c r="AG145" t="n">
        <v>24</v>
      </c>
      <c r="AH145" t="n">
        <v>535930.3627575953</v>
      </c>
    </row>
    <row r="146">
      <c r="A146" t="n">
        <v>144</v>
      </c>
      <c r="B146" t="n">
        <v>125</v>
      </c>
      <c r="C146" t="inlineStr">
        <is>
          <t xml:space="preserve">CONCLUIDO	</t>
        </is>
      </c>
      <c r="D146" t="n">
        <v>4.8842</v>
      </c>
      <c r="E146" t="n">
        <v>20.47</v>
      </c>
      <c r="F146" t="n">
        <v>17.43</v>
      </c>
      <c r="G146" t="n">
        <v>174.34</v>
      </c>
      <c r="H146" t="n">
        <v>2.11</v>
      </c>
      <c r="I146" t="n">
        <v>6</v>
      </c>
      <c r="J146" t="n">
        <v>313.02</v>
      </c>
      <c r="K146" t="n">
        <v>58.47</v>
      </c>
      <c r="L146" t="n">
        <v>37</v>
      </c>
      <c r="M146" t="n">
        <v>4</v>
      </c>
      <c r="N146" t="n">
        <v>92.55</v>
      </c>
      <c r="O146" t="n">
        <v>38840.44</v>
      </c>
      <c r="P146" t="n">
        <v>255.25</v>
      </c>
      <c r="Q146" t="n">
        <v>444.55</v>
      </c>
      <c r="R146" t="n">
        <v>65.76000000000001</v>
      </c>
      <c r="S146" t="n">
        <v>48.21</v>
      </c>
      <c r="T146" t="n">
        <v>2852.64</v>
      </c>
      <c r="U146" t="n">
        <v>0.73</v>
      </c>
      <c r="V146" t="n">
        <v>0.78</v>
      </c>
      <c r="W146" t="n">
        <v>0.17</v>
      </c>
      <c r="X146" t="n">
        <v>0.16</v>
      </c>
      <c r="Y146" t="n">
        <v>1</v>
      </c>
      <c r="Z146" t="n">
        <v>10</v>
      </c>
      <c r="AA146" t="n">
        <v>433.3687173043069</v>
      </c>
      <c r="AB146" t="n">
        <v>592.9541978942184</v>
      </c>
      <c r="AC146" t="n">
        <v>536.363481463637</v>
      </c>
      <c r="AD146" t="n">
        <v>433368.7173043069</v>
      </c>
      <c r="AE146" t="n">
        <v>592954.1978942184</v>
      </c>
      <c r="AF146" t="n">
        <v>6.053176622843347e-06</v>
      </c>
      <c r="AG146" t="n">
        <v>24</v>
      </c>
      <c r="AH146" t="n">
        <v>536363.481463637</v>
      </c>
    </row>
    <row r="147">
      <c r="A147" t="n">
        <v>145</v>
      </c>
      <c r="B147" t="n">
        <v>125</v>
      </c>
      <c r="C147" t="inlineStr">
        <is>
          <t xml:space="preserve">CONCLUIDO	</t>
        </is>
      </c>
      <c r="D147" t="n">
        <v>4.8904</v>
      </c>
      <c r="E147" t="n">
        <v>20.45</v>
      </c>
      <c r="F147" t="n">
        <v>17.41</v>
      </c>
      <c r="G147" t="n">
        <v>174.08</v>
      </c>
      <c r="H147" t="n">
        <v>2.12</v>
      </c>
      <c r="I147" t="n">
        <v>6</v>
      </c>
      <c r="J147" t="n">
        <v>313.57</v>
      </c>
      <c r="K147" t="n">
        <v>58.47</v>
      </c>
      <c r="L147" t="n">
        <v>37.25</v>
      </c>
      <c r="M147" t="n">
        <v>4</v>
      </c>
      <c r="N147" t="n">
        <v>92.84999999999999</v>
      </c>
      <c r="O147" t="n">
        <v>38908.39</v>
      </c>
      <c r="P147" t="n">
        <v>255.22</v>
      </c>
      <c r="Q147" t="n">
        <v>444.55</v>
      </c>
      <c r="R147" t="n">
        <v>64.84</v>
      </c>
      <c r="S147" t="n">
        <v>48.21</v>
      </c>
      <c r="T147" t="n">
        <v>2394.13</v>
      </c>
      <c r="U147" t="n">
        <v>0.74</v>
      </c>
      <c r="V147" t="n">
        <v>0.78</v>
      </c>
      <c r="W147" t="n">
        <v>0.17</v>
      </c>
      <c r="X147" t="n">
        <v>0.13</v>
      </c>
      <c r="Y147" t="n">
        <v>1</v>
      </c>
      <c r="Z147" t="n">
        <v>10</v>
      </c>
      <c r="AA147" t="n">
        <v>433.0344960833698</v>
      </c>
      <c r="AB147" t="n">
        <v>592.4969016749326</v>
      </c>
      <c r="AC147" t="n">
        <v>535.9498289537006</v>
      </c>
      <c r="AD147" t="n">
        <v>433034.4960833698</v>
      </c>
      <c r="AE147" t="n">
        <v>592496.9016749326</v>
      </c>
      <c r="AF147" t="n">
        <v>6.060860520935487e-06</v>
      </c>
      <c r="AG147" t="n">
        <v>24</v>
      </c>
      <c r="AH147" t="n">
        <v>535949.8289537006</v>
      </c>
    </row>
    <row r="148">
      <c r="A148" t="n">
        <v>146</v>
      </c>
      <c r="B148" t="n">
        <v>125</v>
      </c>
      <c r="C148" t="inlineStr">
        <is>
          <t xml:space="preserve">CONCLUIDO	</t>
        </is>
      </c>
      <c r="D148" t="n">
        <v>4.8902</v>
      </c>
      <c r="E148" t="n">
        <v>20.45</v>
      </c>
      <c r="F148" t="n">
        <v>17.41</v>
      </c>
      <c r="G148" t="n">
        <v>174.09</v>
      </c>
      <c r="H148" t="n">
        <v>2.13</v>
      </c>
      <c r="I148" t="n">
        <v>6</v>
      </c>
      <c r="J148" t="n">
        <v>314.13</v>
      </c>
      <c r="K148" t="n">
        <v>58.47</v>
      </c>
      <c r="L148" t="n">
        <v>37.5</v>
      </c>
      <c r="M148" t="n">
        <v>4</v>
      </c>
      <c r="N148" t="n">
        <v>93.15000000000001</v>
      </c>
      <c r="O148" t="n">
        <v>38976.48</v>
      </c>
      <c r="P148" t="n">
        <v>255.56</v>
      </c>
      <c r="Q148" t="n">
        <v>444.55</v>
      </c>
      <c r="R148" t="n">
        <v>64.95</v>
      </c>
      <c r="S148" t="n">
        <v>48.21</v>
      </c>
      <c r="T148" t="n">
        <v>2451.3</v>
      </c>
      <c r="U148" t="n">
        <v>0.74</v>
      </c>
      <c r="V148" t="n">
        <v>0.78</v>
      </c>
      <c r="W148" t="n">
        <v>0.17</v>
      </c>
      <c r="X148" t="n">
        <v>0.13</v>
      </c>
      <c r="Y148" t="n">
        <v>1</v>
      </c>
      <c r="Z148" t="n">
        <v>10</v>
      </c>
      <c r="AA148" t="n">
        <v>433.2105091448735</v>
      </c>
      <c r="AB148" t="n">
        <v>592.73773051083</v>
      </c>
      <c r="AC148" t="n">
        <v>536.1676734235053</v>
      </c>
      <c r="AD148" t="n">
        <v>433210.5091448735</v>
      </c>
      <c r="AE148" t="n">
        <v>592737.7305108301</v>
      </c>
      <c r="AF148" t="n">
        <v>6.060612653255095e-06</v>
      </c>
      <c r="AG148" t="n">
        <v>24</v>
      </c>
      <c r="AH148" t="n">
        <v>536167.6734235054</v>
      </c>
    </row>
    <row r="149">
      <c r="A149" t="n">
        <v>147</v>
      </c>
      <c r="B149" t="n">
        <v>125</v>
      </c>
      <c r="C149" t="inlineStr">
        <is>
          <t xml:space="preserve">CONCLUIDO	</t>
        </is>
      </c>
      <c r="D149" t="n">
        <v>4.8867</v>
      </c>
      <c r="E149" t="n">
        <v>20.46</v>
      </c>
      <c r="F149" t="n">
        <v>17.42</v>
      </c>
      <c r="G149" t="n">
        <v>174.23</v>
      </c>
      <c r="H149" t="n">
        <v>2.14</v>
      </c>
      <c r="I149" t="n">
        <v>6</v>
      </c>
      <c r="J149" t="n">
        <v>314.68</v>
      </c>
      <c r="K149" t="n">
        <v>58.47</v>
      </c>
      <c r="L149" t="n">
        <v>37.75</v>
      </c>
      <c r="M149" t="n">
        <v>4</v>
      </c>
      <c r="N149" t="n">
        <v>93.45999999999999</v>
      </c>
      <c r="O149" t="n">
        <v>39044.7</v>
      </c>
      <c r="P149" t="n">
        <v>256.21</v>
      </c>
      <c r="Q149" t="n">
        <v>444.55</v>
      </c>
      <c r="R149" t="n">
        <v>65.41</v>
      </c>
      <c r="S149" t="n">
        <v>48.21</v>
      </c>
      <c r="T149" t="n">
        <v>2680.49</v>
      </c>
      <c r="U149" t="n">
        <v>0.74</v>
      </c>
      <c r="V149" t="n">
        <v>0.78</v>
      </c>
      <c r="W149" t="n">
        <v>0.17</v>
      </c>
      <c r="X149" t="n">
        <v>0.15</v>
      </c>
      <c r="Y149" t="n">
        <v>1</v>
      </c>
      <c r="Z149" t="n">
        <v>10</v>
      </c>
      <c r="AA149" t="n">
        <v>433.7076660533713</v>
      </c>
      <c r="AB149" t="n">
        <v>593.4179625260516</v>
      </c>
      <c r="AC149" t="n">
        <v>536.7829850499057</v>
      </c>
      <c r="AD149" t="n">
        <v>433707.6660533713</v>
      </c>
      <c r="AE149" t="n">
        <v>593417.9625260516</v>
      </c>
      <c r="AF149" t="n">
        <v>6.056274968848242e-06</v>
      </c>
      <c r="AG149" t="n">
        <v>24</v>
      </c>
      <c r="AH149" t="n">
        <v>536782.9850499057</v>
      </c>
    </row>
    <row r="150">
      <c r="A150" t="n">
        <v>148</v>
      </c>
      <c r="B150" t="n">
        <v>125</v>
      </c>
      <c r="C150" t="inlineStr">
        <is>
          <t xml:space="preserve">CONCLUIDO	</t>
        </is>
      </c>
      <c r="D150" t="n">
        <v>4.8881</v>
      </c>
      <c r="E150" t="n">
        <v>20.46</v>
      </c>
      <c r="F150" t="n">
        <v>17.42</v>
      </c>
      <c r="G150" t="n">
        <v>174.18</v>
      </c>
      <c r="H150" t="n">
        <v>2.15</v>
      </c>
      <c r="I150" t="n">
        <v>6</v>
      </c>
      <c r="J150" t="n">
        <v>315.23</v>
      </c>
      <c r="K150" t="n">
        <v>58.47</v>
      </c>
      <c r="L150" t="n">
        <v>38</v>
      </c>
      <c r="M150" t="n">
        <v>4</v>
      </c>
      <c r="N150" t="n">
        <v>93.76000000000001</v>
      </c>
      <c r="O150" t="n">
        <v>39113.07</v>
      </c>
      <c r="P150" t="n">
        <v>257.01</v>
      </c>
      <c r="Q150" t="n">
        <v>444.55</v>
      </c>
      <c r="R150" t="n">
        <v>65.22</v>
      </c>
      <c r="S150" t="n">
        <v>48.21</v>
      </c>
      <c r="T150" t="n">
        <v>2585.72</v>
      </c>
      <c r="U150" t="n">
        <v>0.74</v>
      </c>
      <c r="V150" t="n">
        <v>0.78</v>
      </c>
      <c r="W150" t="n">
        <v>0.17</v>
      </c>
      <c r="X150" t="n">
        <v>0.14</v>
      </c>
      <c r="Y150" t="n">
        <v>1</v>
      </c>
      <c r="Z150" t="n">
        <v>10</v>
      </c>
      <c r="AA150" t="n">
        <v>434.0483271465955</v>
      </c>
      <c r="AB150" t="n">
        <v>593.8840700627078</v>
      </c>
      <c r="AC150" t="n">
        <v>537.2046079374496</v>
      </c>
      <c r="AD150" t="n">
        <v>434048.3271465955</v>
      </c>
      <c r="AE150" t="n">
        <v>593884.0700627078</v>
      </c>
      <c r="AF150" t="n">
        <v>6.058010042610983e-06</v>
      </c>
      <c r="AG150" t="n">
        <v>24</v>
      </c>
      <c r="AH150" t="n">
        <v>537204.6079374496</v>
      </c>
    </row>
    <row r="151">
      <c r="A151" t="n">
        <v>149</v>
      </c>
      <c r="B151" t="n">
        <v>125</v>
      </c>
      <c r="C151" t="inlineStr">
        <is>
          <t xml:space="preserve">CONCLUIDO	</t>
        </is>
      </c>
      <c r="D151" t="n">
        <v>4.889</v>
      </c>
      <c r="E151" t="n">
        <v>20.45</v>
      </c>
      <c r="F151" t="n">
        <v>17.41</v>
      </c>
      <c r="G151" t="n">
        <v>174.14</v>
      </c>
      <c r="H151" t="n">
        <v>2.16</v>
      </c>
      <c r="I151" t="n">
        <v>6</v>
      </c>
      <c r="J151" t="n">
        <v>315.79</v>
      </c>
      <c r="K151" t="n">
        <v>58.47</v>
      </c>
      <c r="L151" t="n">
        <v>38.25</v>
      </c>
      <c r="M151" t="n">
        <v>4</v>
      </c>
      <c r="N151" t="n">
        <v>94.06999999999999</v>
      </c>
      <c r="O151" t="n">
        <v>39181.56</v>
      </c>
      <c r="P151" t="n">
        <v>257.31</v>
      </c>
      <c r="Q151" t="n">
        <v>444.56</v>
      </c>
      <c r="R151" t="n">
        <v>65.09</v>
      </c>
      <c r="S151" t="n">
        <v>48.21</v>
      </c>
      <c r="T151" t="n">
        <v>2520.52</v>
      </c>
      <c r="U151" t="n">
        <v>0.74</v>
      </c>
      <c r="V151" t="n">
        <v>0.78</v>
      </c>
      <c r="W151" t="n">
        <v>0.17</v>
      </c>
      <c r="X151" t="n">
        <v>0.14</v>
      </c>
      <c r="Y151" t="n">
        <v>1</v>
      </c>
      <c r="Z151" t="n">
        <v>10</v>
      </c>
      <c r="AA151" t="n">
        <v>434.1234233733023</v>
      </c>
      <c r="AB151" t="n">
        <v>593.9868200330998</v>
      </c>
      <c r="AC151" t="n">
        <v>537.2975515948777</v>
      </c>
      <c r="AD151" t="n">
        <v>434123.4233733023</v>
      </c>
      <c r="AE151" t="n">
        <v>593986.8200330997</v>
      </c>
      <c r="AF151" t="n">
        <v>6.059125447172746e-06</v>
      </c>
      <c r="AG151" t="n">
        <v>24</v>
      </c>
      <c r="AH151" t="n">
        <v>537297.5515948777</v>
      </c>
    </row>
    <row r="152">
      <c r="A152" t="n">
        <v>150</v>
      </c>
      <c r="B152" t="n">
        <v>125</v>
      </c>
      <c r="C152" t="inlineStr">
        <is>
          <t xml:space="preserve">CONCLUIDO	</t>
        </is>
      </c>
      <c r="D152" t="n">
        <v>4.8886</v>
      </c>
      <c r="E152" t="n">
        <v>20.46</v>
      </c>
      <c r="F152" t="n">
        <v>17.42</v>
      </c>
      <c r="G152" t="n">
        <v>174.16</v>
      </c>
      <c r="H152" t="n">
        <v>2.17</v>
      </c>
      <c r="I152" t="n">
        <v>6</v>
      </c>
      <c r="J152" t="n">
        <v>316.35</v>
      </c>
      <c r="K152" t="n">
        <v>58.47</v>
      </c>
      <c r="L152" t="n">
        <v>38.5</v>
      </c>
      <c r="M152" t="n">
        <v>4</v>
      </c>
      <c r="N152" t="n">
        <v>94.37</v>
      </c>
      <c r="O152" t="n">
        <v>39250.2</v>
      </c>
      <c r="P152" t="n">
        <v>257.24</v>
      </c>
      <c r="Q152" t="n">
        <v>444.58</v>
      </c>
      <c r="R152" t="n">
        <v>65.16</v>
      </c>
      <c r="S152" t="n">
        <v>48.21</v>
      </c>
      <c r="T152" t="n">
        <v>2553.84</v>
      </c>
      <c r="U152" t="n">
        <v>0.74</v>
      </c>
      <c r="V152" t="n">
        <v>0.78</v>
      </c>
      <c r="W152" t="n">
        <v>0.17</v>
      </c>
      <c r="X152" t="n">
        <v>0.14</v>
      </c>
      <c r="Y152" t="n">
        <v>1</v>
      </c>
      <c r="Z152" t="n">
        <v>10</v>
      </c>
      <c r="AA152" t="n">
        <v>434.1423797410389</v>
      </c>
      <c r="AB152" t="n">
        <v>594.0127569717329</v>
      </c>
      <c r="AC152" t="n">
        <v>537.3210131484904</v>
      </c>
      <c r="AD152" t="n">
        <v>434142.3797410389</v>
      </c>
      <c r="AE152" t="n">
        <v>594012.7569717328</v>
      </c>
      <c r="AF152" t="n">
        <v>6.058629711811963e-06</v>
      </c>
      <c r="AG152" t="n">
        <v>24</v>
      </c>
      <c r="AH152" t="n">
        <v>537321.0131484903</v>
      </c>
    </row>
    <row r="153">
      <c r="A153" t="n">
        <v>151</v>
      </c>
      <c r="B153" t="n">
        <v>125</v>
      </c>
      <c r="C153" t="inlineStr">
        <is>
          <t xml:space="preserve">CONCLUIDO	</t>
        </is>
      </c>
      <c r="D153" t="n">
        <v>4.8888</v>
      </c>
      <c r="E153" t="n">
        <v>20.45</v>
      </c>
      <c r="F153" t="n">
        <v>17.41</v>
      </c>
      <c r="G153" t="n">
        <v>174.14</v>
      </c>
      <c r="H153" t="n">
        <v>2.18</v>
      </c>
      <c r="I153" t="n">
        <v>6</v>
      </c>
      <c r="J153" t="n">
        <v>316.9</v>
      </c>
      <c r="K153" t="n">
        <v>58.47</v>
      </c>
      <c r="L153" t="n">
        <v>38.75</v>
      </c>
      <c r="M153" t="n">
        <v>4</v>
      </c>
      <c r="N153" t="n">
        <v>94.68000000000001</v>
      </c>
      <c r="O153" t="n">
        <v>39318.97</v>
      </c>
      <c r="P153" t="n">
        <v>257.18</v>
      </c>
      <c r="Q153" t="n">
        <v>444.55</v>
      </c>
      <c r="R153" t="n">
        <v>65.03</v>
      </c>
      <c r="S153" t="n">
        <v>48.21</v>
      </c>
      <c r="T153" t="n">
        <v>2491.98</v>
      </c>
      <c r="U153" t="n">
        <v>0.74</v>
      </c>
      <c r="V153" t="n">
        <v>0.78</v>
      </c>
      <c r="W153" t="n">
        <v>0.17</v>
      </c>
      <c r="X153" t="n">
        <v>0.14</v>
      </c>
      <c r="Y153" t="n">
        <v>1</v>
      </c>
      <c r="Z153" t="n">
        <v>10</v>
      </c>
      <c r="AA153" t="n">
        <v>434.0670071117231</v>
      </c>
      <c r="AB153" t="n">
        <v>593.9096288150972</v>
      </c>
      <c r="AC153" t="n">
        <v>537.227727398383</v>
      </c>
      <c r="AD153" t="n">
        <v>434067.0071117231</v>
      </c>
      <c r="AE153" t="n">
        <v>593909.6288150973</v>
      </c>
      <c r="AF153" t="n">
        <v>6.058877579492354e-06</v>
      </c>
      <c r="AG153" t="n">
        <v>24</v>
      </c>
      <c r="AH153" t="n">
        <v>537227.727398383</v>
      </c>
    </row>
    <row r="154">
      <c r="A154" t="n">
        <v>152</v>
      </c>
      <c r="B154" t="n">
        <v>125</v>
      </c>
      <c r="C154" t="inlineStr">
        <is>
          <t xml:space="preserve">CONCLUIDO	</t>
        </is>
      </c>
      <c r="D154" t="n">
        <v>4.892</v>
      </c>
      <c r="E154" t="n">
        <v>20.44</v>
      </c>
      <c r="F154" t="n">
        <v>17.4</v>
      </c>
      <c r="G154" t="n">
        <v>174.01</v>
      </c>
      <c r="H154" t="n">
        <v>2.19</v>
      </c>
      <c r="I154" t="n">
        <v>6</v>
      </c>
      <c r="J154" t="n">
        <v>317.46</v>
      </c>
      <c r="K154" t="n">
        <v>58.47</v>
      </c>
      <c r="L154" t="n">
        <v>39</v>
      </c>
      <c r="M154" t="n">
        <v>4</v>
      </c>
      <c r="N154" t="n">
        <v>94.98999999999999</v>
      </c>
      <c r="O154" t="n">
        <v>39387.89</v>
      </c>
      <c r="P154" t="n">
        <v>257.33</v>
      </c>
      <c r="Q154" t="n">
        <v>444.55</v>
      </c>
      <c r="R154" t="n">
        <v>64.56999999999999</v>
      </c>
      <c r="S154" t="n">
        <v>48.21</v>
      </c>
      <c r="T154" t="n">
        <v>2257.78</v>
      </c>
      <c r="U154" t="n">
        <v>0.75</v>
      </c>
      <c r="V154" t="n">
        <v>0.78</v>
      </c>
      <c r="W154" t="n">
        <v>0.17</v>
      </c>
      <c r="X154" t="n">
        <v>0.12</v>
      </c>
      <c r="Y154" t="n">
        <v>1</v>
      </c>
      <c r="Z154" t="n">
        <v>10</v>
      </c>
      <c r="AA154" t="n">
        <v>433.9771403800776</v>
      </c>
      <c r="AB154" t="n">
        <v>593.7866691882195</v>
      </c>
      <c r="AC154" t="n">
        <v>537.1165028657193</v>
      </c>
      <c r="AD154" t="n">
        <v>433977.1403800776</v>
      </c>
      <c r="AE154" t="n">
        <v>593786.6691882196</v>
      </c>
      <c r="AF154" t="n">
        <v>6.06284346237862e-06</v>
      </c>
      <c r="AG154" t="n">
        <v>24</v>
      </c>
      <c r="AH154" t="n">
        <v>537116.5028657194</v>
      </c>
    </row>
    <row r="155">
      <c r="A155" t="n">
        <v>153</v>
      </c>
      <c r="B155" t="n">
        <v>125</v>
      </c>
      <c r="C155" t="inlineStr">
        <is>
          <t xml:space="preserve">CONCLUIDO	</t>
        </is>
      </c>
      <c r="D155" t="n">
        <v>4.8912</v>
      </c>
      <c r="E155" t="n">
        <v>20.44</v>
      </c>
      <c r="F155" t="n">
        <v>17.4</v>
      </c>
      <c r="G155" t="n">
        <v>174.04</v>
      </c>
      <c r="H155" t="n">
        <v>2.2</v>
      </c>
      <c r="I155" t="n">
        <v>6</v>
      </c>
      <c r="J155" t="n">
        <v>318.02</v>
      </c>
      <c r="K155" t="n">
        <v>58.47</v>
      </c>
      <c r="L155" t="n">
        <v>39.25</v>
      </c>
      <c r="M155" t="n">
        <v>4</v>
      </c>
      <c r="N155" t="n">
        <v>95.3</v>
      </c>
      <c r="O155" t="n">
        <v>39456.94</v>
      </c>
      <c r="P155" t="n">
        <v>257.5</v>
      </c>
      <c r="Q155" t="n">
        <v>444.57</v>
      </c>
      <c r="R155" t="n">
        <v>64.7</v>
      </c>
      <c r="S155" t="n">
        <v>48.21</v>
      </c>
      <c r="T155" t="n">
        <v>2327.17</v>
      </c>
      <c r="U155" t="n">
        <v>0.75</v>
      </c>
      <c r="V155" t="n">
        <v>0.78</v>
      </c>
      <c r="W155" t="n">
        <v>0.17</v>
      </c>
      <c r="X155" t="n">
        <v>0.13</v>
      </c>
      <c r="Y155" t="n">
        <v>1</v>
      </c>
      <c r="Z155" t="n">
        <v>10</v>
      </c>
      <c r="AA155" t="n">
        <v>434.0927600621677</v>
      </c>
      <c r="AB155" t="n">
        <v>593.9448651380355</v>
      </c>
      <c r="AC155" t="n">
        <v>537.2596008161145</v>
      </c>
      <c r="AD155" t="n">
        <v>434092.7600621677</v>
      </c>
      <c r="AE155" t="n">
        <v>593944.8651380355</v>
      </c>
      <c r="AF155" t="n">
        <v>6.061851991657054e-06</v>
      </c>
      <c r="AG155" t="n">
        <v>24</v>
      </c>
      <c r="AH155" t="n">
        <v>537259.6008161145</v>
      </c>
    </row>
    <row r="156">
      <c r="A156" t="n">
        <v>154</v>
      </c>
      <c r="B156" t="n">
        <v>125</v>
      </c>
      <c r="C156" t="inlineStr">
        <is>
          <t xml:space="preserve">CONCLUIDO	</t>
        </is>
      </c>
      <c r="D156" t="n">
        <v>4.8938</v>
      </c>
      <c r="E156" t="n">
        <v>20.43</v>
      </c>
      <c r="F156" t="n">
        <v>17.39</v>
      </c>
      <c r="G156" t="n">
        <v>173.94</v>
      </c>
      <c r="H156" t="n">
        <v>2.21</v>
      </c>
      <c r="I156" t="n">
        <v>6</v>
      </c>
      <c r="J156" t="n">
        <v>318.58</v>
      </c>
      <c r="K156" t="n">
        <v>58.47</v>
      </c>
      <c r="L156" t="n">
        <v>39.5</v>
      </c>
      <c r="M156" t="n">
        <v>4</v>
      </c>
      <c r="N156" t="n">
        <v>95.61</v>
      </c>
      <c r="O156" t="n">
        <v>39526.14</v>
      </c>
      <c r="P156" t="n">
        <v>257.58</v>
      </c>
      <c r="Q156" t="n">
        <v>444.55</v>
      </c>
      <c r="R156" t="n">
        <v>64.36</v>
      </c>
      <c r="S156" t="n">
        <v>48.21</v>
      </c>
      <c r="T156" t="n">
        <v>2152.65</v>
      </c>
      <c r="U156" t="n">
        <v>0.75</v>
      </c>
      <c r="V156" t="n">
        <v>0.78</v>
      </c>
      <c r="W156" t="n">
        <v>0.17</v>
      </c>
      <c r="X156" t="n">
        <v>0.12</v>
      </c>
      <c r="Y156" t="n">
        <v>1</v>
      </c>
      <c r="Z156" t="n">
        <v>10</v>
      </c>
      <c r="AA156" t="n">
        <v>433.9919825729305</v>
      </c>
      <c r="AB156" t="n">
        <v>593.8069769312723</v>
      </c>
      <c r="AC156" t="n">
        <v>537.1348724662773</v>
      </c>
      <c r="AD156" t="n">
        <v>433991.9825729305</v>
      </c>
      <c r="AE156" t="n">
        <v>593806.9769312723</v>
      </c>
      <c r="AF156" t="n">
        <v>6.065074271502143e-06</v>
      </c>
      <c r="AG156" t="n">
        <v>24</v>
      </c>
      <c r="AH156" t="n">
        <v>537134.8724662773</v>
      </c>
    </row>
    <row r="157">
      <c r="A157" t="n">
        <v>155</v>
      </c>
      <c r="B157" t="n">
        <v>125</v>
      </c>
      <c r="C157" t="inlineStr">
        <is>
          <t xml:space="preserve">CONCLUIDO	</t>
        </is>
      </c>
      <c r="D157" t="n">
        <v>4.8954</v>
      </c>
      <c r="E157" t="n">
        <v>20.43</v>
      </c>
      <c r="F157" t="n">
        <v>17.39</v>
      </c>
      <c r="G157" t="n">
        <v>173.87</v>
      </c>
      <c r="H157" t="n">
        <v>2.22</v>
      </c>
      <c r="I157" t="n">
        <v>6</v>
      </c>
      <c r="J157" t="n">
        <v>319.14</v>
      </c>
      <c r="K157" t="n">
        <v>58.47</v>
      </c>
      <c r="L157" t="n">
        <v>39.75</v>
      </c>
      <c r="M157" t="n">
        <v>4</v>
      </c>
      <c r="N157" t="n">
        <v>95.92</v>
      </c>
      <c r="O157" t="n">
        <v>39595.48</v>
      </c>
      <c r="P157" t="n">
        <v>257.08</v>
      </c>
      <c r="Q157" t="n">
        <v>444.55</v>
      </c>
      <c r="R157" t="n">
        <v>64.19</v>
      </c>
      <c r="S157" t="n">
        <v>48.21</v>
      </c>
      <c r="T157" t="n">
        <v>2071.96</v>
      </c>
      <c r="U157" t="n">
        <v>0.75</v>
      </c>
      <c r="V157" t="n">
        <v>0.78</v>
      </c>
      <c r="W157" t="n">
        <v>0.17</v>
      </c>
      <c r="X157" t="n">
        <v>0.11</v>
      </c>
      <c r="Y157" t="n">
        <v>1</v>
      </c>
      <c r="Z157" t="n">
        <v>10</v>
      </c>
      <c r="AA157" t="n">
        <v>433.6818862690731</v>
      </c>
      <c r="AB157" t="n">
        <v>593.3826894878511</v>
      </c>
      <c r="AC157" t="n">
        <v>536.751078420965</v>
      </c>
      <c r="AD157" t="n">
        <v>433681.8862690731</v>
      </c>
      <c r="AE157" t="n">
        <v>593382.6894878511</v>
      </c>
      <c r="AF157" t="n">
        <v>6.067057212945277e-06</v>
      </c>
      <c r="AG157" t="n">
        <v>24</v>
      </c>
      <c r="AH157" t="n">
        <v>536751.078420965</v>
      </c>
    </row>
    <row r="158">
      <c r="A158" t="n">
        <v>156</v>
      </c>
      <c r="B158" t="n">
        <v>125</v>
      </c>
      <c r="C158" t="inlineStr">
        <is>
          <t xml:space="preserve">CONCLUIDO	</t>
        </is>
      </c>
      <c r="D158" t="n">
        <v>4.8907</v>
      </c>
      <c r="E158" t="n">
        <v>20.45</v>
      </c>
      <c r="F158" t="n">
        <v>17.41</v>
      </c>
      <c r="G158" t="n">
        <v>174.07</v>
      </c>
      <c r="H158" t="n">
        <v>2.23</v>
      </c>
      <c r="I158" t="n">
        <v>6</v>
      </c>
      <c r="J158" t="n">
        <v>319.71</v>
      </c>
      <c r="K158" t="n">
        <v>58.47</v>
      </c>
      <c r="L158" t="n">
        <v>40</v>
      </c>
      <c r="M158" t="n">
        <v>4</v>
      </c>
      <c r="N158" t="n">
        <v>96.23</v>
      </c>
      <c r="O158" t="n">
        <v>39664.96</v>
      </c>
      <c r="P158" t="n">
        <v>257.38</v>
      </c>
      <c r="Q158" t="n">
        <v>444.55</v>
      </c>
      <c r="R158" t="n">
        <v>64.93000000000001</v>
      </c>
      <c r="S158" t="n">
        <v>48.21</v>
      </c>
      <c r="T158" t="n">
        <v>2442.15</v>
      </c>
      <c r="U158" t="n">
        <v>0.74</v>
      </c>
      <c r="V158" t="n">
        <v>0.78</v>
      </c>
      <c r="W158" t="n">
        <v>0.17</v>
      </c>
      <c r="X158" t="n">
        <v>0.13</v>
      </c>
      <c r="Y158" t="n">
        <v>1</v>
      </c>
      <c r="Z158" t="n">
        <v>10</v>
      </c>
      <c r="AA158" t="n">
        <v>434.0909260878158</v>
      </c>
      <c r="AB158" t="n">
        <v>593.9423558134181</v>
      </c>
      <c r="AC158" t="n">
        <v>537.2573309779165</v>
      </c>
      <c r="AD158" t="n">
        <v>434090.9260878158</v>
      </c>
      <c r="AE158" t="n">
        <v>593942.355813418</v>
      </c>
      <c r="AF158" t="n">
        <v>6.061232322456074e-06</v>
      </c>
      <c r="AG158" t="n">
        <v>24</v>
      </c>
      <c r="AH158" t="n">
        <v>537257.3309779165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4.2224</v>
      </c>
      <c r="E2" t="n">
        <v>23.68</v>
      </c>
      <c r="F2" t="n">
        <v>20.24</v>
      </c>
      <c r="G2" t="n">
        <v>11.79</v>
      </c>
      <c r="H2" t="n">
        <v>0.24</v>
      </c>
      <c r="I2" t="n">
        <v>103</v>
      </c>
      <c r="J2" t="n">
        <v>71.52</v>
      </c>
      <c r="K2" t="n">
        <v>32.27</v>
      </c>
      <c r="L2" t="n">
        <v>1</v>
      </c>
      <c r="M2" t="n">
        <v>101</v>
      </c>
      <c r="N2" t="n">
        <v>8.25</v>
      </c>
      <c r="O2" t="n">
        <v>9054.6</v>
      </c>
      <c r="P2" t="n">
        <v>141.45</v>
      </c>
      <c r="Q2" t="n">
        <v>444.59</v>
      </c>
      <c r="R2" t="n">
        <v>157.48</v>
      </c>
      <c r="S2" t="n">
        <v>48.21</v>
      </c>
      <c r="T2" t="n">
        <v>48228.43</v>
      </c>
      <c r="U2" t="n">
        <v>0.31</v>
      </c>
      <c r="V2" t="n">
        <v>0.67</v>
      </c>
      <c r="W2" t="n">
        <v>0.32</v>
      </c>
      <c r="X2" t="n">
        <v>2.96</v>
      </c>
      <c r="Y2" t="n">
        <v>1</v>
      </c>
      <c r="Z2" t="n">
        <v>10</v>
      </c>
      <c r="AA2" t="n">
        <v>395.0730995223614</v>
      </c>
      <c r="AB2" t="n">
        <v>540.5564441615418</v>
      </c>
      <c r="AC2" t="n">
        <v>488.9664958064977</v>
      </c>
      <c r="AD2" t="n">
        <v>395073.0995223614</v>
      </c>
      <c r="AE2" t="n">
        <v>540556.4441615418</v>
      </c>
      <c r="AF2" t="n">
        <v>9.305768366242844e-06</v>
      </c>
      <c r="AG2" t="n">
        <v>28</v>
      </c>
      <c r="AH2" t="n">
        <v>488966.4958064977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4.4306</v>
      </c>
      <c r="E3" t="n">
        <v>22.57</v>
      </c>
      <c r="F3" t="n">
        <v>19.5</v>
      </c>
      <c r="G3" t="n">
        <v>14.81</v>
      </c>
      <c r="H3" t="n">
        <v>0.3</v>
      </c>
      <c r="I3" t="n">
        <v>79</v>
      </c>
      <c r="J3" t="n">
        <v>71.81</v>
      </c>
      <c r="K3" t="n">
        <v>32.27</v>
      </c>
      <c r="L3" t="n">
        <v>1.25</v>
      </c>
      <c r="M3" t="n">
        <v>77</v>
      </c>
      <c r="N3" t="n">
        <v>8.289999999999999</v>
      </c>
      <c r="O3" t="n">
        <v>9090.98</v>
      </c>
      <c r="P3" t="n">
        <v>135.05</v>
      </c>
      <c r="Q3" t="n">
        <v>444.6</v>
      </c>
      <c r="R3" t="n">
        <v>133.22</v>
      </c>
      <c r="S3" t="n">
        <v>48.21</v>
      </c>
      <c r="T3" t="n">
        <v>36219.55</v>
      </c>
      <c r="U3" t="n">
        <v>0.36</v>
      </c>
      <c r="V3" t="n">
        <v>0.7</v>
      </c>
      <c r="W3" t="n">
        <v>0.29</v>
      </c>
      <c r="X3" t="n">
        <v>2.22</v>
      </c>
      <c r="Y3" t="n">
        <v>1</v>
      </c>
      <c r="Z3" t="n">
        <v>10</v>
      </c>
      <c r="AA3" t="n">
        <v>374.2902401851021</v>
      </c>
      <c r="AB3" t="n">
        <v>512.1204191412594</v>
      </c>
      <c r="AC3" t="n">
        <v>463.2443651039394</v>
      </c>
      <c r="AD3" t="n">
        <v>374290.2401851021</v>
      </c>
      <c r="AE3" t="n">
        <v>512120.4191412594</v>
      </c>
      <c r="AF3" t="n">
        <v>9.764621382028121e-06</v>
      </c>
      <c r="AG3" t="n">
        <v>27</v>
      </c>
      <c r="AH3" t="n">
        <v>463244.3651039394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4.5701</v>
      </c>
      <c r="E4" t="n">
        <v>21.88</v>
      </c>
      <c r="F4" t="n">
        <v>19.04</v>
      </c>
      <c r="G4" t="n">
        <v>17.85</v>
      </c>
      <c r="H4" t="n">
        <v>0.36</v>
      </c>
      <c r="I4" t="n">
        <v>64</v>
      </c>
      <c r="J4" t="n">
        <v>72.11</v>
      </c>
      <c r="K4" t="n">
        <v>32.27</v>
      </c>
      <c r="L4" t="n">
        <v>1.5</v>
      </c>
      <c r="M4" t="n">
        <v>62</v>
      </c>
      <c r="N4" t="n">
        <v>8.34</v>
      </c>
      <c r="O4" t="n">
        <v>9127.379999999999</v>
      </c>
      <c r="P4" t="n">
        <v>130.62</v>
      </c>
      <c r="Q4" t="n">
        <v>444.58</v>
      </c>
      <c r="R4" t="n">
        <v>118.04</v>
      </c>
      <c r="S4" t="n">
        <v>48.21</v>
      </c>
      <c r="T4" t="n">
        <v>28707.03</v>
      </c>
      <c r="U4" t="n">
        <v>0.41</v>
      </c>
      <c r="V4" t="n">
        <v>0.72</v>
      </c>
      <c r="W4" t="n">
        <v>0.26</v>
      </c>
      <c r="X4" t="n">
        <v>1.76</v>
      </c>
      <c r="Y4" t="n">
        <v>1</v>
      </c>
      <c r="Z4" t="n">
        <v>10</v>
      </c>
      <c r="AA4" t="n">
        <v>357.8475797559185</v>
      </c>
      <c r="AB4" t="n">
        <v>489.6228457430684</v>
      </c>
      <c r="AC4" t="n">
        <v>442.8939285353291</v>
      </c>
      <c r="AD4" t="n">
        <v>357847.5797559185</v>
      </c>
      <c r="AE4" t="n">
        <v>489622.8457430684</v>
      </c>
      <c r="AF4" t="n">
        <v>1.007206612603411e-05</v>
      </c>
      <c r="AG4" t="n">
        <v>26</v>
      </c>
      <c r="AH4" t="n">
        <v>442893.9285353291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4.7177</v>
      </c>
      <c r="E5" t="n">
        <v>21.2</v>
      </c>
      <c r="F5" t="n">
        <v>18.53</v>
      </c>
      <c r="G5" t="n">
        <v>20.98</v>
      </c>
      <c r="H5" t="n">
        <v>0.42</v>
      </c>
      <c r="I5" t="n">
        <v>53</v>
      </c>
      <c r="J5" t="n">
        <v>72.40000000000001</v>
      </c>
      <c r="K5" t="n">
        <v>32.27</v>
      </c>
      <c r="L5" t="n">
        <v>1.75</v>
      </c>
      <c r="M5" t="n">
        <v>51</v>
      </c>
      <c r="N5" t="n">
        <v>8.380000000000001</v>
      </c>
      <c r="O5" t="n">
        <v>9163.799999999999</v>
      </c>
      <c r="P5" t="n">
        <v>125.59</v>
      </c>
      <c r="Q5" t="n">
        <v>444.56</v>
      </c>
      <c r="R5" t="n">
        <v>101.18</v>
      </c>
      <c r="S5" t="n">
        <v>48.21</v>
      </c>
      <c r="T5" t="n">
        <v>20328.38</v>
      </c>
      <c r="U5" t="n">
        <v>0.48</v>
      </c>
      <c r="V5" t="n">
        <v>0.74</v>
      </c>
      <c r="W5" t="n">
        <v>0.23</v>
      </c>
      <c r="X5" t="n">
        <v>1.25</v>
      </c>
      <c r="Y5" t="n">
        <v>1</v>
      </c>
      <c r="Z5" t="n">
        <v>10</v>
      </c>
      <c r="AA5" t="n">
        <v>341.2224041776498</v>
      </c>
      <c r="AB5" t="n">
        <v>466.8755470658991</v>
      </c>
      <c r="AC5" t="n">
        <v>422.3176001178746</v>
      </c>
      <c r="AD5" t="n">
        <v>341222.4041776498</v>
      </c>
      <c r="AE5" t="n">
        <v>466875.5470658991</v>
      </c>
      <c r="AF5" t="n">
        <v>1.039736250033721e-05</v>
      </c>
      <c r="AG5" t="n">
        <v>25</v>
      </c>
      <c r="AH5" t="n">
        <v>422317.6001178746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4.7269</v>
      </c>
      <c r="E6" t="n">
        <v>21.16</v>
      </c>
      <c r="F6" t="n">
        <v>18.6</v>
      </c>
      <c r="G6" t="n">
        <v>24.26</v>
      </c>
      <c r="H6" t="n">
        <v>0.48</v>
      </c>
      <c r="I6" t="n">
        <v>46</v>
      </c>
      <c r="J6" t="n">
        <v>72.7</v>
      </c>
      <c r="K6" t="n">
        <v>32.27</v>
      </c>
      <c r="L6" t="n">
        <v>2</v>
      </c>
      <c r="M6" t="n">
        <v>44</v>
      </c>
      <c r="N6" t="n">
        <v>8.43</v>
      </c>
      <c r="O6" t="n">
        <v>9200.25</v>
      </c>
      <c r="P6" t="n">
        <v>124.88</v>
      </c>
      <c r="Q6" t="n">
        <v>444.62</v>
      </c>
      <c r="R6" t="n">
        <v>103.75</v>
      </c>
      <c r="S6" t="n">
        <v>48.21</v>
      </c>
      <c r="T6" t="n">
        <v>21648.86</v>
      </c>
      <c r="U6" t="n">
        <v>0.46</v>
      </c>
      <c r="V6" t="n">
        <v>0.73</v>
      </c>
      <c r="W6" t="n">
        <v>0.24</v>
      </c>
      <c r="X6" t="n">
        <v>1.32</v>
      </c>
      <c r="Y6" t="n">
        <v>1</v>
      </c>
      <c r="Z6" t="n">
        <v>10</v>
      </c>
      <c r="AA6" t="n">
        <v>340.8082240065556</v>
      </c>
      <c r="AB6" t="n">
        <v>466.3088474834685</v>
      </c>
      <c r="AC6" t="n">
        <v>421.8049855482234</v>
      </c>
      <c r="AD6" t="n">
        <v>340808.2240065556</v>
      </c>
      <c r="AE6" t="n">
        <v>466308.8474834685</v>
      </c>
      <c r="AF6" t="n">
        <v>1.041763842610678e-05</v>
      </c>
      <c r="AG6" t="n">
        <v>25</v>
      </c>
      <c r="AH6" t="n">
        <v>421804.9855482234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4.7914</v>
      </c>
      <c r="E7" t="n">
        <v>20.87</v>
      </c>
      <c r="F7" t="n">
        <v>18.4</v>
      </c>
      <c r="G7" t="n">
        <v>27.61</v>
      </c>
      <c r="H7" t="n">
        <v>0.54</v>
      </c>
      <c r="I7" t="n">
        <v>40</v>
      </c>
      <c r="J7" t="n">
        <v>73</v>
      </c>
      <c r="K7" t="n">
        <v>32.27</v>
      </c>
      <c r="L7" t="n">
        <v>2.25</v>
      </c>
      <c r="M7" t="n">
        <v>38</v>
      </c>
      <c r="N7" t="n">
        <v>8.48</v>
      </c>
      <c r="O7" t="n">
        <v>9236.709999999999</v>
      </c>
      <c r="P7" t="n">
        <v>122.26</v>
      </c>
      <c r="Q7" t="n">
        <v>444.56</v>
      </c>
      <c r="R7" t="n">
        <v>97.48999999999999</v>
      </c>
      <c r="S7" t="n">
        <v>48.21</v>
      </c>
      <c r="T7" t="n">
        <v>18551.6</v>
      </c>
      <c r="U7" t="n">
        <v>0.49</v>
      </c>
      <c r="V7" t="n">
        <v>0.74</v>
      </c>
      <c r="W7" t="n">
        <v>0.23</v>
      </c>
      <c r="X7" t="n">
        <v>1.13</v>
      </c>
      <c r="Y7" t="n">
        <v>1</v>
      </c>
      <c r="Z7" t="n">
        <v>10</v>
      </c>
      <c r="AA7" t="n">
        <v>337.6415611481369</v>
      </c>
      <c r="AB7" t="n">
        <v>461.9760796572744</v>
      </c>
      <c r="AC7" t="n">
        <v>417.8857310022834</v>
      </c>
      <c r="AD7" t="n">
        <v>337641.5611481369</v>
      </c>
      <c r="AE7" t="n">
        <v>461976.0796572744</v>
      </c>
      <c r="AF7" t="n">
        <v>1.055979029699127e-05</v>
      </c>
      <c r="AG7" t="n">
        <v>25</v>
      </c>
      <c r="AH7" t="n">
        <v>417885.7310022833</v>
      </c>
    </row>
    <row r="8">
      <c r="A8" t="n">
        <v>6</v>
      </c>
      <c r="B8" t="n">
        <v>30</v>
      </c>
      <c r="C8" t="inlineStr">
        <is>
          <t xml:space="preserve">CONCLUIDO	</t>
        </is>
      </c>
      <c r="D8" t="n">
        <v>4.8322</v>
      </c>
      <c r="E8" t="n">
        <v>20.69</v>
      </c>
      <c r="F8" t="n">
        <v>18.29</v>
      </c>
      <c r="G8" t="n">
        <v>30.48</v>
      </c>
      <c r="H8" t="n">
        <v>0.6</v>
      </c>
      <c r="I8" t="n">
        <v>36</v>
      </c>
      <c r="J8" t="n">
        <v>73.29000000000001</v>
      </c>
      <c r="K8" t="n">
        <v>32.27</v>
      </c>
      <c r="L8" t="n">
        <v>2.5</v>
      </c>
      <c r="M8" t="n">
        <v>34</v>
      </c>
      <c r="N8" t="n">
        <v>8.52</v>
      </c>
      <c r="O8" t="n">
        <v>9273.200000000001</v>
      </c>
      <c r="P8" t="n">
        <v>120.15</v>
      </c>
      <c r="Q8" t="n">
        <v>444.55</v>
      </c>
      <c r="R8" t="n">
        <v>93.7</v>
      </c>
      <c r="S8" t="n">
        <v>48.21</v>
      </c>
      <c r="T8" t="n">
        <v>16673.66</v>
      </c>
      <c r="U8" t="n">
        <v>0.51</v>
      </c>
      <c r="V8" t="n">
        <v>0.75</v>
      </c>
      <c r="W8" t="n">
        <v>0.22</v>
      </c>
      <c r="X8" t="n">
        <v>1.01</v>
      </c>
      <c r="Y8" t="n">
        <v>1</v>
      </c>
      <c r="Z8" t="n">
        <v>10</v>
      </c>
      <c r="AA8" t="n">
        <v>326.0845821711445</v>
      </c>
      <c r="AB8" t="n">
        <v>446.163311163025</v>
      </c>
      <c r="AC8" t="n">
        <v>403.5821109397651</v>
      </c>
      <c r="AD8" t="n">
        <v>326084.5821711445</v>
      </c>
      <c r="AE8" t="n">
        <v>446163.311163025</v>
      </c>
      <c r="AF8" t="n">
        <v>1.064970961996937e-05</v>
      </c>
      <c r="AG8" t="n">
        <v>24</v>
      </c>
      <c r="AH8" t="n">
        <v>403582.1109397651</v>
      </c>
    </row>
    <row r="9">
      <c r="A9" t="n">
        <v>7</v>
      </c>
      <c r="B9" t="n">
        <v>30</v>
      </c>
      <c r="C9" t="inlineStr">
        <is>
          <t xml:space="preserve">CONCLUIDO	</t>
        </is>
      </c>
      <c r="D9" t="n">
        <v>4.8819</v>
      </c>
      <c r="E9" t="n">
        <v>20.48</v>
      </c>
      <c r="F9" t="n">
        <v>18.14</v>
      </c>
      <c r="G9" t="n">
        <v>34.02</v>
      </c>
      <c r="H9" t="n">
        <v>0.65</v>
      </c>
      <c r="I9" t="n">
        <v>32</v>
      </c>
      <c r="J9" t="n">
        <v>73.59</v>
      </c>
      <c r="K9" t="n">
        <v>32.27</v>
      </c>
      <c r="L9" t="n">
        <v>2.75</v>
      </c>
      <c r="M9" t="n">
        <v>30</v>
      </c>
      <c r="N9" t="n">
        <v>8.57</v>
      </c>
      <c r="O9" t="n">
        <v>9309.700000000001</v>
      </c>
      <c r="P9" t="n">
        <v>117.92</v>
      </c>
      <c r="Q9" t="n">
        <v>444.56</v>
      </c>
      <c r="R9" t="n">
        <v>88.64</v>
      </c>
      <c r="S9" t="n">
        <v>48.21</v>
      </c>
      <c r="T9" t="n">
        <v>14165.09</v>
      </c>
      <c r="U9" t="n">
        <v>0.54</v>
      </c>
      <c r="V9" t="n">
        <v>0.75</v>
      </c>
      <c r="W9" t="n">
        <v>0.22</v>
      </c>
      <c r="X9" t="n">
        <v>0.86</v>
      </c>
      <c r="Y9" t="n">
        <v>1</v>
      </c>
      <c r="Z9" t="n">
        <v>10</v>
      </c>
      <c r="AA9" t="n">
        <v>323.6480168611676</v>
      </c>
      <c r="AB9" t="n">
        <v>442.8294950122395</v>
      </c>
      <c r="AC9" t="n">
        <v>400.5664695233704</v>
      </c>
      <c r="AD9" t="n">
        <v>323648.0168611676</v>
      </c>
      <c r="AE9" t="n">
        <v>442829.4950122396</v>
      </c>
      <c r="AF9" t="n">
        <v>1.075924369722455e-05</v>
      </c>
      <c r="AG9" t="n">
        <v>24</v>
      </c>
      <c r="AH9" t="n">
        <v>400566.4695233704</v>
      </c>
    </row>
    <row r="10">
      <c r="A10" t="n">
        <v>8</v>
      </c>
      <c r="B10" t="n">
        <v>30</v>
      </c>
      <c r="C10" t="inlineStr">
        <is>
          <t xml:space="preserve">CONCLUIDO	</t>
        </is>
      </c>
      <c r="D10" t="n">
        <v>4.9138</v>
      </c>
      <c r="E10" t="n">
        <v>20.35</v>
      </c>
      <c r="F10" t="n">
        <v>18.06</v>
      </c>
      <c r="G10" t="n">
        <v>37.36</v>
      </c>
      <c r="H10" t="n">
        <v>0.71</v>
      </c>
      <c r="I10" t="n">
        <v>29</v>
      </c>
      <c r="J10" t="n">
        <v>73.88</v>
      </c>
      <c r="K10" t="n">
        <v>32.27</v>
      </c>
      <c r="L10" t="n">
        <v>3</v>
      </c>
      <c r="M10" t="n">
        <v>27</v>
      </c>
      <c r="N10" t="n">
        <v>8.609999999999999</v>
      </c>
      <c r="O10" t="n">
        <v>9346.23</v>
      </c>
      <c r="P10" t="n">
        <v>115.85</v>
      </c>
      <c r="Q10" t="n">
        <v>444.56</v>
      </c>
      <c r="R10" t="n">
        <v>85.90000000000001</v>
      </c>
      <c r="S10" t="n">
        <v>48.21</v>
      </c>
      <c r="T10" t="n">
        <v>12810.53</v>
      </c>
      <c r="U10" t="n">
        <v>0.5600000000000001</v>
      </c>
      <c r="V10" t="n">
        <v>0.76</v>
      </c>
      <c r="W10" t="n">
        <v>0.21</v>
      </c>
      <c r="X10" t="n">
        <v>0.78</v>
      </c>
      <c r="Y10" t="n">
        <v>1</v>
      </c>
      <c r="Z10" t="n">
        <v>10</v>
      </c>
      <c r="AA10" t="n">
        <v>321.8301255441177</v>
      </c>
      <c r="AB10" t="n">
        <v>440.3421759125471</v>
      </c>
      <c r="AC10" t="n">
        <v>398.3165366675783</v>
      </c>
      <c r="AD10" t="n">
        <v>321830.1255441177</v>
      </c>
      <c r="AE10" t="n">
        <v>440342.1759125472</v>
      </c>
      <c r="AF10" t="n">
        <v>1.082954826592556e-05</v>
      </c>
      <c r="AG10" t="n">
        <v>24</v>
      </c>
      <c r="AH10" t="n">
        <v>398316.5366675783</v>
      </c>
    </row>
    <row r="11">
      <c r="A11" t="n">
        <v>9</v>
      </c>
      <c r="B11" t="n">
        <v>30</v>
      </c>
      <c r="C11" t="inlineStr">
        <is>
          <t xml:space="preserve">CONCLUIDO	</t>
        </is>
      </c>
      <c r="D11" t="n">
        <v>4.9458</v>
      </c>
      <c r="E11" t="n">
        <v>20.22</v>
      </c>
      <c r="F11" t="n">
        <v>17.96</v>
      </c>
      <c r="G11" t="n">
        <v>39.9</v>
      </c>
      <c r="H11" t="n">
        <v>0.77</v>
      </c>
      <c r="I11" t="n">
        <v>27</v>
      </c>
      <c r="J11" t="n">
        <v>74.18000000000001</v>
      </c>
      <c r="K11" t="n">
        <v>32.27</v>
      </c>
      <c r="L11" t="n">
        <v>3.25</v>
      </c>
      <c r="M11" t="n">
        <v>25</v>
      </c>
      <c r="N11" t="n">
        <v>8.66</v>
      </c>
      <c r="O11" t="n">
        <v>9382.780000000001</v>
      </c>
      <c r="P11" t="n">
        <v>113.8</v>
      </c>
      <c r="Q11" t="n">
        <v>444.56</v>
      </c>
      <c r="R11" t="n">
        <v>83.04000000000001</v>
      </c>
      <c r="S11" t="n">
        <v>48.21</v>
      </c>
      <c r="T11" t="n">
        <v>11391.61</v>
      </c>
      <c r="U11" t="n">
        <v>0.58</v>
      </c>
      <c r="V11" t="n">
        <v>0.76</v>
      </c>
      <c r="W11" t="n">
        <v>0.19</v>
      </c>
      <c r="X11" t="n">
        <v>0.68</v>
      </c>
      <c r="Y11" t="n">
        <v>1</v>
      </c>
      <c r="Z11" t="n">
        <v>10</v>
      </c>
      <c r="AA11" t="n">
        <v>320.001566651791</v>
      </c>
      <c r="AB11" t="n">
        <v>437.8402609657409</v>
      </c>
      <c r="AC11" t="n">
        <v>396.0534009718356</v>
      </c>
      <c r="AD11" t="n">
        <v>320001.566651791</v>
      </c>
      <c r="AE11" t="n">
        <v>437840.2609657409</v>
      </c>
      <c r="AF11" t="n">
        <v>1.090007322512406e-05</v>
      </c>
      <c r="AG11" t="n">
        <v>24</v>
      </c>
      <c r="AH11" t="n">
        <v>396053.4009718356</v>
      </c>
    </row>
    <row r="12">
      <c r="A12" t="n">
        <v>10</v>
      </c>
      <c r="B12" t="n">
        <v>30</v>
      </c>
      <c r="C12" t="inlineStr">
        <is>
          <t xml:space="preserve">CONCLUIDO	</t>
        </is>
      </c>
      <c r="D12" t="n">
        <v>4.9631</v>
      </c>
      <c r="E12" t="n">
        <v>20.15</v>
      </c>
      <c r="F12" t="n">
        <v>17.93</v>
      </c>
      <c r="G12" t="n">
        <v>44.83</v>
      </c>
      <c r="H12" t="n">
        <v>0.82</v>
      </c>
      <c r="I12" t="n">
        <v>24</v>
      </c>
      <c r="J12" t="n">
        <v>74.48</v>
      </c>
      <c r="K12" t="n">
        <v>32.27</v>
      </c>
      <c r="L12" t="n">
        <v>3.5</v>
      </c>
      <c r="M12" t="n">
        <v>22</v>
      </c>
      <c r="N12" t="n">
        <v>8.710000000000001</v>
      </c>
      <c r="O12" t="n">
        <v>9419.35</v>
      </c>
      <c r="P12" t="n">
        <v>112.06</v>
      </c>
      <c r="Q12" t="n">
        <v>444.56</v>
      </c>
      <c r="R12" t="n">
        <v>82.03</v>
      </c>
      <c r="S12" t="n">
        <v>48.21</v>
      </c>
      <c r="T12" t="n">
        <v>10901.61</v>
      </c>
      <c r="U12" t="n">
        <v>0.59</v>
      </c>
      <c r="V12" t="n">
        <v>0.76</v>
      </c>
      <c r="W12" t="n">
        <v>0.2</v>
      </c>
      <c r="X12" t="n">
        <v>0.65</v>
      </c>
      <c r="Y12" t="n">
        <v>1</v>
      </c>
      <c r="Z12" t="n">
        <v>10</v>
      </c>
      <c r="AA12" t="n">
        <v>318.7653363286129</v>
      </c>
      <c r="AB12" t="n">
        <v>436.1487960989358</v>
      </c>
      <c r="AC12" t="n">
        <v>394.5233671379326</v>
      </c>
      <c r="AD12" t="n">
        <v>318765.3363286129</v>
      </c>
      <c r="AE12" t="n">
        <v>436148.7960989358</v>
      </c>
      <c r="AF12" t="n">
        <v>1.093820078119076e-05</v>
      </c>
      <c r="AG12" t="n">
        <v>24</v>
      </c>
      <c r="AH12" t="n">
        <v>394523.3671379326</v>
      </c>
    </row>
    <row r="13">
      <c r="A13" t="n">
        <v>11</v>
      </c>
      <c r="B13" t="n">
        <v>30</v>
      </c>
      <c r="C13" t="inlineStr">
        <is>
          <t xml:space="preserve">CONCLUIDO	</t>
        </is>
      </c>
      <c r="D13" t="n">
        <v>4.9702</v>
      </c>
      <c r="E13" t="n">
        <v>20.12</v>
      </c>
      <c r="F13" t="n">
        <v>17.92</v>
      </c>
      <c r="G13" t="n">
        <v>46.74</v>
      </c>
      <c r="H13" t="n">
        <v>0.88</v>
      </c>
      <c r="I13" t="n">
        <v>23</v>
      </c>
      <c r="J13" t="n">
        <v>74.77</v>
      </c>
      <c r="K13" t="n">
        <v>32.27</v>
      </c>
      <c r="L13" t="n">
        <v>3.75</v>
      </c>
      <c r="M13" t="n">
        <v>21</v>
      </c>
      <c r="N13" t="n">
        <v>8.75</v>
      </c>
      <c r="O13" t="n">
        <v>9455.940000000001</v>
      </c>
      <c r="P13" t="n">
        <v>110.69</v>
      </c>
      <c r="Q13" t="n">
        <v>444.61</v>
      </c>
      <c r="R13" t="n">
        <v>81.56</v>
      </c>
      <c r="S13" t="n">
        <v>48.21</v>
      </c>
      <c r="T13" t="n">
        <v>10671.59</v>
      </c>
      <c r="U13" t="n">
        <v>0.59</v>
      </c>
      <c r="V13" t="n">
        <v>0.76</v>
      </c>
      <c r="W13" t="n">
        <v>0.2</v>
      </c>
      <c r="X13" t="n">
        <v>0.64</v>
      </c>
      <c r="Y13" t="n">
        <v>1</v>
      </c>
      <c r="Z13" t="n">
        <v>10</v>
      </c>
      <c r="AA13" t="n">
        <v>317.9461266558677</v>
      </c>
      <c r="AB13" t="n">
        <v>435.0279172837057</v>
      </c>
      <c r="AC13" t="n">
        <v>393.5094634236647</v>
      </c>
      <c r="AD13" t="n">
        <v>317946.1266558677</v>
      </c>
      <c r="AE13" t="n">
        <v>435027.9172837057</v>
      </c>
      <c r="AF13" t="n">
        <v>1.095384850651293e-05</v>
      </c>
      <c r="AG13" t="n">
        <v>24</v>
      </c>
      <c r="AH13" t="n">
        <v>393509.4634236647</v>
      </c>
    </row>
    <row r="14">
      <c r="A14" t="n">
        <v>12</v>
      </c>
      <c r="B14" t="n">
        <v>30</v>
      </c>
      <c r="C14" t="inlineStr">
        <is>
          <t xml:space="preserve">CONCLUIDO	</t>
        </is>
      </c>
      <c r="D14" t="n">
        <v>4.9975</v>
      </c>
      <c r="E14" t="n">
        <v>20.01</v>
      </c>
      <c r="F14" t="n">
        <v>17.84</v>
      </c>
      <c r="G14" t="n">
        <v>50.97</v>
      </c>
      <c r="H14" t="n">
        <v>0.93</v>
      </c>
      <c r="I14" t="n">
        <v>21</v>
      </c>
      <c r="J14" t="n">
        <v>75.06999999999999</v>
      </c>
      <c r="K14" t="n">
        <v>32.27</v>
      </c>
      <c r="L14" t="n">
        <v>4</v>
      </c>
      <c r="M14" t="n">
        <v>19</v>
      </c>
      <c r="N14" t="n">
        <v>8.800000000000001</v>
      </c>
      <c r="O14" t="n">
        <v>9492.549999999999</v>
      </c>
      <c r="P14" t="n">
        <v>108.92</v>
      </c>
      <c r="Q14" t="n">
        <v>444.55</v>
      </c>
      <c r="R14" t="n">
        <v>78.87</v>
      </c>
      <c r="S14" t="n">
        <v>48.21</v>
      </c>
      <c r="T14" t="n">
        <v>9337.440000000001</v>
      </c>
      <c r="U14" t="n">
        <v>0.61</v>
      </c>
      <c r="V14" t="n">
        <v>0.76</v>
      </c>
      <c r="W14" t="n">
        <v>0.2</v>
      </c>
      <c r="X14" t="n">
        <v>0.5600000000000001</v>
      </c>
      <c r="Y14" t="n">
        <v>1</v>
      </c>
      <c r="Z14" t="n">
        <v>10</v>
      </c>
      <c r="AA14" t="n">
        <v>316.4243277624855</v>
      </c>
      <c r="AB14" t="n">
        <v>432.9457249007514</v>
      </c>
      <c r="AC14" t="n">
        <v>391.6259925593641</v>
      </c>
      <c r="AD14" t="n">
        <v>316424.3277624855</v>
      </c>
      <c r="AE14" t="n">
        <v>432945.7249007514</v>
      </c>
      <c r="AF14" t="n">
        <v>1.101401511232915e-05</v>
      </c>
      <c r="AG14" t="n">
        <v>24</v>
      </c>
      <c r="AH14" t="n">
        <v>391625.9925593641</v>
      </c>
    </row>
    <row r="15">
      <c r="A15" t="n">
        <v>13</v>
      </c>
      <c r="B15" t="n">
        <v>30</v>
      </c>
      <c r="C15" t="inlineStr">
        <is>
          <t xml:space="preserve">CONCLUIDO	</t>
        </is>
      </c>
      <c r="D15" t="n">
        <v>5.023</v>
      </c>
      <c r="E15" t="n">
        <v>19.91</v>
      </c>
      <c r="F15" t="n">
        <v>17.77</v>
      </c>
      <c r="G15" t="n">
        <v>56.11</v>
      </c>
      <c r="H15" t="n">
        <v>0.99</v>
      </c>
      <c r="I15" t="n">
        <v>19</v>
      </c>
      <c r="J15" t="n">
        <v>75.37</v>
      </c>
      <c r="K15" t="n">
        <v>32.27</v>
      </c>
      <c r="L15" t="n">
        <v>4.25</v>
      </c>
      <c r="M15" t="n">
        <v>17</v>
      </c>
      <c r="N15" t="n">
        <v>8.85</v>
      </c>
      <c r="O15" t="n">
        <v>9529.18</v>
      </c>
      <c r="P15" t="n">
        <v>106.85</v>
      </c>
      <c r="Q15" t="n">
        <v>444.55</v>
      </c>
      <c r="R15" t="n">
        <v>76.56999999999999</v>
      </c>
      <c r="S15" t="n">
        <v>48.21</v>
      </c>
      <c r="T15" t="n">
        <v>8195.110000000001</v>
      </c>
      <c r="U15" t="n">
        <v>0.63</v>
      </c>
      <c r="V15" t="n">
        <v>0.77</v>
      </c>
      <c r="W15" t="n">
        <v>0.2</v>
      </c>
      <c r="X15" t="n">
        <v>0.49</v>
      </c>
      <c r="Y15" t="n">
        <v>1</v>
      </c>
      <c r="Z15" t="n">
        <v>10</v>
      </c>
      <c r="AA15" t="n">
        <v>314.8269333923913</v>
      </c>
      <c r="AB15" t="n">
        <v>430.7600994515226</v>
      </c>
      <c r="AC15" t="n">
        <v>389.6489601354652</v>
      </c>
      <c r="AD15" t="n">
        <v>314826.9333923913</v>
      </c>
      <c r="AE15" t="n">
        <v>430760.0994515226</v>
      </c>
      <c r="AF15" t="n">
        <v>1.107021468919046e-05</v>
      </c>
      <c r="AG15" t="n">
        <v>24</v>
      </c>
      <c r="AH15" t="n">
        <v>389648.9601354652</v>
      </c>
    </row>
    <row r="16">
      <c r="A16" t="n">
        <v>14</v>
      </c>
      <c r="B16" t="n">
        <v>30</v>
      </c>
      <c r="C16" t="inlineStr">
        <is>
          <t xml:space="preserve">CONCLUIDO	</t>
        </is>
      </c>
      <c r="D16" t="n">
        <v>5.034</v>
      </c>
      <c r="E16" t="n">
        <v>19.86</v>
      </c>
      <c r="F16" t="n">
        <v>17.74</v>
      </c>
      <c r="G16" t="n">
        <v>59.14</v>
      </c>
      <c r="H16" t="n">
        <v>1.04</v>
      </c>
      <c r="I16" t="n">
        <v>18</v>
      </c>
      <c r="J16" t="n">
        <v>75.66</v>
      </c>
      <c r="K16" t="n">
        <v>32.27</v>
      </c>
      <c r="L16" t="n">
        <v>4.5</v>
      </c>
      <c r="M16" t="n">
        <v>14</v>
      </c>
      <c r="N16" t="n">
        <v>8.890000000000001</v>
      </c>
      <c r="O16" t="n">
        <v>9565.83</v>
      </c>
      <c r="P16" t="n">
        <v>104.79</v>
      </c>
      <c r="Q16" t="n">
        <v>444.56</v>
      </c>
      <c r="R16" t="n">
        <v>75.92</v>
      </c>
      <c r="S16" t="n">
        <v>48.21</v>
      </c>
      <c r="T16" t="n">
        <v>7877.29</v>
      </c>
      <c r="U16" t="n">
        <v>0.63</v>
      </c>
      <c r="V16" t="n">
        <v>0.77</v>
      </c>
      <c r="W16" t="n">
        <v>0.18</v>
      </c>
      <c r="X16" t="n">
        <v>0.46</v>
      </c>
      <c r="Y16" t="n">
        <v>1</v>
      </c>
      <c r="Z16" t="n">
        <v>10</v>
      </c>
      <c r="AA16" t="n">
        <v>304.1760925933376</v>
      </c>
      <c r="AB16" t="n">
        <v>416.1871491883239</v>
      </c>
      <c r="AC16" t="n">
        <v>376.466831792122</v>
      </c>
      <c r="AD16" t="n">
        <v>304176.0925933376</v>
      </c>
      <c r="AE16" t="n">
        <v>416187.1491883239</v>
      </c>
      <c r="AF16" t="n">
        <v>1.109445764391495e-05</v>
      </c>
      <c r="AG16" t="n">
        <v>23</v>
      </c>
      <c r="AH16" t="n">
        <v>376466.831792122</v>
      </c>
    </row>
    <row r="17">
      <c r="A17" t="n">
        <v>15</v>
      </c>
      <c r="B17" t="n">
        <v>30</v>
      </c>
      <c r="C17" t="inlineStr">
        <is>
          <t xml:space="preserve">CONCLUIDO	</t>
        </is>
      </c>
      <c r="D17" t="n">
        <v>5.0359</v>
      </c>
      <c r="E17" t="n">
        <v>19.86</v>
      </c>
      <c r="F17" t="n">
        <v>17.75</v>
      </c>
      <c r="G17" t="n">
        <v>62.64</v>
      </c>
      <c r="H17" t="n">
        <v>1.09</v>
      </c>
      <c r="I17" t="n">
        <v>17</v>
      </c>
      <c r="J17" t="n">
        <v>75.95999999999999</v>
      </c>
      <c r="K17" t="n">
        <v>32.27</v>
      </c>
      <c r="L17" t="n">
        <v>4.75</v>
      </c>
      <c r="M17" t="n">
        <v>9</v>
      </c>
      <c r="N17" t="n">
        <v>8.94</v>
      </c>
      <c r="O17" t="n">
        <v>9602.5</v>
      </c>
      <c r="P17" t="n">
        <v>103.95</v>
      </c>
      <c r="Q17" t="n">
        <v>444.55</v>
      </c>
      <c r="R17" t="n">
        <v>75.81</v>
      </c>
      <c r="S17" t="n">
        <v>48.21</v>
      </c>
      <c r="T17" t="n">
        <v>7823.91</v>
      </c>
      <c r="U17" t="n">
        <v>0.64</v>
      </c>
      <c r="V17" t="n">
        <v>0.77</v>
      </c>
      <c r="W17" t="n">
        <v>0.2</v>
      </c>
      <c r="X17" t="n">
        <v>0.47</v>
      </c>
      <c r="Y17" t="n">
        <v>1</v>
      </c>
      <c r="Z17" t="n">
        <v>10</v>
      </c>
      <c r="AA17" t="n">
        <v>303.7604772762512</v>
      </c>
      <c r="AB17" t="n">
        <v>415.6184859758327</v>
      </c>
      <c r="AC17" t="n">
        <v>375.9524409985071</v>
      </c>
      <c r="AD17" t="n">
        <v>303760.4772762512</v>
      </c>
      <c r="AE17" t="n">
        <v>415618.4859758327</v>
      </c>
      <c r="AF17" t="n">
        <v>1.109864506336736e-05</v>
      </c>
      <c r="AG17" t="n">
        <v>23</v>
      </c>
      <c r="AH17" t="n">
        <v>375952.4409985071</v>
      </c>
    </row>
    <row r="18">
      <c r="A18" t="n">
        <v>16</v>
      </c>
      <c r="B18" t="n">
        <v>30</v>
      </c>
      <c r="C18" t="inlineStr">
        <is>
          <t xml:space="preserve">CONCLUIDO	</t>
        </is>
      </c>
      <c r="D18" t="n">
        <v>5.0364</v>
      </c>
      <c r="E18" t="n">
        <v>19.86</v>
      </c>
      <c r="F18" t="n">
        <v>17.75</v>
      </c>
      <c r="G18" t="n">
        <v>62.64</v>
      </c>
      <c r="H18" t="n">
        <v>1.15</v>
      </c>
      <c r="I18" t="n">
        <v>17</v>
      </c>
      <c r="J18" t="n">
        <v>76.26000000000001</v>
      </c>
      <c r="K18" t="n">
        <v>32.27</v>
      </c>
      <c r="L18" t="n">
        <v>5</v>
      </c>
      <c r="M18" t="n">
        <v>6</v>
      </c>
      <c r="N18" t="n">
        <v>8.99</v>
      </c>
      <c r="O18" t="n">
        <v>9639.200000000001</v>
      </c>
      <c r="P18" t="n">
        <v>103.36</v>
      </c>
      <c r="Q18" t="n">
        <v>444.55</v>
      </c>
      <c r="R18" t="n">
        <v>75.70999999999999</v>
      </c>
      <c r="S18" t="n">
        <v>48.21</v>
      </c>
      <c r="T18" t="n">
        <v>7774.1</v>
      </c>
      <c r="U18" t="n">
        <v>0.64</v>
      </c>
      <c r="V18" t="n">
        <v>0.77</v>
      </c>
      <c r="W18" t="n">
        <v>0.2</v>
      </c>
      <c r="X18" t="n">
        <v>0.47</v>
      </c>
      <c r="Y18" t="n">
        <v>1</v>
      </c>
      <c r="Z18" t="n">
        <v>10</v>
      </c>
      <c r="AA18" t="n">
        <v>303.4685477845393</v>
      </c>
      <c r="AB18" t="n">
        <v>415.2190551662521</v>
      </c>
      <c r="AC18" t="n">
        <v>375.5911313047882</v>
      </c>
      <c r="AD18" t="n">
        <v>303468.5477845393</v>
      </c>
      <c r="AE18" t="n">
        <v>415219.0551662521</v>
      </c>
      <c r="AF18" t="n">
        <v>1.109974701585484e-05</v>
      </c>
      <c r="AG18" t="n">
        <v>23</v>
      </c>
      <c r="AH18" t="n">
        <v>375591.1313047882</v>
      </c>
    </row>
    <row r="19">
      <c r="A19" t="n">
        <v>17</v>
      </c>
      <c r="B19" t="n">
        <v>30</v>
      </c>
      <c r="C19" t="inlineStr">
        <is>
          <t xml:space="preserve">CONCLUIDO	</t>
        </is>
      </c>
      <c r="D19" t="n">
        <v>5.0545</v>
      </c>
      <c r="E19" t="n">
        <v>19.78</v>
      </c>
      <c r="F19" t="n">
        <v>17.69</v>
      </c>
      <c r="G19" t="n">
        <v>66.34</v>
      </c>
      <c r="H19" t="n">
        <v>1.2</v>
      </c>
      <c r="I19" t="n">
        <v>16</v>
      </c>
      <c r="J19" t="n">
        <v>76.56</v>
      </c>
      <c r="K19" t="n">
        <v>32.27</v>
      </c>
      <c r="L19" t="n">
        <v>5.25</v>
      </c>
      <c r="M19" t="n">
        <v>4</v>
      </c>
      <c r="N19" t="n">
        <v>9.039999999999999</v>
      </c>
      <c r="O19" t="n">
        <v>9675.91</v>
      </c>
      <c r="P19" t="n">
        <v>102.7</v>
      </c>
      <c r="Q19" t="n">
        <v>444.59</v>
      </c>
      <c r="R19" t="n">
        <v>73.61</v>
      </c>
      <c r="S19" t="n">
        <v>48.21</v>
      </c>
      <c r="T19" t="n">
        <v>6729.26</v>
      </c>
      <c r="U19" t="n">
        <v>0.65</v>
      </c>
      <c r="V19" t="n">
        <v>0.77</v>
      </c>
      <c r="W19" t="n">
        <v>0.2</v>
      </c>
      <c r="X19" t="n">
        <v>0.41</v>
      </c>
      <c r="Y19" t="n">
        <v>1</v>
      </c>
      <c r="Z19" t="n">
        <v>10</v>
      </c>
      <c r="AA19" t="n">
        <v>302.720547338369</v>
      </c>
      <c r="AB19" t="n">
        <v>414.1956079563512</v>
      </c>
      <c r="AC19" t="n">
        <v>374.6653604601831</v>
      </c>
      <c r="AD19" t="n">
        <v>302720.547338369</v>
      </c>
      <c r="AE19" t="n">
        <v>414195.6079563512</v>
      </c>
      <c r="AF19" t="n">
        <v>1.113963769590149e-05</v>
      </c>
      <c r="AG19" t="n">
        <v>23</v>
      </c>
      <c r="AH19" t="n">
        <v>374665.3604601831</v>
      </c>
    </row>
    <row r="20">
      <c r="A20" t="n">
        <v>18</v>
      </c>
      <c r="B20" t="n">
        <v>30</v>
      </c>
      <c r="C20" t="inlineStr">
        <is>
          <t xml:space="preserve">CONCLUIDO	</t>
        </is>
      </c>
      <c r="D20" t="n">
        <v>5.0475</v>
      </c>
      <c r="E20" t="n">
        <v>19.81</v>
      </c>
      <c r="F20" t="n">
        <v>17.72</v>
      </c>
      <c r="G20" t="n">
        <v>66.45</v>
      </c>
      <c r="H20" t="n">
        <v>1.25</v>
      </c>
      <c r="I20" t="n">
        <v>16</v>
      </c>
      <c r="J20" t="n">
        <v>76.84999999999999</v>
      </c>
      <c r="K20" t="n">
        <v>32.27</v>
      </c>
      <c r="L20" t="n">
        <v>5.5</v>
      </c>
      <c r="M20" t="n">
        <v>2</v>
      </c>
      <c r="N20" t="n">
        <v>9.08</v>
      </c>
      <c r="O20" t="n">
        <v>9712.65</v>
      </c>
      <c r="P20" t="n">
        <v>102.94</v>
      </c>
      <c r="Q20" t="n">
        <v>444.58</v>
      </c>
      <c r="R20" t="n">
        <v>74.59</v>
      </c>
      <c r="S20" t="n">
        <v>48.21</v>
      </c>
      <c r="T20" t="n">
        <v>7221.11</v>
      </c>
      <c r="U20" t="n">
        <v>0.65</v>
      </c>
      <c r="V20" t="n">
        <v>0.77</v>
      </c>
      <c r="W20" t="n">
        <v>0.2</v>
      </c>
      <c r="X20" t="n">
        <v>0.44</v>
      </c>
      <c r="Y20" t="n">
        <v>1</v>
      </c>
      <c r="Z20" t="n">
        <v>10</v>
      </c>
      <c r="AA20" t="n">
        <v>303.0158729889575</v>
      </c>
      <c r="AB20" t="n">
        <v>414.5996855403347</v>
      </c>
      <c r="AC20" t="n">
        <v>375.0308734466776</v>
      </c>
      <c r="AD20" t="n">
        <v>303015.8729889575</v>
      </c>
      <c r="AE20" t="n">
        <v>414599.6855403347</v>
      </c>
      <c r="AF20" t="n">
        <v>1.112421036107682e-05</v>
      </c>
      <c r="AG20" t="n">
        <v>23</v>
      </c>
      <c r="AH20" t="n">
        <v>375030.8734466776</v>
      </c>
    </row>
    <row r="21">
      <c r="A21" t="n">
        <v>19</v>
      </c>
      <c r="B21" t="n">
        <v>30</v>
      </c>
      <c r="C21" t="inlineStr">
        <is>
          <t xml:space="preserve">CONCLUIDO	</t>
        </is>
      </c>
      <c r="D21" t="n">
        <v>5.0452</v>
      </c>
      <c r="E21" t="n">
        <v>19.82</v>
      </c>
      <c r="F21" t="n">
        <v>17.73</v>
      </c>
      <c r="G21" t="n">
        <v>66.48</v>
      </c>
      <c r="H21" t="n">
        <v>1.3</v>
      </c>
      <c r="I21" t="n">
        <v>16</v>
      </c>
      <c r="J21" t="n">
        <v>77.15000000000001</v>
      </c>
      <c r="K21" t="n">
        <v>32.27</v>
      </c>
      <c r="L21" t="n">
        <v>5.75</v>
      </c>
      <c r="M21" t="n">
        <v>0</v>
      </c>
      <c r="N21" t="n">
        <v>9.130000000000001</v>
      </c>
      <c r="O21" t="n">
        <v>9749.41</v>
      </c>
      <c r="P21" t="n">
        <v>103.35</v>
      </c>
      <c r="Q21" t="n">
        <v>444.58</v>
      </c>
      <c r="R21" t="n">
        <v>74.73</v>
      </c>
      <c r="S21" t="n">
        <v>48.21</v>
      </c>
      <c r="T21" t="n">
        <v>7289.71</v>
      </c>
      <c r="U21" t="n">
        <v>0.65</v>
      </c>
      <c r="V21" t="n">
        <v>0.77</v>
      </c>
      <c r="W21" t="n">
        <v>0.21</v>
      </c>
      <c r="X21" t="n">
        <v>0.45</v>
      </c>
      <c r="Y21" t="n">
        <v>1</v>
      </c>
      <c r="Z21" t="n">
        <v>10</v>
      </c>
      <c r="AA21" t="n">
        <v>303.2721301235351</v>
      </c>
      <c r="AB21" t="n">
        <v>414.9503078571306</v>
      </c>
      <c r="AC21" t="n">
        <v>375.34803286166</v>
      </c>
      <c r="AD21" t="n">
        <v>303272.1301235351</v>
      </c>
      <c r="AE21" t="n">
        <v>414950.3078571305</v>
      </c>
      <c r="AF21" t="n">
        <v>1.111914137963442e-05</v>
      </c>
      <c r="AG21" t="n">
        <v>23</v>
      </c>
      <c r="AH21" t="n">
        <v>375348.03286166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4.7014</v>
      </c>
      <c r="E2" t="n">
        <v>21.27</v>
      </c>
      <c r="F2" t="n">
        <v>18.91</v>
      </c>
      <c r="G2" t="n">
        <v>18.9</v>
      </c>
      <c r="H2" t="n">
        <v>0.43</v>
      </c>
      <c r="I2" t="n">
        <v>60</v>
      </c>
      <c r="J2" t="n">
        <v>39.78</v>
      </c>
      <c r="K2" t="n">
        <v>19.54</v>
      </c>
      <c r="L2" t="n">
        <v>1</v>
      </c>
      <c r="M2" t="n">
        <v>58</v>
      </c>
      <c r="N2" t="n">
        <v>4.24</v>
      </c>
      <c r="O2" t="n">
        <v>5140</v>
      </c>
      <c r="P2" t="n">
        <v>81.47</v>
      </c>
      <c r="Q2" t="n">
        <v>444.57</v>
      </c>
      <c r="R2" t="n">
        <v>113.46</v>
      </c>
      <c r="S2" t="n">
        <v>48.21</v>
      </c>
      <c r="T2" t="n">
        <v>26437.41</v>
      </c>
      <c r="U2" t="n">
        <v>0.42</v>
      </c>
      <c r="V2" t="n">
        <v>0.72</v>
      </c>
      <c r="W2" t="n">
        <v>0.26</v>
      </c>
      <c r="X2" t="n">
        <v>1.63</v>
      </c>
      <c r="Y2" t="n">
        <v>1</v>
      </c>
      <c r="Z2" t="n">
        <v>10</v>
      </c>
      <c r="AA2" t="n">
        <v>304.8309264803401</v>
      </c>
      <c r="AB2" t="n">
        <v>417.083121801753</v>
      </c>
      <c r="AC2" t="n">
        <v>377.2772940368308</v>
      </c>
      <c r="AD2" t="n">
        <v>304830.9264803401</v>
      </c>
      <c r="AE2" t="n">
        <v>417083.1218017529</v>
      </c>
      <c r="AF2" t="n">
        <v>1.370395546802448e-05</v>
      </c>
      <c r="AG2" t="n">
        <v>25</v>
      </c>
      <c r="AH2" t="n">
        <v>377277.2940368308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4.8012</v>
      </c>
      <c r="E3" t="n">
        <v>20.83</v>
      </c>
      <c r="F3" t="n">
        <v>18.62</v>
      </c>
      <c r="G3" t="n">
        <v>24.29</v>
      </c>
      <c r="H3" t="n">
        <v>0.53</v>
      </c>
      <c r="I3" t="n">
        <v>46</v>
      </c>
      <c r="J3" t="n">
        <v>40.06</v>
      </c>
      <c r="K3" t="n">
        <v>19.54</v>
      </c>
      <c r="L3" t="n">
        <v>1.25</v>
      </c>
      <c r="M3" t="n">
        <v>44</v>
      </c>
      <c r="N3" t="n">
        <v>4.26</v>
      </c>
      <c r="O3" t="n">
        <v>5174.29</v>
      </c>
      <c r="P3" t="n">
        <v>77.61</v>
      </c>
      <c r="Q3" t="n">
        <v>444.59</v>
      </c>
      <c r="R3" t="n">
        <v>104.74</v>
      </c>
      <c r="S3" t="n">
        <v>48.21</v>
      </c>
      <c r="T3" t="n">
        <v>22145.73</v>
      </c>
      <c r="U3" t="n">
        <v>0.46</v>
      </c>
      <c r="V3" t="n">
        <v>0.73</v>
      </c>
      <c r="W3" t="n">
        <v>0.23</v>
      </c>
      <c r="X3" t="n">
        <v>1.34</v>
      </c>
      <c r="Y3" t="n">
        <v>1</v>
      </c>
      <c r="Z3" t="n">
        <v>10</v>
      </c>
      <c r="AA3" t="n">
        <v>300.8840340303623</v>
      </c>
      <c r="AB3" t="n">
        <v>411.6828094270876</v>
      </c>
      <c r="AC3" t="n">
        <v>372.3923798958175</v>
      </c>
      <c r="AD3" t="n">
        <v>300884.0340303623</v>
      </c>
      <c r="AE3" t="n">
        <v>411682.8094270877</v>
      </c>
      <c r="AF3" t="n">
        <v>1.399485918940723e-05</v>
      </c>
      <c r="AG3" t="n">
        <v>25</v>
      </c>
      <c r="AH3" t="n">
        <v>372392.3798958175</v>
      </c>
    </row>
    <row r="4">
      <c r="A4" t="n">
        <v>2</v>
      </c>
      <c r="B4" t="n">
        <v>15</v>
      </c>
      <c r="C4" t="inlineStr">
        <is>
          <t xml:space="preserve">CONCLUIDO	</t>
        </is>
      </c>
      <c r="D4" t="n">
        <v>4.8944</v>
      </c>
      <c r="E4" t="n">
        <v>20.43</v>
      </c>
      <c r="F4" t="n">
        <v>18.32</v>
      </c>
      <c r="G4" t="n">
        <v>29.71</v>
      </c>
      <c r="H4" t="n">
        <v>0.64</v>
      </c>
      <c r="I4" t="n">
        <v>37</v>
      </c>
      <c r="J4" t="n">
        <v>40.34</v>
      </c>
      <c r="K4" t="n">
        <v>19.54</v>
      </c>
      <c r="L4" t="n">
        <v>1.5</v>
      </c>
      <c r="M4" t="n">
        <v>31</v>
      </c>
      <c r="N4" t="n">
        <v>4.29</v>
      </c>
      <c r="O4" t="n">
        <v>5208.6</v>
      </c>
      <c r="P4" t="n">
        <v>73.53</v>
      </c>
      <c r="Q4" t="n">
        <v>444.62</v>
      </c>
      <c r="R4" t="n">
        <v>94.56</v>
      </c>
      <c r="S4" t="n">
        <v>48.21</v>
      </c>
      <c r="T4" t="n">
        <v>17097.69</v>
      </c>
      <c r="U4" t="n">
        <v>0.51</v>
      </c>
      <c r="V4" t="n">
        <v>0.74</v>
      </c>
      <c r="W4" t="n">
        <v>0.23</v>
      </c>
      <c r="X4" t="n">
        <v>1.04</v>
      </c>
      <c r="Y4" t="n">
        <v>1</v>
      </c>
      <c r="Z4" t="n">
        <v>10</v>
      </c>
      <c r="AA4" t="n">
        <v>287.843623239411</v>
      </c>
      <c r="AB4" t="n">
        <v>393.8403440805867</v>
      </c>
      <c r="AC4" t="n">
        <v>356.2527743999293</v>
      </c>
      <c r="AD4" t="n">
        <v>287843.623239411</v>
      </c>
      <c r="AE4" t="n">
        <v>393840.3440805867</v>
      </c>
      <c r="AF4" t="n">
        <v>1.4266524788935e-05</v>
      </c>
      <c r="AG4" t="n">
        <v>24</v>
      </c>
      <c r="AH4" t="n">
        <v>356252.7743999293</v>
      </c>
    </row>
    <row r="5">
      <c r="A5" t="n">
        <v>3</v>
      </c>
      <c r="B5" t="n">
        <v>15</v>
      </c>
      <c r="C5" t="inlineStr">
        <is>
          <t xml:space="preserve">CONCLUIDO	</t>
        </is>
      </c>
      <c r="D5" t="n">
        <v>4.9439</v>
      </c>
      <c r="E5" t="n">
        <v>20.23</v>
      </c>
      <c r="F5" t="n">
        <v>18.17</v>
      </c>
      <c r="G5" t="n">
        <v>34.07</v>
      </c>
      <c r="H5" t="n">
        <v>0.74</v>
      </c>
      <c r="I5" t="n">
        <v>32</v>
      </c>
      <c r="J5" t="n">
        <v>40.61</v>
      </c>
      <c r="K5" t="n">
        <v>19.54</v>
      </c>
      <c r="L5" t="n">
        <v>1.75</v>
      </c>
      <c r="M5" t="n">
        <v>11</v>
      </c>
      <c r="N5" t="n">
        <v>4.32</v>
      </c>
      <c r="O5" t="n">
        <v>5242.92</v>
      </c>
      <c r="P5" t="n">
        <v>71.90000000000001</v>
      </c>
      <c r="Q5" t="n">
        <v>444.66</v>
      </c>
      <c r="R5" t="n">
        <v>88.92</v>
      </c>
      <c r="S5" t="n">
        <v>48.21</v>
      </c>
      <c r="T5" t="n">
        <v>14305.62</v>
      </c>
      <c r="U5" t="n">
        <v>0.54</v>
      </c>
      <c r="V5" t="n">
        <v>0.75</v>
      </c>
      <c r="W5" t="n">
        <v>0.24</v>
      </c>
      <c r="X5" t="n">
        <v>0.89</v>
      </c>
      <c r="Y5" t="n">
        <v>1</v>
      </c>
      <c r="Z5" t="n">
        <v>10</v>
      </c>
      <c r="AA5" t="n">
        <v>286.1496941215973</v>
      </c>
      <c r="AB5" t="n">
        <v>391.5226355307155</v>
      </c>
      <c r="AC5" t="n">
        <v>354.1562647011335</v>
      </c>
      <c r="AD5" t="n">
        <v>286149.6941215973</v>
      </c>
      <c r="AE5" t="n">
        <v>391522.6355307155</v>
      </c>
      <c r="AF5" t="n">
        <v>1.441081070284729e-05</v>
      </c>
      <c r="AG5" t="n">
        <v>24</v>
      </c>
      <c r="AH5" t="n">
        <v>354156.2647011335</v>
      </c>
    </row>
    <row r="6">
      <c r="A6" t="n">
        <v>4</v>
      </c>
      <c r="B6" t="n">
        <v>15</v>
      </c>
      <c r="C6" t="inlineStr">
        <is>
          <t xml:space="preserve">CONCLUIDO	</t>
        </is>
      </c>
      <c r="D6" t="n">
        <v>4.9486</v>
      </c>
      <c r="E6" t="n">
        <v>20.21</v>
      </c>
      <c r="F6" t="n">
        <v>18.16</v>
      </c>
      <c r="G6" t="n">
        <v>35.16</v>
      </c>
      <c r="H6" t="n">
        <v>0.84</v>
      </c>
      <c r="I6" t="n">
        <v>31</v>
      </c>
      <c r="J6" t="n">
        <v>40.89</v>
      </c>
      <c r="K6" t="n">
        <v>19.54</v>
      </c>
      <c r="L6" t="n">
        <v>2</v>
      </c>
      <c r="M6" t="n">
        <v>2</v>
      </c>
      <c r="N6" t="n">
        <v>4.35</v>
      </c>
      <c r="O6" t="n">
        <v>5277.26</v>
      </c>
      <c r="P6" t="n">
        <v>71.45</v>
      </c>
      <c r="Q6" t="n">
        <v>444.63</v>
      </c>
      <c r="R6" t="n">
        <v>88.47</v>
      </c>
      <c r="S6" t="n">
        <v>48.21</v>
      </c>
      <c r="T6" t="n">
        <v>14086.73</v>
      </c>
      <c r="U6" t="n">
        <v>0.54</v>
      </c>
      <c r="V6" t="n">
        <v>0.75</v>
      </c>
      <c r="W6" t="n">
        <v>0.25</v>
      </c>
      <c r="X6" t="n">
        <v>0.89</v>
      </c>
      <c r="Y6" t="n">
        <v>1</v>
      </c>
      <c r="Z6" t="n">
        <v>10</v>
      </c>
      <c r="AA6" t="n">
        <v>285.8530559562285</v>
      </c>
      <c r="AB6" t="n">
        <v>391.1167621061057</v>
      </c>
      <c r="AC6" t="n">
        <v>353.7891272665215</v>
      </c>
      <c r="AD6" t="n">
        <v>285853.0559562285</v>
      </c>
      <c r="AE6" t="n">
        <v>391116.7621061057</v>
      </c>
      <c r="AF6" t="n">
        <v>1.442451057750159e-05</v>
      </c>
      <c r="AG6" t="n">
        <v>24</v>
      </c>
      <c r="AH6" t="n">
        <v>353789.1272665215</v>
      </c>
    </row>
    <row r="7">
      <c r="A7" t="n">
        <v>5</v>
      </c>
      <c r="B7" t="n">
        <v>15</v>
      </c>
      <c r="C7" t="inlineStr">
        <is>
          <t xml:space="preserve">CONCLUIDO	</t>
        </is>
      </c>
      <c r="D7" t="n">
        <v>4.9393</v>
      </c>
      <c r="E7" t="n">
        <v>20.25</v>
      </c>
      <c r="F7" t="n">
        <v>18.2</v>
      </c>
      <c r="G7" t="n">
        <v>35.23</v>
      </c>
      <c r="H7" t="n">
        <v>0.9399999999999999</v>
      </c>
      <c r="I7" t="n">
        <v>31</v>
      </c>
      <c r="J7" t="n">
        <v>41.17</v>
      </c>
      <c r="K7" t="n">
        <v>19.54</v>
      </c>
      <c r="L7" t="n">
        <v>2.25</v>
      </c>
      <c r="M7" t="n">
        <v>0</v>
      </c>
      <c r="N7" t="n">
        <v>4.38</v>
      </c>
      <c r="O7" t="n">
        <v>5311.62</v>
      </c>
      <c r="P7" t="n">
        <v>71.97</v>
      </c>
      <c r="Q7" t="n">
        <v>444.63</v>
      </c>
      <c r="R7" t="n">
        <v>89.7</v>
      </c>
      <c r="S7" t="n">
        <v>48.21</v>
      </c>
      <c r="T7" t="n">
        <v>14697.92</v>
      </c>
      <c r="U7" t="n">
        <v>0.54</v>
      </c>
      <c r="V7" t="n">
        <v>0.75</v>
      </c>
      <c r="W7" t="n">
        <v>0.25</v>
      </c>
      <c r="X7" t="n">
        <v>0.93</v>
      </c>
      <c r="Y7" t="n">
        <v>1</v>
      </c>
      <c r="Z7" t="n">
        <v>10</v>
      </c>
      <c r="AA7" t="n">
        <v>286.2913235135523</v>
      </c>
      <c r="AB7" t="n">
        <v>391.7164191130361</v>
      </c>
      <c r="AC7" t="n">
        <v>354.3315538503344</v>
      </c>
      <c r="AD7" t="n">
        <v>286291.3235135523</v>
      </c>
      <c r="AE7" t="n">
        <v>391716.4191130361</v>
      </c>
      <c r="AF7" t="n">
        <v>1.439740231488776e-05</v>
      </c>
      <c r="AG7" t="n">
        <v>24</v>
      </c>
      <c r="AH7" t="n">
        <v>354331.5538503344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7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3.2988</v>
      </c>
      <c r="E2" t="n">
        <v>30.31</v>
      </c>
      <c r="F2" t="n">
        <v>22.71</v>
      </c>
      <c r="G2" t="n">
        <v>7.33</v>
      </c>
      <c r="H2" t="n">
        <v>0.12</v>
      </c>
      <c r="I2" t="n">
        <v>186</v>
      </c>
      <c r="J2" t="n">
        <v>141.81</v>
      </c>
      <c r="K2" t="n">
        <v>47.83</v>
      </c>
      <c r="L2" t="n">
        <v>1</v>
      </c>
      <c r="M2" t="n">
        <v>184</v>
      </c>
      <c r="N2" t="n">
        <v>22.98</v>
      </c>
      <c r="O2" t="n">
        <v>17723.39</v>
      </c>
      <c r="P2" t="n">
        <v>256.33</v>
      </c>
      <c r="Q2" t="n">
        <v>444.65</v>
      </c>
      <c r="R2" t="n">
        <v>238.22</v>
      </c>
      <c r="S2" t="n">
        <v>48.21</v>
      </c>
      <c r="T2" t="n">
        <v>88185.81</v>
      </c>
      <c r="U2" t="n">
        <v>0.2</v>
      </c>
      <c r="V2" t="n">
        <v>0.6</v>
      </c>
      <c r="W2" t="n">
        <v>0.46</v>
      </c>
      <c r="X2" t="n">
        <v>5.43</v>
      </c>
      <c r="Y2" t="n">
        <v>1</v>
      </c>
      <c r="Z2" t="n">
        <v>10</v>
      </c>
      <c r="AA2" t="n">
        <v>639.4208963183964</v>
      </c>
      <c r="AB2" t="n">
        <v>874.8838796018667</v>
      </c>
      <c r="AC2" t="n">
        <v>791.3861900399008</v>
      </c>
      <c r="AD2" t="n">
        <v>639420.8963183964</v>
      </c>
      <c r="AE2" t="n">
        <v>874883.8796018667</v>
      </c>
      <c r="AF2" t="n">
        <v>5.165576377508863e-06</v>
      </c>
      <c r="AG2" t="n">
        <v>36</v>
      </c>
      <c r="AH2" t="n">
        <v>791386.1900399008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3.6324</v>
      </c>
      <c r="E3" t="n">
        <v>27.53</v>
      </c>
      <c r="F3" t="n">
        <v>21.29</v>
      </c>
      <c r="G3" t="n">
        <v>9.19</v>
      </c>
      <c r="H3" t="n">
        <v>0.16</v>
      </c>
      <c r="I3" t="n">
        <v>139</v>
      </c>
      <c r="J3" t="n">
        <v>142.15</v>
      </c>
      <c r="K3" t="n">
        <v>47.83</v>
      </c>
      <c r="L3" t="n">
        <v>1.25</v>
      </c>
      <c r="M3" t="n">
        <v>137</v>
      </c>
      <c r="N3" t="n">
        <v>23.07</v>
      </c>
      <c r="O3" t="n">
        <v>17765.46</v>
      </c>
      <c r="P3" t="n">
        <v>239.51</v>
      </c>
      <c r="Q3" t="n">
        <v>444.61</v>
      </c>
      <c r="R3" t="n">
        <v>191.45</v>
      </c>
      <c r="S3" t="n">
        <v>48.21</v>
      </c>
      <c r="T3" t="n">
        <v>65036.63</v>
      </c>
      <c r="U3" t="n">
        <v>0.25</v>
      </c>
      <c r="V3" t="n">
        <v>0.64</v>
      </c>
      <c r="W3" t="n">
        <v>0.38</v>
      </c>
      <c r="X3" t="n">
        <v>4.01</v>
      </c>
      <c r="Y3" t="n">
        <v>1</v>
      </c>
      <c r="Z3" t="n">
        <v>10</v>
      </c>
      <c r="AA3" t="n">
        <v>557.1167421105816</v>
      </c>
      <c r="AB3" t="n">
        <v>762.2717048117141</v>
      </c>
      <c r="AC3" t="n">
        <v>689.5215631595405</v>
      </c>
      <c r="AD3" t="n">
        <v>557116.7421105816</v>
      </c>
      <c r="AE3" t="n">
        <v>762271.7048117141</v>
      </c>
      <c r="AF3" t="n">
        <v>5.687959146860432e-06</v>
      </c>
      <c r="AG3" t="n">
        <v>32</v>
      </c>
      <c r="AH3" t="n">
        <v>689521.5631595405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3.8634</v>
      </c>
      <c r="E4" t="n">
        <v>25.88</v>
      </c>
      <c r="F4" t="n">
        <v>20.45</v>
      </c>
      <c r="G4" t="n">
        <v>11.05</v>
      </c>
      <c r="H4" t="n">
        <v>0.19</v>
      </c>
      <c r="I4" t="n">
        <v>111</v>
      </c>
      <c r="J4" t="n">
        <v>142.49</v>
      </c>
      <c r="K4" t="n">
        <v>47.83</v>
      </c>
      <c r="L4" t="n">
        <v>1.5</v>
      </c>
      <c r="M4" t="n">
        <v>109</v>
      </c>
      <c r="N4" t="n">
        <v>23.16</v>
      </c>
      <c r="O4" t="n">
        <v>17807.56</v>
      </c>
      <c r="P4" t="n">
        <v>229.45</v>
      </c>
      <c r="Q4" t="n">
        <v>444.65</v>
      </c>
      <c r="R4" t="n">
        <v>163.93</v>
      </c>
      <c r="S4" t="n">
        <v>48.21</v>
      </c>
      <c r="T4" t="n">
        <v>51415.67</v>
      </c>
      <c r="U4" t="n">
        <v>0.29</v>
      </c>
      <c r="V4" t="n">
        <v>0.67</v>
      </c>
      <c r="W4" t="n">
        <v>0.35</v>
      </c>
      <c r="X4" t="n">
        <v>3.17</v>
      </c>
      <c r="Y4" t="n">
        <v>1</v>
      </c>
      <c r="Z4" t="n">
        <v>10</v>
      </c>
      <c r="AA4" t="n">
        <v>513.538207756535</v>
      </c>
      <c r="AB4" t="n">
        <v>702.6456315592587</v>
      </c>
      <c r="AC4" t="n">
        <v>635.5861186525798</v>
      </c>
      <c r="AD4" t="n">
        <v>513538.207756535</v>
      </c>
      <c r="AE4" t="n">
        <v>702645.6315592587</v>
      </c>
      <c r="AF4" t="n">
        <v>6.049681028515746e-06</v>
      </c>
      <c r="AG4" t="n">
        <v>30</v>
      </c>
      <c r="AH4" t="n">
        <v>635586.1186525798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4.0262</v>
      </c>
      <c r="E5" t="n">
        <v>24.84</v>
      </c>
      <c r="F5" t="n">
        <v>19.92</v>
      </c>
      <c r="G5" t="n">
        <v>12.85</v>
      </c>
      <c r="H5" t="n">
        <v>0.22</v>
      </c>
      <c r="I5" t="n">
        <v>93</v>
      </c>
      <c r="J5" t="n">
        <v>142.83</v>
      </c>
      <c r="K5" t="n">
        <v>47.83</v>
      </c>
      <c r="L5" t="n">
        <v>1.75</v>
      </c>
      <c r="M5" t="n">
        <v>91</v>
      </c>
      <c r="N5" t="n">
        <v>23.25</v>
      </c>
      <c r="O5" t="n">
        <v>17849.7</v>
      </c>
      <c r="P5" t="n">
        <v>222.87</v>
      </c>
      <c r="Q5" t="n">
        <v>444.61</v>
      </c>
      <c r="R5" t="n">
        <v>146.76</v>
      </c>
      <c r="S5" t="n">
        <v>48.21</v>
      </c>
      <c r="T5" t="n">
        <v>42919.01</v>
      </c>
      <c r="U5" t="n">
        <v>0.33</v>
      </c>
      <c r="V5" t="n">
        <v>0.68</v>
      </c>
      <c r="W5" t="n">
        <v>0.31</v>
      </c>
      <c r="X5" t="n">
        <v>2.64</v>
      </c>
      <c r="Y5" t="n">
        <v>1</v>
      </c>
      <c r="Z5" t="n">
        <v>10</v>
      </c>
      <c r="AA5" t="n">
        <v>489.0019334054907</v>
      </c>
      <c r="AB5" t="n">
        <v>669.0740185281321</v>
      </c>
      <c r="AC5" t="n">
        <v>605.2185332510893</v>
      </c>
      <c r="AD5" t="n">
        <v>489001.9334054907</v>
      </c>
      <c r="AE5" t="n">
        <v>669074.0185281321</v>
      </c>
      <c r="AF5" t="n">
        <v>6.304608830825206e-06</v>
      </c>
      <c r="AG5" t="n">
        <v>29</v>
      </c>
      <c r="AH5" t="n">
        <v>605218.5332510893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4.1566</v>
      </c>
      <c r="E6" t="n">
        <v>24.06</v>
      </c>
      <c r="F6" t="n">
        <v>19.52</v>
      </c>
      <c r="G6" t="n">
        <v>14.64</v>
      </c>
      <c r="H6" t="n">
        <v>0.25</v>
      </c>
      <c r="I6" t="n">
        <v>80</v>
      </c>
      <c r="J6" t="n">
        <v>143.17</v>
      </c>
      <c r="K6" t="n">
        <v>47.83</v>
      </c>
      <c r="L6" t="n">
        <v>2</v>
      </c>
      <c r="M6" t="n">
        <v>78</v>
      </c>
      <c r="N6" t="n">
        <v>23.34</v>
      </c>
      <c r="O6" t="n">
        <v>17891.86</v>
      </c>
      <c r="P6" t="n">
        <v>217.79</v>
      </c>
      <c r="Q6" t="n">
        <v>444.59</v>
      </c>
      <c r="R6" t="n">
        <v>133.55</v>
      </c>
      <c r="S6" t="n">
        <v>48.21</v>
      </c>
      <c r="T6" t="n">
        <v>36381.2</v>
      </c>
      <c r="U6" t="n">
        <v>0.36</v>
      </c>
      <c r="V6" t="n">
        <v>0.7</v>
      </c>
      <c r="W6" t="n">
        <v>0.29</v>
      </c>
      <c r="X6" t="n">
        <v>2.24</v>
      </c>
      <c r="Y6" t="n">
        <v>1</v>
      </c>
      <c r="Z6" t="n">
        <v>10</v>
      </c>
      <c r="AA6" t="n">
        <v>468.4483261667438</v>
      </c>
      <c r="AB6" t="n">
        <v>640.9516663429232</v>
      </c>
      <c r="AC6" t="n">
        <v>579.7801388884675</v>
      </c>
      <c r="AD6" t="n">
        <v>468448.3261667438</v>
      </c>
      <c r="AE6" t="n">
        <v>640951.6663429232</v>
      </c>
      <c r="AF6" t="n">
        <v>6.508801615967425e-06</v>
      </c>
      <c r="AG6" t="n">
        <v>28</v>
      </c>
      <c r="AH6" t="n">
        <v>579780.1388884675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4.2583</v>
      </c>
      <c r="E7" t="n">
        <v>23.48</v>
      </c>
      <c r="F7" t="n">
        <v>19.23</v>
      </c>
      <c r="G7" t="n">
        <v>16.49</v>
      </c>
      <c r="H7" t="n">
        <v>0.28</v>
      </c>
      <c r="I7" t="n">
        <v>70</v>
      </c>
      <c r="J7" t="n">
        <v>143.51</v>
      </c>
      <c r="K7" t="n">
        <v>47.83</v>
      </c>
      <c r="L7" t="n">
        <v>2.25</v>
      </c>
      <c r="M7" t="n">
        <v>68</v>
      </c>
      <c r="N7" t="n">
        <v>23.44</v>
      </c>
      <c r="O7" t="n">
        <v>17934.06</v>
      </c>
      <c r="P7" t="n">
        <v>214.12</v>
      </c>
      <c r="Q7" t="n">
        <v>444.66</v>
      </c>
      <c r="R7" t="n">
        <v>124.27</v>
      </c>
      <c r="S7" t="n">
        <v>48.21</v>
      </c>
      <c r="T7" t="n">
        <v>31791.37</v>
      </c>
      <c r="U7" t="n">
        <v>0.39</v>
      </c>
      <c r="V7" t="n">
        <v>0.71</v>
      </c>
      <c r="W7" t="n">
        <v>0.27</v>
      </c>
      <c r="X7" t="n">
        <v>1.95</v>
      </c>
      <c r="Y7" t="n">
        <v>1</v>
      </c>
      <c r="Z7" t="n">
        <v>10</v>
      </c>
      <c r="AA7" t="n">
        <v>460.7015346675896</v>
      </c>
      <c r="AB7" t="n">
        <v>630.3521644494601</v>
      </c>
      <c r="AC7" t="n">
        <v>570.192238579222</v>
      </c>
      <c r="AD7" t="n">
        <v>460701.5346675896</v>
      </c>
      <c r="AE7" t="n">
        <v>630352.1644494601</v>
      </c>
      <c r="AF7" t="n">
        <v>6.668053197631258e-06</v>
      </c>
      <c r="AG7" t="n">
        <v>28</v>
      </c>
      <c r="AH7" t="n">
        <v>570192.238579222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4.349</v>
      </c>
      <c r="E8" t="n">
        <v>22.99</v>
      </c>
      <c r="F8" t="n">
        <v>18.97</v>
      </c>
      <c r="G8" t="n">
        <v>18.36</v>
      </c>
      <c r="H8" t="n">
        <v>0.31</v>
      </c>
      <c r="I8" t="n">
        <v>62</v>
      </c>
      <c r="J8" t="n">
        <v>143.86</v>
      </c>
      <c r="K8" t="n">
        <v>47.83</v>
      </c>
      <c r="L8" t="n">
        <v>2.5</v>
      </c>
      <c r="M8" t="n">
        <v>60</v>
      </c>
      <c r="N8" t="n">
        <v>23.53</v>
      </c>
      <c r="O8" t="n">
        <v>17976.29</v>
      </c>
      <c r="P8" t="n">
        <v>210.51</v>
      </c>
      <c r="Q8" t="n">
        <v>444.59</v>
      </c>
      <c r="R8" t="n">
        <v>115.76</v>
      </c>
      <c r="S8" t="n">
        <v>48.21</v>
      </c>
      <c r="T8" t="n">
        <v>27574.94</v>
      </c>
      <c r="U8" t="n">
        <v>0.42</v>
      </c>
      <c r="V8" t="n">
        <v>0.72</v>
      </c>
      <c r="W8" t="n">
        <v>0.26</v>
      </c>
      <c r="X8" t="n">
        <v>1.7</v>
      </c>
      <c r="Y8" t="n">
        <v>1</v>
      </c>
      <c r="Z8" t="n">
        <v>10</v>
      </c>
      <c r="AA8" t="n">
        <v>444.1853989538822</v>
      </c>
      <c r="AB8" t="n">
        <v>607.7540589254827</v>
      </c>
      <c r="AC8" t="n">
        <v>549.7508645298128</v>
      </c>
      <c r="AD8" t="n">
        <v>444185.3989538822</v>
      </c>
      <c r="AE8" t="n">
        <v>607754.0589254827</v>
      </c>
      <c r="AF8" t="n">
        <v>6.810079927787694e-06</v>
      </c>
      <c r="AG8" t="n">
        <v>27</v>
      </c>
      <c r="AH8" t="n">
        <v>549750.8645298128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4.4506</v>
      </c>
      <c r="E9" t="n">
        <v>22.47</v>
      </c>
      <c r="F9" t="n">
        <v>18.65</v>
      </c>
      <c r="G9" t="n">
        <v>20.35</v>
      </c>
      <c r="H9" t="n">
        <v>0.34</v>
      </c>
      <c r="I9" t="n">
        <v>55</v>
      </c>
      <c r="J9" t="n">
        <v>144.2</v>
      </c>
      <c r="K9" t="n">
        <v>47.83</v>
      </c>
      <c r="L9" t="n">
        <v>2.75</v>
      </c>
      <c r="M9" t="n">
        <v>53</v>
      </c>
      <c r="N9" t="n">
        <v>23.62</v>
      </c>
      <c r="O9" t="n">
        <v>18018.55</v>
      </c>
      <c r="P9" t="n">
        <v>206.44</v>
      </c>
      <c r="Q9" t="n">
        <v>444.58</v>
      </c>
      <c r="R9" t="n">
        <v>104.55</v>
      </c>
      <c r="S9" t="n">
        <v>48.21</v>
      </c>
      <c r="T9" t="n">
        <v>22003.74</v>
      </c>
      <c r="U9" t="n">
        <v>0.46</v>
      </c>
      <c r="V9" t="n">
        <v>0.73</v>
      </c>
      <c r="W9" t="n">
        <v>0.26</v>
      </c>
      <c r="X9" t="n">
        <v>1.37</v>
      </c>
      <c r="Y9" t="n">
        <v>1</v>
      </c>
      <c r="Z9" t="n">
        <v>10</v>
      </c>
      <c r="AA9" t="n">
        <v>436.7937527909697</v>
      </c>
      <c r="AB9" t="n">
        <v>597.6404825489718</v>
      </c>
      <c r="AC9" t="n">
        <v>540.6025136881826</v>
      </c>
      <c r="AD9" t="n">
        <v>436793.7527909697</v>
      </c>
      <c r="AE9" t="n">
        <v>597640.4825489718</v>
      </c>
      <c r="AF9" t="n">
        <v>6.969174919892369e-06</v>
      </c>
      <c r="AG9" t="n">
        <v>27</v>
      </c>
      <c r="AH9" t="n">
        <v>540602.5136881826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4.4317</v>
      </c>
      <c r="E10" t="n">
        <v>22.56</v>
      </c>
      <c r="F10" t="n">
        <v>18.86</v>
      </c>
      <c r="G10" t="n">
        <v>22.19</v>
      </c>
      <c r="H10" t="n">
        <v>0.37</v>
      </c>
      <c r="I10" t="n">
        <v>51</v>
      </c>
      <c r="J10" t="n">
        <v>144.54</v>
      </c>
      <c r="K10" t="n">
        <v>47.83</v>
      </c>
      <c r="L10" t="n">
        <v>3</v>
      </c>
      <c r="M10" t="n">
        <v>49</v>
      </c>
      <c r="N10" t="n">
        <v>23.71</v>
      </c>
      <c r="O10" t="n">
        <v>18060.85</v>
      </c>
      <c r="P10" t="n">
        <v>208.3</v>
      </c>
      <c r="Q10" t="n">
        <v>444.59</v>
      </c>
      <c r="R10" t="n">
        <v>113.93</v>
      </c>
      <c r="S10" t="n">
        <v>48.21</v>
      </c>
      <c r="T10" t="n">
        <v>26712.68</v>
      </c>
      <c r="U10" t="n">
        <v>0.42</v>
      </c>
      <c r="V10" t="n">
        <v>0.72</v>
      </c>
      <c r="W10" t="n">
        <v>0.21</v>
      </c>
      <c r="X10" t="n">
        <v>1.58</v>
      </c>
      <c r="Y10" t="n">
        <v>1</v>
      </c>
      <c r="Z10" t="n">
        <v>10</v>
      </c>
      <c r="AA10" t="n">
        <v>439.2414810386211</v>
      </c>
      <c r="AB10" t="n">
        <v>600.9895723235575</v>
      </c>
      <c r="AC10" t="n">
        <v>543.6319710351587</v>
      </c>
      <c r="AD10" t="n">
        <v>439241.4810386211</v>
      </c>
      <c r="AE10" t="n">
        <v>600989.5723235575</v>
      </c>
      <c r="AF10" t="n">
        <v>6.93957949321148e-06</v>
      </c>
      <c r="AG10" t="n">
        <v>27</v>
      </c>
      <c r="AH10" t="n">
        <v>543631.9710351587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4.4897</v>
      </c>
      <c r="E11" t="n">
        <v>22.27</v>
      </c>
      <c r="F11" t="n">
        <v>18.69</v>
      </c>
      <c r="G11" t="n">
        <v>23.86</v>
      </c>
      <c r="H11" t="n">
        <v>0.4</v>
      </c>
      <c r="I11" t="n">
        <v>47</v>
      </c>
      <c r="J11" t="n">
        <v>144.89</v>
      </c>
      <c r="K11" t="n">
        <v>47.83</v>
      </c>
      <c r="L11" t="n">
        <v>3.25</v>
      </c>
      <c r="M11" t="n">
        <v>45</v>
      </c>
      <c r="N11" t="n">
        <v>23.81</v>
      </c>
      <c r="O11" t="n">
        <v>18103.18</v>
      </c>
      <c r="P11" t="n">
        <v>205.85</v>
      </c>
      <c r="Q11" t="n">
        <v>444.55</v>
      </c>
      <c r="R11" t="n">
        <v>106.84</v>
      </c>
      <c r="S11" t="n">
        <v>48.21</v>
      </c>
      <c r="T11" t="n">
        <v>23190.61</v>
      </c>
      <c r="U11" t="n">
        <v>0.45</v>
      </c>
      <c r="V11" t="n">
        <v>0.73</v>
      </c>
      <c r="W11" t="n">
        <v>0.24</v>
      </c>
      <c r="X11" t="n">
        <v>1.41</v>
      </c>
      <c r="Y11" t="n">
        <v>1</v>
      </c>
      <c r="Z11" t="n">
        <v>10</v>
      </c>
      <c r="AA11" t="n">
        <v>425.3746454814782</v>
      </c>
      <c r="AB11" t="n">
        <v>582.0163561526658</v>
      </c>
      <c r="AC11" t="n">
        <v>526.4695319865409</v>
      </c>
      <c r="AD11" t="n">
        <v>425374.6454814782</v>
      </c>
      <c r="AE11" t="n">
        <v>582016.3561526658</v>
      </c>
      <c r="AF11" t="n">
        <v>7.030401437523203e-06</v>
      </c>
      <c r="AG11" t="n">
        <v>26</v>
      </c>
      <c r="AH11" t="n">
        <v>526469.5319865409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4.5504</v>
      </c>
      <c r="E12" t="n">
        <v>21.98</v>
      </c>
      <c r="F12" t="n">
        <v>18.51</v>
      </c>
      <c r="G12" t="n">
        <v>25.82</v>
      </c>
      <c r="H12" t="n">
        <v>0.43</v>
      </c>
      <c r="I12" t="n">
        <v>43</v>
      </c>
      <c r="J12" t="n">
        <v>145.23</v>
      </c>
      <c r="K12" t="n">
        <v>47.83</v>
      </c>
      <c r="L12" t="n">
        <v>3.5</v>
      </c>
      <c r="M12" t="n">
        <v>41</v>
      </c>
      <c r="N12" t="n">
        <v>23.9</v>
      </c>
      <c r="O12" t="n">
        <v>18145.54</v>
      </c>
      <c r="P12" t="n">
        <v>203.31</v>
      </c>
      <c r="Q12" t="n">
        <v>444.6</v>
      </c>
      <c r="R12" t="n">
        <v>100.65</v>
      </c>
      <c r="S12" t="n">
        <v>48.21</v>
      </c>
      <c r="T12" t="n">
        <v>20115.3</v>
      </c>
      <c r="U12" t="n">
        <v>0.48</v>
      </c>
      <c r="V12" t="n">
        <v>0.74</v>
      </c>
      <c r="W12" t="n">
        <v>0.23</v>
      </c>
      <c r="X12" t="n">
        <v>1.23</v>
      </c>
      <c r="Y12" t="n">
        <v>1</v>
      </c>
      <c r="Z12" t="n">
        <v>10</v>
      </c>
      <c r="AA12" t="n">
        <v>421.1549834484034</v>
      </c>
      <c r="AB12" t="n">
        <v>576.2428284006623</v>
      </c>
      <c r="AC12" t="n">
        <v>521.2470216199915</v>
      </c>
      <c r="AD12" t="n">
        <v>421154.9834484034</v>
      </c>
      <c r="AE12" t="n">
        <v>576242.8284006624</v>
      </c>
      <c r="AF12" t="n">
        <v>7.125451299932196e-06</v>
      </c>
      <c r="AG12" t="n">
        <v>26</v>
      </c>
      <c r="AH12" t="n">
        <v>521247.0216199916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4.5907</v>
      </c>
      <c r="E13" t="n">
        <v>21.78</v>
      </c>
      <c r="F13" t="n">
        <v>18.4</v>
      </c>
      <c r="G13" t="n">
        <v>27.6</v>
      </c>
      <c r="H13" t="n">
        <v>0.46</v>
      </c>
      <c r="I13" t="n">
        <v>40</v>
      </c>
      <c r="J13" t="n">
        <v>145.57</v>
      </c>
      <c r="K13" t="n">
        <v>47.83</v>
      </c>
      <c r="L13" t="n">
        <v>3.75</v>
      </c>
      <c r="M13" t="n">
        <v>38</v>
      </c>
      <c r="N13" t="n">
        <v>23.99</v>
      </c>
      <c r="O13" t="n">
        <v>18187.93</v>
      </c>
      <c r="P13" t="n">
        <v>201.72</v>
      </c>
      <c r="Q13" t="n">
        <v>444.55</v>
      </c>
      <c r="R13" t="n">
        <v>97.17</v>
      </c>
      <c r="S13" t="n">
        <v>48.21</v>
      </c>
      <c r="T13" t="n">
        <v>18389.66</v>
      </c>
      <c r="U13" t="n">
        <v>0.5</v>
      </c>
      <c r="V13" t="n">
        <v>0.74</v>
      </c>
      <c r="W13" t="n">
        <v>0.23</v>
      </c>
      <c r="X13" t="n">
        <v>1.12</v>
      </c>
      <c r="Y13" t="n">
        <v>1</v>
      </c>
      <c r="Z13" t="n">
        <v>10</v>
      </c>
      <c r="AA13" t="n">
        <v>418.4961417040243</v>
      </c>
      <c r="AB13" t="n">
        <v>572.6048838261836</v>
      </c>
      <c r="AC13" t="n">
        <v>517.9562773698137</v>
      </c>
      <c r="AD13" t="n">
        <v>418496.1417040243</v>
      </c>
      <c r="AE13" t="n">
        <v>572604.8838261836</v>
      </c>
      <c r="AF13" t="n">
        <v>7.188556892272929e-06</v>
      </c>
      <c r="AG13" t="n">
        <v>26</v>
      </c>
      <c r="AH13" t="n">
        <v>517956.2773698138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4.6277</v>
      </c>
      <c r="E14" t="n">
        <v>21.61</v>
      </c>
      <c r="F14" t="n">
        <v>18.31</v>
      </c>
      <c r="G14" t="n">
        <v>29.69</v>
      </c>
      <c r="H14" t="n">
        <v>0.49</v>
      </c>
      <c r="I14" t="n">
        <v>37</v>
      </c>
      <c r="J14" t="n">
        <v>145.92</v>
      </c>
      <c r="K14" t="n">
        <v>47.83</v>
      </c>
      <c r="L14" t="n">
        <v>4</v>
      </c>
      <c r="M14" t="n">
        <v>35</v>
      </c>
      <c r="N14" t="n">
        <v>24.09</v>
      </c>
      <c r="O14" t="n">
        <v>18230.35</v>
      </c>
      <c r="P14" t="n">
        <v>200.09</v>
      </c>
      <c r="Q14" t="n">
        <v>444.58</v>
      </c>
      <c r="R14" t="n">
        <v>94.31999999999999</v>
      </c>
      <c r="S14" t="n">
        <v>48.21</v>
      </c>
      <c r="T14" t="n">
        <v>16979.18</v>
      </c>
      <c r="U14" t="n">
        <v>0.51</v>
      </c>
      <c r="V14" t="n">
        <v>0.75</v>
      </c>
      <c r="W14" t="n">
        <v>0.22</v>
      </c>
      <c r="X14" t="n">
        <v>1.03</v>
      </c>
      <c r="Y14" t="n">
        <v>1</v>
      </c>
      <c r="Z14" t="n">
        <v>10</v>
      </c>
      <c r="AA14" t="n">
        <v>416.0415756582974</v>
      </c>
      <c r="AB14" t="n">
        <v>569.2464382746086</v>
      </c>
      <c r="AC14" t="n">
        <v>514.9183571480733</v>
      </c>
      <c r="AD14" t="n">
        <v>416041.5756582974</v>
      </c>
      <c r="AE14" t="n">
        <v>569246.4382746087</v>
      </c>
      <c r="AF14" t="n">
        <v>7.246495029161442e-06</v>
      </c>
      <c r="AG14" t="n">
        <v>26</v>
      </c>
      <c r="AH14" t="n">
        <v>514918.3571480733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4.6559</v>
      </c>
      <c r="E15" t="n">
        <v>21.48</v>
      </c>
      <c r="F15" t="n">
        <v>18.24</v>
      </c>
      <c r="G15" t="n">
        <v>31.27</v>
      </c>
      <c r="H15" t="n">
        <v>0.51</v>
      </c>
      <c r="I15" t="n">
        <v>35</v>
      </c>
      <c r="J15" t="n">
        <v>146.26</v>
      </c>
      <c r="K15" t="n">
        <v>47.83</v>
      </c>
      <c r="L15" t="n">
        <v>4.25</v>
      </c>
      <c r="M15" t="n">
        <v>33</v>
      </c>
      <c r="N15" t="n">
        <v>24.18</v>
      </c>
      <c r="O15" t="n">
        <v>18272.81</v>
      </c>
      <c r="P15" t="n">
        <v>198.76</v>
      </c>
      <c r="Q15" t="n">
        <v>444.56</v>
      </c>
      <c r="R15" t="n">
        <v>91.89</v>
      </c>
      <c r="S15" t="n">
        <v>48.21</v>
      </c>
      <c r="T15" t="n">
        <v>15776.26</v>
      </c>
      <c r="U15" t="n">
        <v>0.52</v>
      </c>
      <c r="V15" t="n">
        <v>0.75</v>
      </c>
      <c r="W15" t="n">
        <v>0.22</v>
      </c>
      <c r="X15" t="n">
        <v>0.96</v>
      </c>
      <c r="Y15" t="n">
        <v>1</v>
      </c>
      <c r="Z15" t="n">
        <v>10</v>
      </c>
      <c r="AA15" t="n">
        <v>404.4261274037976</v>
      </c>
      <c r="AB15" t="n">
        <v>553.3536695353913</v>
      </c>
      <c r="AC15" t="n">
        <v>500.5423719516855</v>
      </c>
      <c r="AD15" t="n">
        <v>404426.1274037976</v>
      </c>
      <c r="AE15" t="n">
        <v>553353.6695353913</v>
      </c>
      <c r="AF15" t="n">
        <v>7.290653284844039e-06</v>
      </c>
      <c r="AG15" t="n">
        <v>25</v>
      </c>
      <c r="AH15" t="n">
        <v>500542.3719516855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4.679</v>
      </c>
      <c r="E16" t="n">
        <v>21.37</v>
      </c>
      <c r="F16" t="n">
        <v>18.19</v>
      </c>
      <c r="G16" t="n">
        <v>33.07</v>
      </c>
      <c r="H16" t="n">
        <v>0.54</v>
      </c>
      <c r="I16" t="n">
        <v>33</v>
      </c>
      <c r="J16" t="n">
        <v>146.61</v>
      </c>
      <c r="K16" t="n">
        <v>47.83</v>
      </c>
      <c r="L16" t="n">
        <v>4.5</v>
      </c>
      <c r="M16" t="n">
        <v>31</v>
      </c>
      <c r="N16" t="n">
        <v>24.28</v>
      </c>
      <c r="O16" t="n">
        <v>18315.3</v>
      </c>
      <c r="P16" t="n">
        <v>197.56</v>
      </c>
      <c r="Q16" t="n">
        <v>444.56</v>
      </c>
      <c r="R16" t="n">
        <v>90.41</v>
      </c>
      <c r="S16" t="n">
        <v>48.21</v>
      </c>
      <c r="T16" t="n">
        <v>15045.06</v>
      </c>
      <c r="U16" t="n">
        <v>0.53</v>
      </c>
      <c r="V16" t="n">
        <v>0.75</v>
      </c>
      <c r="W16" t="n">
        <v>0.22</v>
      </c>
      <c r="X16" t="n">
        <v>0.91</v>
      </c>
      <c r="Y16" t="n">
        <v>1</v>
      </c>
      <c r="Z16" t="n">
        <v>10</v>
      </c>
      <c r="AA16" t="n">
        <v>402.8570355394282</v>
      </c>
      <c r="AB16" t="n">
        <v>551.2067688231135</v>
      </c>
      <c r="AC16" t="n">
        <v>498.6003684301936</v>
      </c>
      <c r="AD16" t="n">
        <v>402857.0355394282</v>
      </c>
      <c r="AE16" t="n">
        <v>551206.7688231135</v>
      </c>
      <c r="AF16" t="n">
        <v>7.326825473009571e-06</v>
      </c>
      <c r="AG16" t="n">
        <v>25</v>
      </c>
      <c r="AH16" t="n">
        <v>498600.3684301936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4.7073</v>
      </c>
      <c r="E17" t="n">
        <v>21.24</v>
      </c>
      <c r="F17" t="n">
        <v>18.12</v>
      </c>
      <c r="G17" t="n">
        <v>35.07</v>
      </c>
      <c r="H17" t="n">
        <v>0.57</v>
      </c>
      <c r="I17" t="n">
        <v>31</v>
      </c>
      <c r="J17" t="n">
        <v>146.95</v>
      </c>
      <c r="K17" t="n">
        <v>47.83</v>
      </c>
      <c r="L17" t="n">
        <v>4.75</v>
      </c>
      <c r="M17" t="n">
        <v>29</v>
      </c>
      <c r="N17" t="n">
        <v>24.37</v>
      </c>
      <c r="O17" t="n">
        <v>18357.82</v>
      </c>
      <c r="P17" t="n">
        <v>196.27</v>
      </c>
      <c r="Q17" t="n">
        <v>444.58</v>
      </c>
      <c r="R17" t="n">
        <v>88.18000000000001</v>
      </c>
      <c r="S17" t="n">
        <v>48.21</v>
      </c>
      <c r="T17" t="n">
        <v>13940.5</v>
      </c>
      <c r="U17" t="n">
        <v>0.55</v>
      </c>
      <c r="V17" t="n">
        <v>0.75</v>
      </c>
      <c r="W17" t="n">
        <v>0.21</v>
      </c>
      <c r="X17" t="n">
        <v>0.84</v>
      </c>
      <c r="Y17" t="n">
        <v>1</v>
      </c>
      <c r="Z17" t="n">
        <v>10</v>
      </c>
      <c r="AA17" t="n">
        <v>401.0211084409472</v>
      </c>
      <c r="AB17" t="n">
        <v>548.6947723715846</v>
      </c>
      <c r="AC17" t="n">
        <v>496.3281133943893</v>
      </c>
      <c r="AD17" t="n">
        <v>401021.1084409471</v>
      </c>
      <c r="AE17" t="n">
        <v>548694.7723715845</v>
      </c>
      <c r="AF17" t="n">
        <v>7.371140318251326e-06</v>
      </c>
      <c r="AG17" t="n">
        <v>25</v>
      </c>
      <c r="AH17" t="n">
        <v>496328.1133943893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4.7345</v>
      </c>
      <c r="E18" t="n">
        <v>21.12</v>
      </c>
      <c r="F18" t="n">
        <v>18.06</v>
      </c>
      <c r="G18" t="n">
        <v>37.36</v>
      </c>
      <c r="H18" t="n">
        <v>0.6</v>
      </c>
      <c r="I18" t="n">
        <v>29</v>
      </c>
      <c r="J18" t="n">
        <v>147.3</v>
      </c>
      <c r="K18" t="n">
        <v>47.83</v>
      </c>
      <c r="L18" t="n">
        <v>5</v>
      </c>
      <c r="M18" t="n">
        <v>27</v>
      </c>
      <c r="N18" t="n">
        <v>24.47</v>
      </c>
      <c r="O18" t="n">
        <v>18400.38</v>
      </c>
      <c r="P18" t="n">
        <v>195.11</v>
      </c>
      <c r="Q18" t="n">
        <v>444.62</v>
      </c>
      <c r="R18" t="n">
        <v>85.95999999999999</v>
      </c>
      <c r="S18" t="n">
        <v>48.21</v>
      </c>
      <c r="T18" t="n">
        <v>12841.29</v>
      </c>
      <c r="U18" t="n">
        <v>0.5600000000000001</v>
      </c>
      <c r="V18" t="n">
        <v>0.76</v>
      </c>
      <c r="W18" t="n">
        <v>0.21</v>
      </c>
      <c r="X18" t="n">
        <v>0.78</v>
      </c>
      <c r="Y18" t="n">
        <v>1</v>
      </c>
      <c r="Z18" t="n">
        <v>10</v>
      </c>
      <c r="AA18" t="n">
        <v>399.3405040384391</v>
      </c>
      <c r="AB18" t="n">
        <v>546.3952952850394</v>
      </c>
      <c r="AC18" t="n">
        <v>494.2480951736479</v>
      </c>
      <c r="AD18" t="n">
        <v>399340.5040384391</v>
      </c>
      <c r="AE18" t="n">
        <v>546395.2952850395</v>
      </c>
      <c r="AF18" t="n">
        <v>7.41373267834234e-06</v>
      </c>
      <c r="AG18" t="n">
        <v>25</v>
      </c>
      <c r="AH18" t="n">
        <v>494248.0951736479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4.7512</v>
      </c>
      <c r="E19" t="n">
        <v>21.05</v>
      </c>
      <c r="F19" t="n">
        <v>18.01</v>
      </c>
      <c r="G19" t="n">
        <v>38.59</v>
      </c>
      <c r="H19" t="n">
        <v>0.63</v>
      </c>
      <c r="I19" t="n">
        <v>28</v>
      </c>
      <c r="J19" t="n">
        <v>147.64</v>
      </c>
      <c r="K19" t="n">
        <v>47.83</v>
      </c>
      <c r="L19" t="n">
        <v>5.25</v>
      </c>
      <c r="M19" t="n">
        <v>26</v>
      </c>
      <c r="N19" t="n">
        <v>24.56</v>
      </c>
      <c r="O19" t="n">
        <v>18442.97</v>
      </c>
      <c r="P19" t="n">
        <v>194.18</v>
      </c>
      <c r="Q19" t="n">
        <v>444.55</v>
      </c>
      <c r="R19" t="n">
        <v>84.3</v>
      </c>
      <c r="S19" t="n">
        <v>48.21</v>
      </c>
      <c r="T19" t="n">
        <v>12014.13</v>
      </c>
      <c r="U19" t="n">
        <v>0.57</v>
      </c>
      <c r="V19" t="n">
        <v>0.76</v>
      </c>
      <c r="W19" t="n">
        <v>0.21</v>
      </c>
      <c r="X19" t="n">
        <v>0.73</v>
      </c>
      <c r="Y19" t="n">
        <v>1</v>
      </c>
      <c r="Z19" t="n">
        <v>10</v>
      </c>
      <c r="AA19" t="n">
        <v>398.1668213116446</v>
      </c>
      <c r="AB19" t="n">
        <v>544.7894107990119</v>
      </c>
      <c r="AC19" t="n">
        <v>492.7954740490936</v>
      </c>
      <c r="AD19" t="n">
        <v>398166.8213116446</v>
      </c>
      <c r="AE19" t="n">
        <v>544789.4107990118</v>
      </c>
      <c r="AF19" t="n">
        <v>7.439883134721751e-06</v>
      </c>
      <c r="AG19" t="n">
        <v>25</v>
      </c>
      <c r="AH19" t="n">
        <v>492795.4740490936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4.7751</v>
      </c>
      <c r="E20" t="n">
        <v>20.94</v>
      </c>
      <c r="F20" t="n">
        <v>17.93</v>
      </c>
      <c r="G20" t="n">
        <v>39.85</v>
      </c>
      <c r="H20" t="n">
        <v>0.66</v>
      </c>
      <c r="I20" t="n">
        <v>27</v>
      </c>
      <c r="J20" t="n">
        <v>147.99</v>
      </c>
      <c r="K20" t="n">
        <v>47.83</v>
      </c>
      <c r="L20" t="n">
        <v>5.5</v>
      </c>
      <c r="M20" t="n">
        <v>25</v>
      </c>
      <c r="N20" t="n">
        <v>24.66</v>
      </c>
      <c r="O20" t="n">
        <v>18485.59</v>
      </c>
      <c r="P20" t="n">
        <v>192.51</v>
      </c>
      <c r="Q20" t="n">
        <v>444.55</v>
      </c>
      <c r="R20" t="n">
        <v>82.27</v>
      </c>
      <c r="S20" t="n">
        <v>48.21</v>
      </c>
      <c r="T20" t="n">
        <v>11003.09</v>
      </c>
      <c r="U20" t="n">
        <v>0.59</v>
      </c>
      <c r="V20" t="n">
        <v>0.76</v>
      </c>
      <c r="W20" t="n">
        <v>0.19</v>
      </c>
      <c r="X20" t="n">
        <v>0.66</v>
      </c>
      <c r="Y20" t="n">
        <v>1</v>
      </c>
      <c r="Z20" t="n">
        <v>10</v>
      </c>
      <c r="AA20" t="n">
        <v>396.3038190514633</v>
      </c>
      <c r="AB20" t="n">
        <v>542.2403689167726</v>
      </c>
      <c r="AC20" t="n">
        <v>490.4897091464925</v>
      </c>
      <c r="AD20" t="n">
        <v>396303.8190514633</v>
      </c>
      <c r="AE20" t="n">
        <v>542240.3689167725</v>
      </c>
      <c r="AF20" t="n">
        <v>7.477308039360548e-06</v>
      </c>
      <c r="AG20" t="n">
        <v>25</v>
      </c>
      <c r="AH20" t="n">
        <v>490489.7091464925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4.7545</v>
      </c>
      <c r="E21" t="n">
        <v>21.03</v>
      </c>
      <c r="F21" t="n">
        <v>18.05</v>
      </c>
      <c r="G21" t="n">
        <v>41.66</v>
      </c>
      <c r="H21" t="n">
        <v>0.6899999999999999</v>
      </c>
      <c r="I21" t="n">
        <v>26</v>
      </c>
      <c r="J21" t="n">
        <v>148.33</v>
      </c>
      <c r="K21" t="n">
        <v>47.83</v>
      </c>
      <c r="L21" t="n">
        <v>5.75</v>
      </c>
      <c r="M21" t="n">
        <v>24</v>
      </c>
      <c r="N21" t="n">
        <v>24.75</v>
      </c>
      <c r="O21" t="n">
        <v>18528.25</v>
      </c>
      <c r="P21" t="n">
        <v>193.22</v>
      </c>
      <c r="Q21" t="n">
        <v>444.55</v>
      </c>
      <c r="R21" t="n">
        <v>85.98999999999999</v>
      </c>
      <c r="S21" t="n">
        <v>48.21</v>
      </c>
      <c r="T21" t="n">
        <v>12872.36</v>
      </c>
      <c r="U21" t="n">
        <v>0.5600000000000001</v>
      </c>
      <c r="V21" t="n">
        <v>0.76</v>
      </c>
      <c r="W21" t="n">
        <v>0.21</v>
      </c>
      <c r="X21" t="n">
        <v>0.78</v>
      </c>
      <c r="Y21" t="n">
        <v>1</v>
      </c>
      <c r="Z21" t="n">
        <v>10</v>
      </c>
      <c r="AA21" t="n">
        <v>397.694396384181</v>
      </c>
      <c r="AB21" t="n">
        <v>544.1430181713393</v>
      </c>
      <c r="AC21" t="n">
        <v>492.2107722265883</v>
      </c>
      <c r="AD21" t="n">
        <v>397694.396384181</v>
      </c>
      <c r="AE21" t="n">
        <v>544143.0181713393</v>
      </c>
      <c r="AF21" t="n">
        <v>7.445050590173969e-06</v>
      </c>
      <c r="AG21" t="n">
        <v>25</v>
      </c>
      <c r="AH21" t="n">
        <v>492210.7722265883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4.7935</v>
      </c>
      <c r="E22" t="n">
        <v>20.86</v>
      </c>
      <c r="F22" t="n">
        <v>17.94</v>
      </c>
      <c r="G22" t="n">
        <v>44.85</v>
      </c>
      <c r="H22" t="n">
        <v>0.71</v>
      </c>
      <c r="I22" t="n">
        <v>24</v>
      </c>
      <c r="J22" t="n">
        <v>148.68</v>
      </c>
      <c r="K22" t="n">
        <v>47.83</v>
      </c>
      <c r="L22" t="n">
        <v>6</v>
      </c>
      <c r="M22" t="n">
        <v>22</v>
      </c>
      <c r="N22" t="n">
        <v>24.85</v>
      </c>
      <c r="O22" t="n">
        <v>18570.94</v>
      </c>
      <c r="P22" t="n">
        <v>191.49</v>
      </c>
      <c r="Q22" t="n">
        <v>444.55</v>
      </c>
      <c r="R22" t="n">
        <v>82.27</v>
      </c>
      <c r="S22" t="n">
        <v>48.21</v>
      </c>
      <c r="T22" t="n">
        <v>11018.07</v>
      </c>
      <c r="U22" t="n">
        <v>0.59</v>
      </c>
      <c r="V22" t="n">
        <v>0.76</v>
      </c>
      <c r="W22" t="n">
        <v>0.2</v>
      </c>
      <c r="X22" t="n">
        <v>0.66</v>
      </c>
      <c r="Y22" t="n">
        <v>1</v>
      </c>
      <c r="Z22" t="n">
        <v>10</v>
      </c>
      <c r="AA22" t="n">
        <v>395.2346270682115</v>
      </c>
      <c r="AB22" t="n">
        <v>540.7774532758663</v>
      </c>
      <c r="AC22" t="n">
        <v>489.1664121211392</v>
      </c>
      <c r="AD22" t="n">
        <v>395234.6270682114</v>
      </c>
      <c r="AE22" t="n">
        <v>540777.4532758662</v>
      </c>
      <c r="AF22" t="n">
        <v>7.506120518245646e-06</v>
      </c>
      <c r="AG22" t="n">
        <v>25</v>
      </c>
      <c r="AH22" t="n">
        <v>489166.4121211392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4.8093</v>
      </c>
      <c r="E23" t="n">
        <v>20.79</v>
      </c>
      <c r="F23" t="n">
        <v>17.9</v>
      </c>
      <c r="G23" t="n">
        <v>46.7</v>
      </c>
      <c r="H23" t="n">
        <v>0.74</v>
      </c>
      <c r="I23" t="n">
        <v>23</v>
      </c>
      <c r="J23" t="n">
        <v>149.02</v>
      </c>
      <c r="K23" t="n">
        <v>47.83</v>
      </c>
      <c r="L23" t="n">
        <v>6.25</v>
      </c>
      <c r="M23" t="n">
        <v>21</v>
      </c>
      <c r="N23" t="n">
        <v>24.95</v>
      </c>
      <c r="O23" t="n">
        <v>18613.66</v>
      </c>
      <c r="P23" t="n">
        <v>190.46</v>
      </c>
      <c r="Q23" t="n">
        <v>444.6</v>
      </c>
      <c r="R23" t="n">
        <v>80.81999999999999</v>
      </c>
      <c r="S23" t="n">
        <v>48.21</v>
      </c>
      <c r="T23" t="n">
        <v>10298.28</v>
      </c>
      <c r="U23" t="n">
        <v>0.6</v>
      </c>
      <c r="V23" t="n">
        <v>0.76</v>
      </c>
      <c r="W23" t="n">
        <v>0.2</v>
      </c>
      <c r="X23" t="n">
        <v>0.62</v>
      </c>
      <c r="Y23" t="n">
        <v>1</v>
      </c>
      <c r="Z23" t="n">
        <v>10</v>
      </c>
      <c r="AA23" t="n">
        <v>394.0978141209457</v>
      </c>
      <c r="AB23" t="n">
        <v>539.2220156487695</v>
      </c>
      <c r="AC23" t="n">
        <v>487.7594232781022</v>
      </c>
      <c r="AD23" t="n">
        <v>394097.8141209456</v>
      </c>
      <c r="AE23" t="n">
        <v>539222.0156487694</v>
      </c>
      <c r="AF23" t="n">
        <v>7.530861668592633e-06</v>
      </c>
      <c r="AG23" t="n">
        <v>25</v>
      </c>
      <c r="AH23" t="n">
        <v>487759.4232781022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4.8208</v>
      </c>
      <c r="E24" t="n">
        <v>20.74</v>
      </c>
      <c r="F24" t="n">
        <v>17.88</v>
      </c>
      <c r="G24" t="n">
        <v>48.76</v>
      </c>
      <c r="H24" t="n">
        <v>0.77</v>
      </c>
      <c r="I24" t="n">
        <v>22</v>
      </c>
      <c r="J24" t="n">
        <v>149.37</v>
      </c>
      <c r="K24" t="n">
        <v>47.83</v>
      </c>
      <c r="L24" t="n">
        <v>6.5</v>
      </c>
      <c r="M24" t="n">
        <v>20</v>
      </c>
      <c r="N24" t="n">
        <v>25.04</v>
      </c>
      <c r="O24" t="n">
        <v>18656.42</v>
      </c>
      <c r="P24" t="n">
        <v>189.92</v>
      </c>
      <c r="Q24" t="n">
        <v>444.55</v>
      </c>
      <c r="R24" t="n">
        <v>80.23</v>
      </c>
      <c r="S24" t="n">
        <v>48.21</v>
      </c>
      <c r="T24" t="n">
        <v>10009.23</v>
      </c>
      <c r="U24" t="n">
        <v>0.6</v>
      </c>
      <c r="V24" t="n">
        <v>0.76</v>
      </c>
      <c r="W24" t="n">
        <v>0.2</v>
      </c>
      <c r="X24" t="n">
        <v>0.6</v>
      </c>
      <c r="Y24" t="n">
        <v>1</v>
      </c>
      <c r="Z24" t="n">
        <v>10</v>
      </c>
      <c r="AA24" t="n">
        <v>393.4079158925671</v>
      </c>
      <c r="AB24" t="n">
        <v>538.2780664565403</v>
      </c>
      <c r="AC24" t="n">
        <v>486.9055632719384</v>
      </c>
      <c r="AD24" t="n">
        <v>393407.9158925671</v>
      </c>
      <c r="AE24" t="n">
        <v>538278.0664565403</v>
      </c>
      <c r="AF24" t="n">
        <v>7.548869467895819e-06</v>
      </c>
      <c r="AG24" t="n">
        <v>25</v>
      </c>
      <c r="AH24" t="n">
        <v>486905.5632719384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4.8368</v>
      </c>
      <c r="E25" t="n">
        <v>20.68</v>
      </c>
      <c r="F25" t="n">
        <v>17.84</v>
      </c>
      <c r="G25" t="n">
        <v>50.97</v>
      </c>
      <c r="H25" t="n">
        <v>0.8</v>
      </c>
      <c r="I25" t="n">
        <v>21</v>
      </c>
      <c r="J25" t="n">
        <v>149.72</v>
      </c>
      <c r="K25" t="n">
        <v>47.83</v>
      </c>
      <c r="L25" t="n">
        <v>6.75</v>
      </c>
      <c r="M25" t="n">
        <v>19</v>
      </c>
      <c r="N25" t="n">
        <v>25.14</v>
      </c>
      <c r="O25" t="n">
        <v>18699.2</v>
      </c>
      <c r="P25" t="n">
        <v>188.4</v>
      </c>
      <c r="Q25" t="n">
        <v>444.56</v>
      </c>
      <c r="R25" t="n">
        <v>78.86</v>
      </c>
      <c r="S25" t="n">
        <v>48.21</v>
      </c>
      <c r="T25" t="n">
        <v>9328.6</v>
      </c>
      <c r="U25" t="n">
        <v>0.61</v>
      </c>
      <c r="V25" t="n">
        <v>0.76</v>
      </c>
      <c r="W25" t="n">
        <v>0.2</v>
      </c>
      <c r="X25" t="n">
        <v>0.5600000000000001</v>
      </c>
      <c r="Y25" t="n">
        <v>1</v>
      </c>
      <c r="Z25" t="n">
        <v>10</v>
      </c>
      <c r="AA25" t="n">
        <v>382.3114166145924</v>
      </c>
      <c r="AB25" t="n">
        <v>523.0953466014172</v>
      </c>
      <c r="AC25" t="n">
        <v>473.1718608907073</v>
      </c>
      <c r="AD25" t="n">
        <v>382311.4166145924</v>
      </c>
      <c r="AE25" t="n">
        <v>523095.3466014172</v>
      </c>
      <c r="AF25" t="n">
        <v>7.573923797361122e-06</v>
      </c>
      <c r="AG25" t="n">
        <v>24</v>
      </c>
      <c r="AH25" t="n">
        <v>473171.8608907072</v>
      </c>
    </row>
    <row r="26">
      <c r="A26" t="n">
        <v>24</v>
      </c>
      <c r="B26" t="n">
        <v>70</v>
      </c>
      <c r="C26" t="inlineStr">
        <is>
          <t xml:space="preserve">CONCLUIDO	</t>
        </is>
      </c>
      <c r="D26" t="n">
        <v>4.8341</v>
      </c>
      <c r="E26" t="n">
        <v>20.69</v>
      </c>
      <c r="F26" t="n">
        <v>17.85</v>
      </c>
      <c r="G26" t="n">
        <v>51</v>
      </c>
      <c r="H26" t="n">
        <v>0.83</v>
      </c>
      <c r="I26" t="n">
        <v>21</v>
      </c>
      <c r="J26" t="n">
        <v>150.07</v>
      </c>
      <c r="K26" t="n">
        <v>47.83</v>
      </c>
      <c r="L26" t="n">
        <v>7</v>
      </c>
      <c r="M26" t="n">
        <v>19</v>
      </c>
      <c r="N26" t="n">
        <v>25.24</v>
      </c>
      <c r="O26" t="n">
        <v>18742.03</v>
      </c>
      <c r="P26" t="n">
        <v>188.69</v>
      </c>
      <c r="Q26" t="n">
        <v>444.64</v>
      </c>
      <c r="R26" t="n">
        <v>79.23999999999999</v>
      </c>
      <c r="S26" t="n">
        <v>48.21</v>
      </c>
      <c r="T26" t="n">
        <v>9519.959999999999</v>
      </c>
      <c r="U26" t="n">
        <v>0.61</v>
      </c>
      <c r="V26" t="n">
        <v>0.76</v>
      </c>
      <c r="W26" t="n">
        <v>0.2</v>
      </c>
      <c r="X26" t="n">
        <v>0.57</v>
      </c>
      <c r="Y26" t="n">
        <v>1</v>
      </c>
      <c r="Z26" t="n">
        <v>10</v>
      </c>
      <c r="AA26" t="n">
        <v>382.5695000134493</v>
      </c>
      <c r="AB26" t="n">
        <v>523.4484676935692</v>
      </c>
      <c r="AC26" t="n">
        <v>473.4912806014329</v>
      </c>
      <c r="AD26" t="n">
        <v>382569.5000134493</v>
      </c>
      <c r="AE26" t="n">
        <v>523448.4676935693</v>
      </c>
      <c r="AF26" t="n">
        <v>7.569695879263852e-06</v>
      </c>
      <c r="AG26" t="n">
        <v>24</v>
      </c>
      <c r="AH26" t="n">
        <v>473491.2806014329</v>
      </c>
    </row>
    <row r="27">
      <c r="A27" t="n">
        <v>25</v>
      </c>
      <c r="B27" t="n">
        <v>70</v>
      </c>
      <c r="C27" t="inlineStr">
        <is>
          <t xml:space="preserve">CONCLUIDO	</t>
        </is>
      </c>
      <c r="D27" t="n">
        <v>4.8503</v>
      </c>
      <c r="E27" t="n">
        <v>20.62</v>
      </c>
      <c r="F27" t="n">
        <v>17.81</v>
      </c>
      <c r="G27" t="n">
        <v>53.43</v>
      </c>
      <c r="H27" t="n">
        <v>0.85</v>
      </c>
      <c r="I27" t="n">
        <v>20</v>
      </c>
      <c r="J27" t="n">
        <v>150.41</v>
      </c>
      <c r="K27" t="n">
        <v>47.83</v>
      </c>
      <c r="L27" t="n">
        <v>7.25</v>
      </c>
      <c r="M27" t="n">
        <v>18</v>
      </c>
      <c r="N27" t="n">
        <v>25.33</v>
      </c>
      <c r="O27" t="n">
        <v>18784.88</v>
      </c>
      <c r="P27" t="n">
        <v>187.77</v>
      </c>
      <c r="Q27" t="n">
        <v>444.55</v>
      </c>
      <c r="R27" t="n">
        <v>77.97</v>
      </c>
      <c r="S27" t="n">
        <v>48.21</v>
      </c>
      <c r="T27" t="n">
        <v>8891.120000000001</v>
      </c>
      <c r="U27" t="n">
        <v>0.62</v>
      </c>
      <c r="V27" t="n">
        <v>0.77</v>
      </c>
      <c r="W27" t="n">
        <v>0.2</v>
      </c>
      <c r="X27" t="n">
        <v>0.53</v>
      </c>
      <c r="Y27" t="n">
        <v>1</v>
      </c>
      <c r="Z27" t="n">
        <v>10</v>
      </c>
      <c r="AA27" t="n">
        <v>381.4945018316935</v>
      </c>
      <c r="AB27" t="n">
        <v>521.9776077557182</v>
      </c>
      <c r="AC27" t="n">
        <v>472.1607974716854</v>
      </c>
      <c r="AD27" t="n">
        <v>381494.5018316935</v>
      </c>
      <c r="AE27" t="n">
        <v>521977.6077557182</v>
      </c>
      <c r="AF27" t="n">
        <v>7.595063387847471e-06</v>
      </c>
      <c r="AG27" t="n">
        <v>24</v>
      </c>
      <c r="AH27" t="n">
        <v>472160.7974716854</v>
      </c>
    </row>
    <row r="28">
      <c r="A28" t="n">
        <v>26</v>
      </c>
      <c r="B28" t="n">
        <v>70</v>
      </c>
      <c r="C28" t="inlineStr">
        <is>
          <t xml:space="preserve">CONCLUIDO	</t>
        </is>
      </c>
      <c r="D28" t="n">
        <v>4.8674</v>
      </c>
      <c r="E28" t="n">
        <v>20.54</v>
      </c>
      <c r="F28" t="n">
        <v>17.77</v>
      </c>
      <c r="G28" t="n">
        <v>56.11</v>
      </c>
      <c r="H28" t="n">
        <v>0.88</v>
      </c>
      <c r="I28" t="n">
        <v>19</v>
      </c>
      <c r="J28" t="n">
        <v>150.76</v>
      </c>
      <c r="K28" t="n">
        <v>47.83</v>
      </c>
      <c r="L28" t="n">
        <v>7.5</v>
      </c>
      <c r="M28" t="n">
        <v>17</v>
      </c>
      <c r="N28" t="n">
        <v>25.43</v>
      </c>
      <c r="O28" t="n">
        <v>18827.77</v>
      </c>
      <c r="P28" t="n">
        <v>186.59</v>
      </c>
      <c r="Q28" t="n">
        <v>444.55</v>
      </c>
      <c r="R28" t="n">
        <v>76.51000000000001</v>
      </c>
      <c r="S28" t="n">
        <v>48.21</v>
      </c>
      <c r="T28" t="n">
        <v>8164.9</v>
      </c>
      <c r="U28" t="n">
        <v>0.63</v>
      </c>
      <c r="V28" t="n">
        <v>0.77</v>
      </c>
      <c r="W28" t="n">
        <v>0.19</v>
      </c>
      <c r="X28" t="n">
        <v>0.49</v>
      </c>
      <c r="Y28" t="n">
        <v>1</v>
      </c>
      <c r="Z28" t="n">
        <v>10</v>
      </c>
      <c r="AA28" t="n">
        <v>380.2704216700552</v>
      </c>
      <c r="AB28" t="n">
        <v>520.3027672759594</v>
      </c>
      <c r="AC28" t="n">
        <v>470.6458014166614</v>
      </c>
      <c r="AD28" t="n">
        <v>380270.4216700551</v>
      </c>
      <c r="AE28" t="n">
        <v>520302.7672759593</v>
      </c>
      <c r="AF28" t="n">
        <v>7.621840202463514e-06</v>
      </c>
      <c r="AG28" t="n">
        <v>24</v>
      </c>
      <c r="AH28" t="n">
        <v>470645.8014166614</v>
      </c>
    </row>
    <row r="29">
      <c r="A29" t="n">
        <v>27</v>
      </c>
      <c r="B29" t="n">
        <v>70</v>
      </c>
      <c r="C29" t="inlineStr">
        <is>
          <t xml:space="preserve">CONCLUIDO	</t>
        </is>
      </c>
      <c r="D29" t="n">
        <v>4.8811</v>
      </c>
      <c r="E29" t="n">
        <v>20.49</v>
      </c>
      <c r="F29" t="n">
        <v>17.71</v>
      </c>
      <c r="G29" t="n">
        <v>55.93</v>
      </c>
      <c r="H29" t="n">
        <v>0.91</v>
      </c>
      <c r="I29" t="n">
        <v>19</v>
      </c>
      <c r="J29" t="n">
        <v>151.11</v>
      </c>
      <c r="K29" t="n">
        <v>47.83</v>
      </c>
      <c r="L29" t="n">
        <v>7.75</v>
      </c>
      <c r="M29" t="n">
        <v>17</v>
      </c>
      <c r="N29" t="n">
        <v>25.53</v>
      </c>
      <c r="O29" t="n">
        <v>18870.7</v>
      </c>
      <c r="P29" t="n">
        <v>185.11</v>
      </c>
      <c r="Q29" t="n">
        <v>444.58</v>
      </c>
      <c r="R29" t="n">
        <v>74.43000000000001</v>
      </c>
      <c r="S29" t="n">
        <v>48.21</v>
      </c>
      <c r="T29" t="n">
        <v>7126.21</v>
      </c>
      <c r="U29" t="n">
        <v>0.65</v>
      </c>
      <c r="V29" t="n">
        <v>0.77</v>
      </c>
      <c r="W29" t="n">
        <v>0.19</v>
      </c>
      <c r="X29" t="n">
        <v>0.43</v>
      </c>
      <c r="Y29" t="n">
        <v>1</v>
      </c>
      <c r="Z29" t="n">
        <v>10</v>
      </c>
      <c r="AA29" t="n">
        <v>378.9472678155039</v>
      </c>
      <c r="AB29" t="n">
        <v>518.492369798734</v>
      </c>
      <c r="AC29" t="n">
        <v>469.0081857337536</v>
      </c>
      <c r="AD29" t="n">
        <v>378947.2678155039</v>
      </c>
      <c r="AE29" t="n">
        <v>518492.369798734</v>
      </c>
      <c r="AF29" t="n">
        <v>7.64329297206818e-06</v>
      </c>
      <c r="AG29" t="n">
        <v>24</v>
      </c>
      <c r="AH29" t="n">
        <v>469008.1857337536</v>
      </c>
    </row>
    <row r="30">
      <c r="A30" t="n">
        <v>28</v>
      </c>
      <c r="B30" t="n">
        <v>70</v>
      </c>
      <c r="C30" t="inlineStr">
        <is>
          <t xml:space="preserve">CONCLUIDO	</t>
        </is>
      </c>
      <c r="D30" t="n">
        <v>4.8672</v>
      </c>
      <c r="E30" t="n">
        <v>20.55</v>
      </c>
      <c r="F30" t="n">
        <v>17.8</v>
      </c>
      <c r="G30" t="n">
        <v>59.32</v>
      </c>
      <c r="H30" t="n">
        <v>0.9399999999999999</v>
      </c>
      <c r="I30" t="n">
        <v>18</v>
      </c>
      <c r="J30" t="n">
        <v>151.46</v>
      </c>
      <c r="K30" t="n">
        <v>47.83</v>
      </c>
      <c r="L30" t="n">
        <v>8</v>
      </c>
      <c r="M30" t="n">
        <v>16</v>
      </c>
      <c r="N30" t="n">
        <v>25.63</v>
      </c>
      <c r="O30" t="n">
        <v>18913.66</v>
      </c>
      <c r="P30" t="n">
        <v>185.58</v>
      </c>
      <c r="Q30" t="n">
        <v>444.57</v>
      </c>
      <c r="R30" t="n">
        <v>78.09999999999999</v>
      </c>
      <c r="S30" t="n">
        <v>48.21</v>
      </c>
      <c r="T30" t="n">
        <v>8963.26</v>
      </c>
      <c r="U30" t="n">
        <v>0.62</v>
      </c>
      <c r="V30" t="n">
        <v>0.77</v>
      </c>
      <c r="W30" t="n">
        <v>0.18</v>
      </c>
      <c r="X30" t="n">
        <v>0.52</v>
      </c>
      <c r="Y30" t="n">
        <v>1</v>
      </c>
      <c r="Z30" t="n">
        <v>10</v>
      </c>
      <c r="AA30" t="n">
        <v>379.864650834877</v>
      </c>
      <c r="AB30" t="n">
        <v>519.7475737179227</v>
      </c>
      <c r="AC30" t="n">
        <v>470.1435947525846</v>
      </c>
      <c r="AD30" t="n">
        <v>379864.6508348769</v>
      </c>
      <c r="AE30" t="n">
        <v>519747.5737179227</v>
      </c>
      <c r="AF30" t="n">
        <v>7.621527023345199e-06</v>
      </c>
      <c r="AG30" t="n">
        <v>24</v>
      </c>
      <c r="AH30" t="n">
        <v>470143.5947525846</v>
      </c>
    </row>
    <row r="31">
      <c r="A31" t="n">
        <v>29</v>
      </c>
      <c r="B31" t="n">
        <v>70</v>
      </c>
      <c r="C31" t="inlineStr">
        <is>
          <t xml:space="preserve">CONCLUIDO	</t>
        </is>
      </c>
      <c r="D31" t="n">
        <v>4.8848</v>
      </c>
      <c r="E31" t="n">
        <v>20.47</v>
      </c>
      <c r="F31" t="n">
        <v>17.75</v>
      </c>
      <c r="G31" t="n">
        <v>62.65</v>
      </c>
      <c r="H31" t="n">
        <v>0.96</v>
      </c>
      <c r="I31" t="n">
        <v>17</v>
      </c>
      <c r="J31" t="n">
        <v>151.81</v>
      </c>
      <c r="K31" t="n">
        <v>47.83</v>
      </c>
      <c r="L31" t="n">
        <v>8.25</v>
      </c>
      <c r="M31" t="n">
        <v>15</v>
      </c>
      <c r="N31" t="n">
        <v>25.73</v>
      </c>
      <c r="O31" t="n">
        <v>18956.65</v>
      </c>
      <c r="P31" t="n">
        <v>184.29</v>
      </c>
      <c r="Q31" t="n">
        <v>444.56</v>
      </c>
      <c r="R31" t="n">
        <v>76.09</v>
      </c>
      <c r="S31" t="n">
        <v>48.21</v>
      </c>
      <c r="T31" t="n">
        <v>7967.05</v>
      </c>
      <c r="U31" t="n">
        <v>0.63</v>
      </c>
      <c r="V31" t="n">
        <v>0.77</v>
      </c>
      <c r="W31" t="n">
        <v>0.19</v>
      </c>
      <c r="X31" t="n">
        <v>0.47</v>
      </c>
      <c r="Y31" t="n">
        <v>1</v>
      </c>
      <c r="Z31" t="n">
        <v>10</v>
      </c>
      <c r="AA31" t="n">
        <v>378.5513256552436</v>
      </c>
      <c r="AB31" t="n">
        <v>517.9506242673305</v>
      </c>
      <c r="AC31" t="n">
        <v>468.5181436355226</v>
      </c>
      <c r="AD31" t="n">
        <v>378551.3256552436</v>
      </c>
      <c r="AE31" t="n">
        <v>517950.6242673305</v>
      </c>
      <c r="AF31" t="n">
        <v>7.649086785757031e-06</v>
      </c>
      <c r="AG31" t="n">
        <v>24</v>
      </c>
      <c r="AH31" t="n">
        <v>468518.1436355226</v>
      </c>
    </row>
    <row r="32">
      <c r="A32" t="n">
        <v>30</v>
      </c>
      <c r="B32" t="n">
        <v>70</v>
      </c>
      <c r="C32" t="inlineStr">
        <is>
          <t xml:space="preserve">CONCLUIDO	</t>
        </is>
      </c>
      <c r="D32" t="n">
        <v>4.885</v>
      </c>
      <c r="E32" t="n">
        <v>20.47</v>
      </c>
      <c r="F32" t="n">
        <v>17.75</v>
      </c>
      <c r="G32" t="n">
        <v>62.65</v>
      </c>
      <c r="H32" t="n">
        <v>0.99</v>
      </c>
      <c r="I32" t="n">
        <v>17</v>
      </c>
      <c r="J32" t="n">
        <v>152.15</v>
      </c>
      <c r="K32" t="n">
        <v>47.83</v>
      </c>
      <c r="L32" t="n">
        <v>8.5</v>
      </c>
      <c r="M32" t="n">
        <v>15</v>
      </c>
      <c r="N32" t="n">
        <v>25.83</v>
      </c>
      <c r="O32" t="n">
        <v>18999.67</v>
      </c>
      <c r="P32" t="n">
        <v>184.42</v>
      </c>
      <c r="Q32" t="n">
        <v>444.56</v>
      </c>
      <c r="R32" t="n">
        <v>76.23</v>
      </c>
      <c r="S32" t="n">
        <v>48.21</v>
      </c>
      <c r="T32" t="n">
        <v>8037.02</v>
      </c>
      <c r="U32" t="n">
        <v>0.63</v>
      </c>
      <c r="V32" t="n">
        <v>0.77</v>
      </c>
      <c r="W32" t="n">
        <v>0.19</v>
      </c>
      <c r="X32" t="n">
        <v>0.47</v>
      </c>
      <c r="Y32" t="n">
        <v>1</v>
      </c>
      <c r="Z32" t="n">
        <v>10</v>
      </c>
      <c r="AA32" t="n">
        <v>378.6097797693412</v>
      </c>
      <c r="AB32" t="n">
        <v>518.0306037650524</v>
      </c>
      <c r="AC32" t="n">
        <v>468.5904900022339</v>
      </c>
      <c r="AD32" t="n">
        <v>378609.7797693412</v>
      </c>
      <c r="AE32" t="n">
        <v>518030.6037650525</v>
      </c>
      <c r="AF32" t="n">
        <v>7.649399964875348e-06</v>
      </c>
      <c r="AG32" t="n">
        <v>24</v>
      </c>
      <c r="AH32" t="n">
        <v>468590.4900022339</v>
      </c>
    </row>
    <row r="33">
      <c r="A33" t="n">
        <v>31</v>
      </c>
      <c r="B33" t="n">
        <v>70</v>
      </c>
      <c r="C33" t="inlineStr">
        <is>
          <t xml:space="preserve">CONCLUIDO	</t>
        </is>
      </c>
      <c r="D33" t="n">
        <v>4.9046</v>
      </c>
      <c r="E33" t="n">
        <v>20.39</v>
      </c>
      <c r="F33" t="n">
        <v>17.7</v>
      </c>
      <c r="G33" t="n">
        <v>66.37</v>
      </c>
      <c r="H33" t="n">
        <v>1.02</v>
      </c>
      <c r="I33" t="n">
        <v>16</v>
      </c>
      <c r="J33" t="n">
        <v>152.5</v>
      </c>
      <c r="K33" t="n">
        <v>47.83</v>
      </c>
      <c r="L33" t="n">
        <v>8.75</v>
      </c>
      <c r="M33" t="n">
        <v>14</v>
      </c>
      <c r="N33" t="n">
        <v>25.93</v>
      </c>
      <c r="O33" t="n">
        <v>19042.73</v>
      </c>
      <c r="P33" t="n">
        <v>182.68</v>
      </c>
      <c r="Q33" t="n">
        <v>444.55</v>
      </c>
      <c r="R33" t="n">
        <v>74.23999999999999</v>
      </c>
      <c r="S33" t="n">
        <v>48.21</v>
      </c>
      <c r="T33" t="n">
        <v>7043.06</v>
      </c>
      <c r="U33" t="n">
        <v>0.65</v>
      </c>
      <c r="V33" t="n">
        <v>0.77</v>
      </c>
      <c r="W33" t="n">
        <v>0.19</v>
      </c>
      <c r="X33" t="n">
        <v>0.42</v>
      </c>
      <c r="Y33" t="n">
        <v>1</v>
      </c>
      <c r="Z33" t="n">
        <v>10</v>
      </c>
      <c r="AA33" t="n">
        <v>377.0254481251204</v>
      </c>
      <c r="AB33" t="n">
        <v>515.8628513136504</v>
      </c>
      <c r="AC33" t="n">
        <v>466.6296248023339</v>
      </c>
      <c r="AD33" t="n">
        <v>377025.4481251204</v>
      </c>
      <c r="AE33" t="n">
        <v>515862.8513136504</v>
      </c>
      <c r="AF33" t="n">
        <v>7.680091518470344e-06</v>
      </c>
      <c r="AG33" t="n">
        <v>24</v>
      </c>
      <c r="AH33" t="n">
        <v>466629.6248023339</v>
      </c>
    </row>
    <row r="34">
      <c r="A34" t="n">
        <v>32</v>
      </c>
      <c r="B34" t="n">
        <v>70</v>
      </c>
      <c r="C34" t="inlineStr">
        <is>
          <t xml:space="preserve">CONCLUIDO	</t>
        </is>
      </c>
      <c r="D34" t="n">
        <v>4.8999</v>
      </c>
      <c r="E34" t="n">
        <v>20.41</v>
      </c>
      <c r="F34" t="n">
        <v>17.72</v>
      </c>
      <c r="G34" t="n">
        <v>66.44</v>
      </c>
      <c r="H34" t="n">
        <v>1.04</v>
      </c>
      <c r="I34" t="n">
        <v>16</v>
      </c>
      <c r="J34" t="n">
        <v>152.85</v>
      </c>
      <c r="K34" t="n">
        <v>47.83</v>
      </c>
      <c r="L34" t="n">
        <v>9</v>
      </c>
      <c r="M34" t="n">
        <v>14</v>
      </c>
      <c r="N34" t="n">
        <v>26.03</v>
      </c>
      <c r="O34" t="n">
        <v>19085.83</v>
      </c>
      <c r="P34" t="n">
        <v>182.66</v>
      </c>
      <c r="Q34" t="n">
        <v>444.56</v>
      </c>
      <c r="R34" t="n">
        <v>74.98999999999999</v>
      </c>
      <c r="S34" t="n">
        <v>48.21</v>
      </c>
      <c r="T34" t="n">
        <v>7418.99</v>
      </c>
      <c r="U34" t="n">
        <v>0.64</v>
      </c>
      <c r="V34" t="n">
        <v>0.77</v>
      </c>
      <c r="W34" t="n">
        <v>0.19</v>
      </c>
      <c r="X34" t="n">
        <v>0.44</v>
      </c>
      <c r="Y34" t="n">
        <v>1</v>
      </c>
      <c r="Z34" t="n">
        <v>10</v>
      </c>
      <c r="AA34" t="n">
        <v>377.212282777093</v>
      </c>
      <c r="AB34" t="n">
        <v>516.1184867270424</v>
      </c>
      <c r="AC34" t="n">
        <v>466.8608627306584</v>
      </c>
      <c r="AD34" t="n">
        <v>377212.282777093</v>
      </c>
      <c r="AE34" t="n">
        <v>516118.4867270424</v>
      </c>
      <c r="AF34" t="n">
        <v>7.672731809189911e-06</v>
      </c>
      <c r="AG34" t="n">
        <v>24</v>
      </c>
      <c r="AH34" t="n">
        <v>466860.8627306584</v>
      </c>
    </row>
    <row r="35">
      <c r="A35" t="n">
        <v>33</v>
      </c>
      <c r="B35" t="n">
        <v>70</v>
      </c>
      <c r="C35" t="inlineStr">
        <is>
          <t xml:space="preserve">CONCLUIDO	</t>
        </is>
      </c>
      <c r="D35" t="n">
        <v>4.904</v>
      </c>
      <c r="E35" t="n">
        <v>20.39</v>
      </c>
      <c r="F35" t="n">
        <v>17.7</v>
      </c>
      <c r="G35" t="n">
        <v>66.38</v>
      </c>
      <c r="H35" t="n">
        <v>1.07</v>
      </c>
      <c r="I35" t="n">
        <v>16</v>
      </c>
      <c r="J35" t="n">
        <v>153.2</v>
      </c>
      <c r="K35" t="n">
        <v>47.83</v>
      </c>
      <c r="L35" t="n">
        <v>9.25</v>
      </c>
      <c r="M35" t="n">
        <v>14</v>
      </c>
      <c r="N35" t="n">
        <v>26.12</v>
      </c>
      <c r="O35" t="n">
        <v>19128.96</v>
      </c>
      <c r="P35" t="n">
        <v>181.74</v>
      </c>
      <c r="Q35" t="n">
        <v>444.57</v>
      </c>
      <c r="R35" t="n">
        <v>74.31999999999999</v>
      </c>
      <c r="S35" t="n">
        <v>48.21</v>
      </c>
      <c r="T35" t="n">
        <v>7085.03</v>
      </c>
      <c r="U35" t="n">
        <v>0.65</v>
      </c>
      <c r="V35" t="n">
        <v>0.77</v>
      </c>
      <c r="W35" t="n">
        <v>0.19</v>
      </c>
      <c r="X35" t="n">
        <v>0.42</v>
      </c>
      <c r="Y35" t="n">
        <v>1</v>
      </c>
      <c r="Z35" t="n">
        <v>10</v>
      </c>
      <c r="AA35" t="n">
        <v>376.5793190249554</v>
      </c>
      <c r="AB35" t="n">
        <v>515.2524377969779</v>
      </c>
      <c r="AC35" t="n">
        <v>466.0774682949719</v>
      </c>
      <c r="AD35" t="n">
        <v>376579.3190249554</v>
      </c>
      <c r="AE35" t="n">
        <v>515252.4377969779</v>
      </c>
      <c r="AF35" t="n">
        <v>7.679151981115395e-06</v>
      </c>
      <c r="AG35" t="n">
        <v>24</v>
      </c>
      <c r="AH35" t="n">
        <v>466077.4682949719</v>
      </c>
    </row>
    <row r="36">
      <c r="A36" t="n">
        <v>34</v>
      </c>
      <c r="B36" t="n">
        <v>70</v>
      </c>
      <c r="C36" t="inlineStr">
        <is>
          <t xml:space="preserve">CONCLUIDO	</t>
        </is>
      </c>
      <c r="D36" t="n">
        <v>4.9174</v>
      </c>
      <c r="E36" t="n">
        <v>20.34</v>
      </c>
      <c r="F36" t="n">
        <v>17.67</v>
      </c>
      <c r="G36" t="n">
        <v>70.7</v>
      </c>
      <c r="H36" t="n">
        <v>1.1</v>
      </c>
      <c r="I36" t="n">
        <v>15</v>
      </c>
      <c r="J36" t="n">
        <v>153.55</v>
      </c>
      <c r="K36" t="n">
        <v>47.83</v>
      </c>
      <c r="L36" t="n">
        <v>9.5</v>
      </c>
      <c r="M36" t="n">
        <v>13</v>
      </c>
      <c r="N36" t="n">
        <v>26.22</v>
      </c>
      <c r="O36" t="n">
        <v>19172.12</v>
      </c>
      <c r="P36" t="n">
        <v>181.07</v>
      </c>
      <c r="Q36" t="n">
        <v>444.57</v>
      </c>
      <c r="R36" t="n">
        <v>73.53</v>
      </c>
      <c r="S36" t="n">
        <v>48.21</v>
      </c>
      <c r="T36" t="n">
        <v>6694.65</v>
      </c>
      <c r="U36" t="n">
        <v>0.66</v>
      </c>
      <c r="V36" t="n">
        <v>0.77</v>
      </c>
      <c r="W36" t="n">
        <v>0.19</v>
      </c>
      <c r="X36" t="n">
        <v>0.4</v>
      </c>
      <c r="Y36" t="n">
        <v>1</v>
      </c>
      <c r="Z36" t="n">
        <v>10</v>
      </c>
      <c r="AA36" t="n">
        <v>375.7725098123468</v>
      </c>
      <c r="AB36" t="n">
        <v>514.1485258383764</v>
      </c>
      <c r="AC36" t="n">
        <v>465.0789121443492</v>
      </c>
      <c r="AD36" t="n">
        <v>375772.5098123468</v>
      </c>
      <c r="AE36" t="n">
        <v>514148.5258383764</v>
      </c>
      <c r="AF36" t="n">
        <v>7.700134982042587e-06</v>
      </c>
      <c r="AG36" t="n">
        <v>24</v>
      </c>
      <c r="AH36" t="n">
        <v>465078.9121443492</v>
      </c>
    </row>
    <row r="37">
      <c r="A37" t="n">
        <v>35</v>
      </c>
      <c r="B37" t="n">
        <v>70</v>
      </c>
      <c r="C37" t="inlineStr">
        <is>
          <t xml:space="preserve">CONCLUIDO	</t>
        </is>
      </c>
      <c r="D37" t="n">
        <v>4.9153</v>
      </c>
      <c r="E37" t="n">
        <v>20.34</v>
      </c>
      <c r="F37" t="n">
        <v>17.68</v>
      </c>
      <c r="G37" t="n">
        <v>70.73</v>
      </c>
      <c r="H37" t="n">
        <v>1.12</v>
      </c>
      <c r="I37" t="n">
        <v>15</v>
      </c>
      <c r="J37" t="n">
        <v>153.9</v>
      </c>
      <c r="K37" t="n">
        <v>47.83</v>
      </c>
      <c r="L37" t="n">
        <v>9.75</v>
      </c>
      <c r="M37" t="n">
        <v>13</v>
      </c>
      <c r="N37" t="n">
        <v>26.32</v>
      </c>
      <c r="O37" t="n">
        <v>19215.32</v>
      </c>
      <c r="P37" t="n">
        <v>180.38</v>
      </c>
      <c r="Q37" t="n">
        <v>444.55</v>
      </c>
      <c r="R37" t="n">
        <v>73.83</v>
      </c>
      <c r="S37" t="n">
        <v>48.21</v>
      </c>
      <c r="T37" t="n">
        <v>6843.07</v>
      </c>
      <c r="U37" t="n">
        <v>0.65</v>
      </c>
      <c r="V37" t="n">
        <v>0.77</v>
      </c>
      <c r="W37" t="n">
        <v>0.19</v>
      </c>
      <c r="X37" t="n">
        <v>0.41</v>
      </c>
      <c r="Y37" t="n">
        <v>1</v>
      </c>
      <c r="Z37" t="n">
        <v>10</v>
      </c>
      <c r="AA37" t="n">
        <v>375.5232290230643</v>
      </c>
      <c r="AB37" t="n">
        <v>513.8074488649879</v>
      </c>
      <c r="AC37" t="n">
        <v>464.7703870785964</v>
      </c>
      <c r="AD37" t="n">
        <v>375523.2290230644</v>
      </c>
      <c r="AE37" t="n">
        <v>513807.4488649879</v>
      </c>
      <c r="AF37" t="n">
        <v>7.696846601300266e-06</v>
      </c>
      <c r="AG37" t="n">
        <v>24</v>
      </c>
      <c r="AH37" t="n">
        <v>464770.3870785964</v>
      </c>
    </row>
    <row r="38">
      <c r="A38" t="n">
        <v>36</v>
      </c>
      <c r="B38" t="n">
        <v>70</v>
      </c>
      <c r="C38" t="inlineStr">
        <is>
          <t xml:space="preserve">CONCLUIDO	</t>
        </is>
      </c>
      <c r="D38" t="n">
        <v>4.9436</v>
      </c>
      <c r="E38" t="n">
        <v>20.23</v>
      </c>
      <c r="F38" t="n">
        <v>17.6</v>
      </c>
      <c r="G38" t="n">
        <v>75.41</v>
      </c>
      <c r="H38" t="n">
        <v>1.15</v>
      </c>
      <c r="I38" t="n">
        <v>14</v>
      </c>
      <c r="J38" t="n">
        <v>154.25</v>
      </c>
      <c r="K38" t="n">
        <v>47.83</v>
      </c>
      <c r="L38" t="n">
        <v>10</v>
      </c>
      <c r="M38" t="n">
        <v>12</v>
      </c>
      <c r="N38" t="n">
        <v>26.43</v>
      </c>
      <c r="O38" t="n">
        <v>19258.55</v>
      </c>
      <c r="P38" t="n">
        <v>179.34</v>
      </c>
      <c r="Q38" t="n">
        <v>444.57</v>
      </c>
      <c r="R38" t="n">
        <v>70.79000000000001</v>
      </c>
      <c r="S38" t="n">
        <v>48.21</v>
      </c>
      <c r="T38" t="n">
        <v>5330.21</v>
      </c>
      <c r="U38" t="n">
        <v>0.68</v>
      </c>
      <c r="V38" t="n">
        <v>0.78</v>
      </c>
      <c r="W38" t="n">
        <v>0.19</v>
      </c>
      <c r="X38" t="n">
        <v>0.32</v>
      </c>
      <c r="Y38" t="n">
        <v>1</v>
      </c>
      <c r="Z38" t="n">
        <v>10</v>
      </c>
      <c r="AA38" t="n">
        <v>373.9686193649302</v>
      </c>
      <c r="AB38" t="n">
        <v>511.6803633461911</v>
      </c>
      <c r="AC38" t="n">
        <v>462.8463076163302</v>
      </c>
      <c r="AD38" t="n">
        <v>373968.6193649303</v>
      </c>
      <c r="AE38" t="n">
        <v>511680.3633461911</v>
      </c>
      <c r="AF38" t="n">
        <v>7.74116144654202e-06</v>
      </c>
      <c r="AG38" t="n">
        <v>24</v>
      </c>
      <c r="AH38" t="n">
        <v>462846.3076163302</v>
      </c>
    </row>
    <row r="39">
      <c r="A39" t="n">
        <v>37</v>
      </c>
      <c r="B39" t="n">
        <v>70</v>
      </c>
      <c r="C39" t="inlineStr">
        <is>
          <t xml:space="preserve">CONCLUIDO	</t>
        </is>
      </c>
      <c r="D39" t="n">
        <v>4.9366</v>
      </c>
      <c r="E39" t="n">
        <v>20.26</v>
      </c>
      <c r="F39" t="n">
        <v>17.62</v>
      </c>
      <c r="G39" t="n">
        <v>75.53</v>
      </c>
      <c r="H39" t="n">
        <v>1.17</v>
      </c>
      <c r="I39" t="n">
        <v>14</v>
      </c>
      <c r="J39" t="n">
        <v>154.6</v>
      </c>
      <c r="K39" t="n">
        <v>47.83</v>
      </c>
      <c r="L39" t="n">
        <v>10.25</v>
      </c>
      <c r="M39" t="n">
        <v>12</v>
      </c>
      <c r="N39" t="n">
        <v>26.53</v>
      </c>
      <c r="O39" t="n">
        <v>19301.82</v>
      </c>
      <c r="P39" t="n">
        <v>179.21</v>
      </c>
      <c r="Q39" t="n">
        <v>444.56</v>
      </c>
      <c r="R39" t="n">
        <v>72.06</v>
      </c>
      <c r="S39" t="n">
        <v>48.21</v>
      </c>
      <c r="T39" t="n">
        <v>5966.36</v>
      </c>
      <c r="U39" t="n">
        <v>0.67</v>
      </c>
      <c r="V39" t="n">
        <v>0.77</v>
      </c>
      <c r="W39" t="n">
        <v>0.18</v>
      </c>
      <c r="X39" t="n">
        <v>0.35</v>
      </c>
      <c r="Y39" t="n">
        <v>1</v>
      </c>
      <c r="Z39" t="n">
        <v>10</v>
      </c>
      <c r="AA39" t="n">
        <v>374.1623935467222</v>
      </c>
      <c r="AB39" t="n">
        <v>511.9454937304324</v>
      </c>
      <c r="AC39" t="n">
        <v>463.0861343288124</v>
      </c>
      <c r="AD39" t="n">
        <v>374162.3935467222</v>
      </c>
      <c r="AE39" t="n">
        <v>511945.4937304324</v>
      </c>
      <c r="AF39" t="n">
        <v>7.73020017740095e-06</v>
      </c>
      <c r="AG39" t="n">
        <v>24</v>
      </c>
      <c r="AH39" t="n">
        <v>463086.1343288124</v>
      </c>
    </row>
    <row r="40">
      <c r="A40" t="n">
        <v>38</v>
      </c>
      <c r="B40" t="n">
        <v>70</v>
      </c>
      <c r="C40" t="inlineStr">
        <is>
          <t xml:space="preserve">CONCLUIDO	</t>
        </is>
      </c>
      <c r="D40" t="n">
        <v>4.9271</v>
      </c>
      <c r="E40" t="n">
        <v>20.3</v>
      </c>
      <c r="F40" t="n">
        <v>17.66</v>
      </c>
      <c r="G40" t="n">
        <v>75.7</v>
      </c>
      <c r="H40" t="n">
        <v>1.2</v>
      </c>
      <c r="I40" t="n">
        <v>14</v>
      </c>
      <c r="J40" t="n">
        <v>154.95</v>
      </c>
      <c r="K40" t="n">
        <v>47.83</v>
      </c>
      <c r="L40" t="n">
        <v>10.5</v>
      </c>
      <c r="M40" t="n">
        <v>12</v>
      </c>
      <c r="N40" t="n">
        <v>26.63</v>
      </c>
      <c r="O40" t="n">
        <v>19345.12</v>
      </c>
      <c r="P40" t="n">
        <v>177.89</v>
      </c>
      <c r="Q40" t="n">
        <v>444.55</v>
      </c>
      <c r="R40" t="n">
        <v>73.27</v>
      </c>
      <c r="S40" t="n">
        <v>48.21</v>
      </c>
      <c r="T40" t="n">
        <v>6567.57</v>
      </c>
      <c r="U40" t="n">
        <v>0.66</v>
      </c>
      <c r="V40" t="n">
        <v>0.77</v>
      </c>
      <c r="W40" t="n">
        <v>0.19</v>
      </c>
      <c r="X40" t="n">
        <v>0.39</v>
      </c>
      <c r="Y40" t="n">
        <v>1</v>
      </c>
      <c r="Z40" t="n">
        <v>10</v>
      </c>
      <c r="AA40" t="n">
        <v>373.9030439934987</v>
      </c>
      <c r="AB40" t="n">
        <v>511.5906402300172</v>
      </c>
      <c r="AC40" t="n">
        <v>462.7651475484368</v>
      </c>
      <c r="AD40" t="n">
        <v>373903.0439934987</v>
      </c>
      <c r="AE40" t="n">
        <v>511590.6402300172</v>
      </c>
      <c r="AF40" t="n">
        <v>7.715324169280926e-06</v>
      </c>
      <c r="AG40" t="n">
        <v>24</v>
      </c>
      <c r="AH40" t="n">
        <v>462765.1475484368</v>
      </c>
    </row>
    <row r="41">
      <c r="A41" t="n">
        <v>39</v>
      </c>
      <c r="B41" t="n">
        <v>70</v>
      </c>
      <c r="C41" t="inlineStr">
        <is>
          <t xml:space="preserve">CONCLUIDO	</t>
        </is>
      </c>
      <c r="D41" t="n">
        <v>4.9433</v>
      </c>
      <c r="E41" t="n">
        <v>20.23</v>
      </c>
      <c r="F41" t="n">
        <v>17.63</v>
      </c>
      <c r="G41" t="n">
        <v>81.34999999999999</v>
      </c>
      <c r="H41" t="n">
        <v>1.23</v>
      </c>
      <c r="I41" t="n">
        <v>13</v>
      </c>
      <c r="J41" t="n">
        <v>155.31</v>
      </c>
      <c r="K41" t="n">
        <v>47.83</v>
      </c>
      <c r="L41" t="n">
        <v>10.75</v>
      </c>
      <c r="M41" t="n">
        <v>11</v>
      </c>
      <c r="N41" t="n">
        <v>26.73</v>
      </c>
      <c r="O41" t="n">
        <v>19388.45</v>
      </c>
      <c r="P41" t="n">
        <v>177.23</v>
      </c>
      <c r="Q41" t="n">
        <v>444.55</v>
      </c>
      <c r="R41" t="n">
        <v>71.98</v>
      </c>
      <c r="S41" t="n">
        <v>48.21</v>
      </c>
      <c r="T41" t="n">
        <v>5930.66</v>
      </c>
      <c r="U41" t="n">
        <v>0.67</v>
      </c>
      <c r="V41" t="n">
        <v>0.77</v>
      </c>
      <c r="W41" t="n">
        <v>0.19</v>
      </c>
      <c r="X41" t="n">
        <v>0.35</v>
      </c>
      <c r="Y41" t="n">
        <v>1</v>
      </c>
      <c r="Z41" t="n">
        <v>10</v>
      </c>
      <c r="AA41" t="n">
        <v>373.0334623737394</v>
      </c>
      <c r="AB41" t="n">
        <v>510.4008402946291</v>
      </c>
      <c r="AC41" t="n">
        <v>461.6889004489874</v>
      </c>
      <c r="AD41" t="n">
        <v>373033.4623737394</v>
      </c>
      <c r="AE41" t="n">
        <v>510400.8402946291</v>
      </c>
      <c r="AF41" t="n">
        <v>7.740691677864546e-06</v>
      </c>
      <c r="AG41" t="n">
        <v>24</v>
      </c>
      <c r="AH41" t="n">
        <v>461688.9004489874</v>
      </c>
    </row>
    <row r="42">
      <c r="A42" t="n">
        <v>40</v>
      </c>
      <c r="B42" t="n">
        <v>70</v>
      </c>
      <c r="C42" t="inlineStr">
        <is>
          <t xml:space="preserve">CONCLUIDO	</t>
        </is>
      </c>
      <c r="D42" t="n">
        <v>4.9472</v>
      </c>
      <c r="E42" t="n">
        <v>20.21</v>
      </c>
      <c r="F42" t="n">
        <v>17.61</v>
      </c>
      <c r="G42" t="n">
        <v>81.28</v>
      </c>
      <c r="H42" t="n">
        <v>1.25</v>
      </c>
      <c r="I42" t="n">
        <v>13</v>
      </c>
      <c r="J42" t="n">
        <v>155.66</v>
      </c>
      <c r="K42" t="n">
        <v>47.83</v>
      </c>
      <c r="L42" t="n">
        <v>11</v>
      </c>
      <c r="M42" t="n">
        <v>11</v>
      </c>
      <c r="N42" t="n">
        <v>26.83</v>
      </c>
      <c r="O42" t="n">
        <v>19431.82</v>
      </c>
      <c r="P42" t="n">
        <v>176.97</v>
      </c>
      <c r="Q42" t="n">
        <v>444.57</v>
      </c>
      <c r="R42" t="n">
        <v>71.51000000000001</v>
      </c>
      <c r="S42" t="n">
        <v>48.21</v>
      </c>
      <c r="T42" t="n">
        <v>5695.42</v>
      </c>
      <c r="U42" t="n">
        <v>0.67</v>
      </c>
      <c r="V42" t="n">
        <v>0.77</v>
      </c>
      <c r="W42" t="n">
        <v>0.18</v>
      </c>
      <c r="X42" t="n">
        <v>0.33</v>
      </c>
      <c r="Y42" t="n">
        <v>1</v>
      </c>
      <c r="Z42" t="n">
        <v>10</v>
      </c>
      <c r="AA42" t="n">
        <v>372.7377717047172</v>
      </c>
      <c r="AB42" t="n">
        <v>509.9962632763212</v>
      </c>
      <c r="AC42" t="n">
        <v>461.3229356934795</v>
      </c>
      <c r="AD42" t="n">
        <v>372737.7717047172</v>
      </c>
      <c r="AE42" t="n">
        <v>509996.2632763212</v>
      </c>
      <c r="AF42" t="n">
        <v>7.746798670671712e-06</v>
      </c>
      <c r="AG42" t="n">
        <v>24</v>
      </c>
      <c r="AH42" t="n">
        <v>461322.9356934794</v>
      </c>
    </row>
    <row r="43">
      <c r="A43" t="n">
        <v>41</v>
      </c>
      <c r="B43" t="n">
        <v>70</v>
      </c>
      <c r="C43" t="inlineStr">
        <is>
          <t xml:space="preserve">CONCLUIDO	</t>
        </is>
      </c>
      <c r="D43" t="n">
        <v>4.9449</v>
      </c>
      <c r="E43" t="n">
        <v>20.22</v>
      </c>
      <c r="F43" t="n">
        <v>17.62</v>
      </c>
      <c r="G43" t="n">
        <v>81.31999999999999</v>
      </c>
      <c r="H43" t="n">
        <v>1.28</v>
      </c>
      <c r="I43" t="n">
        <v>13</v>
      </c>
      <c r="J43" t="n">
        <v>156.01</v>
      </c>
      <c r="K43" t="n">
        <v>47.83</v>
      </c>
      <c r="L43" t="n">
        <v>11.25</v>
      </c>
      <c r="M43" t="n">
        <v>11</v>
      </c>
      <c r="N43" t="n">
        <v>26.93</v>
      </c>
      <c r="O43" t="n">
        <v>19475.23</v>
      </c>
      <c r="P43" t="n">
        <v>176.61</v>
      </c>
      <c r="Q43" t="n">
        <v>444.55</v>
      </c>
      <c r="R43" t="n">
        <v>71.78</v>
      </c>
      <c r="S43" t="n">
        <v>48.21</v>
      </c>
      <c r="T43" t="n">
        <v>5829.16</v>
      </c>
      <c r="U43" t="n">
        <v>0.67</v>
      </c>
      <c r="V43" t="n">
        <v>0.77</v>
      </c>
      <c r="W43" t="n">
        <v>0.18</v>
      </c>
      <c r="X43" t="n">
        <v>0.34</v>
      </c>
      <c r="Y43" t="n">
        <v>1</v>
      </c>
      <c r="Z43" t="n">
        <v>10</v>
      </c>
      <c r="AA43" t="n">
        <v>372.6557082300602</v>
      </c>
      <c r="AB43" t="n">
        <v>509.8839804099106</v>
      </c>
      <c r="AC43" t="n">
        <v>461.221368946249</v>
      </c>
      <c r="AD43" t="n">
        <v>372655.7082300602</v>
      </c>
      <c r="AE43" t="n">
        <v>509883.9804099106</v>
      </c>
      <c r="AF43" t="n">
        <v>7.743197110811075e-06</v>
      </c>
      <c r="AG43" t="n">
        <v>24</v>
      </c>
      <c r="AH43" t="n">
        <v>461221.368946249</v>
      </c>
    </row>
    <row r="44">
      <c r="A44" t="n">
        <v>42</v>
      </c>
      <c r="B44" t="n">
        <v>70</v>
      </c>
      <c r="C44" t="inlineStr">
        <is>
          <t xml:space="preserve">CONCLUIDO	</t>
        </is>
      </c>
      <c r="D44" t="n">
        <v>4.9596</v>
      </c>
      <c r="E44" t="n">
        <v>20.16</v>
      </c>
      <c r="F44" t="n">
        <v>17.59</v>
      </c>
      <c r="G44" t="n">
        <v>87.94</v>
      </c>
      <c r="H44" t="n">
        <v>1.3</v>
      </c>
      <c r="I44" t="n">
        <v>12</v>
      </c>
      <c r="J44" t="n">
        <v>156.36</v>
      </c>
      <c r="K44" t="n">
        <v>47.83</v>
      </c>
      <c r="L44" t="n">
        <v>11.5</v>
      </c>
      <c r="M44" t="n">
        <v>10</v>
      </c>
      <c r="N44" t="n">
        <v>27.03</v>
      </c>
      <c r="O44" t="n">
        <v>19518.67</v>
      </c>
      <c r="P44" t="n">
        <v>174.75</v>
      </c>
      <c r="Q44" t="n">
        <v>444.55</v>
      </c>
      <c r="R44" t="n">
        <v>70.77</v>
      </c>
      <c r="S44" t="n">
        <v>48.21</v>
      </c>
      <c r="T44" t="n">
        <v>5330.89</v>
      </c>
      <c r="U44" t="n">
        <v>0.68</v>
      </c>
      <c r="V44" t="n">
        <v>0.78</v>
      </c>
      <c r="W44" t="n">
        <v>0.18</v>
      </c>
      <c r="X44" t="n">
        <v>0.31</v>
      </c>
      <c r="Y44" t="n">
        <v>1</v>
      </c>
      <c r="Z44" t="n">
        <v>10</v>
      </c>
      <c r="AA44" t="n">
        <v>371.2497384200605</v>
      </c>
      <c r="AB44" t="n">
        <v>507.9602704888586</v>
      </c>
      <c r="AC44" t="n">
        <v>459.4812552001184</v>
      </c>
      <c r="AD44" t="n">
        <v>371249.7384200605</v>
      </c>
      <c r="AE44" t="n">
        <v>507960.2704888586</v>
      </c>
      <c r="AF44" t="n">
        <v>7.766215776007323e-06</v>
      </c>
      <c r="AG44" t="n">
        <v>24</v>
      </c>
      <c r="AH44" t="n">
        <v>459481.2552001184</v>
      </c>
    </row>
    <row r="45">
      <c r="A45" t="n">
        <v>43</v>
      </c>
      <c r="B45" t="n">
        <v>70</v>
      </c>
      <c r="C45" t="inlineStr">
        <is>
          <t xml:space="preserve">CONCLUIDO	</t>
        </is>
      </c>
      <c r="D45" t="n">
        <v>4.9589</v>
      </c>
      <c r="E45" t="n">
        <v>20.17</v>
      </c>
      <c r="F45" t="n">
        <v>17.59</v>
      </c>
      <c r="G45" t="n">
        <v>87.95</v>
      </c>
      <c r="H45" t="n">
        <v>1.33</v>
      </c>
      <c r="I45" t="n">
        <v>12</v>
      </c>
      <c r="J45" t="n">
        <v>156.71</v>
      </c>
      <c r="K45" t="n">
        <v>47.83</v>
      </c>
      <c r="L45" t="n">
        <v>11.75</v>
      </c>
      <c r="M45" t="n">
        <v>10</v>
      </c>
      <c r="N45" t="n">
        <v>27.14</v>
      </c>
      <c r="O45" t="n">
        <v>19562.15</v>
      </c>
      <c r="P45" t="n">
        <v>174.66</v>
      </c>
      <c r="Q45" t="n">
        <v>444.56</v>
      </c>
      <c r="R45" t="n">
        <v>70.86</v>
      </c>
      <c r="S45" t="n">
        <v>48.21</v>
      </c>
      <c r="T45" t="n">
        <v>5374.41</v>
      </c>
      <c r="U45" t="n">
        <v>0.68</v>
      </c>
      <c r="V45" t="n">
        <v>0.78</v>
      </c>
      <c r="W45" t="n">
        <v>0.18</v>
      </c>
      <c r="X45" t="n">
        <v>0.31</v>
      </c>
      <c r="Y45" t="n">
        <v>1</v>
      </c>
      <c r="Z45" t="n">
        <v>10</v>
      </c>
      <c r="AA45" t="n">
        <v>371.2251919047293</v>
      </c>
      <c r="AB45" t="n">
        <v>507.9266848636667</v>
      </c>
      <c r="AC45" t="n">
        <v>459.4508749398572</v>
      </c>
      <c r="AD45" t="n">
        <v>371225.1919047293</v>
      </c>
      <c r="AE45" t="n">
        <v>507926.6848636667</v>
      </c>
      <c r="AF45" t="n">
        <v>7.765119649093216e-06</v>
      </c>
      <c r="AG45" t="n">
        <v>24</v>
      </c>
      <c r="AH45" t="n">
        <v>459450.8749398572</v>
      </c>
    </row>
    <row r="46">
      <c r="A46" t="n">
        <v>44</v>
      </c>
      <c r="B46" t="n">
        <v>70</v>
      </c>
      <c r="C46" t="inlineStr">
        <is>
          <t xml:space="preserve">CONCLUIDO	</t>
        </is>
      </c>
      <c r="D46" t="n">
        <v>4.9624</v>
      </c>
      <c r="E46" t="n">
        <v>20.15</v>
      </c>
      <c r="F46" t="n">
        <v>17.58</v>
      </c>
      <c r="G46" t="n">
        <v>87.88</v>
      </c>
      <c r="H46" t="n">
        <v>1.35</v>
      </c>
      <c r="I46" t="n">
        <v>12</v>
      </c>
      <c r="J46" t="n">
        <v>157.07</v>
      </c>
      <c r="K46" t="n">
        <v>47.83</v>
      </c>
      <c r="L46" t="n">
        <v>12</v>
      </c>
      <c r="M46" t="n">
        <v>10</v>
      </c>
      <c r="N46" t="n">
        <v>27.24</v>
      </c>
      <c r="O46" t="n">
        <v>19605.66</v>
      </c>
      <c r="P46" t="n">
        <v>174.92</v>
      </c>
      <c r="Q46" t="n">
        <v>444.56</v>
      </c>
      <c r="R46" t="n">
        <v>70.27</v>
      </c>
      <c r="S46" t="n">
        <v>48.21</v>
      </c>
      <c r="T46" t="n">
        <v>5081.5</v>
      </c>
      <c r="U46" t="n">
        <v>0.6899999999999999</v>
      </c>
      <c r="V46" t="n">
        <v>0.78</v>
      </c>
      <c r="W46" t="n">
        <v>0.19</v>
      </c>
      <c r="X46" t="n">
        <v>0.3</v>
      </c>
      <c r="Y46" t="n">
        <v>1</v>
      </c>
      <c r="Z46" t="n">
        <v>10</v>
      </c>
      <c r="AA46" t="n">
        <v>371.2257854869335</v>
      </c>
      <c r="AB46" t="n">
        <v>507.9274970290253</v>
      </c>
      <c r="AC46" t="n">
        <v>459.4516095932939</v>
      </c>
      <c r="AD46" t="n">
        <v>371225.7854869335</v>
      </c>
      <c r="AE46" t="n">
        <v>507927.4970290253</v>
      </c>
      <c r="AF46" t="n">
        <v>7.770600283663751e-06</v>
      </c>
      <c r="AG46" t="n">
        <v>24</v>
      </c>
      <c r="AH46" t="n">
        <v>459451.6095932939</v>
      </c>
    </row>
    <row r="47">
      <c r="A47" t="n">
        <v>45</v>
      </c>
      <c r="B47" t="n">
        <v>70</v>
      </c>
      <c r="C47" t="inlineStr">
        <is>
          <t xml:space="preserve">CONCLUIDO	</t>
        </is>
      </c>
      <c r="D47" t="n">
        <v>4.9754</v>
      </c>
      <c r="E47" t="n">
        <v>20.1</v>
      </c>
      <c r="F47" t="n">
        <v>17.52</v>
      </c>
      <c r="G47" t="n">
        <v>87.62</v>
      </c>
      <c r="H47" t="n">
        <v>1.38</v>
      </c>
      <c r="I47" t="n">
        <v>12</v>
      </c>
      <c r="J47" t="n">
        <v>157.42</v>
      </c>
      <c r="K47" t="n">
        <v>47.83</v>
      </c>
      <c r="L47" t="n">
        <v>12.25</v>
      </c>
      <c r="M47" t="n">
        <v>10</v>
      </c>
      <c r="N47" t="n">
        <v>27.34</v>
      </c>
      <c r="O47" t="n">
        <v>19649.2</v>
      </c>
      <c r="P47" t="n">
        <v>172.16</v>
      </c>
      <c r="Q47" t="n">
        <v>444.55</v>
      </c>
      <c r="R47" t="n">
        <v>68.56</v>
      </c>
      <c r="S47" t="n">
        <v>48.21</v>
      </c>
      <c r="T47" t="n">
        <v>4225.33</v>
      </c>
      <c r="U47" t="n">
        <v>0.7</v>
      </c>
      <c r="V47" t="n">
        <v>0.78</v>
      </c>
      <c r="W47" t="n">
        <v>0.18</v>
      </c>
      <c r="X47" t="n">
        <v>0.25</v>
      </c>
      <c r="Y47" t="n">
        <v>1</v>
      </c>
      <c r="Z47" t="n">
        <v>10</v>
      </c>
      <c r="AA47" t="n">
        <v>369.3496616244243</v>
      </c>
      <c r="AB47" t="n">
        <v>505.360501591597</v>
      </c>
      <c r="AC47" t="n">
        <v>457.1296045976129</v>
      </c>
      <c r="AD47" t="n">
        <v>369349.6616244243</v>
      </c>
      <c r="AE47" t="n">
        <v>505360.501591597</v>
      </c>
      <c r="AF47" t="n">
        <v>7.79095692635431e-06</v>
      </c>
      <c r="AG47" t="n">
        <v>24</v>
      </c>
      <c r="AH47" t="n">
        <v>457129.6045976129</v>
      </c>
    </row>
    <row r="48">
      <c r="A48" t="n">
        <v>46</v>
      </c>
      <c r="B48" t="n">
        <v>70</v>
      </c>
      <c r="C48" t="inlineStr">
        <is>
          <t xml:space="preserve">CONCLUIDO	</t>
        </is>
      </c>
      <c r="D48" t="n">
        <v>4.9668</v>
      </c>
      <c r="E48" t="n">
        <v>20.13</v>
      </c>
      <c r="F48" t="n">
        <v>17.59</v>
      </c>
      <c r="G48" t="n">
        <v>95.93000000000001</v>
      </c>
      <c r="H48" t="n">
        <v>1.4</v>
      </c>
      <c r="I48" t="n">
        <v>11</v>
      </c>
      <c r="J48" t="n">
        <v>157.77</v>
      </c>
      <c r="K48" t="n">
        <v>47.83</v>
      </c>
      <c r="L48" t="n">
        <v>12.5</v>
      </c>
      <c r="M48" t="n">
        <v>9</v>
      </c>
      <c r="N48" t="n">
        <v>27.45</v>
      </c>
      <c r="O48" t="n">
        <v>19692.79</v>
      </c>
      <c r="P48" t="n">
        <v>172.25</v>
      </c>
      <c r="Q48" t="n">
        <v>444.55</v>
      </c>
      <c r="R48" t="n">
        <v>70.81999999999999</v>
      </c>
      <c r="S48" t="n">
        <v>48.21</v>
      </c>
      <c r="T48" t="n">
        <v>5361.29</v>
      </c>
      <c r="U48" t="n">
        <v>0.68</v>
      </c>
      <c r="V48" t="n">
        <v>0.78</v>
      </c>
      <c r="W48" t="n">
        <v>0.18</v>
      </c>
      <c r="X48" t="n">
        <v>0.31</v>
      </c>
      <c r="Y48" t="n">
        <v>1</v>
      </c>
      <c r="Z48" t="n">
        <v>10</v>
      </c>
      <c r="AA48" t="n">
        <v>369.8336188831508</v>
      </c>
      <c r="AB48" t="n">
        <v>506.022673263674</v>
      </c>
      <c r="AC48" t="n">
        <v>457.7285795346707</v>
      </c>
      <c r="AD48" t="n">
        <v>369833.6188831508</v>
      </c>
      <c r="AE48" t="n">
        <v>506022.673263674</v>
      </c>
      <c r="AF48" t="n">
        <v>7.77749022426671e-06</v>
      </c>
      <c r="AG48" t="n">
        <v>24</v>
      </c>
      <c r="AH48" t="n">
        <v>457728.5795346707</v>
      </c>
    </row>
    <row r="49">
      <c r="A49" t="n">
        <v>47</v>
      </c>
      <c r="B49" t="n">
        <v>70</v>
      </c>
      <c r="C49" t="inlineStr">
        <is>
          <t xml:space="preserve">CONCLUIDO	</t>
        </is>
      </c>
      <c r="D49" t="n">
        <v>4.9705</v>
      </c>
      <c r="E49" t="n">
        <v>20.12</v>
      </c>
      <c r="F49" t="n">
        <v>17.57</v>
      </c>
      <c r="G49" t="n">
        <v>95.84999999999999</v>
      </c>
      <c r="H49" t="n">
        <v>1.43</v>
      </c>
      <c r="I49" t="n">
        <v>11</v>
      </c>
      <c r="J49" t="n">
        <v>158.13</v>
      </c>
      <c r="K49" t="n">
        <v>47.83</v>
      </c>
      <c r="L49" t="n">
        <v>12.75</v>
      </c>
      <c r="M49" t="n">
        <v>9</v>
      </c>
      <c r="N49" t="n">
        <v>27.55</v>
      </c>
      <c r="O49" t="n">
        <v>19736.4</v>
      </c>
      <c r="P49" t="n">
        <v>172.06</v>
      </c>
      <c r="Q49" t="n">
        <v>444.55</v>
      </c>
      <c r="R49" t="n">
        <v>70.22</v>
      </c>
      <c r="S49" t="n">
        <v>48.21</v>
      </c>
      <c r="T49" t="n">
        <v>5061.99</v>
      </c>
      <c r="U49" t="n">
        <v>0.6899999999999999</v>
      </c>
      <c r="V49" t="n">
        <v>0.78</v>
      </c>
      <c r="W49" t="n">
        <v>0.18</v>
      </c>
      <c r="X49" t="n">
        <v>0.3</v>
      </c>
      <c r="Y49" t="n">
        <v>1</v>
      </c>
      <c r="Z49" t="n">
        <v>10</v>
      </c>
      <c r="AA49" t="n">
        <v>369.5813457262253</v>
      </c>
      <c r="AB49" t="n">
        <v>505.6775020008623</v>
      </c>
      <c r="AC49" t="n">
        <v>457.4163509327308</v>
      </c>
      <c r="AD49" t="n">
        <v>369581.3457262253</v>
      </c>
      <c r="AE49" t="n">
        <v>505677.5020008623</v>
      </c>
      <c r="AF49" t="n">
        <v>7.783284037955562e-06</v>
      </c>
      <c r="AG49" t="n">
        <v>24</v>
      </c>
      <c r="AH49" t="n">
        <v>457416.3509327308</v>
      </c>
    </row>
    <row r="50">
      <c r="A50" t="n">
        <v>48</v>
      </c>
      <c r="B50" t="n">
        <v>70</v>
      </c>
      <c r="C50" t="inlineStr">
        <is>
          <t xml:space="preserve">CONCLUIDO	</t>
        </is>
      </c>
      <c r="D50" t="n">
        <v>4.9729</v>
      </c>
      <c r="E50" t="n">
        <v>20.11</v>
      </c>
      <c r="F50" t="n">
        <v>17.56</v>
      </c>
      <c r="G50" t="n">
        <v>95.8</v>
      </c>
      <c r="H50" t="n">
        <v>1.45</v>
      </c>
      <c r="I50" t="n">
        <v>11</v>
      </c>
      <c r="J50" t="n">
        <v>158.48</v>
      </c>
      <c r="K50" t="n">
        <v>47.83</v>
      </c>
      <c r="L50" t="n">
        <v>13</v>
      </c>
      <c r="M50" t="n">
        <v>9</v>
      </c>
      <c r="N50" t="n">
        <v>27.65</v>
      </c>
      <c r="O50" t="n">
        <v>19780.06</v>
      </c>
      <c r="P50" t="n">
        <v>171.29</v>
      </c>
      <c r="Q50" t="n">
        <v>444.55</v>
      </c>
      <c r="R50" t="n">
        <v>70.04000000000001</v>
      </c>
      <c r="S50" t="n">
        <v>48.21</v>
      </c>
      <c r="T50" t="n">
        <v>4969.73</v>
      </c>
      <c r="U50" t="n">
        <v>0.6899999999999999</v>
      </c>
      <c r="V50" t="n">
        <v>0.78</v>
      </c>
      <c r="W50" t="n">
        <v>0.18</v>
      </c>
      <c r="X50" t="n">
        <v>0.29</v>
      </c>
      <c r="Y50" t="n">
        <v>1</v>
      </c>
      <c r="Z50" t="n">
        <v>10</v>
      </c>
      <c r="AA50" t="n">
        <v>369.112090757523</v>
      </c>
      <c r="AB50" t="n">
        <v>505.0354466506156</v>
      </c>
      <c r="AC50" t="n">
        <v>456.8355724439813</v>
      </c>
      <c r="AD50" t="n">
        <v>369112.090757523</v>
      </c>
      <c r="AE50" t="n">
        <v>505035.4466506156</v>
      </c>
      <c r="AF50" t="n">
        <v>7.787042187375357e-06</v>
      </c>
      <c r="AG50" t="n">
        <v>24</v>
      </c>
      <c r="AH50" t="n">
        <v>456835.5724439813</v>
      </c>
    </row>
    <row r="51">
      <c r="A51" t="n">
        <v>49</v>
      </c>
      <c r="B51" t="n">
        <v>70</v>
      </c>
      <c r="C51" t="inlineStr">
        <is>
          <t xml:space="preserve">CONCLUIDO	</t>
        </is>
      </c>
      <c r="D51" t="n">
        <v>4.975</v>
      </c>
      <c r="E51" t="n">
        <v>20.1</v>
      </c>
      <c r="F51" t="n">
        <v>17.55</v>
      </c>
      <c r="G51" t="n">
        <v>95.75</v>
      </c>
      <c r="H51" t="n">
        <v>1.48</v>
      </c>
      <c r="I51" t="n">
        <v>11</v>
      </c>
      <c r="J51" t="n">
        <v>158.84</v>
      </c>
      <c r="K51" t="n">
        <v>47.83</v>
      </c>
      <c r="L51" t="n">
        <v>13.25</v>
      </c>
      <c r="M51" t="n">
        <v>9</v>
      </c>
      <c r="N51" t="n">
        <v>27.76</v>
      </c>
      <c r="O51" t="n">
        <v>19823.75</v>
      </c>
      <c r="P51" t="n">
        <v>170.67</v>
      </c>
      <c r="Q51" t="n">
        <v>444.57</v>
      </c>
      <c r="R51" t="n">
        <v>69.66</v>
      </c>
      <c r="S51" t="n">
        <v>48.21</v>
      </c>
      <c r="T51" t="n">
        <v>4779.07</v>
      </c>
      <c r="U51" t="n">
        <v>0.6899999999999999</v>
      </c>
      <c r="V51" t="n">
        <v>0.78</v>
      </c>
      <c r="W51" t="n">
        <v>0.18</v>
      </c>
      <c r="X51" t="n">
        <v>0.28</v>
      </c>
      <c r="Y51" t="n">
        <v>1</v>
      </c>
      <c r="Z51" t="n">
        <v>10</v>
      </c>
      <c r="AA51" t="n">
        <v>368.7243214175188</v>
      </c>
      <c r="AB51" t="n">
        <v>504.5048835324459</v>
      </c>
      <c r="AC51" t="n">
        <v>456.3556455251598</v>
      </c>
      <c r="AD51" t="n">
        <v>368724.3214175188</v>
      </c>
      <c r="AE51" t="n">
        <v>504504.8835324459</v>
      </c>
      <c r="AF51" t="n">
        <v>7.790330568117677e-06</v>
      </c>
      <c r="AG51" t="n">
        <v>24</v>
      </c>
      <c r="AH51" t="n">
        <v>456355.6455251598</v>
      </c>
    </row>
    <row r="52">
      <c r="A52" t="n">
        <v>50</v>
      </c>
      <c r="B52" t="n">
        <v>70</v>
      </c>
      <c r="C52" t="inlineStr">
        <is>
          <t xml:space="preserve">CONCLUIDO	</t>
        </is>
      </c>
      <c r="D52" t="n">
        <v>4.9893</v>
      </c>
      <c r="E52" t="n">
        <v>20.04</v>
      </c>
      <c r="F52" t="n">
        <v>17.53</v>
      </c>
      <c r="G52" t="n">
        <v>105.16</v>
      </c>
      <c r="H52" t="n">
        <v>1.5</v>
      </c>
      <c r="I52" t="n">
        <v>10</v>
      </c>
      <c r="J52" t="n">
        <v>159.19</v>
      </c>
      <c r="K52" t="n">
        <v>47.83</v>
      </c>
      <c r="L52" t="n">
        <v>13.5</v>
      </c>
      <c r="M52" t="n">
        <v>8</v>
      </c>
      <c r="N52" t="n">
        <v>27.86</v>
      </c>
      <c r="O52" t="n">
        <v>19867.59</v>
      </c>
      <c r="P52" t="n">
        <v>169.35</v>
      </c>
      <c r="Q52" t="n">
        <v>444.55</v>
      </c>
      <c r="R52" t="n">
        <v>68.67</v>
      </c>
      <c r="S52" t="n">
        <v>48.21</v>
      </c>
      <c r="T52" t="n">
        <v>4288.83</v>
      </c>
      <c r="U52" t="n">
        <v>0.7</v>
      </c>
      <c r="V52" t="n">
        <v>0.78</v>
      </c>
      <c r="W52" t="n">
        <v>0.18</v>
      </c>
      <c r="X52" t="n">
        <v>0.25</v>
      </c>
      <c r="Y52" t="n">
        <v>1</v>
      </c>
      <c r="Z52" t="n">
        <v>10</v>
      </c>
      <c r="AA52" t="n">
        <v>367.6401714062151</v>
      </c>
      <c r="AB52" t="n">
        <v>503.0215016576573</v>
      </c>
      <c r="AC52" t="n">
        <v>455.0138355345615</v>
      </c>
      <c r="AD52" t="n">
        <v>367640.1714062151</v>
      </c>
      <c r="AE52" t="n">
        <v>503021.5016576573</v>
      </c>
      <c r="AF52" t="n">
        <v>7.812722875077292e-06</v>
      </c>
      <c r="AG52" t="n">
        <v>24</v>
      </c>
      <c r="AH52" t="n">
        <v>455013.8355345614</v>
      </c>
    </row>
    <row r="53">
      <c r="A53" t="n">
        <v>51</v>
      </c>
      <c r="B53" t="n">
        <v>70</v>
      </c>
      <c r="C53" t="inlineStr">
        <is>
          <t xml:space="preserve">CONCLUIDO	</t>
        </is>
      </c>
      <c r="D53" t="n">
        <v>4.9883</v>
      </c>
      <c r="E53" t="n">
        <v>20.05</v>
      </c>
      <c r="F53" t="n">
        <v>17.53</v>
      </c>
      <c r="G53" t="n">
        <v>105.18</v>
      </c>
      <c r="H53" t="n">
        <v>1.53</v>
      </c>
      <c r="I53" t="n">
        <v>10</v>
      </c>
      <c r="J53" t="n">
        <v>159.55</v>
      </c>
      <c r="K53" t="n">
        <v>47.83</v>
      </c>
      <c r="L53" t="n">
        <v>13.75</v>
      </c>
      <c r="M53" t="n">
        <v>8</v>
      </c>
      <c r="N53" t="n">
        <v>27.97</v>
      </c>
      <c r="O53" t="n">
        <v>19911.36</v>
      </c>
      <c r="P53" t="n">
        <v>169.39</v>
      </c>
      <c r="Q53" t="n">
        <v>444.55</v>
      </c>
      <c r="R53" t="n">
        <v>68.81</v>
      </c>
      <c r="S53" t="n">
        <v>48.21</v>
      </c>
      <c r="T53" t="n">
        <v>4360.5</v>
      </c>
      <c r="U53" t="n">
        <v>0.7</v>
      </c>
      <c r="V53" t="n">
        <v>0.78</v>
      </c>
      <c r="W53" t="n">
        <v>0.18</v>
      </c>
      <c r="X53" t="n">
        <v>0.25</v>
      </c>
      <c r="Y53" t="n">
        <v>1</v>
      </c>
      <c r="Z53" t="n">
        <v>10</v>
      </c>
      <c r="AA53" t="n">
        <v>367.6863222798159</v>
      </c>
      <c r="AB53" t="n">
        <v>503.0846473189508</v>
      </c>
      <c r="AC53" t="n">
        <v>455.0709546625666</v>
      </c>
      <c r="AD53" t="n">
        <v>367686.3222798159</v>
      </c>
      <c r="AE53" t="n">
        <v>503084.6473189509</v>
      </c>
      <c r="AF53" t="n">
        <v>7.81115697948571e-06</v>
      </c>
      <c r="AG53" t="n">
        <v>24</v>
      </c>
      <c r="AH53" t="n">
        <v>455070.9546625667</v>
      </c>
    </row>
    <row r="54">
      <c r="A54" t="n">
        <v>52</v>
      </c>
      <c r="B54" t="n">
        <v>70</v>
      </c>
      <c r="C54" t="inlineStr">
        <is>
          <t xml:space="preserve">CONCLUIDO	</t>
        </is>
      </c>
      <c r="D54" t="n">
        <v>4.9959</v>
      </c>
      <c r="E54" t="n">
        <v>20.02</v>
      </c>
      <c r="F54" t="n">
        <v>17.5</v>
      </c>
      <c r="G54" t="n">
        <v>104.99</v>
      </c>
      <c r="H54" t="n">
        <v>1.55</v>
      </c>
      <c r="I54" t="n">
        <v>10</v>
      </c>
      <c r="J54" t="n">
        <v>159.9</v>
      </c>
      <c r="K54" t="n">
        <v>47.83</v>
      </c>
      <c r="L54" t="n">
        <v>14</v>
      </c>
      <c r="M54" t="n">
        <v>8</v>
      </c>
      <c r="N54" t="n">
        <v>28.07</v>
      </c>
      <c r="O54" t="n">
        <v>19955.16</v>
      </c>
      <c r="P54" t="n">
        <v>168.59</v>
      </c>
      <c r="Q54" t="n">
        <v>444.55</v>
      </c>
      <c r="R54" t="n">
        <v>67.67</v>
      </c>
      <c r="S54" t="n">
        <v>48.21</v>
      </c>
      <c r="T54" t="n">
        <v>3790.15</v>
      </c>
      <c r="U54" t="n">
        <v>0.71</v>
      </c>
      <c r="V54" t="n">
        <v>0.78</v>
      </c>
      <c r="W54" t="n">
        <v>0.18</v>
      </c>
      <c r="X54" t="n">
        <v>0.22</v>
      </c>
      <c r="Y54" t="n">
        <v>1</v>
      </c>
      <c r="Z54" t="n">
        <v>10</v>
      </c>
      <c r="AA54" t="n">
        <v>367.0081107620305</v>
      </c>
      <c r="AB54" t="n">
        <v>502.1566883997365</v>
      </c>
      <c r="AC54" t="n">
        <v>454.2315588402035</v>
      </c>
      <c r="AD54" t="n">
        <v>367008.1107620305</v>
      </c>
      <c r="AE54" t="n">
        <v>502156.6883997365</v>
      </c>
      <c r="AF54" t="n">
        <v>7.823057785981728e-06</v>
      </c>
      <c r="AG54" t="n">
        <v>24</v>
      </c>
      <c r="AH54" t="n">
        <v>454231.5588402035</v>
      </c>
    </row>
    <row r="55">
      <c r="A55" t="n">
        <v>53</v>
      </c>
      <c r="B55" t="n">
        <v>70</v>
      </c>
      <c r="C55" t="inlineStr">
        <is>
          <t xml:space="preserve">CONCLUIDO	</t>
        </is>
      </c>
      <c r="D55" t="n">
        <v>5.0003</v>
      </c>
      <c r="E55" t="n">
        <v>20</v>
      </c>
      <c r="F55" t="n">
        <v>17.48</v>
      </c>
      <c r="G55" t="n">
        <v>104.89</v>
      </c>
      <c r="H55" t="n">
        <v>1.58</v>
      </c>
      <c r="I55" t="n">
        <v>10</v>
      </c>
      <c r="J55" t="n">
        <v>160.26</v>
      </c>
      <c r="K55" t="n">
        <v>47.83</v>
      </c>
      <c r="L55" t="n">
        <v>14.25</v>
      </c>
      <c r="M55" t="n">
        <v>8</v>
      </c>
      <c r="N55" t="n">
        <v>28.18</v>
      </c>
      <c r="O55" t="n">
        <v>19998.99</v>
      </c>
      <c r="P55" t="n">
        <v>167.59</v>
      </c>
      <c r="Q55" t="n">
        <v>444.56</v>
      </c>
      <c r="R55" t="n">
        <v>67.29000000000001</v>
      </c>
      <c r="S55" t="n">
        <v>48.21</v>
      </c>
      <c r="T55" t="n">
        <v>3598.23</v>
      </c>
      <c r="U55" t="n">
        <v>0.72</v>
      </c>
      <c r="V55" t="n">
        <v>0.78</v>
      </c>
      <c r="W55" t="n">
        <v>0.17</v>
      </c>
      <c r="X55" t="n">
        <v>0.2</v>
      </c>
      <c r="Y55" t="n">
        <v>1</v>
      </c>
      <c r="Z55" t="n">
        <v>10</v>
      </c>
      <c r="AA55" t="n">
        <v>366.3490383225774</v>
      </c>
      <c r="AB55" t="n">
        <v>501.2549164118528</v>
      </c>
      <c r="AC55" t="n">
        <v>453.4158507051985</v>
      </c>
      <c r="AD55" t="n">
        <v>366349.0383225774</v>
      </c>
      <c r="AE55" t="n">
        <v>501254.9164118528</v>
      </c>
      <c r="AF55" t="n">
        <v>7.829947726584689e-06</v>
      </c>
      <c r="AG55" t="n">
        <v>24</v>
      </c>
      <c r="AH55" t="n">
        <v>453415.8507051985</v>
      </c>
    </row>
    <row r="56">
      <c r="A56" t="n">
        <v>54</v>
      </c>
      <c r="B56" t="n">
        <v>70</v>
      </c>
      <c r="C56" t="inlineStr">
        <is>
          <t xml:space="preserve">CONCLUIDO	</t>
        </is>
      </c>
      <c r="D56" t="n">
        <v>4.9826</v>
      </c>
      <c r="E56" t="n">
        <v>20.07</v>
      </c>
      <c r="F56" t="n">
        <v>17.55</v>
      </c>
      <c r="G56" t="n">
        <v>105.31</v>
      </c>
      <c r="H56" t="n">
        <v>1.6</v>
      </c>
      <c r="I56" t="n">
        <v>10</v>
      </c>
      <c r="J56" t="n">
        <v>160.61</v>
      </c>
      <c r="K56" t="n">
        <v>47.83</v>
      </c>
      <c r="L56" t="n">
        <v>14.5</v>
      </c>
      <c r="M56" t="n">
        <v>8</v>
      </c>
      <c r="N56" t="n">
        <v>28.28</v>
      </c>
      <c r="O56" t="n">
        <v>20042.86</v>
      </c>
      <c r="P56" t="n">
        <v>166.9</v>
      </c>
      <c r="Q56" t="n">
        <v>444.57</v>
      </c>
      <c r="R56" t="n">
        <v>69.64</v>
      </c>
      <c r="S56" t="n">
        <v>48.21</v>
      </c>
      <c r="T56" t="n">
        <v>4774.2</v>
      </c>
      <c r="U56" t="n">
        <v>0.6899999999999999</v>
      </c>
      <c r="V56" t="n">
        <v>0.78</v>
      </c>
      <c r="W56" t="n">
        <v>0.18</v>
      </c>
      <c r="X56" t="n">
        <v>0.28</v>
      </c>
      <c r="Y56" t="n">
        <v>1</v>
      </c>
      <c r="Z56" t="n">
        <v>10</v>
      </c>
      <c r="AA56" t="n">
        <v>366.6890579320679</v>
      </c>
      <c r="AB56" t="n">
        <v>501.7201462421642</v>
      </c>
      <c r="AC56" t="n">
        <v>453.8366796534591</v>
      </c>
      <c r="AD56" t="n">
        <v>366689.0579320679</v>
      </c>
      <c r="AE56" t="n">
        <v>501720.1462421642</v>
      </c>
      <c r="AF56" t="n">
        <v>7.802231374613697e-06</v>
      </c>
      <c r="AG56" t="n">
        <v>24</v>
      </c>
      <c r="AH56" t="n">
        <v>453836.6796534591</v>
      </c>
    </row>
    <row r="57">
      <c r="A57" t="n">
        <v>55</v>
      </c>
      <c r="B57" t="n">
        <v>70</v>
      </c>
      <c r="C57" t="inlineStr">
        <is>
          <t xml:space="preserve">CONCLUIDO	</t>
        </is>
      </c>
      <c r="D57" t="n">
        <v>5.0012</v>
      </c>
      <c r="E57" t="n">
        <v>20</v>
      </c>
      <c r="F57" t="n">
        <v>17.51</v>
      </c>
      <c r="G57" t="n">
        <v>116.71</v>
      </c>
      <c r="H57" t="n">
        <v>1.62</v>
      </c>
      <c r="I57" t="n">
        <v>9</v>
      </c>
      <c r="J57" t="n">
        <v>160.97</v>
      </c>
      <c r="K57" t="n">
        <v>47.83</v>
      </c>
      <c r="L57" t="n">
        <v>14.75</v>
      </c>
      <c r="M57" t="n">
        <v>7</v>
      </c>
      <c r="N57" t="n">
        <v>28.39</v>
      </c>
      <c r="O57" t="n">
        <v>20086.77</v>
      </c>
      <c r="P57" t="n">
        <v>164.64</v>
      </c>
      <c r="Q57" t="n">
        <v>444.56</v>
      </c>
      <c r="R57" t="n">
        <v>68.09</v>
      </c>
      <c r="S57" t="n">
        <v>48.21</v>
      </c>
      <c r="T57" t="n">
        <v>4006.88</v>
      </c>
      <c r="U57" t="n">
        <v>0.71</v>
      </c>
      <c r="V57" t="n">
        <v>0.78</v>
      </c>
      <c r="W57" t="n">
        <v>0.18</v>
      </c>
      <c r="X57" t="n">
        <v>0.23</v>
      </c>
      <c r="Y57" t="n">
        <v>1</v>
      </c>
      <c r="Z57" t="n">
        <v>10</v>
      </c>
      <c r="AA57" t="n">
        <v>364.9863004260575</v>
      </c>
      <c r="AB57" t="n">
        <v>499.3903583020812</v>
      </c>
      <c r="AC57" t="n">
        <v>451.7292434044998</v>
      </c>
      <c r="AD57" t="n">
        <v>364986.3004260575</v>
      </c>
      <c r="AE57" t="n">
        <v>499390.3583020812</v>
      </c>
      <c r="AF57" t="n">
        <v>7.831357032617111e-06</v>
      </c>
      <c r="AG57" t="n">
        <v>24</v>
      </c>
      <c r="AH57" t="n">
        <v>451729.2434044998</v>
      </c>
    </row>
    <row r="58">
      <c r="A58" t="n">
        <v>56</v>
      </c>
      <c r="B58" t="n">
        <v>70</v>
      </c>
      <c r="C58" t="inlineStr">
        <is>
          <t xml:space="preserve">CONCLUIDO	</t>
        </is>
      </c>
      <c r="D58" t="n">
        <v>5.0018</v>
      </c>
      <c r="E58" t="n">
        <v>19.99</v>
      </c>
      <c r="F58" t="n">
        <v>17.5</v>
      </c>
      <c r="G58" t="n">
        <v>116.7</v>
      </c>
      <c r="H58" t="n">
        <v>1.65</v>
      </c>
      <c r="I58" t="n">
        <v>9</v>
      </c>
      <c r="J58" t="n">
        <v>161.32</v>
      </c>
      <c r="K58" t="n">
        <v>47.83</v>
      </c>
      <c r="L58" t="n">
        <v>15</v>
      </c>
      <c r="M58" t="n">
        <v>7</v>
      </c>
      <c r="N58" t="n">
        <v>28.5</v>
      </c>
      <c r="O58" t="n">
        <v>20130.71</v>
      </c>
      <c r="P58" t="n">
        <v>164.67</v>
      </c>
      <c r="Q58" t="n">
        <v>444.57</v>
      </c>
      <c r="R58" t="n">
        <v>68.05</v>
      </c>
      <c r="S58" t="n">
        <v>48.21</v>
      </c>
      <c r="T58" t="n">
        <v>3983.31</v>
      </c>
      <c r="U58" t="n">
        <v>0.71</v>
      </c>
      <c r="V58" t="n">
        <v>0.78</v>
      </c>
      <c r="W58" t="n">
        <v>0.18</v>
      </c>
      <c r="X58" t="n">
        <v>0.23</v>
      </c>
      <c r="Y58" t="n">
        <v>1</v>
      </c>
      <c r="Z58" t="n">
        <v>10</v>
      </c>
      <c r="AA58" t="n">
        <v>364.955882368468</v>
      </c>
      <c r="AB58" t="n">
        <v>499.3487389737373</v>
      </c>
      <c r="AC58" t="n">
        <v>451.6915961664399</v>
      </c>
      <c r="AD58" t="n">
        <v>364955.882368468</v>
      </c>
      <c r="AE58" t="n">
        <v>499348.7389737373</v>
      </c>
      <c r="AF58" t="n">
        <v>7.83229656997206e-06</v>
      </c>
      <c r="AG58" t="n">
        <v>24</v>
      </c>
      <c r="AH58" t="n">
        <v>451691.5961664399</v>
      </c>
    </row>
    <row r="59">
      <c r="A59" t="n">
        <v>57</v>
      </c>
      <c r="B59" t="n">
        <v>70</v>
      </c>
      <c r="C59" t="inlineStr">
        <is>
          <t xml:space="preserve">CONCLUIDO	</t>
        </is>
      </c>
      <c r="D59" t="n">
        <v>5.0063</v>
      </c>
      <c r="E59" t="n">
        <v>19.98</v>
      </c>
      <c r="F59" t="n">
        <v>17.49</v>
      </c>
      <c r="G59" t="n">
        <v>116.58</v>
      </c>
      <c r="H59" t="n">
        <v>1.67</v>
      </c>
      <c r="I59" t="n">
        <v>9</v>
      </c>
      <c r="J59" t="n">
        <v>161.68</v>
      </c>
      <c r="K59" t="n">
        <v>47.83</v>
      </c>
      <c r="L59" t="n">
        <v>15.25</v>
      </c>
      <c r="M59" t="n">
        <v>7</v>
      </c>
      <c r="N59" t="n">
        <v>28.6</v>
      </c>
      <c r="O59" t="n">
        <v>20174.69</v>
      </c>
      <c r="P59" t="n">
        <v>164.65</v>
      </c>
      <c r="Q59" t="n">
        <v>444.55</v>
      </c>
      <c r="R59" t="n">
        <v>67.40000000000001</v>
      </c>
      <c r="S59" t="n">
        <v>48.21</v>
      </c>
      <c r="T59" t="n">
        <v>3661.13</v>
      </c>
      <c r="U59" t="n">
        <v>0.72</v>
      </c>
      <c r="V59" t="n">
        <v>0.78</v>
      </c>
      <c r="W59" t="n">
        <v>0.18</v>
      </c>
      <c r="X59" t="n">
        <v>0.21</v>
      </c>
      <c r="Y59" t="n">
        <v>1</v>
      </c>
      <c r="Z59" t="n">
        <v>10</v>
      </c>
      <c r="AA59" t="n">
        <v>364.7994559620372</v>
      </c>
      <c r="AB59" t="n">
        <v>499.1347094634128</v>
      </c>
      <c r="AC59" t="n">
        <v>451.4979933321885</v>
      </c>
      <c r="AD59" t="n">
        <v>364799.4559620372</v>
      </c>
      <c r="AE59" t="n">
        <v>499134.7094634128</v>
      </c>
      <c r="AF59" t="n">
        <v>7.839343100134177e-06</v>
      </c>
      <c r="AG59" t="n">
        <v>24</v>
      </c>
      <c r="AH59" t="n">
        <v>451497.9933321885</v>
      </c>
    </row>
    <row r="60">
      <c r="A60" t="n">
        <v>58</v>
      </c>
      <c r="B60" t="n">
        <v>70</v>
      </c>
      <c r="C60" t="inlineStr">
        <is>
          <t xml:space="preserve">CONCLUIDO	</t>
        </is>
      </c>
      <c r="D60" t="n">
        <v>5.0008</v>
      </c>
      <c r="E60" t="n">
        <v>20</v>
      </c>
      <c r="F60" t="n">
        <v>17.51</v>
      </c>
      <c r="G60" t="n">
        <v>116.72</v>
      </c>
      <c r="H60" t="n">
        <v>1.69</v>
      </c>
      <c r="I60" t="n">
        <v>9</v>
      </c>
      <c r="J60" t="n">
        <v>162.04</v>
      </c>
      <c r="K60" t="n">
        <v>47.83</v>
      </c>
      <c r="L60" t="n">
        <v>15.5</v>
      </c>
      <c r="M60" t="n">
        <v>7</v>
      </c>
      <c r="N60" t="n">
        <v>28.71</v>
      </c>
      <c r="O60" t="n">
        <v>20218.71</v>
      </c>
      <c r="P60" t="n">
        <v>164.32</v>
      </c>
      <c r="Q60" t="n">
        <v>444.55</v>
      </c>
      <c r="R60" t="n">
        <v>68.19</v>
      </c>
      <c r="S60" t="n">
        <v>48.21</v>
      </c>
      <c r="T60" t="n">
        <v>4056.06</v>
      </c>
      <c r="U60" t="n">
        <v>0.71</v>
      </c>
      <c r="V60" t="n">
        <v>0.78</v>
      </c>
      <c r="W60" t="n">
        <v>0.18</v>
      </c>
      <c r="X60" t="n">
        <v>0.23</v>
      </c>
      <c r="Y60" t="n">
        <v>1</v>
      </c>
      <c r="Z60" t="n">
        <v>10</v>
      </c>
      <c r="AA60" t="n">
        <v>364.8419951949056</v>
      </c>
      <c r="AB60" t="n">
        <v>499.1929135185217</v>
      </c>
      <c r="AC60" t="n">
        <v>451.5506424739677</v>
      </c>
      <c r="AD60" t="n">
        <v>364841.9951949056</v>
      </c>
      <c r="AE60" t="n">
        <v>499192.9135185217</v>
      </c>
      <c r="AF60" t="n">
        <v>7.830730674380478e-06</v>
      </c>
      <c r="AG60" t="n">
        <v>24</v>
      </c>
      <c r="AH60" t="n">
        <v>451550.6424739677</v>
      </c>
    </row>
    <row r="61">
      <c r="A61" t="n">
        <v>59</v>
      </c>
      <c r="B61" t="n">
        <v>70</v>
      </c>
      <c r="C61" t="inlineStr">
        <is>
          <t xml:space="preserve">CONCLUIDO	</t>
        </is>
      </c>
      <c r="D61" t="n">
        <v>5.0059</v>
      </c>
      <c r="E61" t="n">
        <v>19.98</v>
      </c>
      <c r="F61" t="n">
        <v>17.49</v>
      </c>
      <c r="G61" t="n">
        <v>116.59</v>
      </c>
      <c r="H61" t="n">
        <v>1.72</v>
      </c>
      <c r="I61" t="n">
        <v>9</v>
      </c>
      <c r="J61" t="n">
        <v>162.4</v>
      </c>
      <c r="K61" t="n">
        <v>47.83</v>
      </c>
      <c r="L61" t="n">
        <v>15.75</v>
      </c>
      <c r="M61" t="n">
        <v>7</v>
      </c>
      <c r="N61" t="n">
        <v>28.82</v>
      </c>
      <c r="O61" t="n">
        <v>20262.76</v>
      </c>
      <c r="P61" t="n">
        <v>163.75</v>
      </c>
      <c r="Q61" t="n">
        <v>444.57</v>
      </c>
      <c r="R61" t="n">
        <v>67.38</v>
      </c>
      <c r="S61" t="n">
        <v>48.21</v>
      </c>
      <c r="T61" t="n">
        <v>3649.34</v>
      </c>
      <c r="U61" t="n">
        <v>0.72</v>
      </c>
      <c r="V61" t="n">
        <v>0.78</v>
      </c>
      <c r="W61" t="n">
        <v>0.18</v>
      </c>
      <c r="X61" t="n">
        <v>0.21</v>
      </c>
      <c r="Y61" t="n">
        <v>1</v>
      </c>
      <c r="Z61" t="n">
        <v>10</v>
      </c>
      <c r="AA61" t="n">
        <v>364.3750502959473</v>
      </c>
      <c r="AB61" t="n">
        <v>498.554018907612</v>
      </c>
      <c r="AC61" t="n">
        <v>450.972723068029</v>
      </c>
      <c r="AD61" t="n">
        <v>364375.0502959474</v>
      </c>
      <c r="AE61" t="n">
        <v>498554.018907612</v>
      </c>
      <c r="AF61" t="n">
        <v>7.838716741897545e-06</v>
      </c>
      <c r="AG61" t="n">
        <v>24</v>
      </c>
      <c r="AH61" t="n">
        <v>450972.723068029</v>
      </c>
    </row>
    <row r="62">
      <c r="A62" t="n">
        <v>60</v>
      </c>
      <c r="B62" t="n">
        <v>70</v>
      </c>
      <c r="C62" t="inlineStr">
        <is>
          <t xml:space="preserve">CONCLUIDO	</t>
        </is>
      </c>
      <c r="D62" t="n">
        <v>5.0052</v>
      </c>
      <c r="E62" t="n">
        <v>19.98</v>
      </c>
      <c r="F62" t="n">
        <v>17.49</v>
      </c>
      <c r="G62" t="n">
        <v>116.61</v>
      </c>
      <c r="H62" t="n">
        <v>1.74</v>
      </c>
      <c r="I62" t="n">
        <v>9</v>
      </c>
      <c r="J62" t="n">
        <v>162.75</v>
      </c>
      <c r="K62" t="n">
        <v>47.83</v>
      </c>
      <c r="L62" t="n">
        <v>16</v>
      </c>
      <c r="M62" t="n">
        <v>7</v>
      </c>
      <c r="N62" t="n">
        <v>28.92</v>
      </c>
      <c r="O62" t="n">
        <v>20306.85</v>
      </c>
      <c r="P62" t="n">
        <v>163.12</v>
      </c>
      <c r="Q62" t="n">
        <v>444.55</v>
      </c>
      <c r="R62" t="n">
        <v>67.54000000000001</v>
      </c>
      <c r="S62" t="n">
        <v>48.21</v>
      </c>
      <c r="T62" t="n">
        <v>3730.23</v>
      </c>
      <c r="U62" t="n">
        <v>0.71</v>
      </c>
      <c r="V62" t="n">
        <v>0.78</v>
      </c>
      <c r="W62" t="n">
        <v>0.18</v>
      </c>
      <c r="X62" t="n">
        <v>0.21</v>
      </c>
      <c r="Y62" t="n">
        <v>1</v>
      </c>
      <c r="Z62" t="n">
        <v>10</v>
      </c>
      <c r="AA62" t="n">
        <v>364.0888267579003</v>
      </c>
      <c r="AB62" t="n">
        <v>498.1623952355649</v>
      </c>
      <c r="AC62" t="n">
        <v>450.6184754095948</v>
      </c>
      <c r="AD62" t="n">
        <v>364088.8267579003</v>
      </c>
      <c r="AE62" t="n">
        <v>498162.3952355649</v>
      </c>
      <c r="AF62" t="n">
        <v>7.837620614983439e-06</v>
      </c>
      <c r="AG62" t="n">
        <v>24</v>
      </c>
      <c r="AH62" t="n">
        <v>450618.4754095948</v>
      </c>
    </row>
    <row r="63">
      <c r="A63" t="n">
        <v>61</v>
      </c>
      <c r="B63" t="n">
        <v>70</v>
      </c>
      <c r="C63" t="inlineStr">
        <is>
          <t xml:space="preserve">CONCLUIDO	</t>
        </is>
      </c>
      <c r="D63" t="n">
        <v>4.9947</v>
      </c>
      <c r="E63" t="n">
        <v>20.02</v>
      </c>
      <c r="F63" t="n">
        <v>17.53</v>
      </c>
      <c r="G63" t="n">
        <v>116.89</v>
      </c>
      <c r="H63" t="n">
        <v>1.77</v>
      </c>
      <c r="I63" t="n">
        <v>9</v>
      </c>
      <c r="J63" t="n">
        <v>163.11</v>
      </c>
      <c r="K63" t="n">
        <v>47.83</v>
      </c>
      <c r="L63" t="n">
        <v>16.25</v>
      </c>
      <c r="M63" t="n">
        <v>7</v>
      </c>
      <c r="N63" t="n">
        <v>29.03</v>
      </c>
      <c r="O63" t="n">
        <v>20350.97</v>
      </c>
      <c r="P63" t="n">
        <v>162.26</v>
      </c>
      <c r="Q63" t="n">
        <v>444.55</v>
      </c>
      <c r="R63" t="n">
        <v>69.23</v>
      </c>
      <c r="S63" t="n">
        <v>48.21</v>
      </c>
      <c r="T63" t="n">
        <v>4574.73</v>
      </c>
      <c r="U63" t="n">
        <v>0.7</v>
      </c>
      <c r="V63" t="n">
        <v>0.78</v>
      </c>
      <c r="W63" t="n">
        <v>0.17</v>
      </c>
      <c r="X63" t="n">
        <v>0.26</v>
      </c>
      <c r="Y63" t="n">
        <v>1</v>
      </c>
      <c r="Z63" t="n">
        <v>10</v>
      </c>
      <c r="AA63" t="n">
        <v>364.0625899980922</v>
      </c>
      <c r="AB63" t="n">
        <v>498.1264969433111</v>
      </c>
      <c r="AC63" t="n">
        <v>450.5860031999701</v>
      </c>
      <c r="AD63" t="n">
        <v>364062.5899980922</v>
      </c>
      <c r="AE63" t="n">
        <v>498126.4969433111</v>
      </c>
      <c r="AF63" t="n">
        <v>7.821178711271832e-06</v>
      </c>
      <c r="AG63" t="n">
        <v>24</v>
      </c>
      <c r="AH63" t="n">
        <v>450586.0031999701</v>
      </c>
    </row>
    <row r="64">
      <c r="A64" t="n">
        <v>62</v>
      </c>
      <c r="B64" t="n">
        <v>70</v>
      </c>
      <c r="C64" t="inlineStr">
        <is>
          <t xml:space="preserve">CONCLUIDO	</t>
        </is>
      </c>
      <c r="D64" t="n">
        <v>5.0225</v>
      </c>
      <c r="E64" t="n">
        <v>19.91</v>
      </c>
      <c r="F64" t="n">
        <v>17.45</v>
      </c>
      <c r="G64" t="n">
        <v>130.88</v>
      </c>
      <c r="H64" t="n">
        <v>1.79</v>
      </c>
      <c r="I64" t="n">
        <v>8</v>
      </c>
      <c r="J64" t="n">
        <v>163.47</v>
      </c>
      <c r="K64" t="n">
        <v>47.83</v>
      </c>
      <c r="L64" t="n">
        <v>16.5</v>
      </c>
      <c r="M64" t="n">
        <v>6</v>
      </c>
      <c r="N64" t="n">
        <v>29.14</v>
      </c>
      <c r="O64" t="n">
        <v>20395.14</v>
      </c>
      <c r="P64" t="n">
        <v>160.9</v>
      </c>
      <c r="Q64" t="n">
        <v>444.55</v>
      </c>
      <c r="R64" t="n">
        <v>66.2</v>
      </c>
      <c r="S64" t="n">
        <v>48.21</v>
      </c>
      <c r="T64" t="n">
        <v>3067.38</v>
      </c>
      <c r="U64" t="n">
        <v>0.73</v>
      </c>
      <c r="V64" t="n">
        <v>0.78</v>
      </c>
      <c r="W64" t="n">
        <v>0.18</v>
      </c>
      <c r="X64" t="n">
        <v>0.17</v>
      </c>
      <c r="Y64" t="n">
        <v>1</v>
      </c>
      <c r="Z64" t="n">
        <v>10</v>
      </c>
      <c r="AA64" t="n">
        <v>362.455809666279</v>
      </c>
      <c r="AB64" t="n">
        <v>495.928029207179</v>
      </c>
      <c r="AC64" t="n">
        <v>448.5973541390056</v>
      </c>
      <c r="AD64" t="n">
        <v>362455.809666279</v>
      </c>
      <c r="AE64" t="n">
        <v>495928.029207179</v>
      </c>
      <c r="AF64" t="n">
        <v>7.864710608717795e-06</v>
      </c>
      <c r="AG64" t="n">
        <v>24</v>
      </c>
      <c r="AH64" t="n">
        <v>448597.3541390056</v>
      </c>
    </row>
    <row r="65">
      <c r="A65" t="n">
        <v>63</v>
      </c>
      <c r="B65" t="n">
        <v>70</v>
      </c>
      <c r="C65" t="inlineStr">
        <is>
          <t xml:space="preserve">CONCLUIDO	</t>
        </is>
      </c>
      <c r="D65" t="n">
        <v>5.015</v>
      </c>
      <c r="E65" t="n">
        <v>19.94</v>
      </c>
      <c r="F65" t="n">
        <v>17.48</v>
      </c>
      <c r="G65" t="n">
        <v>131.11</v>
      </c>
      <c r="H65" t="n">
        <v>1.81</v>
      </c>
      <c r="I65" t="n">
        <v>8</v>
      </c>
      <c r="J65" t="n">
        <v>163.83</v>
      </c>
      <c r="K65" t="n">
        <v>47.83</v>
      </c>
      <c r="L65" t="n">
        <v>16.75</v>
      </c>
      <c r="M65" t="n">
        <v>4</v>
      </c>
      <c r="N65" t="n">
        <v>29.25</v>
      </c>
      <c r="O65" t="n">
        <v>20439.33</v>
      </c>
      <c r="P65" t="n">
        <v>161.24</v>
      </c>
      <c r="Q65" t="n">
        <v>444.6</v>
      </c>
      <c r="R65" t="n">
        <v>67.23999999999999</v>
      </c>
      <c r="S65" t="n">
        <v>48.21</v>
      </c>
      <c r="T65" t="n">
        <v>3583.54</v>
      </c>
      <c r="U65" t="n">
        <v>0.72</v>
      </c>
      <c r="V65" t="n">
        <v>0.78</v>
      </c>
      <c r="W65" t="n">
        <v>0.18</v>
      </c>
      <c r="X65" t="n">
        <v>0.2</v>
      </c>
      <c r="Y65" t="n">
        <v>1</v>
      </c>
      <c r="Z65" t="n">
        <v>10</v>
      </c>
      <c r="AA65" t="n">
        <v>362.8991034686386</v>
      </c>
      <c r="AB65" t="n">
        <v>496.5345633443097</v>
      </c>
      <c r="AC65" t="n">
        <v>449.1460015093646</v>
      </c>
      <c r="AD65" t="n">
        <v>362899.1034686386</v>
      </c>
      <c r="AE65" t="n">
        <v>496534.5633443097</v>
      </c>
      <c r="AF65" t="n">
        <v>7.852966391780935e-06</v>
      </c>
      <c r="AG65" t="n">
        <v>24</v>
      </c>
      <c r="AH65" t="n">
        <v>449146.0015093646</v>
      </c>
    </row>
    <row r="66">
      <c r="A66" t="n">
        <v>64</v>
      </c>
      <c r="B66" t="n">
        <v>70</v>
      </c>
      <c r="C66" t="inlineStr">
        <is>
          <t xml:space="preserve">CONCLUIDO	</t>
        </is>
      </c>
      <c r="D66" t="n">
        <v>5.0153</v>
      </c>
      <c r="E66" t="n">
        <v>19.94</v>
      </c>
      <c r="F66" t="n">
        <v>17.48</v>
      </c>
      <c r="G66" t="n">
        <v>131.1</v>
      </c>
      <c r="H66" t="n">
        <v>1.83</v>
      </c>
      <c r="I66" t="n">
        <v>8</v>
      </c>
      <c r="J66" t="n">
        <v>164.19</v>
      </c>
      <c r="K66" t="n">
        <v>47.83</v>
      </c>
      <c r="L66" t="n">
        <v>17</v>
      </c>
      <c r="M66" t="n">
        <v>4</v>
      </c>
      <c r="N66" t="n">
        <v>29.36</v>
      </c>
      <c r="O66" t="n">
        <v>20483.57</v>
      </c>
      <c r="P66" t="n">
        <v>160.37</v>
      </c>
      <c r="Q66" t="n">
        <v>444.55</v>
      </c>
      <c r="R66" t="n">
        <v>67.14</v>
      </c>
      <c r="S66" t="n">
        <v>48.21</v>
      </c>
      <c r="T66" t="n">
        <v>3533.73</v>
      </c>
      <c r="U66" t="n">
        <v>0.72</v>
      </c>
      <c r="V66" t="n">
        <v>0.78</v>
      </c>
      <c r="W66" t="n">
        <v>0.18</v>
      </c>
      <c r="X66" t="n">
        <v>0.2</v>
      </c>
      <c r="Y66" t="n">
        <v>1</v>
      </c>
      <c r="Z66" t="n">
        <v>10</v>
      </c>
      <c r="AA66" t="n">
        <v>362.4718424472333</v>
      </c>
      <c r="AB66" t="n">
        <v>495.949965965397</v>
      </c>
      <c r="AC66" t="n">
        <v>448.6171972838078</v>
      </c>
      <c r="AD66" t="n">
        <v>362471.8424472333</v>
      </c>
      <c r="AE66" t="n">
        <v>495949.965965397</v>
      </c>
      <c r="AF66" t="n">
        <v>7.85343616045841e-06</v>
      </c>
      <c r="AG66" t="n">
        <v>24</v>
      </c>
      <c r="AH66" t="n">
        <v>448617.1972838078</v>
      </c>
    </row>
    <row r="67">
      <c r="A67" t="n">
        <v>65</v>
      </c>
      <c r="B67" t="n">
        <v>70</v>
      </c>
      <c r="C67" t="inlineStr">
        <is>
          <t xml:space="preserve">CONCLUIDO	</t>
        </is>
      </c>
      <c r="D67" t="n">
        <v>5.0167</v>
      </c>
      <c r="E67" t="n">
        <v>19.93</v>
      </c>
      <c r="F67" t="n">
        <v>17.47</v>
      </c>
      <c r="G67" t="n">
        <v>131.06</v>
      </c>
      <c r="H67" t="n">
        <v>1.86</v>
      </c>
      <c r="I67" t="n">
        <v>8</v>
      </c>
      <c r="J67" t="n">
        <v>164.54</v>
      </c>
      <c r="K67" t="n">
        <v>47.83</v>
      </c>
      <c r="L67" t="n">
        <v>17.25</v>
      </c>
      <c r="M67" t="n">
        <v>4</v>
      </c>
      <c r="N67" t="n">
        <v>29.47</v>
      </c>
      <c r="O67" t="n">
        <v>20527.85</v>
      </c>
      <c r="P67" t="n">
        <v>159.72</v>
      </c>
      <c r="Q67" t="n">
        <v>444.55</v>
      </c>
      <c r="R67" t="n">
        <v>67.01000000000001</v>
      </c>
      <c r="S67" t="n">
        <v>48.21</v>
      </c>
      <c r="T67" t="n">
        <v>3470.64</v>
      </c>
      <c r="U67" t="n">
        <v>0.72</v>
      </c>
      <c r="V67" t="n">
        <v>0.78</v>
      </c>
      <c r="W67" t="n">
        <v>0.18</v>
      </c>
      <c r="X67" t="n">
        <v>0.2</v>
      </c>
      <c r="Y67" t="n">
        <v>1</v>
      </c>
      <c r="Z67" t="n">
        <v>10</v>
      </c>
      <c r="AA67" t="n">
        <v>362.0935146038288</v>
      </c>
      <c r="AB67" t="n">
        <v>495.4323211194045</v>
      </c>
      <c r="AC67" t="n">
        <v>448.1489557353976</v>
      </c>
      <c r="AD67" t="n">
        <v>362093.5146038288</v>
      </c>
      <c r="AE67" t="n">
        <v>495432.3211194045</v>
      </c>
      <c r="AF67" t="n">
        <v>7.855628414286623e-06</v>
      </c>
      <c r="AG67" t="n">
        <v>24</v>
      </c>
      <c r="AH67" t="n">
        <v>448148.9557353976</v>
      </c>
    </row>
    <row r="68">
      <c r="A68" t="n">
        <v>66</v>
      </c>
      <c r="B68" t="n">
        <v>70</v>
      </c>
      <c r="C68" t="inlineStr">
        <is>
          <t xml:space="preserve">CONCLUIDO	</t>
        </is>
      </c>
      <c r="D68" t="n">
        <v>5.0169</v>
      </c>
      <c r="E68" t="n">
        <v>19.93</v>
      </c>
      <c r="F68" t="n">
        <v>17.47</v>
      </c>
      <c r="G68" t="n">
        <v>131.05</v>
      </c>
      <c r="H68" t="n">
        <v>1.88</v>
      </c>
      <c r="I68" t="n">
        <v>8</v>
      </c>
      <c r="J68" t="n">
        <v>164.9</v>
      </c>
      <c r="K68" t="n">
        <v>47.83</v>
      </c>
      <c r="L68" t="n">
        <v>17.5</v>
      </c>
      <c r="M68" t="n">
        <v>2</v>
      </c>
      <c r="N68" t="n">
        <v>29.58</v>
      </c>
      <c r="O68" t="n">
        <v>20572.16</v>
      </c>
      <c r="P68" t="n">
        <v>159.32</v>
      </c>
      <c r="Q68" t="n">
        <v>444.56</v>
      </c>
      <c r="R68" t="n">
        <v>66.79000000000001</v>
      </c>
      <c r="S68" t="n">
        <v>48.21</v>
      </c>
      <c r="T68" t="n">
        <v>3361.1</v>
      </c>
      <c r="U68" t="n">
        <v>0.72</v>
      </c>
      <c r="V68" t="n">
        <v>0.78</v>
      </c>
      <c r="W68" t="n">
        <v>0.18</v>
      </c>
      <c r="X68" t="n">
        <v>0.2</v>
      </c>
      <c r="Y68" t="n">
        <v>1</v>
      </c>
      <c r="Z68" t="n">
        <v>10</v>
      </c>
      <c r="AA68" t="n">
        <v>361.8955749072088</v>
      </c>
      <c r="AB68" t="n">
        <v>495.1614912940059</v>
      </c>
      <c r="AC68" t="n">
        <v>447.9039735284231</v>
      </c>
      <c r="AD68" t="n">
        <v>361895.5749072088</v>
      </c>
      <c r="AE68" t="n">
        <v>495161.4912940059</v>
      </c>
      <c r="AF68" t="n">
        <v>7.855941593404939e-06</v>
      </c>
      <c r="AG68" t="n">
        <v>24</v>
      </c>
      <c r="AH68" t="n">
        <v>447903.9735284231</v>
      </c>
    </row>
    <row r="69">
      <c r="A69" t="n">
        <v>67</v>
      </c>
      <c r="B69" t="n">
        <v>70</v>
      </c>
      <c r="C69" t="inlineStr">
        <is>
          <t xml:space="preserve">CONCLUIDO	</t>
        </is>
      </c>
      <c r="D69" t="n">
        <v>5.0161</v>
      </c>
      <c r="E69" t="n">
        <v>19.94</v>
      </c>
      <c r="F69" t="n">
        <v>17.48</v>
      </c>
      <c r="G69" t="n">
        <v>131.07</v>
      </c>
      <c r="H69" t="n">
        <v>1.9</v>
      </c>
      <c r="I69" t="n">
        <v>8</v>
      </c>
      <c r="J69" t="n">
        <v>165.26</v>
      </c>
      <c r="K69" t="n">
        <v>47.83</v>
      </c>
      <c r="L69" t="n">
        <v>17.75</v>
      </c>
      <c r="M69" t="n">
        <v>2</v>
      </c>
      <c r="N69" t="n">
        <v>29.69</v>
      </c>
      <c r="O69" t="n">
        <v>20616.5</v>
      </c>
      <c r="P69" t="n">
        <v>159.23</v>
      </c>
      <c r="Q69" t="n">
        <v>444.56</v>
      </c>
      <c r="R69" t="n">
        <v>66.95</v>
      </c>
      <c r="S69" t="n">
        <v>48.21</v>
      </c>
      <c r="T69" t="n">
        <v>3438.49</v>
      </c>
      <c r="U69" t="n">
        <v>0.72</v>
      </c>
      <c r="V69" t="n">
        <v>0.78</v>
      </c>
      <c r="W69" t="n">
        <v>0.18</v>
      </c>
      <c r="X69" t="n">
        <v>0.2</v>
      </c>
      <c r="Y69" t="n">
        <v>1</v>
      </c>
      <c r="Z69" t="n">
        <v>10</v>
      </c>
      <c r="AA69" t="n">
        <v>361.9016984863364</v>
      </c>
      <c r="AB69" t="n">
        <v>495.1698698451215</v>
      </c>
      <c r="AC69" t="n">
        <v>447.9115524423795</v>
      </c>
      <c r="AD69" t="n">
        <v>361901.6984863364</v>
      </c>
      <c r="AE69" t="n">
        <v>495169.8698451215</v>
      </c>
      <c r="AF69" t="n">
        <v>7.854688876931676e-06</v>
      </c>
      <c r="AG69" t="n">
        <v>24</v>
      </c>
      <c r="AH69" t="n">
        <v>447911.5524423795</v>
      </c>
    </row>
    <row r="70">
      <c r="A70" t="n">
        <v>68</v>
      </c>
      <c r="B70" t="n">
        <v>70</v>
      </c>
      <c r="C70" t="inlineStr">
        <is>
          <t xml:space="preserve">CONCLUIDO	</t>
        </is>
      </c>
      <c r="D70" t="n">
        <v>5.0157</v>
      </c>
      <c r="E70" t="n">
        <v>19.94</v>
      </c>
      <c r="F70" t="n">
        <v>17.48</v>
      </c>
      <c r="G70" t="n">
        <v>131.08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2</v>
      </c>
      <c r="N70" t="n">
        <v>29.8</v>
      </c>
      <c r="O70" t="n">
        <v>20660.89</v>
      </c>
      <c r="P70" t="n">
        <v>159.49</v>
      </c>
      <c r="Q70" t="n">
        <v>444.55</v>
      </c>
      <c r="R70" t="n">
        <v>67.01000000000001</v>
      </c>
      <c r="S70" t="n">
        <v>48.21</v>
      </c>
      <c r="T70" t="n">
        <v>3467.9</v>
      </c>
      <c r="U70" t="n">
        <v>0.72</v>
      </c>
      <c r="V70" t="n">
        <v>0.78</v>
      </c>
      <c r="W70" t="n">
        <v>0.18</v>
      </c>
      <c r="X70" t="n">
        <v>0.2</v>
      </c>
      <c r="Y70" t="n">
        <v>1</v>
      </c>
      <c r="Z70" t="n">
        <v>10</v>
      </c>
      <c r="AA70" t="n">
        <v>362.0372609293511</v>
      </c>
      <c r="AB70" t="n">
        <v>495.3553523602472</v>
      </c>
      <c r="AC70" t="n">
        <v>448.079332766588</v>
      </c>
      <c r="AD70" t="n">
        <v>362037.2609293511</v>
      </c>
      <c r="AE70" t="n">
        <v>495355.3523602472</v>
      </c>
      <c r="AF70" t="n">
        <v>7.854062518695041e-06</v>
      </c>
      <c r="AG70" t="n">
        <v>24</v>
      </c>
      <c r="AH70" t="n">
        <v>448079.332766588</v>
      </c>
    </row>
    <row r="71">
      <c r="A71" t="n">
        <v>69</v>
      </c>
      <c r="B71" t="n">
        <v>70</v>
      </c>
      <c r="C71" t="inlineStr">
        <is>
          <t xml:space="preserve">CONCLUIDO	</t>
        </is>
      </c>
      <c r="D71" t="n">
        <v>5.0131</v>
      </c>
      <c r="E71" t="n">
        <v>19.95</v>
      </c>
      <c r="F71" t="n">
        <v>17.49</v>
      </c>
      <c r="G71" t="n">
        <v>131.16</v>
      </c>
      <c r="H71" t="n">
        <v>1.95</v>
      </c>
      <c r="I71" t="n">
        <v>8</v>
      </c>
      <c r="J71" t="n">
        <v>165.98</v>
      </c>
      <c r="K71" t="n">
        <v>47.83</v>
      </c>
      <c r="L71" t="n">
        <v>18.25</v>
      </c>
      <c r="M71" t="n">
        <v>2</v>
      </c>
      <c r="N71" t="n">
        <v>29.91</v>
      </c>
      <c r="O71" t="n">
        <v>20705.31</v>
      </c>
      <c r="P71" t="n">
        <v>159.48</v>
      </c>
      <c r="Q71" t="n">
        <v>444.55</v>
      </c>
      <c r="R71" t="n">
        <v>67.34</v>
      </c>
      <c r="S71" t="n">
        <v>48.21</v>
      </c>
      <c r="T71" t="n">
        <v>3635.66</v>
      </c>
      <c r="U71" t="n">
        <v>0.72</v>
      </c>
      <c r="V71" t="n">
        <v>0.78</v>
      </c>
      <c r="W71" t="n">
        <v>0.18</v>
      </c>
      <c r="X71" t="n">
        <v>0.21</v>
      </c>
      <c r="Y71" t="n">
        <v>1</v>
      </c>
      <c r="Z71" t="n">
        <v>10</v>
      </c>
      <c r="AA71" t="n">
        <v>362.1279193455501</v>
      </c>
      <c r="AB71" t="n">
        <v>495.4793952048577</v>
      </c>
      <c r="AC71" t="n">
        <v>448.1915371362041</v>
      </c>
      <c r="AD71" t="n">
        <v>362127.9193455501</v>
      </c>
      <c r="AE71" t="n">
        <v>495479.3952048577</v>
      </c>
      <c r="AF71" t="n">
        <v>7.84999119015693e-06</v>
      </c>
      <c r="AG71" t="n">
        <v>24</v>
      </c>
      <c r="AH71" t="n">
        <v>448191.5371362041</v>
      </c>
    </row>
    <row r="72">
      <c r="A72" t="n">
        <v>70</v>
      </c>
      <c r="B72" t="n">
        <v>70</v>
      </c>
      <c r="C72" t="inlineStr">
        <is>
          <t xml:space="preserve">CONCLUIDO	</t>
        </is>
      </c>
      <c r="D72" t="n">
        <v>5.012</v>
      </c>
      <c r="E72" t="n">
        <v>19.95</v>
      </c>
      <c r="F72" t="n">
        <v>17.49</v>
      </c>
      <c r="G72" t="n">
        <v>131.2</v>
      </c>
      <c r="H72" t="n">
        <v>1.97</v>
      </c>
      <c r="I72" t="n">
        <v>8</v>
      </c>
      <c r="J72" t="n">
        <v>166.34</v>
      </c>
      <c r="K72" t="n">
        <v>47.83</v>
      </c>
      <c r="L72" t="n">
        <v>18.5</v>
      </c>
      <c r="M72" t="n">
        <v>1</v>
      </c>
      <c r="N72" t="n">
        <v>30.02</v>
      </c>
      <c r="O72" t="n">
        <v>20749.77</v>
      </c>
      <c r="P72" t="n">
        <v>159.48</v>
      </c>
      <c r="Q72" t="n">
        <v>444.55</v>
      </c>
      <c r="R72" t="n">
        <v>67.5</v>
      </c>
      <c r="S72" t="n">
        <v>48.21</v>
      </c>
      <c r="T72" t="n">
        <v>3712.76</v>
      </c>
      <c r="U72" t="n">
        <v>0.71</v>
      </c>
      <c r="V72" t="n">
        <v>0.78</v>
      </c>
      <c r="W72" t="n">
        <v>0.18</v>
      </c>
      <c r="X72" t="n">
        <v>0.22</v>
      </c>
      <c r="Y72" t="n">
        <v>1</v>
      </c>
      <c r="Z72" t="n">
        <v>10</v>
      </c>
      <c r="AA72" t="n">
        <v>362.156002314965</v>
      </c>
      <c r="AB72" t="n">
        <v>495.5178195625443</v>
      </c>
      <c r="AC72" t="n">
        <v>448.226294327122</v>
      </c>
      <c r="AD72" t="n">
        <v>362156.002314965</v>
      </c>
      <c r="AE72" t="n">
        <v>495517.8195625443</v>
      </c>
      <c r="AF72" t="n">
        <v>7.848268705006189e-06</v>
      </c>
      <c r="AG72" t="n">
        <v>24</v>
      </c>
      <c r="AH72" t="n">
        <v>448226.294327122</v>
      </c>
    </row>
    <row r="73">
      <c r="A73" t="n">
        <v>71</v>
      </c>
      <c r="B73" t="n">
        <v>70</v>
      </c>
      <c r="C73" t="inlineStr">
        <is>
          <t xml:space="preserve">CONCLUIDO	</t>
        </is>
      </c>
      <c r="D73" t="n">
        <v>5.0118</v>
      </c>
      <c r="E73" t="n">
        <v>19.95</v>
      </c>
      <c r="F73" t="n">
        <v>17.49</v>
      </c>
      <c r="G73" t="n">
        <v>131.2</v>
      </c>
      <c r="H73" t="n">
        <v>1.99</v>
      </c>
      <c r="I73" t="n">
        <v>8</v>
      </c>
      <c r="J73" t="n">
        <v>166.7</v>
      </c>
      <c r="K73" t="n">
        <v>47.83</v>
      </c>
      <c r="L73" t="n">
        <v>18.75</v>
      </c>
      <c r="M73" t="n">
        <v>0</v>
      </c>
      <c r="N73" t="n">
        <v>30.13</v>
      </c>
      <c r="O73" t="n">
        <v>20794.27</v>
      </c>
      <c r="P73" t="n">
        <v>159.79</v>
      </c>
      <c r="Q73" t="n">
        <v>444.55</v>
      </c>
      <c r="R73" t="n">
        <v>67.47</v>
      </c>
      <c r="S73" t="n">
        <v>48.21</v>
      </c>
      <c r="T73" t="n">
        <v>3700.82</v>
      </c>
      <c r="U73" t="n">
        <v>0.71</v>
      </c>
      <c r="V73" t="n">
        <v>0.78</v>
      </c>
      <c r="W73" t="n">
        <v>0.18</v>
      </c>
      <c r="X73" t="n">
        <v>0.22</v>
      </c>
      <c r="Y73" t="n">
        <v>1</v>
      </c>
      <c r="Z73" t="n">
        <v>10</v>
      </c>
      <c r="AA73" t="n">
        <v>362.3107127620771</v>
      </c>
      <c r="AB73" t="n">
        <v>495.7295012216264</v>
      </c>
      <c r="AC73" t="n">
        <v>448.4177733857584</v>
      </c>
      <c r="AD73" t="n">
        <v>362310.7127620771</v>
      </c>
      <c r="AE73" t="n">
        <v>495729.5012216264</v>
      </c>
      <c r="AF73" t="n">
        <v>7.847955525887875e-06</v>
      </c>
      <c r="AG73" t="n">
        <v>24</v>
      </c>
      <c r="AH73" t="n">
        <v>448417.7733857584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2.8947</v>
      </c>
      <c r="E2" t="n">
        <v>34.55</v>
      </c>
      <c r="F2" t="n">
        <v>24.02</v>
      </c>
      <c r="G2" t="n">
        <v>6.32</v>
      </c>
      <c r="H2" t="n">
        <v>0.1</v>
      </c>
      <c r="I2" t="n">
        <v>228</v>
      </c>
      <c r="J2" t="n">
        <v>176.73</v>
      </c>
      <c r="K2" t="n">
        <v>52.44</v>
      </c>
      <c r="L2" t="n">
        <v>1</v>
      </c>
      <c r="M2" t="n">
        <v>226</v>
      </c>
      <c r="N2" t="n">
        <v>33.29</v>
      </c>
      <c r="O2" t="n">
        <v>22031.19</v>
      </c>
      <c r="P2" t="n">
        <v>313.33</v>
      </c>
      <c r="Q2" t="n">
        <v>444.71</v>
      </c>
      <c r="R2" t="n">
        <v>281.13</v>
      </c>
      <c r="S2" t="n">
        <v>48.21</v>
      </c>
      <c r="T2" t="n">
        <v>109428.1</v>
      </c>
      <c r="U2" t="n">
        <v>0.17</v>
      </c>
      <c r="V2" t="n">
        <v>0.57</v>
      </c>
      <c r="W2" t="n">
        <v>0.53</v>
      </c>
      <c r="X2" t="n">
        <v>6.74</v>
      </c>
      <c r="Y2" t="n">
        <v>1</v>
      </c>
      <c r="Z2" t="n">
        <v>10</v>
      </c>
      <c r="AA2" t="n">
        <v>790.4159596195493</v>
      </c>
      <c r="AB2" t="n">
        <v>1081.481986642557</v>
      </c>
      <c r="AC2" t="n">
        <v>978.2668637068917</v>
      </c>
      <c r="AD2" t="n">
        <v>790415.9596195493</v>
      </c>
      <c r="AE2" t="n">
        <v>1081481.986642557</v>
      </c>
      <c r="AF2" t="n">
        <v>4.095821063320245e-06</v>
      </c>
      <c r="AG2" t="n">
        <v>40</v>
      </c>
      <c r="AH2" t="n">
        <v>978266.8637068918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3.2823</v>
      </c>
      <c r="E3" t="n">
        <v>30.47</v>
      </c>
      <c r="F3" t="n">
        <v>22.11</v>
      </c>
      <c r="G3" t="n">
        <v>7.94</v>
      </c>
      <c r="H3" t="n">
        <v>0.13</v>
      </c>
      <c r="I3" t="n">
        <v>167</v>
      </c>
      <c r="J3" t="n">
        <v>177.1</v>
      </c>
      <c r="K3" t="n">
        <v>52.44</v>
      </c>
      <c r="L3" t="n">
        <v>1.25</v>
      </c>
      <c r="M3" t="n">
        <v>165</v>
      </c>
      <c r="N3" t="n">
        <v>33.41</v>
      </c>
      <c r="O3" t="n">
        <v>22076.81</v>
      </c>
      <c r="P3" t="n">
        <v>287.78</v>
      </c>
      <c r="Q3" t="n">
        <v>444.6</v>
      </c>
      <c r="R3" t="n">
        <v>218.36</v>
      </c>
      <c r="S3" t="n">
        <v>48.21</v>
      </c>
      <c r="T3" t="n">
        <v>78351.72</v>
      </c>
      <c r="U3" t="n">
        <v>0.22</v>
      </c>
      <c r="V3" t="n">
        <v>0.62</v>
      </c>
      <c r="W3" t="n">
        <v>0.43</v>
      </c>
      <c r="X3" t="n">
        <v>4.83</v>
      </c>
      <c r="Y3" t="n">
        <v>1</v>
      </c>
      <c r="Z3" t="n">
        <v>10</v>
      </c>
      <c r="AA3" t="n">
        <v>676.0538352590571</v>
      </c>
      <c r="AB3" t="n">
        <v>925.0066827916838</v>
      </c>
      <c r="AC3" t="n">
        <v>836.7253432410779</v>
      </c>
      <c r="AD3" t="n">
        <v>676053.8352590571</v>
      </c>
      <c r="AE3" t="n">
        <v>925006.6827916838</v>
      </c>
      <c r="AF3" t="n">
        <v>4.644251036769283e-06</v>
      </c>
      <c r="AG3" t="n">
        <v>36</v>
      </c>
      <c r="AH3" t="n">
        <v>836725.3432410778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3.538</v>
      </c>
      <c r="E4" t="n">
        <v>28.26</v>
      </c>
      <c r="F4" t="n">
        <v>21.11</v>
      </c>
      <c r="G4" t="n">
        <v>9.529999999999999</v>
      </c>
      <c r="H4" t="n">
        <v>0.15</v>
      </c>
      <c r="I4" t="n">
        <v>133</v>
      </c>
      <c r="J4" t="n">
        <v>177.47</v>
      </c>
      <c r="K4" t="n">
        <v>52.44</v>
      </c>
      <c r="L4" t="n">
        <v>1.5</v>
      </c>
      <c r="M4" t="n">
        <v>131</v>
      </c>
      <c r="N4" t="n">
        <v>33.53</v>
      </c>
      <c r="O4" t="n">
        <v>22122.46</v>
      </c>
      <c r="P4" t="n">
        <v>274.37</v>
      </c>
      <c r="Q4" t="n">
        <v>444.69</v>
      </c>
      <c r="R4" t="n">
        <v>185.84</v>
      </c>
      <c r="S4" t="n">
        <v>48.21</v>
      </c>
      <c r="T4" t="n">
        <v>62262</v>
      </c>
      <c r="U4" t="n">
        <v>0.26</v>
      </c>
      <c r="V4" t="n">
        <v>0.65</v>
      </c>
      <c r="W4" t="n">
        <v>0.38</v>
      </c>
      <c r="X4" t="n">
        <v>3.83</v>
      </c>
      <c r="Y4" t="n">
        <v>1</v>
      </c>
      <c r="Z4" t="n">
        <v>10</v>
      </c>
      <c r="AA4" t="n">
        <v>609.5987119787669</v>
      </c>
      <c r="AB4" t="n">
        <v>834.0798513264674</v>
      </c>
      <c r="AC4" t="n">
        <v>754.4764409542925</v>
      </c>
      <c r="AD4" t="n">
        <v>609598.711978767</v>
      </c>
      <c r="AE4" t="n">
        <v>834079.8513264674</v>
      </c>
      <c r="AF4" t="n">
        <v>5.006050686436255e-06</v>
      </c>
      <c r="AG4" t="n">
        <v>33</v>
      </c>
      <c r="AH4" t="n">
        <v>754476.4409542924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3.7394</v>
      </c>
      <c r="E5" t="n">
        <v>26.74</v>
      </c>
      <c r="F5" t="n">
        <v>20.41</v>
      </c>
      <c r="G5" t="n">
        <v>11.13</v>
      </c>
      <c r="H5" t="n">
        <v>0.17</v>
      </c>
      <c r="I5" t="n">
        <v>110</v>
      </c>
      <c r="J5" t="n">
        <v>177.84</v>
      </c>
      <c r="K5" t="n">
        <v>52.44</v>
      </c>
      <c r="L5" t="n">
        <v>1.75</v>
      </c>
      <c r="M5" t="n">
        <v>108</v>
      </c>
      <c r="N5" t="n">
        <v>33.65</v>
      </c>
      <c r="O5" t="n">
        <v>22168.15</v>
      </c>
      <c r="P5" t="n">
        <v>264.72</v>
      </c>
      <c r="Q5" t="n">
        <v>444.57</v>
      </c>
      <c r="R5" t="n">
        <v>162.87</v>
      </c>
      <c r="S5" t="n">
        <v>48.21</v>
      </c>
      <c r="T5" t="n">
        <v>50892.27</v>
      </c>
      <c r="U5" t="n">
        <v>0.3</v>
      </c>
      <c r="V5" t="n">
        <v>0.67</v>
      </c>
      <c r="W5" t="n">
        <v>0.34</v>
      </c>
      <c r="X5" t="n">
        <v>3.13</v>
      </c>
      <c r="Y5" t="n">
        <v>1</v>
      </c>
      <c r="Z5" t="n">
        <v>10</v>
      </c>
      <c r="AA5" t="n">
        <v>565.352272952067</v>
      </c>
      <c r="AB5" t="n">
        <v>773.539921435013</v>
      </c>
      <c r="AC5" t="n">
        <v>699.7143570033529</v>
      </c>
      <c r="AD5" t="n">
        <v>565352.272952067</v>
      </c>
      <c r="AE5" t="n">
        <v>773539.9214350129</v>
      </c>
      <c r="AF5" t="n">
        <v>5.291019202051931e-06</v>
      </c>
      <c r="AG5" t="n">
        <v>31</v>
      </c>
      <c r="AH5" t="n">
        <v>699714.357003353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3.8846</v>
      </c>
      <c r="E6" t="n">
        <v>25.74</v>
      </c>
      <c r="F6" t="n">
        <v>19.98</v>
      </c>
      <c r="G6" t="n">
        <v>12.75</v>
      </c>
      <c r="H6" t="n">
        <v>0.2</v>
      </c>
      <c r="I6" t="n">
        <v>94</v>
      </c>
      <c r="J6" t="n">
        <v>178.21</v>
      </c>
      <c r="K6" t="n">
        <v>52.44</v>
      </c>
      <c r="L6" t="n">
        <v>2</v>
      </c>
      <c r="M6" t="n">
        <v>92</v>
      </c>
      <c r="N6" t="n">
        <v>33.77</v>
      </c>
      <c r="O6" t="n">
        <v>22213.89</v>
      </c>
      <c r="P6" t="n">
        <v>258.65</v>
      </c>
      <c r="Q6" t="n">
        <v>444.61</v>
      </c>
      <c r="R6" t="n">
        <v>148.57</v>
      </c>
      <c r="S6" t="n">
        <v>48.21</v>
      </c>
      <c r="T6" t="n">
        <v>43818.61</v>
      </c>
      <c r="U6" t="n">
        <v>0.32</v>
      </c>
      <c r="V6" t="n">
        <v>0.68</v>
      </c>
      <c r="W6" t="n">
        <v>0.32</v>
      </c>
      <c r="X6" t="n">
        <v>2.7</v>
      </c>
      <c r="Y6" t="n">
        <v>1</v>
      </c>
      <c r="Z6" t="n">
        <v>10</v>
      </c>
      <c r="AA6" t="n">
        <v>540.2437102260729</v>
      </c>
      <c r="AB6" t="n">
        <v>739.185278201699</v>
      </c>
      <c r="AC6" t="n">
        <v>668.6384727031819</v>
      </c>
      <c r="AD6" t="n">
        <v>540243.7102260729</v>
      </c>
      <c r="AE6" t="n">
        <v>739185.278201699</v>
      </c>
      <c r="AF6" t="n">
        <v>5.49646820139352e-06</v>
      </c>
      <c r="AG6" t="n">
        <v>30</v>
      </c>
      <c r="AH6" t="n">
        <v>668638.4727031819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4.0113</v>
      </c>
      <c r="E7" t="n">
        <v>24.93</v>
      </c>
      <c r="F7" t="n">
        <v>19.59</v>
      </c>
      <c r="G7" t="n">
        <v>14.34</v>
      </c>
      <c r="H7" t="n">
        <v>0.22</v>
      </c>
      <c r="I7" t="n">
        <v>82</v>
      </c>
      <c r="J7" t="n">
        <v>178.59</v>
      </c>
      <c r="K7" t="n">
        <v>52.44</v>
      </c>
      <c r="L7" t="n">
        <v>2.25</v>
      </c>
      <c r="M7" t="n">
        <v>80</v>
      </c>
      <c r="N7" t="n">
        <v>33.89</v>
      </c>
      <c r="O7" t="n">
        <v>22259.66</v>
      </c>
      <c r="P7" t="n">
        <v>253.26</v>
      </c>
      <c r="Q7" t="n">
        <v>444.56</v>
      </c>
      <c r="R7" t="n">
        <v>136.01</v>
      </c>
      <c r="S7" t="n">
        <v>48.21</v>
      </c>
      <c r="T7" t="n">
        <v>37597.91</v>
      </c>
      <c r="U7" t="n">
        <v>0.35</v>
      </c>
      <c r="V7" t="n">
        <v>0.7</v>
      </c>
      <c r="W7" t="n">
        <v>0.3</v>
      </c>
      <c r="X7" t="n">
        <v>2.32</v>
      </c>
      <c r="Y7" t="n">
        <v>1</v>
      </c>
      <c r="Z7" t="n">
        <v>10</v>
      </c>
      <c r="AA7" t="n">
        <v>517.8682573762505</v>
      </c>
      <c r="AB7" t="n">
        <v>708.5701964772607</v>
      </c>
      <c r="AC7" t="n">
        <v>640.945251409987</v>
      </c>
      <c r="AD7" t="n">
        <v>517868.2573762506</v>
      </c>
      <c r="AE7" t="n">
        <v>708570.1964772607</v>
      </c>
      <c r="AF7" t="n">
        <v>5.675740847513214e-06</v>
      </c>
      <c r="AG7" t="n">
        <v>29</v>
      </c>
      <c r="AH7" t="n">
        <v>640945.251409987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4.11</v>
      </c>
      <c r="E8" t="n">
        <v>24.33</v>
      </c>
      <c r="F8" t="n">
        <v>19.32</v>
      </c>
      <c r="G8" t="n">
        <v>15.88</v>
      </c>
      <c r="H8" t="n">
        <v>0.25</v>
      </c>
      <c r="I8" t="n">
        <v>73</v>
      </c>
      <c r="J8" t="n">
        <v>178.96</v>
      </c>
      <c r="K8" t="n">
        <v>52.44</v>
      </c>
      <c r="L8" t="n">
        <v>2.5</v>
      </c>
      <c r="M8" t="n">
        <v>71</v>
      </c>
      <c r="N8" t="n">
        <v>34.02</v>
      </c>
      <c r="O8" t="n">
        <v>22305.48</v>
      </c>
      <c r="P8" t="n">
        <v>249.24</v>
      </c>
      <c r="Q8" t="n">
        <v>444.59</v>
      </c>
      <c r="R8" t="n">
        <v>127.01</v>
      </c>
      <c r="S8" t="n">
        <v>48.21</v>
      </c>
      <c r="T8" t="n">
        <v>33143.36</v>
      </c>
      <c r="U8" t="n">
        <v>0.38</v>
      </c>
      <c r="V8" t="n">
        <v>0.71</v>
      </c>
      <c r="W8" t="n">
        <v>0.28</v>
      </c>
      <c r="X8" t="n">
        <v>2.04</v>
      </c>
      <c r="Y8" t="n">
        <v>1</v>
      </c>
      <c r="Z8" t="n">
        <v>10</v>
      </c>
      <c r="AA8" t="n">
        <v>508.8746229973593</v>
      </c>
      <c r="AB8" t="n">
        <v>696.2647091489155</v>
      </c>
      <c r="AC8" t="n">
        <v>629.8141825213991</v>
      </c>
      <c r="AD8" t="n">
        <v>508874.6229973593</v>
      </c>
      <c r="AE8" t="n">
        <v>696264.7091489155</v>
      </c>
      <c r="AF8" t="n">
        <v>5.815395229297064e-06</v>
      </c>
      <c r="AG8" t="n">
        <v>29</v>
      </c>
      <c r="AH8" t="n">
        <v>629814.1825213991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4.1874</v>
      </c>
      <c r="E9" t="n">
        <v>23.88</v>
      </c>
      <c r="F9" t="n">
        <v>19.11</v>
      </c>
      <c r="G9" t="n">
        <v>17.38</v>
      </c>
      <c r="H9" t="n">
        <v>0.27</v>
      </c>
      <c r="I9" t="n">
        <v>66</v>
      </c>
      <c r="J9" t="n">
        <v>179.33</v>
      </c>
      <c r="K9" t="n">
        <v>52.44</v>
      </c>
      <c r="L9" t="n">
        <v>2.75</v>
      </c>
      <c r="M9" t="n">
        <v>64</v>
      </c>
      <c r="N9" t="n">
        <v>34.14</v>
      </c>
      <c r="O9" t="n">
        <v>22351.34</v>
      </c>
      <c r="P9" t="n">
        <v>246.25</v>
      </c>
      <c r="Q9" t="n">
        <v>444.56</v>
      </c>
      <c r="R9" t="n">
        <v>120.3</v>
      </c>
      <c r="S9" t="n">
        <v>48.21</v>
      </c>
      <c r="T9" t="n">
        <v>29824.17</v>
      </c>
      <c r="U9" t="n">
        <v>0.4</v>
      </c>
      <c r="V9" t="n">
        <v>0.71</v>
      </c>
      <c r="W9" t="n">
        <v>0.27</v>
      </c>
      <c r="X9" t="n">
        <v>1.84</v>
      </c>
      <c r="Y9" t="n">
        <v>1</v>
      </c>
      <c r="Z9" t="n">
        <v>10</v>
      </c>
      <c r="AA9" t="n">
        <v>492.3821963835366</v>
      </c>
      <c r="AB9" t="n">
        <v>673.6990434613722</v>
      </c>
      <c r="AC9" t="n">
        <v>609.4021522959642</v>
      </c>
      <c r="AD9" t="n">
        <v>492382.1963835366</v>
      </c>
      <c r="AE9" t="n">
        <v>673699.0434613721</v>
      </c>
      <c r="AF9" t="n">
        <v>5.924911431425432e-06</v>
      </c>
      <c r="AG9" t="n">
        <v>28</v>
      </c>
      <c r="AH9" t="n">
        <v>609402.1522959642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4.2613</v>
      </c>
      <c r="E10" t="n">
        <v>23.47</v>
      </c>
      <c r="F10" t="n">
        <v>18.91</v>
      </c>
      <c r="G10" t="n">
        <v>18.91</v>
      </c>
      <c r="H10" t="n">
        <v>0.3</v>
      </c>
      <c r="I10" t="n">
        <v>60</v>
      </c>
      <c r="J10" t="n">
        <v>179.7</v>
      </c>
      <c r="K10" t="n">
        <v>52.44</v>
      </c>
      <c r="L10" t="n">
        <v>3</v>
      </c>
      <c r="M10" t="n">
        <v>58</v>
      </c>
      <c r="N10" t="n">
        <v>34.26</v>
      </c>
      <c r="O10" t="n">
        <v>22397.24</v>
      </c>
      <c r="P10" t="n">
        <v>243.21</v>
      </c>
      <c r="Q10" t="n">
        <v>444.55</v>
      </c>
      <c r="R10" t="n">
        <v>113.77</v>
      </c>
      <c r="S10" t="n">
        <v>48.21</v>
      </c>
      <c r="T10" t="n">
        <v>26588.62</v>
      </c>
      <c r="U10" t="n">
        <v>0.42</v>
      </c>
      <c r="V10" t="n">
        <v>0.72</v>
      </c>
      <c r="W10" t="n">
        <v>0.26</v>
      </c>
      <c r="X10" t="n">
        <v>1.64</v>
      </c>
      <c r="Y10" t="n">
        <v>1</v>
      </c>
      <c r="Z10" t="n">
        <v>10</v>
      </c>
      <c r="AA10" t="n">
        <v>486.1499565011913</v>
      </c>
      <c r="AB10" t="n">
        <v>665.1718179073285</v>
      </c>
      <c r="AC10" t="n">
        <v>601.6887531807623</v>
      </c>
      <c r="AD10" t="n">
        <v>486149.9565011913</v>
      </c>
      <c r="AE10" t="n">
        <v>665171.8179073286</v>
      </c>
      <c r="AF10" t="n">
        <v>6.029475350511819e-06</v>
      </c>
      <c r="AG10" t="n">
        <v>28</v>
      </c>
      <c r="AH10" t="n">
        <v>601688.7531807623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4.3707</v>
      </c>
      <c r="E11" t="n">
        <v>22.88</v>
      </c>
      <c r="F11" t="n">
        <v>18.54</v>
      </c>
      <c r="G11" t="n">
        <v>20.6</v>
      </c>
      <c r="H11" t="n">
        <v>0.32</v>
      </c>
      <c r="I11" t="n">
        <v>54</v>
      </c>
      <c r="J11" t="n">
        <v>180.07</v>
      </c>
      <c r="K11" t="n">
        <v>52.44</v>
      </c>
      <c r="L11" t="n">
        <v>3.25</v>
      </c>
      <c r="M11" t="n">
        <v>52</v>
      </c>
      <c r="N11" t="n">
        <v>34.38</v>
      </c>
      <c r="O11" t="n">
        <v>22443.18</v>
      </c>
      <c r="P11" t="n">
        <v>237.82</v>
      </c>
      <c r="Q11" t="n">
        <v>444.68</v>
      </c>
      <c r="R11" t="n">
        <v>101.06</v>
      </c>
      <c r="S11" t="n">
        <v>48.21</v>
      </c>
      <c r="T11" t="n">
        <v>20266.55</v>
      </c>
      <c r="U11" t="n">
        <v>0.48</v>
      </c>
      <c r="V11" t="n">
        <v>0.74</v>
      </c>
      <c r="W11" t="n">
        <v>0.25</v>
      </c>
      <c r="X11" t="n">
        <v>1.26</v>
      </c>
      <c r="Y11" t="n">
        <v>1</v>
      </c>
      <c r="Z11" t="n">
        <v>10</v>
      </c>
      <c r="AA11" t="n">
        <v>466.7080044794195</v>
      </c>
      <c r="AB11" t="n">
        <v>638.5704814327518</v>
      </c>
      <c r="AC11" t="n">
        <v>577.6262109241088</v>
      </c>
      <c r="AD11" t="n">
        <v>466708.0044794195</v>
      </c>
      <c r="AE11" t="n">
        <v>638570.4814327518</v>
      </c>
      <c r="AF11" t="n">
        <v>6.184269569024009e-06</v>
      </c>
      <c r="AG11" t="n">
        <v>27</v>
      </c>
      <c r="AH11" t="n">
        <v>577626.2109241089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4.3166</v>
      </c>
      <c r="E12" t="n">
        <v>23.17</v>
      </c>
      <c r="F12" t="n">
        <v>18.93</v>
      </c>
      <c r="G12" t="n">
        <v>22.27</v>
      </c>
      <c r="H12" t="n">
        <v>0.34</v>
      </c>
      <c r="I12" t="n">
        <v>51</v>
      </c>
      <c r="J12" t="n">
        <v>180.45</v>
      </c>
      <c r="K12" t="n">
        <v>52.44</v>
      </c>
      <c r="L12" t="n">
        <v>3.5</v>
      </c>
      <c r="M12" t="n">
        <v>49</v>
      </c>
      <c r="N12" t="n">
        <v>34.51</v>
      </c>
      <c r="O12" t="n">
        <v>22489.16</v>
      </c>
      <c r="P12" t="n">
        <v>242.73</v>
      </c>
      <c r="Q12" t="n">
        <v>444.62</v>
      </c>
      <c r="R12" t="n">
        <v>116.44</v>
      </c>
      <c r="S12" t="n">
        <v>48.21</v>
      </c>
      <c r="T12" t="n">
        <v>27969.1</v>
      </c>
      <c r="U12" t="n">
        <v>0.41</v>
      </c>
      <c r="V12" t="n">
        <v>0.72</v>
      </c>
      <c r="W12" t="n">
        <v>0.21</v>
      </c>
      <c r="X12" t="n">
        <v>1.65</v>
      </c>
      <c r="Y12" t="n">
        <v>1</v>
      </c>
      <c r="Z12" t="n">
        <v>10</v>
      </c>
      <c r="AA12" t="n">
        <v>473.4307915857731</v>
      </c>
      <c r="AB12" t="n">
        <v>647.7688953400999</v>
      </c>
      <c r="AC12" t="n">
        <v>585.9467411181945</v>
      </c>
      <c r="AD12" t="n">
        <v>473430.7915857731</v>
      </c>
      <c r="AE12" t="n">
        <v>647768.8953400999</v>
      </c>
      <c r="AF12" t="n">
        <v>6.10772142257511e-06</v>
      </c>
      <c r="AG12" t="n">
        <v>27</v>
      </c>
      <c r="AH12" t="n">
        <v>585946.7411181945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4.3957</v>
      </c>
      <c r="E13" t="n">
        <v>22.75</v>
      </c>
      <c r="F13" t="n">
        <v>18.66</v>
      </c>
      <c r="G13" t="n">
        <v>23.82</v>
      </c>
      <c r="H13" t="n">
        <v>0.37</v>
      </c>
      <c r="I13" t="n">
        <v>47</v>
      </c>
      <c r="J13" t="n">
        <v>180.82</v>
      </c>
      <c r="K13" t="n">
        <v>52.44</v>
      </c>
      <c r="L13" t="n">
        <v>3.75</v>
      </c>
      <c r="M13" t="n">
        <v>45</v>
      </c>
      <c r="N13" t="n">
        <v>34.63</v>
      </c>
      <c r="O13" t="n">
        <v>22535.19</v>
      </c>
      <c r="P13" t="n">
        <v>238.7</v>
      </c>
      <c r="Q13" t="n">
        <v>444.56</v>
      </c>
      <c r="R13" t="n">
        <v>105.88</v>
      </c>
      <c r="S13" t="n">
        <v>48.21</v>
      </c>
      <c r="T13" t="n">
        <v>22709.1</v>
      </c>
      <c r="U13" t="n">
        <v>0.46</v>
      </c>
      <c r="V13" t="n">
        <v>0.73</v>
      </c>
      <c r="W13" t="n">
        <v>0.24</v>
      </c>
      <c r="X13" t="n">
        <v>1.38</v>
      </c>
      <c r="Y13" t="n">
        <v>1</v>
      </c>
      <c r="Z13" t="n">
        <v>10</v>
      </c>
      <c r="AA13" t="n">
        <v>466.4950878386007</v>
      </c>
      <c r="AB13" t="n">
        <v>638.2791594915644</v>
      </c>
      <c r="AC13" t="n">
        <v>577.3626923401155</v>
      </c>
      <c r="AD13" t="n">
        <v>466495.0878386007</v>
      </c>
      <c r="AE13" t="n">
        <v>638279.1594915644</v>
      </c>
      <c r="AF13" t="n">
        <v>6.219643019323868e-06</v>
      </c>
      <c r="AG13" t="n">
        <v>27</v>
      </c>
      <c r="AH13" t="n">
        <v>577362.6923401154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4.439</v>
      </c>
      <c r="E14" t="n">
        <v>22.53</v>
      </c>
      <c r="F14" t="n">
        <v>18.54</v>
      </c>
      <c r="G14" t="n">
        <v>25.29</v>
      </c>
      <c r="H14" t="n">
        <v>0.39</v>
      </c>
      <c r="I14" t="n">
        <v>44</v>
      </c>
      <c r="J14" t="n">
        <v>181.19</v>
      </c>
      <c r="K14" t="n">
        <v>52.44</v>
      </c>
      <c r="L14" t="n">
        <v>4</v>
      </c>
      <c r="M14" t="n">
        <v>42</v>
      </c>
      <c r="N14" t="n">
        <v>34.75</v>
      </c>
      <c r="O14" t="n">
        <v>22581.25</v>
      </c>
      <c r="P14" t="n">
        <v>236.84</v>
      </c>
      <c r="Q14" t="n">
        <v>444.63</v>
      </c>
      <c r="R14" t="n">
        <v>102.07</v>
      </c>
      <c r="S14" t="n">
        <v>48.21</v>
      </c>
      <c r="T14" t="n">
        <v>20820.64</v>
      </c>
      <c r="U14" t="n">
        <v>0.47</v>
      </c>
      <c r="V14" t="n">
        <v>0.74</v>
      </c>
      <c r="W14" t="n">
        <v>0.23</v>
      </c>
      <c r="X14" t="n">
        <v>1.26</v>
      </c>
      <c r="Y14" t="n">
        <v>1</v>
      </c>
      <c r="Z14" t="n">
        <v>10</v>
      </c>
      <c r="AA14" t="n">
        <v>463.0930075772737</v>
      </c>
      <c r="AB14" t="n">
        <v>633.6242831888285</v>
      </c>
      <c r="AC14" t="n">
        <v>573.1520708985527</v>
      </c>
      <c r="AD14" t="n">
        <v>463093.0075772738</v>
      </c>
      <c r="AE14" t="n">
        <v>633624.2831888285</v>
      </c>
      <c r="AF14" t="n">
        <v>6.280909835243227e-06</v>
      </c>
      <c r="AG14" t="n">
        <v>27</v>
      </c>
      <c r="AH14" t="n">
        <v>573152.0708985527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4.4828</v>
      </c>
      <c r="E15" t="n">
        <v>22.31</v>
      </c>
      <c r="F15" t="n">
        <v>18.43</v>
      </c>
      <c r="G15" t="n">
        <v>26.97</v>
      </c>
      <c r="H15" t="n">
        <v>0.42</v>
      </c>
      <c r="I15" t="n">
        <v>41</v>
      </c>
      <c r="J15" t="n">
        <v>181.57</v>
      </c>
      <c r="K15" t="n">
        <v>52.44</v>
      </c>
      <c r="L15" t="n">
        <v>4.25</v>
      </c>
      <c r="M15" t="n">
        <v>39</v>
      </c>
      <c r="N15" t="n">
        <v>34.88</v>
      </c>
      <c r="O15" t="n">
        <v>22627.36</v>
      </c>
      <c r="P15" t="n">
        <v>235.05</v>
      </c>
      <c r="Q15" t="n">
        <v>444.57</v>
      </c>
      <c r="R15" t="n">
        <v>98.27</v>
      </c>
      <c r="S15" t="n">
        <v>48.21</v>
      </c>
      <c r="T15" t="n">
        <v>18932.71</v>
      </c>
      <c r="U15" t="n">
        <v>0.49</v>
      </c>
      <c r="V15" t="n">
        <v>0.74</v>
      </c>
      <c r="W15" t="n">
        <v>0.23</v>
      </c>
      <c r="X15" t="n">
        <v>1.15</v>
      </c>
      <c r="Y15" t="n">
        <v>1</v>
      </c>
      <c r="Z15" t="n">
        <v>10</v>
      </c>
      <c r="AA15" t="n">
        <v>449.9721592825591</v>
      </c>
      <c r="AB15" t="n">
        <v>615.6717597010264</v>
      </c>
      <c r="AC15" t="n">
        <v>556.9129110559014</v>
      </c>
      <c r="AD15" t="n">
        <v>449972.1592825591</v>
      </c>
      <c r="AE15" t="n">
        <v>615671.7597010264</v>
      </c>
      <c r="AF15" t="n">
        <v>6.342884120168582e-06</v>
      </c>
      <c r="AG15" t="n">
        <v>26</v>
      </c>
      <c r="AH15" t="n">
        <v>556912.9110559014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4.5051</v>
      </c>
      <c r="E16" t="n">
        <v>22.2</v>
      </c>
      <c r="F16" t="n">
        <v>18.39</v>
      </c>
      <c r="G16" t="n">
        <v>28.29</v>
      </c>
      <c r="H16" t="n">
        <v>0.44</v>
      </c>
      <c r="I16" t="n">
        <v>39</v>
      </c>
      <c r="J16" t="n">
        <v>181.94</v>
      </c>
      <c r="K16" t="n">
        <v>52.44</v>
      </c>
      <c r="L16" t="n">
        <v>4.5</v>
      </c>
      <c r="M16" t="n">
        <v>37</v>
      </c>
      <c r="N16" t="n">
        <v>35</v>
      </c>
      <c r="O16" t="n">
        <v>22673.63</v>
      </c>
      <c r="P16" t="n">
        <v>234.16</v>
      </c>
      <c r="Q16" t="n">
        <v>444.57</v>
      </c>
      <c r="R16" t="n">
        <v>96.93000000000001</v>
      </c>
      <c r="S16" t="n">
        <v>48.21</v>
      </c>
      <c r="T16" t="n">
        <v>18273.94</v>
      </c>
      <c r="U16" t="n">
        <v>0.5</v>
      </c>
      <c r="V16" t="n">
        <v>0.74</v>
      </c>
      <c r="W16" t="n">
        <v>0.23</v>
      </c>
      <c r="X16" t="n">
        <v>1.11</v>
      </c>
      <c r="Y16" t="n">
        <v>1</v>
      </c>
      <c r="Z16" t="n">
        <v>10</v>
      </c>
      <c r="AA16" t="n">
        <v>448.3936237147037</v>
      </c>
      <c r="AB16" t="n">
        <v>613.5119376970123</v>
      </c>
      <c r="AC16" t="n">
        <v>554.9592194326212</v>
      </c>
      <c r="AD16" t="n">
        <v>448393.6237147037</v>
      </c>
      <c r="AE16" t="n">
        <v>613511.9376970123</v>
      </c>
      <c r="AF16" t="n">
        <v>6.374437237836058e-06</v>
      </c>
      <c r="AG16" t="n">
        <v>26</v>
      </c>
      <c r="AH16" t="n">
        <v>554959.2194326213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4.5355</v>
      </c>
      <c r="E17" t="n">
        <v>22.05</v>
      </c>
      <c r="F17" t="n">
        <v>18.31</v>
      </c>
      <c r="G17" t="n">
        <v>29.7</v>
      </c>
      <c r="H17" t="n">
        <v>0.46</v>
      </c>
      <c r="I17" t="n">
        <v>37</v>
      </c>
      <c r="J17" t="n">
        <v>182.32</v>
      </c>
      <c r="K17" t="n">
        <v>52.44</v>
      </c>
      <c r="L17" t="n">
        <v>4.75</v>
      </c>
      <c r="M17" t="n">
        <v>35</v>
      </c>
      <c r="N17" t="n">
        <v>35.12</v>
      </c>
      <c r="O17" t="n">
        <v>22719.83</v>
      </c>
      <c r="P17" t="n">
        <v>232.72</v>
      </c>
      <c r="Q17" t="n">
        <v>444.56</v>
      </c>
      <c r="R17" t="n">
        <v>94.31999999999999</v>
      </c>
      <c r="S17" t="n">
        <v>48.21</v>
      </c>
      <c r="T17" t="n">
        <v>16979.33</v>
      </c>
      <c r="U17" t="n">
        <v>0.51</v>
      </c>
      <c r="V17" t="n">
        <v>0.75</v>
      </c>
      <c r="W17" t="n">
        <v>0.22</v>
      </c>
      <c r="X17" t="n">
        <v>1.03</v>
      </c>
      <c r="Y17" t="n">
        <v>1</v>
      </c>
      <c r="Z17" t="n">
        <v>10</v>
      </c>
      <c r="AA17" t="n">
        <v>446.0549425350433</v>
      </c>
      <c r="AB17" t="n">
        <v>610.3120509316691</v>
      </c>
      <c r="AC17" t="n">
        <v>552.0647253690931</v>
      </c>
      <c r="AD17" t="n">
        <v>446054.9425350433</v>
      </c>
      <c r="AE17" t="n">
        <v>610312.0509316691</v>
      </c>
      <c r="AF17" t="n">
        <v>6.417451353400688e-06</v>
      </c>
      <c r="AG17" t="n">
        <v>26</v>
      </c>
      <c r="AH17" t="n">
        <v>552064.7253690931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4.5585</v>
      </c>
      <c r="E18" t="n">
        <v>21.94</v>
      </c>
      <c r="F18" t="n">
        <v>18.27</v>
      </c>
      <c r="G18" t="n">
        <v>31.32</v>
      </c>
      <c r="H18" t="n">
        <v>0.49</v>
      </c>
      <c r="I18" t="n">
        <v>35</v>
      </c>
      <c r="J18" t="n">
        <v>182.69</v>
      </c>
      <c r="K18" t="n">
        <v>52.44</v>
      </c>
      <c r="L18" t="n">
        <v>5</v>
      </c>
      <c r="M18" t="n">
        <v>33</v>
      </c>
      <c r="N18" t="n">
        <v>35.25</v>
      </c>
      <c r="O18" t="n">
        <v>22766.06</v>
      </c>
      <c r="P18" t="n">
        <v>231.73</v>
      </c>
      <c r="Q18" t="n">
        <v>444.57</v>
      </c>
      <c r="R18" t="n">
        <v>93.08</v>
      </c>
      <c r="S18" t="n">
        <v>48.21</v>
      </c>
      <c r="T18" t="n">
        <v>16370.04</v>
      </c>
      <c r="U18" t="n">
        <v>0.52</v>
      </c>
      <c r="V18" t="n">
        <v>0.75</v>
      </c>
      <c r="W18" t="n">
        <v>0.22</v>
      </c>
      <c r="X18" t="n">
        <v>0.99</v>
      </c>
      <c r="Y18" t="n">
        <v>1</v>
      </c>
      <c r="Z18" t="n">
        <v>10</v>
      </c>
      <c r="AA18" t="n">
        <v>444.4319149574456</v>
      </c>
      <c r="AB18" t="n">
        <v>608.0913529970767</v>
      </c>
      <c r="AC18" t="n">
        <v>550.0559677286091</v>
      </c>
      <c r="AD18" t="n">
        <v>444431.9149574456</v>
      </c>
      <c r="AE18" t="n">
        <v>608091.3529970767</v>
      </c>
      <c r="AF18" t="n">
        <v>6.449994927676561e-06</v>
      </c>
      <c r="AG18" t="n">
        <v>26</v>
      </c>
      <c r="AH18" t="n">
        <v>550055.9677286091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4.5897</v>
      </c>
      <c r="E19" t="n">
        <v>21.79</v>
      </c>
      <c r="F19" t="n">
        <v>18.19</v>
      </c>
      <c r="G19" t="n">
        <v>33.08</v>
      </c>
      <c r="H19" t="n">
        <v>0.51</v>
      </c>
      <c r="I19" t="n">
        <v>33</v>
      </c>
      <c r="J19" t="n">
        <v>183.07</v>
      </c>
      <c r="K19" t="n">
        <v>52.44</v>
      </c>
      <c r="L19" t="n">
        <v>5.25</v>
      </c>
      <c r="M19" t="n">
        <v>31</v>
      </c>
      <c r="N19" t="n">
        <v>35.37</v>
      </c>
      <c r="O19" t="n">
        <v>22812.34</v>
      </c>
      <c r="P19" t="n">
        <v>230.43</v>
      </c>
      <c r="Q19" t="n">
        <v>444.56</v>
      </c>
      <c r="R19" t="n">
        <v>90.42</v>
      </c>
      <c r="S19" t="n">
        <v>48.21</v>
      </c>
      <c r="T19" t="n">
        <v>15051.45</v>
      </c>
      <c r="U19" t="n">
        <v>0.53</v>
      </c>
      <c r="V19" t="n">
        <v>0.75</v>
      </c>
      <c r="W19" t="n">
        <v>0.22</v>
      </c>
      <c r="X19" t="n">
        <v>0.92</v>
      </c>
      <c r="Y19" t="n">
        <v>1</v>
      </c>
      <c r="Z19" t="n">
        <v>10</v>
      </c>
      <c r="AA19" t="n">
        <v>442.188133028357</v>
      </c>
      <c r="AB19" t="n">
        <v>605.0213115730251</v>
      </c>
      <c r="AC19" t="n">
        <v>547.2789267492388</v>
      </c>
      <c r="AD19" t="n">
        <v>442188.1330283569</v>
      </c>
      <c r="AE19" t="n">
        <v>605021.3115730251</v>
      </c>
      <c r="AF19" t="n">
        <v>6.494140993650786e-06</v>
      </c>
      <c r="AG19" t="n">
        <v>26</v>
      </c>
      <c r="AH19" t="n">
        <v>547278.9267492389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4.6205</v>
      </c>
      <c r="E20" t="n">
        <v>21.64</v>
      </c>
      <c r="F20" t="n">
        <v>18.12</v>
      </c>
      <c r="G20" t="n">
        <v>35.07</v>
      </c>
      <c r="H20" t="n">
        <v>0.53</v>
      </c>
      <c r="I20" t="n">
        <v>31</v>
      </c>
      <c r="J20" t="n">
        <v>183.44</v>
      </c>
      <c r="K20" t="n">
        <v>52.44</v>
      </c>
      <c r="L20" t="n">
        <v>5.5</v>
      </c>
      <c r="M20" t="n">
        <v>29</v>
      </c>
      <c r="N20" t="n">
        <v>35.5</v>
      </c>
      <c r="O20" t="n">
        <v>22858.66</v>
      </c>
      <c r="P20" t="n">
        <v>229.22</v>
      </c>
      <c r="Q20" t="n">
        <v>444.55</v>
      </c>
      <c r="R20" t="n">
        <v>88.14</v>
      </c>
      <c r="S20" t="n">
        <v>48.21</v>
      </c>
      <c r="T20" t="n">
        <v>13922.49</v>
      </c>
      <c r="U20" t="n">
        <v>0.55</v>
      </c>
      <c r="V20" t="n">
        <v>0.75</v>
      </c>
      <c r="W20" t="n">
        <v>0.21</v>
      </c>
      <c r="X20" t="n">
        <v>0.84</v>
      </c>
      <c r="Y20" t="n">
        <v>1</v>
      </c>
      <c r="Z20" t="n">
        <v>10</v>
      </c>
      <c r="AA20" t="n">
        <v>440.0726559656358</v>
      </c>
      <c r="AB20" t="n">
        <v>602.1268225275488</v>
      </c>
      <c r="AC20" t="n">
        <v>544.660683675822</v>
      </c>
      <c r="AD20" t="n">
        <v>440072.6559656358</v>
      </c>
      <c r="AE20" t="n">
        <v>602126.8225275489</v>
      </c>
      <c r="AF20" t="n">
        <v>6.537721084420214e-06</v>
      </c>
      <c r="AG20" t="n">
        <v>26</v>
      </c>
      <c r="AH20" t="n">
        <v>544660.683675822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4.634</v>
      </c>
      <c r="E21" t="n">
        <v>21.58</v>
      </c>
      <c r="F21" t="n">
        <v>18.09</v>
      </c>
      <c r="G21" t="n">
        <v>36.18</v>
      </c>
      <c r="H21" t="n">
        <v>0.55</v>
      </c>
      <c r="I21" t="n">
        <v>30</v>
      </c>
      <c r="J21" t="n">
        <v>183.82</v>
      </c>
      <c r="K21" t="n">
        <v>52.44</v>
      </c>
      <c r="L21" t="n">
        <v>5.75</v>
      </c>
      <c r="M21" t="n">
        <v>28</v>
      </c>
      <c r="N21" t="n">
        <v>35.63</v>
      </c>
      <c r="O21" t="n">
        <v>22905.03</v>
      </c>
      <c r="P21" t="n">
        <v>228.49</v>
      </c>
      <c r="Q21" t="n">
        <v>444.56</v>
      </c>
      <c r="R21" t="n">
        <v>87.17</v>
      </c>
      <c r="S21" t="n">
        <v>48.21</v>
      </c>
      <c r="T21" t="n">
        <v>13441.73</v>
      </c>
      <c r="U21" t="n">
        <v>0.55</v>
      </c>
      <c r="V21" t="n">
        <v>0.75</v>
      </c>
      <c r="W21" t="n">
        <v>0.21</v>
      </c>
      <c r="X21" t="n">
        <v>0.82</v>
      </c>
      <c r="Y21" t="n">
        <v>1</v>
      </c>
      <c r="Z21" t="n">
        <v>10</v>
      </c>
      <c r="AA21" t="n">
        <v>429.2156590356857</v>
      </c>
      <c r="AB21" t="n">
        <v>587.2718003510911</v>
      </c>
      <c r="AC21" t="n">
        <v>531.2234039667306</v>
      </c>
      <c r="AD21" t="n">
        <v>429215.6590356857</v>
      </c>
      <c r="AE21" t="n">
        <v>587271.8003510911</v>
      </c>
      <c r="AF21" t="n">
        <v>6.55682274758214e-06</v>
      </c>
      <c r="AG21" t="n">
        <v>25</v>
      </c>
      <c r="AH21" t="n">
        <v>531223.4039667307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4.65</v>
      </c>
      <c r="E22" t="n">
        <v>21.51</v>
      </c>
      <c r="F22" t="n">
        <v>18.05</v>
      </c>
      <c r="G22" t="n">
        <v>37.35</v>
      </c>
      <c r="H22" t="n">
        <v>0.58</v>
      </c>
      <c r="I22" t="n">
        <v>29</v>
      </c>
      <c r="J22" t="n">
        <v>184.19</v>
      </c>
      <c r="K22" t="n">
        <v>52.44</v>
      </c>
      <c r="L22" t="n">
        <v>6</v>
      </c>
      <c r="M22" t="n">
        <v>27</v>
      </c>
      <c r="N22" t="n">
        <v>35.75</v>
      </c>
      <c r="O22" t="n">
        <v>22951.43</v>
      </c>
      <c r="P22" t="n">
        <v>227.32</v>
      </c>
      <c r="Q22" t="n">
        <v>444.55</v>
      </c>
      <c r="R22" t="n">
        <v>85.84999999999999</v>
      </c>
      <c r="S22" t="n">
        <v>48.21</v>
      </c>
      <c r="T22" t="n">
        <v>12782.9</v>
      </c>
      <c r="U22" t="n">
        <v>0.5600000000000001</v>
      </c>
      <c r="V22" t="n">
        <v>0.76</v>
      </c>
      <c r="W22" t="n">
        <v>0.21</v>
      </c>
      <c r="X22" t="n">
        <v>0.78</v>
      </c>
      <c r="Y22" t="n">
        <v>1</v>
      </c>
      <c r="Z22" t="n">
        <v>10</v>
      </c>
      <c r="AA22" t="n">
        <v>427.8401986336152</v>
      </c>
      <c r="AB22" t="n">
        <v>585.3898347479479</v>
      </c>
      <c r="AC22" t="n">
        <v>529.5210505193962</v>
      </c>
      <c r="AD22" t="n">
        <v>427840.1986336152</v>
      </c>
      <c r="AE22" t="n">
        <v>585389.834747948</v>
      </c>
      <c r="AF22" t="n">
        <v>6.57946175577405e-06</v>
      </c>
      <c r="AG22" t="n">
        <v>25</v>
      </c>
      <c r="AH22" t="n">
        <v>529521.0505193962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4.7021</v>
      </c>
      <c r="E23" t="n">
        <v>21.27</v>
      </c>
      <c r="F23" t="n">
        <v>17.89</v>
      </c>
      <c r="G23" t="n">
        <v>39.75</v>
      </c>
      <c r="H23" t="n">
        <v>0.6</v>
      </c>
      <c r="I23" t="n">
        <v>27</v>
      </c>
      <c r="J23" t="n">
        <v>184.57</v>
      </c>
      <c r="K23" t="n">
        <v>52.44</v>
      </c>
      <c r="L23" t="n">
        <v>6.25</v>
      </c>
      <c r="M23" t="n">
        <v>25</v>
      </c>
      <c r="N23" t="n">
        <v>35.88</v>
      </c>
      <c r="O23" t="n">
        <v>22997.88</v>
      </c>
      <c r="P23" t="n">
        <v>224.87</v>
      </c>
      <c r="Q23" t="n">
        <v>444.55</v>
      </c>
      <c r="R23" t="n">
        <v>80.01000000000001</v>
      </c>
      <c r="S23" t="n">
        <v>48.21</v>
      </c>
      <c r="T23" t="n">
        <v>9873.190000000001</v>
      </c>
      <c r="U23" t="n">
        <v>0.6</v>
      </c>
      <c r="V23" t="n">
        <v>0.76</v>
      </c>
      <c r="W23" t="n">
        <v>0.21</v>
      </c>
      <c r="X23" t="n">
        <v>0.61</v>
      </c>
      <c r="Y23" t="n">
        <v>1</v>
      </c>
      <c r="Z23" t="n">
        <v>10</v>
      </c>
      <c r="AA23" t="n">
        <v>424.0232975831005</v>
      </c>
      <c r="AB23" t="n">
        <v>580.1673823408438</v>
      </c>
      <c r="AC23" t="n">
        <v>524.7970216402681</v>
      </c>
      <c r="AD23" t="n">
        <v>424023.2975831005</v>
      </c>
      <c r="AE23" t="n">
        <v>580167.3823408438</v>
      </c>
      <c r="AF23" t="n">
        <v>6.653180026198958e-06</v>
      </c>
      <c r="AG23" t="n">
        <v>25</v>
      </c>
      <c r="AH23" t="n">
        <v>524797.0216402682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4.6852</v>
      </c>
      <c r="E24" t="n">
        <v>21.34</v>
      </c>
      <c r="F24" t="n">
        <v>18</v>
      </c>
      <c r="G24" t="n">
        <v>41.54</v>
      </c>
      <c r="H24" t="n">
        <v>0.62</v>
      </c>
      <c r="I24" t="n">
        <v>26</v>
      </c>
      <c r="J24" t="n">
        <v>184.95</v>
      </c>
      <c r="K24" t="n">
        <v>52.44</v>
      </c>
      <c r="L24" t="n">
        <v>6.5</v>
      </c>
      <c r="M24" t="n">
        <v>24</v>
      </c>
      <c r="N24" t="n">
        <v>36.01</v>
      </c>
      <c r="O24" t="n">
        <v>23044.38</v>
      </c>
      <c r="P24" t="n">
        <v>226.1</v>
      </c>
      <c r="Q24" t="n">
        <v>444.59</v>
      </c>
      <c r="R24" t="n">
        <v>84.7</v>
      </c>
      <c r="S24" t="n">
        <v>48.21</v>
      </c>
      <c r="T24" t="n">
        <v>12224.6</v>
      </c>
      <c r="U24" t="n">
        <v>0.57</v>
      </c>
      <c r="V24" t="n">
        <v>0.76</v>
      </c>
      <c r="W24" t="n">
        <v>0.19</v>
      </c>
      <c r="X24" t="n">
        <v>0.72</v>
      </c>
      <c r="Y24" t="n">
        <v>1</v>
      </c>
      <c r="Z24" t="n">
        <v>10</v>
      </c>
      <c r="AA24" t="n">
        <v>425.6774743132332</v>
      </c>
      <c r="AB24" t="n">
        <v>582.4306999201381</v>
      </c>
      <c r="AC24" t="n">
        <v>526.8443313663806</v>
      </c>
      <c r="AD24" t="n">
        <v>425677.4743132332</v>
      </c>
      <c r="AE24" t="n">
        <v>582430.6999201381</v>
      </c>
      <c r="AF24" t="n">
        <v>6.629267573796253e-06</v>
      </c>
      <c r="AG24" t="n">
        <v>25</v>
      </c>
      <c r="AH24" t="n">
        <v>526844.3313663807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4.6947</v>
      </c>
      <c r="E25" t="n">
        <v>21.3</v>
      </c>
      <c r="F25" t="n">
        <v>17.99</v>
      </c>
      <c r="G25" t="n">
        <v>43.18</v>
      </c>
      <c r="H25" t="n">
        <v>0.65</v>
      </c>
      <c r="I25" t="n">
        <v>25</v>
      </c>
      <c r="J25" t="n">
        <v>185.33</v>
      </c>
      <c r="K25" t="n">
        <v>52.44</v>
      </c>
      <c r="L25" t="n">
        <v>6.75</v>
      </c>
      <c r="M25" t="n">
        <v>23</v>
      </c>
      <c r="N25" t="n">
        <v>36.13</v>
      </c>
      <c r="O25" t="n">
        <v>23090.91</v>
      </c>
      <c r="P25" t="n">
        <v>225.46</v>
      </c>
      <c r="Q25" t="n">
        <v>444.57</v>
      </c>
      <c r="R25" t="n">
        <v>84</v>
      </c>
      <c r="S25" t="n">
        <v>48.21</v>
      </c>
      <c r="T25" t="n">
        <v>11878.08</v>
      </c>
      <c r="U25" t="n">
        <v>0.57</v>
      </c>
      <c r="V25" t="n">
        <v>0.76</v>
      </c>
      <c r="W25" t="n">
        <v>0.2</v>
      </c>
      <c r="X25" t="n">
        <v>0.71</v>
      </c>
      <c r="Y25" t="n">
        <v>1</v>
      </c>
      <c r="Z25" t="n">
        <v>10</v>
      </c>
      <c r="AA25" t="n">
        <v>424.9512976373645</v>
      </c>
      <c r="AB25" t="n">
        <v>581.4371129555607</v>
      </c>
      <c r="AC25" t="n">
        <v>525.9455709471945</v>
      </c>
      <c r="AD25" t="n">
        <v>424951.2976373645</v>
      </c>
      <c r="AE25" t="n">
        <v>581437.1129555607</v>
      </c>
      <c r="AF25" t="n">
        <v>6.6427094849102e-06</v>
      </c>
      <c r="AG25" t="n">
        <v>25</v>
      </c>
      <c r="AH25" t="n">
        <v>525945.5709471945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4.714</v>
      </c>
      <c r="E26" t="n">
        <v>21.21</v>
      </c>
      <c r="F26" t="n">
        <v>17.94</v>
      </c>
      <c r="G26" t="n">
        <v>44.85</v>
      </c>
      <c r="H26" t="n">
        <v>0.67</v>
      </c>
      <c r="I26" t="n">
        <v>24</v>
      </c>
      <c r="J26" t="n">
        <v>185.7</v>
      </c>
      <c r="K26" t="n">
        <v>52.44</v>
      </c>
      <c r="L26" t="n">
        <v>7</v>
      </c>
      <c r="M26" t="n">
        <v>22</v>
      </c>
      <c r="N26" t="n">
        <v>36.26</v>
      </c>
      <c r="O26" t="n">
        <v>23137.49</v>
      </c>
      <c r="P26" t="n">
        <v>224.45</v>
      </c>
      <c r="Q26" t="n">
        <v>444.55</v>
      </c>
      <c r="R26" t="n">
        <v>82.33</v>
      </c>
      <c r="S26" t="n">
        <v>48.21</v>
      </c>
      <c r="T26" t="n">
        <v>11048.64</v>
      </c>
      <c r="U26" t="n">
        <v>0.59</v>
      </c>
      <c r="V26" t="n">
        <v>0.76</v>
      </c>
      <c r="W26" t="n">
        <v>0.2</v>
      </c>
      <c r="X26" t="n">
        <v>0.66</v>
      </c>
      <c r="Y26" t="n">
        <v>1</v>
      </c>
      <c r="Z26" t="n">
        <v>10</v>
      </c>
      <c r="AA26" t="n">
        <v>423.5320305435211</v>
      </c>
      <c r="AB26" t="n">
        <v>579.495209104119</v>
      </c>
      <c r="AC26" t="n">
        <v>524.1889996738553</v>
      </c>
      <c r="AD26" t="n">
        <v>423532.0305435211</v>
      </c>
      <c r="AE26" t="n">
        <v>579495.209104119</v>
      </c>
      <c r="AF26" t="n">
        <v>6.670017788541693e-06</v>
      </c>
      <c r="AG26" t="n">
        <v>25</v>
      </c>
      <c r="AH26" t="n">
        <v>524188.9996738553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4.712</v>
      </c>
      <c r="E27" t="n">
        <v>21.22</v>
      </c>
      <c r="F27" t="n">
        <v>17.95</v>
      </c>
      <c r="G27" t="n">
        <v>44.87</v>
      </c>
      <c r="H27" t="n">
        <v>0.6899999999999999</v>
      </c>
      <c r="I27" t="n">
        <v>24</v>
      </c>
      <c r="J27" t="n">
        <v>186.08</v>
      </c>
      <c r="K27" t="n">
        <v>52.44</v>
      </c>
      <c r="L27" t="n">
        <v>7.25</v>
      </c>
      <c r="M27" t="n">
        <v>22</v>
      </c>
      <c r="N27" t="n">
        <v>36.39</v>
      </c>
      <c r="O27" t="n">
        <v>23184.11</v>
      </c>
      <c r="P27" t="n">
        <v>224.09</v>
      </c>
      <c r="Q27" t="n">
        <v>444.56</v>
      </c>
      <c r="R27" t="n">
        <v>82.52</v>
      </c>
      <c r="S27" t="n">
        <v>48.21</v>
      </c>
      <c r="T27" t="n">
        <v>11145.87</v>
      </c>
      <c r="U27" t="n">
        <v>0.58</v>
      </c>
      <c r="V27" t="n">
        <v>0.76</v>
      </c>
      <c r="W27" t="n">
        <v>0.2</v>
      </c>
      <c r="X27" t="n">
        <v>0.67</v>
      </c>
      <c r="Y27" t="n">
        <v>1</v>
      </c>
      <c r="Z27" t="n">
        <v>10</v>
      </c>
      <c r="AA27" t="n">
        <v>423.4566031356588</v>
      </c>
      <c r="AB27" t="n">
        <v>579.3920059970594</v>
      </c>
      <c r="AC27" t="n">
        <v>524.0956461264869</v>
      </c>
      <c r="AD27" t="n">
        <v>423456.6031356588</v>
      </c>
      <c r="AE27" t="n">
        <v>579392.0059970594</v>
      </c>
      <c r="AF27" t="n">
        <v>6.667187912517703e-06</v>
      </c>
      <c r="AG27" t="n">
        <v>25</v>
      </c>
      <c r="AH27" t="n">
        <v>524095.6461264869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4.7284</v>
      </c>
      <c r="E28" t="n">
        <v>21.15</v>
      </c>
      <c r="F28" t="n">
        <v>17.91</v>
      </c>
      <c r="G28" t="n">
        <v>46.72</v>
      </c>
      <c r="H28" t="n">
        <v>0.71</v>
      </c>
      <c r="I28" t="n">
        <v>23</v>
      </c>
      <c r="J28" t="n">
        <v>186.46</v>
      </c>
      <c r="K28" t="n">
        <v>52.44</v>
      </c>
      <c r="L28" t="n">
        <v>7.5</v>
      </c>
      <c r="M28" t="n">
        <v>21</v>
      </c>
      <c r="N28" t="n">
        <v>36.52</v>
      </c>
      <c r="O28" t="n">
        <v>23230.78</v>
      </c>
      <c r="P28" t="n">
        <v>223.52</v>
      </c>
      <c r="Q28" t="n">
        <v>444.55</v>
      </c>
      <c r="R28" t="n">
        <v>81.34</v>
      </c>
      <c r="S28" t="n">
        <v>48.21</v>
      </c>
      <c r="T28" t="n">
        <v>10559.04</v>
      </c>
      <c r="U28" t="n">
        <v>0.59</v>
      </c>
      <c r="V28" t="n">
        <v>0.76</v>
      </c>
      <c r="W28" t="n">
        <v>0.2</v>
      </c>
      <c r="X28" t="n">
        <v>0.63</v>
      </c>
      <c r="Y28" t="n">
        <v>1</v>
      </c>
      <c r="Z28" t="n">
        <v>10</v>
      </c>
      <c r="AA28" t="n">
        <v>422.4154002581421</v>
      </c>
      <c r="AB28" t="n">
        <v>577.9673862854121</v>
      </c>
      <c r="AC28" t="n">
        <v>522.806990120653</v>
      </c>
      <c r="AD28" t="n">
        <v>422415.4002581422</v>
      </c>
      <c r="AE28" t="n">
        <v>577967.3862854121</v>
      </c>
      <c r="AF28" t="n">
        <v>6.690392895914411e-06</v>
      </c>
      <c r="AG28" t="n">
        <v>25</v>
      </c>
      <c r="AH28" t="n">
        <v>522806.990120653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4.7429</v>
      </c>
      <c r="E29" t="n">
        <v>21.08</v>
      </c>
      <c r="F29" t="n">
        <v>17.88</v>
      </c>
      <c r="G29" t="n">
        <v>48.77</v>
      </c>
      <c r="H29" t="n">
        <v>0.74</v>
      </c>
      <c r="I29" t="n">
        <v>22</v>
      </c>
      <c r="J29" t="n">
        <v>186.84</v>
      </c>
      <c r="K29" t="n">
        <v>52.44</v>
      </c>
      <c r="L29" t="n">
        <v>7.75</v>
      </c>
      <c r="M29" t="n">
        <v>20</v>
      </c>
      <c r="N29" t="n">
        <v>36.65</v>
      </c>
      <c r="O29" t="n">
        <v>23277.49</v>
      </c>
      <c r="P29" t="n">
        <v>222.72</v>
      </c>
      <c r="Q29" t="n">
        <v>444.56</v>
      </c>
      <c r="R29" t="n">
        <v>80.36</v>
      </c>
      <c r="S29" t="n">
        <v>48.21</v>
      </c>
      <c r="T29" t="n">
        <v>10072.91</v>
      </c>
      <c r="U29" t="n">
        <v>0.6</v>
      </c>
      <c r="V29" t="n">
        <v>0.76</v>
      </c>
      <c r="W29" t="n">
        <v>0.2</v>
      </c>
      <c r="X29" t="n">
        <v>0.6</v>
      </c>
      <c r="Y29" t="n">
        <v>1</v>
      </c>
      <c r="Z29" t="n">
        <v>10</v>
      </c>
      <c r="AA29" t="n">
        <v>421.3681647191822</v>
      </c>
      <c r="AB29" t="n">
        <v>576.5345124202356</v>
      </c>
      <c r="AC29" t="n">
        <v>521.5108677261179</v>
      </c>
      <c r="AD29" t="n">
        <v>421368.1647191822</v>
      </c>
      <c r="AE29" t="n">
        <v>576534.5124202357</v>
      </c>
      <c r="AF29" t="n">
        <v>6.71090949708833e-06</v>
      </c>
      <c r="AG29" t="n">
        <v>25</v>
      </c>
      <c r="AH29" t="n">
        <v>521510.867726118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4.7556</v>
      </c>
      <c r="E30" t="n">
        <v>21.03</v>
      </c>
      <c r="F30" t="n">
        <v>17.86</v>
      </c>
      <c r="G30" t="n">
        <v>51.03</v>
      </c>
      <c r="H30" t="n">
        <v>0.76</v>
      </c>
      <c r="I30" t="n">
        <v>21</v>
      </c>
      <c r="J30" t="n">
        <v>187.22</v>
      </c>
      <c r="K30" t="n">
        <v>52.44</v>
      </c>
      <c r="L30" t="n">
        <v>8</v>
      </c>
      <c r="M30" t="n">
        <v>19</v>
      </c>
      <c r="N30" t="n">
        <v>36.78</v>
      </c>
      <c r="O30" t="n">
        <v>23324.24</v>
      </c>
      <c r="P30" t="n">
        <v>221.65</v>
      </c>
      <c r="Q30" t="n">
        <v>444.55</v>
      </c>
      <c r="R30" t="n">
        <v>79.65000000000001</v>
      </c>
      <c r="S30" t="n">
        <v>48.21</v>
      </c>
      <c r="T30" t="n">
        <v>9725.09</v>
      </c>
      <c r="U30" t="n">
        <v>0.61</v>
      </c>
      <c r="V30" t="n">
        <v>0.76</v>
      </c>
      <c r="W30" t="n">
        <v>0.2</v>
      </c>
      <c r="X30" t="n">
        <v>0.58</v>
      </c>
      <c r="Y30" t="n">
        <v>1</v>
      </c>
      <c r="Z30" t="n">
        <v>10</v>
      </c>
      <c r="AA30" t="n">
        <v>420.2897040621551</v>
      </c>
      <c r="AB30" t="n">
        <v>575.0589149709649</v>
      </c>
      <c r="AC30" t="n">
        <v>520.1760992263916</v>
      </c>
      <c r="AD30" t="n">
        <v>420289.704062155</v>
      </c>
      <c r="AE30" t="n">
        <v>575058.9149709649</v>
      </c>
      <c r="AF30" t="n">
        <v>6.72887920984066e-06</v>
      </c>
      <c r="AG30" t="n">
        <v>25</v>
      </c>
      <c r="AH30" t="n">
        <v>520176.0992263915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4.7575</v>
      </c>
      <c r="E31" t="n">
        <v>21.02</v>
      </c>
      <c r="F31" t="n">
        <v>17.85</v>
      </c>
      <c r="G31" t="n">
        <v>51.01</v>
      </c>
      <c r="H31" t="n">
        <v>0.78</v>
      </c>
      <c r="I31" t="n">
        <v>21</v>
      </c>
      <c r="J31" t="n">
        <v>187.6</v>
      </c>
      <c r="K31" t="n">
        <v>52.44</v>
      </c>
      <c r="L31" t="n">
        <v>8.25</v>
      </c>
      <c r="M31" t="n">
        <v>19</v>
      </c>
      <c r="N31" t="n">
        <v>36.9</v>
      </c>
      <c r="O31" t="n">
        <v>23371.04</v>
      </c>
      <c r="P31" t="n">
        <v>221.8</v>
      </c>
      <c r="Q31" t="n">
        <v>444.59</v>
      </c>
      <c r="R31" t="n">
        <v>79.40000000000001</v>
      </c>
      <c r="S31" t="n">
        <v>48.21</v>
      </c>
      <c r="T31" t="n">
        <v>9600.059999999999</v>
      </c>
      <c r="U31" t="n">
        <v>0.61</v>
      </c>
      <c r="V31" t="n">
        <v>0.76</v>
      </c>
      <c r="W31" t="n">
        <v>0.2</v>
      </c>
      <c r="X31" t="n">
        <v>0.57</v>
      </c>
      <c r="Y31" t="n">
        <v>1</v>
      </c>
      <c r="Z31" t="n">
        <v>10</v>
      </c>
      <c r="AA31" t="n">
        <v>420.262658858054</v>
      </c>
      <c r="AB31" t="n">
        <v>575.0219105295637</v>
      </c>
      <c r="AC31" t="n">
        <v>520.1426264369416</v>
      </c>
      <c r="AD31" t="n">
        <v>420262.658858054</v>
      </c>
      <c r="AE31" t="n">
        <v>575021.9105295637</v>
      </c>
      <c r="AF31" t="n">
        <v>6.73156759206345e-06</v>
      </c>
      <c r="AG31" t="n">
        <v>25</v>
      </c>
      <c r="AH31" t="n">
        <v>520142.6264369416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4.7733</v>
      </c>
      <c r="E32" t="n">
        <v>20.95</v>
      </c>
      <c r="F32" t="n">
        <v>17.82</v>
      </c>
      <c r="G32" t="n">
        <v>53.45</v>
      </c>
      <c r="H32" t="n">
        <v>0.8</v>
      </c>
      <c r="I32" t="n">
        <v>20</v>
      </c>
      <c r="J32" t="n">
        <v>187.98</v>
      </c>
      <c r="K32" t="n">
        <v>52.44</v>
      </c>
      <c r="L32" t="n">
        <v>8.5</v>
      </c>
      <c r="M32" t="n">
        <v>18</v>
      </c>
      <c r="N32" t="n">
        <v>37.03</v>
      </c>
      <c r="O32" t="n">
        <v>23417.88</v>
      </c>
      <c r="P32" t="n">
        <v>221.12</v>
      </c>
      <c r="Q32" t="n">
        <v>444.56</v>
      </c>
      <c r="R32" t="n">
        <v>78.38</v>
      </c>
      <c r="S32" t="n">
        <v>48.21</v>
      </c>
      <c r="T32" t="n">
        <v>9094.309999999999</v>
      </c>
      <c r="U32" t="n">
        <v>0.62</v>
      </c>
      <c r="V32" t="n">
        <v>0.77</v>
      </c>
      <c r="W32" t="n">
        <v>0.19</v>
      </c>
      <c r="X32" t="n">
        <v>0.54</v>
      </c>
      <c r="Y32" t="n">
        <v>1</v>
      </c>
      <c r="Z32" t="n">
        <v>10</v>
      </c>
      <c r="AA32" t="n">
        <v>419.2421917972853</v>
      </c>
      <c r="AB32" t="n">
        <v>573.6256624771906</v>
      </c>
      <c r="AC32" t="n">
        <v>518.8796343390405</v>
      </c>
      <c r="AD32" t="n">
        <v>419242.1917972853</v>
      </c>
      <c r="AE32" t="n">
        <v>573625.6624771906</v>
      </c>
      <c r="AF32" t="n">
        <v>6.75392361265296e-06</v>
      </c>
      <c r="AG32" t="n">
        <v>25</v>
      </c>
      <c r="AH32" t="n">
        <v>518879.6343390405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4.7914</v>
      </c>
      <c r="E33" t="n">
        <v>20.87</v>
      </c>
      <c r="F33" t="n">
        <v>17.77</v>
      </c>
      <c r="G33" t="n">
        <v>56.13</v>
      </c>
      <c r="H33" t="n">
        <v>0.82</v>
      </c>
      <c r="I33" t="n">
        <v>19</v>
      </c>
      <c r="J33" t="n">
        <v>188.36</v>
      </c>
      <c r="K33" t="n">
        <v>52.44</v>
      </c>
      <c r="L33" t="n">
        <v>8.75</v>
      </c>
      <c r="M33" t="n">
        <v>17</v>
      </c>
      <c r="N33" t="n">
        <v>37.16</v>
      </c>
      <c r="O33" t="n">
        <v>23464.76</v>
      </c>
      <c r="P33" t="n">
        <v>219.86</v>
      </c>
      <c r="Q33" t="n">
        <v>444.55</v>
      </c>
      <c r="R33" t="n">
        <v>76.78</v>
      </c>
      <c r="S33" t="n">
        <v>48.21</v>
      </c>
      <c r="T33" t="n">
        <v>8299.129999999999</v>
      </c>
      <c r="U33" t="n">
        <v>0.63</v>
      </c>
      <c r="V33" t="n">
        <v>0.77</v>
      </c>
      <c r="W33" t="n">
        <v>0.19</v>
      </c>
      <c r="X33" t="n">
        <v>0.5</v>
      </c>
      <c r="Y33" t="n">
        <v>1</v>
      </c>
      <c r="Z33" t="n">
        <v>10</v>
      </c>
      <c r="AA33" t="n">
        <v>417.7858411047457</v>
      </c>
      <c r="AB33" t="n">
        <v>571.6330192099998</v>
      </c>
      <c r="AC33" t="n">
        <v>517.077166148578</v>
      </c>
      <c r="AD33" t="n">
        <v>417785.8411047457</v>
      </c>
      <c r="AE33" t="n">
        <v>571633.0192099998</v>
      </c>
      <c r="AF33" t="n">
        <v>6.779533990670061e-06</v>
      </c>
      <c r="AG33" t="n">
        <v>25</v>
      </c>
      <c r="AH33" t="n">
        <v>517077.166148578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4.795</v>
      </c>
      <c r="E34" t="n">
        <v>20.86</v>
      </c>
      <c r="F34" t="n">
        <v>17.76</v>
      </c>
      <c r="G34" t="n">
        <v>56.08</v>
      </c>
      <c r="H34" t="n">
        <v>0.85</v>
      </c>
      <c r="I34" t="n">
        <v>19</v>
      </c>
      <c r="J34" t="n">
        <v>188.74</v>
      </c>
      <c r="K34" t="n">
        <v>52.44</v>
      </c>
      <c r="L34" t="n">
        <v>9</v>
      </c>
      <c r="M34" t="n">
        <v>17</v>
      </c>
      <c r="N34" t="n">
        <v>37.3</v>
      </c>
      <c r="O34" t="n">
        <v>23511.69</v>
      </c>
      <c r="P34" t="n">
        <v>219.68</v>
      </c>
      <c r="Q34" t="n">
        <v>444.55</v>
      </c>
      <c r="R34" t="n">
        <v>76.22</v>
      </c>
      <c r="S34" t="n">
        <v>48.21</v>
      </c>
      <c r="T34" t="n">
        <v>8020</v>
      </c>
      <c r="U34" t="n">
        <v>0.63</v>
      </c>
      <c r="V34" t="n">
        <v>0.77</v>
      </c>
      <c r="W34" t="n">
        <v>0.2</v>
      </c>
      <c r="X34" t="n">
        <v>0.48</v>
      </c>
      <c r="Y34" t="n">
        <v>1</v>
      </c>
      <c r="Z34" t="n">
        <v>10</v>
      </c>
      <c r="AA34" t="n">
        <v>417.5329199034658</v>
      </c>
      <c r="AB34" t="n">
        <v>571.2869612643127</v>
      </c>
      <c r="AC34" t="n">
        <v>516.7641354875319</v>
      </c>
      <c r="AD34" t="n">
        <v>417532.9199034658</v>
      </c>
      <c r="AE34" t="n">
        <v>571286.9612643127</v>
      </c>
      <c r="AF34" t="n">
        <v>6.78462776751324e-06</v>
      </c>
      <c r="AG34" t="n">
        <v>25</v>
      </c>
      <c r="AH34" t="n">
        <v>516764.135487532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4.831</v>
      </c>
      <c r="E35" t="n">
        <v>20.7</v>
      </c>
      <c r="F35" t="n">
        <v>17.64</v>
      </c>
      <c r="G35" t="n">
        <v>58.8</v>
      </c>
      <c r="H35" t="n">
        <v>0.87</v>
      </c>
      <c r="I35" t="n">
        <v>18</v>
      </c>
      <c r="J35" t="n">
        <v>189.12</v>
      </c>
      <c r="K35" t="n">
        <v>52.44</v>
      </c>
      <c r="L35" t="n">
        <v>9.25</v>
      </c>
      <c r="M35" t="n">
        <v>16</v>
      </c>
      <c r="N35" t="n">
        <v>37.43</v>
      </c>
      <c r="O35" t="n">
        <v>23558.67</v>
      </c>
      <c r="P35" t="n">
        <v>217.15</v>
      </c>
      <c r="Q35" t="n">
        <v>444.55</v>
      </c>
      <c r="R35" t="n">
        <v>72.19</v>
      </c>
      <c r="S35" t="n">
        <v>48.21</v>
      </c>
      <c r="T35" t="n">
        <v>6008.97</v>
      </c>
      <c r="U35" t="n">
        <v>0.67</v>
      </c>
      <c r="V35" t="n">
        <v>0.77</v>
      </c>
      <c r="W35" t="n">
        <v>0.19</v>
      </c>
      <c r="X35" t="n">
        <v>0.36</v>
      </c>
      <c r="Y35" t="n">
        <v>1</v>
      </c>
      <c r="Z35" t="n">
        <v>10</v>
      </c>
      <c r="AA35" t="n">
        <v>404.7551709022716</v>
      </c>
      <c r="AB35" t="n">
        <v>553.8038813663779</v>
      </c>
      <c r="AC35" t="n">
        <v>500.9496161973993</v>
      </c>
      <c r="AD35" t="n">
        <v>404755.1709022716</v>
      </c>
      <c r="AE35" t="n">
        <v>553803.8813663779</v>
      </c>
      <c r="AF35" t="n">
        <v>6.835565535945039e-06</v>
      </c>
      <c r="AG35" t="n">
        <v>24</v>
      </c>
      <c r="AH35" t="n">
        <v>500949.6161973993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4.7775</v>
      </c>
      <c r="E36" t="n">
        <v>20.93</v>
      </c>
      <c r="F36" t="n">
        <v>17.87</v>
      </c>
      <c r="G36" t="n">
        <v>59.57</v>
      </c>
      <c r="H36" t="n">
        <v>0.89</v>
      </c>
      <c r="I36" t="n">
        <v>18</v>
      </c>
      <c r="J36" t="n">
        <v>189.5</v>
      </c>
      <c r="K36" t="n">
        <v>52.44</v>
      </c>
      <c r="L36" t="n">
        <v>9.5</v>
      </c>
      <c r="M36" t="n">
        <v>16</v>
      </c>
      <c r="N36" t="n">
        <v>37.56</v>
      </c>
      <c r="O36" t="n">
        <v>23605.68</v>
      </c>
      <c r="P36" t="n">
        <v>219.67</v>
      </c>
      <c r="Q36" t="n">
        <v>444.57</v>
      </c>
      <c r="R36" t="n">
        <v>80.68000000000001</v>
      </c>
      <c r="S36" t="n">
        <v>48.21</v>
      </c>
      <c r="T36" t="n">
        <v>10257.04</v>
      </c>
      <c r="U36" t="n">
        <v>0.6</v>
      </c>
      <c r="V36" t="n">
        <v>0.76</v>
      </c>
      <c r="W36" t="n">
        <v>0.18</v>
      </c>
      <c r="X36" t="n">
        <v>0.59</v>
      </c>
      <c r="Y36" t="n">
        <v>1</v>
      </c>
      <c r="Z36" t="n">
        <v>10</v>
      </c>
      <c r="AA36" t="n">
        <v>418.5258625269825</v>
      </c>
      <c r="AB36" t="n">
        <v>572.6455491673451</v>
      </c>
      <c r="AC36" t="n">
        <v>517.993061667889</v>
      </c>
      <c r="AD36" t="n">
        <v>418525.8625269824</v>
      </c>
      <c r="AE36" t="n">
        <v>572645.549167345</v>
      </c>
      <c r="AF36" t="n">
        <v>6.759866352303338e-06</v>
      </c>
      <c r="AG36" t="n">
        <v>25</v>
      </c>
      <c r="AH36" t="n">
        <v>517993.061667889</v>
      </c>
    </row>
    <row r="37">
      <c r="A37" t="n">
        <v>35</v>
      </c>
      <c r="B37" t="n">
        <v>90</v>
      </c>
      <c r="C37" t="inlineStr">
        <is>
          <t xml:space="preserve">CONCLUIDO	</t>
        </is>
      </c>
      <c r="D37" t="n">
        <v>4.8141</v>
      </c>
      <c r="E37" t="n">
        <v>20.77</v>
      </c>
      <c r="F37" t="n">
        <v>17.75</v>
      </c>
      <c r="G37" t="n">
        <v>62.64</v>
      </c>
      <c r="H37" t="n">
        <v>0.91</v>
      </c>
      <c r="I37" t="n">
        <v>17</v>
      </c>
      <c r="J37" t="n">
        <v>189.88</v>
      </c>
      <c r="K37" t="n">
        <v>52.44</v>
      </c>
      <c r="L37" t="n">
        <v>9.75</v>
      </c>
      <c r="M37" t="n">
        <v>15</v>
      </c>
      <c r="N37" t="n">
        <v>37.69</v>
      </c>
      <c r="O37" t="n">
        <v>23652.75</v>
      </c>
      <c r="P37" t="n">
        <v>217.59</v>
      </c>
      <c r="Q37" t="n">
        <v>444.55</v>
      </c>
      <c r="R37" t="n">
        <v>75.98999999999999</v>
      </c>
      <c r="S37" t="n">
        <v>48.21</v>
      </c>
      <c r="T37" t="n">
        <v>7912.59</v>
      </c>
      <c r="U37" t="n">
        <v>0.63</v>
      </c>
      <c r="V37" t="n">
        <v>0.77</v>
      </c>
      <c r="W37" t="n">
        <v>0.19</v>
      </c>
      <c r="X37" t="n">
        <v>0.47</v>
      </c>
      <c r="Y37" t="n">
        <v>1</v>
      </c>
      <c r="Z37" t="n">
        <v>10</v>
      </c>
      <c r="AA37" t="n">
        <v>415.7718470408532</v>
      </c>
      <c r="AB37" t="n">
        <v>568.8773836806349</v>
      </c>
      <c r="AC37" t="n">
        <v>514.5845246065769</v>
      </c>
      <c r="AD37" t="n">
        <v>415771.8470408532</v>
      </c>
      <c r="AE37" t="n">
        <v>568877.3836806349</v>
      </c>
      <c r="AF37" t="n">
        <v>6.811653083542333e-06</v>
      </c>
      <c r="AG37" t="n">
        <v>25</v>
      </c>
      <c r="AH37" t="n">
        <v>514584.5246065769</v>
      </c>
    </row>
    <row r="38">
      <c r="A38" t="n">
        <v>36</v>
      </c>
      <c r="B38" t="n">
        <v>90</v>
      </c>
      <c r="C38" t="inlineStr">
        <is>
          <t xml:space="preserve">CONCLUIDO	</t>
        </is>
      </c>
      <c r="D38" t="n">
        <v>4.8141</v>
      </c>
      <c r="E38" t="n">
        <v>20.77</v>
      </c>
      <c r="F38" t="n">
        <v>17.75</v>
      </c>
      <c r="G38" t="n">
        <v>62.64</v>
      </c>
      <c r="H38" t="n">
        <v>0.93</v>
      </c>
      <c r="I38" t="n">
        <v>17</v>
      </c>
      <c r="J38" t="n">
        <v>190.26</v>
      </c>
      <c r="K38" t="n">
        <v>52.44</v>
      </c>
      <c r="L38" t="n">
        <v>10</v>
      </c>
      <c r="M38" t="n">
        <v>15</v>
      </c>
      <c r="N38" t="n">
        <v>37.82</v>
      </c>
      <c r="O38" t="n">
        <v>23699.85</v>
      </c>
      <c r="P38" t="n">
        <v>217.87</v>
      </c>
      <c r="Q38" t="n">
        <v>444.55</v>
      </c>
      <c r="R38" t="n">
        <v>76.09</v>
      </c>
      <c r="S38" t="n">
        <v>48.21</v>
      </c>
      <c r="T38" t="n">
        <v>7966.03</v>
      </c>
      <c r="U38" t="n">
        <v>0.63</v>
      </c>
      <c r="V38" t="n">
        <v>0.77</v>
      </c>
      <c r="W38" t="n">
        <v>0.19</v>
      </c>
      <c r="X38" t="n">
        <v>0.47</v>
      </c>
      <c r="Y38" t="n">
        <v>1</v>
      </c>
      <c r="Z38" t="n">
        <v>10</v>
      </c>
      <c r="AA38" t="n">
        <v>415.9125216239643</v>
      </c>
      <c r="AB38" t="n">
        <v>569.0698608513719</v>
      </c>
      <c r="AC38" t="n">
        <v>514.7586320262823</v>
      </c>
      <c r="AD38" t="n">
        <v>415912.5216239642</v>
      </c>
      <c r="AE38" t="n">
        <v>569069.8608513719</v>
      </c>
      <c r="AF38" t="n">
        <v>6.811653083542333e-06</v>
      </c>
      <c r="AG38" t="n">
        <v>25</v>
      </c>
      <c r="AH38" t="n">
        <v>514758.6320262823</v>
      </c>
    </row>
    <row r="39">
      <c r="A39" t="n">
        <v>37</v>
      </c>
      <c r="B39" t="n">
        <v>90</v>
      </c>
      <c r="C39" t="inlineStr">
        <is>
          <t xml:space="preserve">CONCLUIDO	</t>
        </is>
      </c>
      <c r="D39" t="n">
        <v>4.8135</v>
      </c>
      <c r="E39" t="n">
        <v>20.77</v>
      </c>
      <c r="F39" t="n">
        <v>17.75</v>
      </c>
      <c r="G39" t="n">
        <v>62.65</v>
      </c>
      <c r="H39" t="n">
        <v>0.95</v>
      </c>
      <c r="I39" t="n">
        <v>17</v>
      </c>
      <c r="J39" t="n">
        <v>190.65</v>
      </c>
      <c r="K39" t="n">
        <v>52.44</v>
      </c>
      <c r="L39" t="n">
        <v>10.25</v>
      </c>
      <c r="M39" t="n">
        <v>15</v>
      </c>
      <c r="N39" t="n">
        <v>37.95</v>
      </c>
      <c r="O39" t="n">
        <v>23747</v>
      </c>
      <c r="P39" t="n">
        <v>216.98</v>
      </c>
      <c r="Q39" t="n">
        <v>444.56</v>
      </c>
      <c r="R39" t="n">
        <v>76.09999999999999</v>
      </c>
      <c r="S39" t="n">
        <v>48.21</v>
      </c>
      <c r="T39" t="n">
        <v>7969.77</v>
      </c>
      <c r="U39" t="n">
        <v>0.63</v>
      </c>
      <c r="V39" t="n">
        <v>0.77</v>
      </c>
      <c r="W39" t="n">
        <v>0.19</v>
      </c>
      <c r="X39" t="n">
        <v>0.47</v>
      </c>
      <c r="Y39" t="n">
        <v>1</v>
      </c>
      <c r="Z39" t="n">
        <v>10</v>
      </c>
      <c r="AA39" t="n">
        <v>415.4864027083821</v>
      </c>
      <c r="AB39" t="n">
        <v>568.4868261520327</v>
      </c>
      <c r="AC39" t="n">
        <v>514.2312413403536</v>
      </c>
      <c r="AD39" t="n">
        <v>415486.4027083821</v>
      </c>
      <c r="AE39" t="n">
        <v>568486.8261520327</v>
      </c>
      <c r="AF39" t="n">
        <v>6.810804120735137e-06</v>
      </c>
      <c r="AG39" t="n">
        <v>25</v>
      </c>
      <c r="AH39" t="n">
        <v>514231.2413403536</v>
      </c>
    </row>
    <row r="40">
      <c r="A40" t="n">
        <v>38</v>
      </c>
      <c r="B40" t="n">
        <v>90</v>
      </c>
      <c r="C40" t="inlineStr">
        <is>
          <t xml:space="preserve">CONCLUIDO	</t>
        </is>
      </c>
      <c r="D40" t="n">
        <v>4.8321</v>
      </c>
      <c r="E40" t="n">
        <v>20.69</v>
      </c>
      <c r="F40" t="n">
        <v>17.71</v>
      </c>
      <c r="G40" t="n">
        <v>66.39</v>
      </c>
      <c r="H40" t="n">
        <v>0.98</v>
      </c>
      <c r="I40" t="n">
        <v>16</v>
      </c>
      <c r="J40" t="n">
        <v>191.03</v>
      </c>
      <c r="K40" t="n">
        <v>52.44</v>
      </c>
      <c r="L40" t="n">
        <v>10.5</v>
      </c>
      <c r="M40" t="n">
        <v>14</v>
      </c>
      <c r="N40" t="n">
        <v>38.09</v>
      </c>
      <c r="O40" t="n">
        <v>23794.2</v>
      </c>
      <c r="P40" t="n">
        <v>216.07</v>
      </c>
      <c r="Q40" t="n">
        <v>444.55</v>
      </c>
      <c r="R40" t="n">
        <v>74.56999999999999</v>
      </c>
      <c r="S40" t="n">
        <v>48.21</v>
      </c>
      <c r="T40" t="n">
        <v>7208.72</v>
      </c>
      <c r="U40" t="n">
        <v>0.65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404.4108039561168</v>
      </c>
      <c r="AB40" t="n">
        <v>553.3327033182516</v>
      </c>
      <c r="AC40" t="n">
        <v>500.5234067208835</v>
      </c>
      <c r="AD40" t="n">
        <v>404410.8039561168</v>
      </c>
      <c r="AE40" t="n">
        <v>553332.7033182515</v>
      </c>
      <c r="AF40" t="n">
        <v>6.837121967758232e-06</v>
      </c>
      <c r="AG40" t="n">
        <v>24</v>
      </c>
      <c r="AH40" t="n">
        <v>500523.4067208835</v>
      </c>
    </row>
    <row r="41">
      <c r="A41" t="n">
        <v>39</v>
      </c>
      <c r="B41" t="n">
        <v>90</v>
      </c>
      <c r="C41" t="inlineStr">
        <is>
          <t xml:space="preserve">CONCLUIDO	</t>
        </is>
      </c>
      <c r="D41" t="n">
        <v>4.8296</v>
      </c>
      <c r="E41" t="n">
        <v>20.71</v>
      </c>
      <c r="F41" t="n">
        <v>17.72</v>
      </c>
      <c r="G41" t="n">
        <v>66.44</v>
      </c>
      <c r="H41" t="n">
        <v>1</v>
      </c>
      <c r="I41" t="n">
        <v>16</v>
      </c>
      <c r="J41" t="n">
        <v>191.41</v>
      </c>
      <c r="K41" t="n">
        <v>52.44</v>
      </c>
      <c r="L41" t="n">
        <v>10.75</v>
      </c>
      <c r="M41" t="n">
        <v>14</v>
      </c>
      <c r="N41" t="n">
        <v>38.22</v>
      </c>
      <c r="O41" t="n">
        <v>23841.44</v>
      </c>
      <c r="P41" t="n">
        <v>216.26</v>
      </c>
      <c r="Q41" t="n">
        <v>444.56</v>
      </c>
      <c r="R41" t="n">
        <v>74.92</v>
      </c>
      <c r="S41" t="n">
        <v>48.21</v>
      </c>
      <c r="T41" t="n">
        <v>7382.94</v>
      </c>
      <c r="U41" t="n">
        <v>0.64</v>
      </c>
      <c r="V41" t="n">
        <v>0.77</v>
      </c>
      <c r="W41" t="n">
        <v>0.19</v>
      </c>
      <c r="X41" t="n">
        <v>0.44</v>
      </c>
      <c r="Y41" t="n">
        <v>1</v>
      </c>
      <c r="Z41" t="n">
        <v>10</v>
      </c>
      <c r="AA41" t="n">
        <v>404.6261432336894</v>
      </c>
      <c r="AB41" t="n">
        <v>553.6273400179248</v>
      </c>
      <c r="AC41" t="n">
        <v>500.7899237074652</v>
      </c>
      <c r="AD41" t="n">
        <v>404626.1432336894</v>
      </c>
      <c r="AE41" t="n">
        <v>553627.3400179248</v>
      </c>
      <c r="AF41" t="n">
        <v>6.833584622728247e-06</v>
      </c>
      <c r="AG41" t="n">
        <v>24</v>
      </c>
      <c r="AH41" t="n">
        <v>500789.9237074652</v>
      </c>
    </row>
    <row r="42">
      <c r="A42" t="n">
        <v>40</v>
      </c>
      <c r="B42" t="n">
        <v>90</v>
      </c>
      <c r="C42" t="inlineStr">
        <is>
          <t xml:space="preserve">CONCLUIDO	</t>
        </is>
      </c>
      <c r="D42" t="n">
        <v>4.8495</v>
      </c>
      <c r="E42" t="n">
        <v>20.62</v>
      </c>
      <c r="F42" t="n">
        <v>17.67</v>
      </c>
      <c r="G42" t="n">
        <v>70.67</v>
      </c>
      <c r="H42" t="n">
        <v>1.02</v>
      </c>
      <c r="I42" t="n">
        <v>15</v>
      </c>
      <c r="J42" t="n">
        <v>191.79</v>
      </c>
      <c r="K42" t="n">
        <v>52.44</v>
      </c>
      <c r="L42" t="n">
        <v>11</v>
      </c>
      <c r="M42" t="n">
        <v>13</v>
      </c>
      <c r="N42" t="n">
        <v>38.35</v>
      </c>
      <c r="O42" t="n">
        <v>23888.73</v>
      </c>
      <c r="P42" t="n">
        <v>214.94</v>
      </c>
      <c r="Q42" t="n">
        <v>444.55</v>
      </c>
      <c r="R42" t="n">
        <v>73.34999999999999</v>
      </c>
      <c r="S42" t="n">
        <v>48.21</v>
      </c>
      <c r="T42" t="n">
        <v>6603.61</v>
      </c>
      <c r="U42" t="n">
        <v>0.66</v>
      </c>
      <c r="V42" t="n">
        <v>0.77</v>
      </c>
      <c r="W42" t="n">
        <v>0.19</v>
      </c>
      <c r="X42" t="n">
        <v>0.39</v>
      </c>
      <c r="Y42" t="n">
        <v>1</v>
      </c>
      <c r="Z42" t="n">
        <v>10</v>
      </c>
      <c r="AA42" t="n">
        <v>403.1129182300668</v>
      </c>
      <c r="AB42" t="n">
        <v>551.5568788091927</v>
      </c>
      <c r="AC42" t="n">
        <v>498.9170644105839</v>
      </c>
      <c r="AD42" t="n">
        <v>403112.9182300668</v>
      </c>
      <c r="AE42" t="n">
        <v>551556.8788091927</v>
      </c>
      <c r="AF42" t="n">
        <v>6.861741889166936e-06</v>
      </c>
      <c r="AG42" t="n">
        <v>24</v>
      </c>
      <c r="AH42" t="n">
        <v>498917.0644105839</v>
      </c>
    </row>
    <row r="43">
      <c r="A43" t="n">
        <v>41</v>
      </c>
      <c r="B43" t="n">
        <v>90</v>
      </c>
      <c r="C43" t="inlineStr">
        <is>
          <t xml:space="preserve">CONCLUIDO	</t>
        </is>
      </c>
      <c r="D43" t="n">
        <v>4.8465</v>
      </c>
      <c r="E43" t="n">
        <v>20.63</v>
      </c>
      <c r="F43" t="n">
        <v>17.68</v>
      </c>
      <c r="G43" t="n">
        <v>70.72</v>
      </c>
      <c r="H43" t="n">
        <v>1.04</v>
      </c>
      <c r="I43" t="n">
        <v>15</v>
      </c>
      <c r="J43" t="n">
        <v>192.18</v>
      </c>
      <c r="K43" t="n">
        <v>52.44</v>
      </c>
      <c r="L43" t="n">
        <v>11.25</v>
      </c>
      <c r="M43" t="n">
        <v>13</v>
      </c>
      <c r="N43" t="n">
        <v>38.49</v>
      </c>
      <c r="O43" t="n">
        <v>23936.06</v>
      </c>
      <c r="P43" t="n">
        <v>214.81</v>
      </c>
      <c r="Q43" t="n">
        <v>444.55</v>
      </c>
      <c r="R43" t="n">
        <v>73.75</v>
      </c>
      <c r="S43" t="n">
        <v>48.21</v>
      </c>
      <c r="T43" t="n">
        <v>6804.63</v>
      </c>
      <c r="U43" t="n">
        <v>0.65</v>
      </c>
      <c r="V43" t="n">
        <v>0.77</v>
      </c>
      <c r="W43" t="n">
        <v>0.19</v>
      </c>
      <c r="X43" t="n">
        <v>0.4</v>
      </c>
      <c r="Y43" t="n">
        <v>1</v>
      </c>
      <c r="Z43" t="n">
        <v>10</v>
      </c>
      <c r="AA43" t="n">
        <v>403.1842831958298</v>
      </c>
      <c r="AB43" t="n">
        <v>551.6545235037498</v>
      </c>
      <c r="AC43" t="n">
        <v>499.0053900325377</v>
      </c>
      <c r="AD43" t="n">
        <v>403184.2831958298</v>
      </c>
      <c r="AE43" t="n">
        <v>551654.5235037499</v>
      </c>
      <c r="AF43" t="n">
        <v>6.857497075130953e-06</v>
      </c>
      <c r="AG43" t="n">
        <v>24</v>
      </c>
      <c r="AH43" t="n">
        <v>499005.3900325377</v>
      </c>
    </row>
    <row r="44">
      <c r="A44" t="n">
        <v>42</v>
      </c>
      <c r="B44" t="n">
        <v>90</v>
      </c>
      <c r="C44" t="inlineStr">
        <is>
          <t xml:space="preserve">CONCLUIDO	</t>
        </is>
      </c>
      <c r="D44" t="n">
        <v>4.8483</v>
      </c>
      <c r="E44" t="n">
        <v>20.63</v>
      </c>
      <c r="F44" t="n">
        <v>17.67</v>
      </c>
      <c r="G44" t="n">
        <v>70.69</v>
      </c>
      <c r="H44" t="n">
        <v>1.06</v>
      </c>
      <c r="I44" t="n">
        <v>15</v>
      </c>
      <c r="J44" t="n">
        <v>192.56</v>
      </c>
      <c r="K44" t="n">
        <v>52.44</v>
      </c>
      <c r="L44" t="n">
        <v>11.5</v>
      </c>
      <c r="M44" t="n">
        <v>13</v>
      </c>
      <c r="N44" t="n">
        <v>38.62</v>
      </c>
      <c r="O44" t="n">
        <v>23983.44</v>
      </c>
      <c r="P44" t="n">
        <v>214.43</v>
      </c>
      <c r="Q44" t="n">
        <v>444.55</v>
      </c>
      <c r="R44" t="n">
        <v>73.44</v>
      </c>
      <c r="S44" t="n">
        <v>48.21</v>
      </c>
      <c r="T44" t="n">
        <v>6647.96</v>
      </c>
      <c r="U44" t="n">
        <v>0.66</v>
      </c>
      <c r="V44" t="n">
        <v>0.77</v>
      </c>
      <c r="W44" t="n">
        <v>0.19</v>
      </c>
      <c r="X44" t="n">
        <v>0.4</v>
      </c>
      <c r="Y44" t="n">
        <v>1</v>
      </c>
      <c r="Z44" t="n">
        <v>10</v>
      </c>
      <c r="AA44" t="n">
        <v>402.8996230790286</v>
      </c>
      <c r="AB44" t="n">
        <v>551.2650389736243</v>
      </c>
      <c r="AC44" t="n">
        <v>498.6530773593224</v>
      </c>
      <c r="AD44" t="n">
        <v>402899.6230790286</v>
      </c>
      <c r="AE44" t="n">
        <v>551265.0389736244</v>
      </c>
      <c r="AF44" t="n">
        <v>6.860043963552542e-06</v>
      </c>
      <c r="AG44" t="n">
        <v>24</v>
      </c>
      <c r="AH44" t="n">
        <v>498653.0773593223</v>
      </c>
    </row>
    <row r="45">
      <c r="A45" t="n">
        <v>43</v>
      </c>
      <c r="B45" t="n">
        <v>90</v>
      </c>
      <c r="C45" t="inlineStr">
        <is>
          <t xml:space="preserve">CONCLUIDO	</t>
        </is>
      </c>
      <c r="D45" t="n">
        <v>4.8666</v>
      </c>
      <c r="E45" t="n">
        <v>20.55</v>
      </c>
      <c r="F45" t="n">
        <v>17.63</v>
      </c>
      <c r="G45" t="n">
        <v>75.56</v>
      </c>
      <c r="H45" t="n">
        <v>1.08</v>
      </c>
      <c r="I45" t="n">
        <v>14</v>
      </c>
      <c r="J45" t="n">
        <v>192.95</v>
      </c>
      <c r="K45" t="n">
        <v>52.44</v>
      </c>
      <c r="L45" t="n">
        <v>11.75</v>
      </c>
      <c r="M45" t="n">
        <v>12</v>
      </c>
      <c r="N45" t="n">
        <v>38.75</v>
      </c>
      <c r="O45" t="n">
        <v>24030.86</v>
      </c>
      <c r="P45" t="n">
        <v>213.22</v>
      </c>
      <c r="Q45" t="n">
        <v>444.55</v>
      </c>
      <c r="R45" t="n">
        <v>72.06999999999999</v>
      </c>
      <c r="S45" t="n">
        <v>48.21</v>
      </c>
      <c r="T45" t="n">
        <v>5967.52</v>
      </c>
      <c r="U45" t="n">
        <v>0.67</v>
      </c>
      <c r="V45" t="n">
        <v>0.77</v>
      </c>
      <c r="W45" t="n">
        <v>0.19</v>
      </c>
      <c r="X45" t="n">
        <v>0.35</v>
      </c>
      <c r="Y45" t="n">
        <v>1</v>
      </c>
      <c r="Z45" t="n">
        <v>10</v>
      </c>
      <c r="AA45" t="n">
        <v>401.5412525592529</v>
      </c>
      <c r="AB45" t="n">
        <v>549.4064565013894</v>
      </c>
      <c r="AC45" t="n">
        <v>496.9718753897006</v>
      </c>
      <c r="AD45" t="n">
        <v>401541.2525592529</v>
      </c>
      <c r="AE45" t="n">
        <v>549406.4565013894</v>
      </c>
      <c r="AF45" t="n">
        <v>6.885937329172041e-06</v>
      </c>
      <c r="AG45" t="n">
        <v>24</v>
      </c>
      <c r="AH45" t="n">
        <v>496971.8753897006</v>
      </c>
    </row>
    <row r="46">
      <c r="A46" t="n">
        <v>44</v>
      </c>
      <c r="B46" t="n">
        <v>90</v>
      </c>
      <c r="C46" t="inlineStr">
        <is>
          <t xml:space="preserve">CONCLUIDO	</t>
        </is>
      </c>
      <c r="D46" t="n">
        <v>4.879</v>
      </c>
      <c r="E46" t="n">
        <v>20.5</v>
      </c>
      <c r="F46" t="n">
        <v>17.58</v>
      </c>
      <c r="G46" t="n">
        <v>75.33</v>
      </c>
      <c r="H46" t="n">
        <v>1.1</v>
      </c>
      <c r="I46" t="n">
        <v>14</v>
      </c>
      <c r="J46" t="n">
        <v>193.33</v>
      </c>
      <c r="K46" t="n">
        <v>52.44</v>
      </c>
      <c r="L46" t="n">
        <v>12</v>
      </c>
      <c r="M46" t="n">
        <v>12</v>
      </c>
      <c r="N46" t="n">
        <v>38.89</v>
      </c>
      <c r="O46" t="n">
        <v>24078.33</v>
      </c>
      <c r="P46" t="n">
        <v>212.83</v>
      </c>
      <c r="Q46" t="n">
        <v>444.55</v>
      </c>
      <c r="R46" t="n">
        <v>70.19</v>
      </c>
      <c r="S46" t="n">
        <v>48.21</v>
      </c>
      <c r="T46" t="n">
        <v>5027.64</v>
      </c>
      <c r="U46" t="n">
        <v>0.6899999999999999</v>
      </c>
      <c r="V46" t="n">
        <v>0.78</v>
      </c>
      <c r="W46" t="n">
        <v>0.19</v>
      </c>
      <c r="X46" t="n">
        <v>0.3</v>
      </c>
      <c r="Y46" t="n">
        <v>1</v>
      </c>
      <c r="Z46" t="n">
        <v>10</v>
      </c>
      <c r="AA46" t="n">
        <v>400.7637896261704</v>
      </c>
      <c r="AB46" t="n">
        <v>548.3426974171019</v>
      </c>
      <c r="AC46" t="n">
        <v>496.0096399794224</v>
      </c>
      <c r="AD46" t="n">
        <v>400763.7896261704</v>
      </c>
      <c r="AE46" t="n">
        <v>548342.6974171019</v>
      </c>
      <c r="AF46" t="n">
        <v>6.903482560520771e-06</v>
      </c>
      <c r="AG46" t="n">
        <v>24</v>
      </c>
      <c r="AH46" t="n">
        <v>496009.6399794224</v>
      </c>
    </row>
    <row r="47">
      <c r="A47" t="n">
        <v>45</v>
      </c>
      <c r="B47" t="n">
        <v>90</v>
      </c>
      <c r="C47" t="inlineStr">
        <is>
          <t xml:space="preserve">CONCLUIDO	</t>
        </is>
      </c>
      <c r="D47" t="n">
        <v>4.8591</v>
      </c>
      <c r="E47" t="n">
        <v>20.58</v>
      </c>
      <c r="F47" t="n">
        <v>17.66</v>
      </c>
      <c r="G47" t="n">
        <v>75.69</v>
      </c>
      <c r="H47" t="n">
        <v>1.12</v>
      </c>
      <c r="I47" t="n">
        <v>14</v>
      </c>
      <c r="J47" t="n">
        <v>193.72</v>
      </c>
      <c r="K47" t="n">
        <v>52.44</v>
      </c>
      <c r="L47" t="n">
        <v>12.25</v>
      </c>
      <c r="M47" t="n">
        <v>12</v>
      </c>
      <c r="N47" t="n">
        <v>39.02</v>
      </c>
      <c r="O47" t="n">
        <v>24125.85</v>
      </c>
      <c r="P47" t="n">
        <v>213.49</v>
      </c>
      <c r="Q47" t="n">
        <v>444.55</v>
      </c>
      <c r="R47" t="n">
        <v>73.44</v>
      </c>
      <c r="S47" t="n">
        <v>48.21</v>
      </c>
      <c r="T47" t="n">
        <v>6655.87</v>
      </c>
      <c r="U47" t="n">
        <v>0.66</v>
      </c>
      <c r="V47" t="n">
        <v>0.77</v>
      </c>
      <c r="W47" t="n">
        <v>0.18</v>
      </c>
      <c r="X47" t="n">
        <v>0.39</v>
      </c>
      <c r="Y47" t="n">
        <v>1</v>
      </c>
      <c r="Z47" t="n">
        <v>10</v>
      </c>
      <c r="AA47" t="n">
        <v>402.0295922957933</v>
      </c>
      <c r="AB47" t="n">
        <v>550.0746244729527</v>
      </c>
      <c r="AC47" t="n">
        <v>497.5762743478377</v>
      </c>
      <c r="AD47" t="n">
        <v>402029.5922957934</v>
      </c>
      <c r="AE47" t="n">
        <v>550074.6244729527</v>
      </c>
      <c r="AF47" t="n">
        <v>6.875325294082082e-06</v>
      </c>
      <c r="AG47" t="n">
        <v>24</v>
      </c>
      <c r="AH47" t="n">
        <v>497576.2743478377</v>
      </c>
    </row>
    <row r="48">
      <c r="A48" t="n">
        <v>46</v>
      </c>
      <c r="B48" t="n">
        <v>90</v>
      </c>
      <c r="C48" t="inlineStr">
        <is>
          <t xml:space="preserve">CONCLUIDO	</t>
        </is>
      </c>
      <c r="D48" t="n">
        <v>4.857</v>
      </c>
      <c r="E48" t="n">
        <v>20.59</v>
      </c>
      <c r="F48" t="n">
        <v>17.67</v>
      </c>
      <c r="G48" t="n">
        <v>75.73</v>
      </c>
      <c r="H48" t="n">
        <v>1.14</v>
      </c>
      <c r="I48" t="n">
        <v>14</v>
      </c>
      <c r="J48" t="n">
        <v>194.1</v>
      </c>
      <c r="K48" t="n">
        <v>52.44</v>
      </c>
      <c r="L48" t="n">
        <v>12.5</v>
      </c>
      <c r="M48" t="n">
        <v>12</v>
      </c>
      <c r="N48" t="n">
        <v>39.16</v>
      </c>
      <c r="O48" t="n">
        <v>24173.41</v>
      </c>
      <c r="P48" t="n">
        <v>212.3</v>
      </c>
      <c r="Q48" t="n">
        <v>444.55</v>
      </c>
      <c r="R48" t="n">
        <v>73.56999999999999</v>
      </c>
      <c r="S48" t="n">
        <v>48.21</v>
      </c>
      <c r="T48" t="n">
        <v>6717.91</v>
      </c>
      <c r="U48" t="n">
        <v>0.66</v>
      </c>
      <c r="V48" t="n">
        <v>0.77</v>
      </c>
      <c r="W48" t="n">
        <v>0.18</v>
      </c>
      <c r="X48" t="n">
        <v>0.39</v>
      </c>
      <c r="Y48" t="n">
        <v>1</v>
      </c>
      <c r="Z48" t="n">
        <v>10</v>
      </c>
      <c r="AA48" t="n">
        <v>401.5416953180723</v>
      </c>
      <c r="AB48" t="n">
        <v>549.4070623035391</v>
      </c>
      <c r="AC48" t="n">
        <v>496.9724233749436</v>
      </c>
      <c r="AD48" t="n">
        <v>401541.6953180723</v>
      </c>
      <c r="AE48" t="n">
        <v>549407.0623035391</v>
      </c>
      <c r="AF48" t="n">
        <v>6.872353924256895e-06</v>
      </c>
      <c r="AG48" t="n">
        <v>24</v>
      </c>
      <c r="AH48" t="n">
        <v>496972.4233749436</v>
      </c>
    </row>
    <row r="49">
      <c r="A49" t="n">
        <v>47</v>
      </c>
      <c r="B49" t="n">
        <v>90</v>
      </c>
      <c r="C49" t="inlineStr">
        <is>
          <t xml:space="preserve">CONCLUIDO	</t>
        </is>
      </c>
      <c r="D49" t="n">
        <v>4.8761</v>
      </c>
      <c r="E49" t="n">
        <v>20.51</v>
      </c>
      <c r="F49" t="n">
        <v>17.63</v>
      </c>
      <c r="G49" t="n">
        <v>81.34999999999999</v>
      </c>
      <c r="H49" t="n">
        <v>1.16</v>
      </c>
      <c r="I49" t="n">
        <v>13</v>
      </c>
      <c r="J49" t="n">
        <v>194.49</v>
      </c>
      <c r="K49" t="n">
        <v>52.44</v>
      </c>
      <c r="L49" t="n">
        <v>12.75</v>
      </c>
      <c r="M49" t="n">
        <v>11</v>
      </c>
      <c r="N49" t="n">
        <v>39.3</v>
      </c>
      <c r="O49" t="n">
        <v>24221.02</v>
      </c>
      <c r="P49" t="n">
        <v>211.53</v>
      </c>
      <c r="Q49" t="n">
        <v>444.55</v>
      </c>
      <c r="R49" t="n">
        <v>72.06999999999999</v>
      </c>
      <c r="S49" t="n">
        <v>48.21</v>
      </c>
      <c r="T49" t="n">
        <v>5972.78</v>
      </c>
      <c r="U49" t="n">
        <v>0.67</v>
      </c>
      <c r="V49" t="n">
        <v>0.77</v>
      </c>
      <c r="W49" t="n">
        <v>0.18</v>
      </c>
      <c r="X49" t="n">
        <v>0.35</v>
      </c>
      <c r="Y49" t="n">
        <v>1</v>
      </c>
      <c r="Z49" t="n">
        <v>10</v>
      </c>
      <c r="AA49" t="n">
        <v>400.3823135369765</v>
      </c>
      <c r="AB49" t="n">
        <v>547.8207450023295</v>
      </c>
      <c r="AC49" t="n">
        <v>495.5375019705511</v>
      </c>
      <c r="AD49" t="n">
        <v>400382.3135369765</v>
      </c>
      <c r="AE49" t="n">
        <v>547820.7450023296</v>
      </c>
      <c r="AF49" t="n">
        <v>6.899379240285988e-06</v>
      </c>
      <c r="AG49" t="n">
        <v>24</v>
      </c>
      <c r="AH49" t="n">
        <v>495537.5019705512</v>
      </c>
    </row>
    <row r="50">
      <c r="A50" t="n">
        <v>48</v>
      </c>
      <c r="B50" t="n">
        <v>90</v>
      </c>
      <c r="C50" t="inlineStr">
        <is>
          <t xml:space="preserve">CONCLUIDO	</t>
        </is>
      </c>
      <c r="D50" t="n">
        <v>4.8771</v>
      </c>
      <c r="E50" t="n">
        <v>20.5</v>
      </c>
      <c r="F50" t="n">
        <v>17.62</v>
      </c>
      <c r="G50" t="n">
        <v>81.33</v>
      </c>
      <c r="H50" t="n">
        <v>1.18</v>
      </c>
      <c r="I50" t="n">
        <v>13</v>
      </c>
      <c r="J50" t="n">
        <v>194.88</v>
      </c>
      <c r="K50" t="n">
        <v>52.44</v>
      </c>
      <c r="L50" t="n">
        <v>13</v>
      </c>
      <c r="M50" t="n">
        <v>11</v>
      </c>
      <c r="N50" t="n">
        <v>39.43</v>
      </c>
      <c r="O50" t="n">
        <v>24268.67</v>
      </c>
      <c r="P50" t="n">
        <v>211.51</v>
      </c>
      <c r="Q50" t="n">
        <v>444.55</v>
      </c>
      <c r="R50" t="n">
        <v>71.88</v>
      </c>
      <c r="S50" t="n">
        <v>48.21</v>
      </c>
      <c r="T50" t="n">
        <v>5878.1</v>
      </c>
      <c r="U50" t="n">
        <v>0.67</v>
      </c>
      <c r="V50" t="n">
        <v>0.77</v>
      </c>
      <c r="W50" t="n">
        <v>0.18</v>
      </c>
      <c r="X50" t="n">
        <v>0.34</v>
      </c>
      <c r="Y50" t="n">
        <v>1</v>
      </c>
      <c r="Z50" t="n">
        <v>10</v>
      </c>
      <c r="AA50" t="n">
        <v>400.3057070713607</v>
      </c>
      <c r="AB50" t="n">
        <v>547.7159286564354</v>
      </c>
      <c r="AC50" t="n">
        <v>495.4426891495984</v>
      </c>
      <c r="AD50" t="n">
        <v>400305.7070713607</v>
      </c>
      <c r="AE50" t="n">
        <v>547715.9286564353</v>
      </c>
      <c r="AF50" t="n">
        <v>6.900794178297983e-06</v>
      </c>
      <c r="AG50" t="n">
        <v>24</v>
      </c>
      <c r="AH50" t="n">
        <v>495442.6891495984</v>
      </c>
    </row>
    <row r="51">
      <c r="A51" t="n">
        <v>49</v>
      </c>
      <c r="B51" t="n">
        <v>90</v>
      </c>
      <c r="C51" t="inlineStr">
        <is>
          <t xml:space="preserve">CONCLUIDO	</t>
        </is>
      </c>
      <c r="D51" t="n">
        <v>4.8736</v>
      </c>
      <c r="E51" t="n">
        <v>20.52</v>
      </c>
      <c r="F51" t="n">
        <v>17.64</v>
      </c>
      <c r="G51" t="n">
        <v>81.40000000000001</v>
      </c>
      <c r="H51" t="n">
        <v>1.2</v>
      </c>
      <c r="I51" t="n">
        <v>13</v>
      </c>
      <c r="J51" t="n">
        <v>195.26</v>
      </c>
      <c r="K51" t="n">
        <v>52.44</v>
      </c>
      <c r="L51" t="n">
        <v>13.25</v>
      </c>
      <c r="M51" t="n">
        <v>11</v>
      </c>
      <c r="N51" t="n">
        <v>39.57</v>
      </c>
      <c r="O51" t="n">
        <v>24316.37</v>
      </c>
      <c r="P51" t="n">
        <v>211.42</v>
      </c>
      <c r="Q51" t="n">
        <v>444.56</v>
      </c>
      <c r="R51" t="n">
        <v>72.36</v>
      </c>
      <c r="S51" t="n">
        <v>48.21</v>
      </c>
      <c r="T51" t="n">
        <v>6122.38</v>
      </c>
      <c r="U51" t="n">
        <v>0.67</v>
      </c>
      <c r="V51" t="n">
        <v>0.77</v>
      </c>
      <c r="W51" t="n">
        <v>0.18</v>
      </c>
      <c r="X51" t="n">
        <v>0.36</v>
      </c>
      <c r="Y51" t="n">
        <v>1</v>
      </c>
      <c r="Z51" t="n">
        <v>10</v>
      </c>
      <c r="AA51" t="n">
        <v>400.4447595467685</v>
      </c>
      <c r="AB51" t="n">
        <v>547.9061863878505</v>
      </c>
      <c r="AC51" t="n">
        <v>495.6147889501557</v>
      </c>
      <c r="AD51" t="n">
        <v>400444.7595467685</v>
      </c>
      <c r="AE51" t="n">
        <v>547906.1863878506</v>
      </c>
      <c r="AF51" t="n">
        <v>6.895841895256001e-06</v>
      </c>
      <c r="AG51" t="n">
        <v>24</v>
      </c>
      <c r="AH51" t="n">
        <v>495614.7889501557</v>
      </c>
    </row>
    <row r="52">
      <c r="A52" t="n">
        <v>50</v>
      </c>
      <c r="B52" t="n">
        <v>90</v>
      </c>
      <c r="C52" t="inlineStr">
        <is>
          <t xml:space="preserve">CONCLUIDO	</t>
        </is>
      </c>
      <c r="D52" t="n">
        <v>4.8752</v>
      </c>
      <c r="E52" t="n">
        <v>20.51</v>
      </c>
      <c r="F52" t="n">
        <v>17.63</v>
      </c>
      <c r="G52" t="n">
        <v>81.37</v>
      </c>
      <c r="H52" t="n">
        <v>1.22</v>
      </c>
      <c r="I52" t="n">
        <v>13</v>
      </c>
      <c r="J52" t="n">
        <v>195.65</v>
      </c>
      <c r="K52" t="n">
        <v>52.44</v>
      </c>
      <c r="L52" t="n">
        <v>13.5</v>
      </c>
      <c r="M52" t="n">
        <v>11</v>
      </c>
      <c r="N52" t="n">
        <v>39.71</v>
      </c>
      <c r="O52" t="n">
        <v>24364.12</v>
      </c>
      <c r="P52" t="n">
        <v>210.5</v>
      </c>
      <c r="Q52" t="n">
        <v>444.55</v>
      </c>
      <c r="R52" t="n">
        <v>72.05</v>
      </c>
      <c r="S52" t="n">
        <v>48.21</v>
      </c>
      <c r="T52" t="n">
        <v>5966.18</v>
      </c>
      <c r="U52" t="n">
        <v>0.67</v>
      </c>
      <c r="V52" t="n">
        <v>0.77</v>
      </c>
      <c r="W52" t="n">
        <v>0.19</v>
      </c>
      <c r="X52" t="n">
        <v>0.35</v>
      </c>
      <c r="Y52" t="n">
        <v>1</v>
      </c>
      <c r="Z52" t="n">
        <v>10</v>
      </c>
      <c r="AA52" t="n">
        <v>399.9014878379353</v>
      </c>
      <c r="AB52" t="n">
        <v>547.1628580683687</v>
      </c>
      <c r="AC52" t="n">
        <v>494.9424028422173</v>
      </c>
      <c r="AD52" t="n">
        <v>399901.4878379353</v>
      </c>
      <c r="AE52" t="n">
        <v>547162.8580683686</v>
      </c>
      <c r="AF52" t="n">
        <v>6.898105796075193e-06</v>
      </c>
      <c r="AG52" t="n">
        <v>24</v>
      </c>
      <c r="AH52" t="n">
        <v>494942.4028422174</v>
      </c>
    </row>
    <row r="53">
      <c r="A53" t="n">
        <v>51</v>
      </c>
      <c r="B53" t="n">
        <v>90</v>
      </c>
      <c r="C53" t="inlineStr">
        <is>
          <t xml:space="preserve">CONCLUIDO	</t>
        </is>
      </c>
      <c r="D53" t="n">
        <v>4.8942</v>
      </c>
      <c r="E53" t="n">
        <v>20.43</v>
      </c>
      <c r="F53" t="n">
        <v>17.59</v>
      </c>
      <c r="G53" t="n">
        <v>87.92</v>
      </c>
      <c r="H53" t="n">
        <v>1.25</v>
      </c>
      <c r="I53" t="n">
        <v>12</v>
      </c>
      <c r="J53" t="n">
        <v>196.04</v>
      </c>
      <c r="K53" t="n">
        <v>52.44</v>
      </c>
      <c r="L53" t="n">
        <v>13.75</v>
      </c>
      <c r="M53" t="n">
        <v>10</v>
      </c>
      <c r="N53" t="n">
        <v>39.84</v>
      </c>
      <c r="O53" t="n">
        <v>24411.91</v>
      </c>
      <c r="P53" t="n">
        <v>209.18</v>
      </c>
      <c r="Q53" t="n">
        <v>444.56</v>
      </c>
      <c r="R53" t="n">
        <v>70.63</v>
      </c>
      <c r="S53" t="n">
        <v>48.21</v>
      </c>
      <c r="T53" t="n">
        <v>5258.48</v>
      </c>
      <c r="U53" t="n">
        <v>0.68</v>
      </c>
      <c r="V53" t="n">
        <v>0.78</v>
      </c>
      <c r="W53" t="n">
        <v>0.18</v>
      </c>
      <c r="X53" t="n">
        <v>0.31</v>
      </c>
      <c r="Y53" t="n">
        <v>1</v>
      </c>
      <c r="Z53" t="n">
        <v>10</v>
      </c>
      <c r="AA53" t="n">
        <v>398.4843215504422</v>
      </c>
      <c r="AB53" t="n">
        <v>545.2238286328565</v>
      </c>
      <c r="AC53" t="n">
        <v>493.1884316545856</v>
      </c>
      <c r="AD53" t="n">
        <v>398484.3215504423</v>
      </c>
      <c r="AE53" t="n">
        <v>545223.8286328565</v>
      </c>
      <c r="AF53" t="n">
        <v>6.924989618303086e-06</v>
      </c>
      <c r="AG53" t="n">
        <v>24</v>
      </c>
      <c r="AH53" t="n">
        <v>493188.4316545856</v>
      </c>
    </row>
    <row r="54">
      <c r="A54" t="n">
        <v>52</v>
      </c>
      <c r="B54" t="n">
        <v>90</v>
      </c>
      <c r="C54" t="inlineStr">
        <is>
          <t xml:space="preserve">CONCLUIDO	</t>
        </is>
      </c>
      <c r="D54" t="n">
        <v>4.8946</v>
      </c>
      <c r="E54" t="n">
        <v>20.43</v>
      </c>
      <c r="F54" t="n">
        <v>17.58</v>
      </c>
      <c r="G54" t="n">
        <v>87.92</v>
      </c>
      <c r="H54" t="n">
        <v>1.27</v>
      </c>
      <c r="I54" t="n">
        <v>12</v>
      </c>
      <c r="J54" t="n">
        <v>196.42</v>
      </c>
      <c r="K54" t="n">
        <v>52.44</v>
      </c>
      <c r="L54" t="n">
        <v>14</v>
      </c>
      <c r="M54" t="n">
        <v>10</v>
      </c>
      <c r="N54" t="n">
        <v>39.98</v>
      </c>
      <c r="O54" t="n">
        <v>24459.75</v>
      </c>
      <c r="P54" t="n">
        <v>209.12</v>
      </c>
      <c r="Q54" t="n">
        <v>444.55</v>
      </c>
      <c r="R54" t="n">
        <v>70.59</v>
      </c>
      <c r="S54" t="n">
        <v>48.21</v>
      </c>
      <c r="T54" t="n">
        <v>5240.36</v>
      </c>
      <c r="U54" t="n">
        <v>0.68</v>
      </c>
      <c r="V54" t="n">
        <v>0.78</v>
      </c>
      <c r="W54" t="n">
        <v>0.18</v>
      </c>
      <c r="X54" t="n">
        <v>0.31</v>
      </c>
      <c r="Y54" t="n">
        <v>1</v>
      </c>
      <c r="Z54" t="n">
        <v>10</v>
      </c>
      <c r="AA54" t="n">
        <v>398.4084120531004</v>
      </c>
      <c r="AB54" t="n">
        <v>545.1199659097028</v>
      </c>
      <c r="AC54" t="n">
        <v>493.0944814439574</v>
      </c>
      <c r="AD54" t="n">
        <v>398408.4120531004</v>
      </c>
      <c r="AE54" t="n">
        <v>545119.9659097028</v>
      </c>
      <c r="AF54" t="n">
        <v>6.925555593507884e-06</v>
      </c>
      <c r="AG54" t="n">
        <v>24</v>
      </c>
      <c r="AH54" t="n">
        <v>493094.4814439574</v>
      </c>
    </row>
    <row r="55">
      <c r="A55" t="n">
        <v>53</v>
      </c>
      <c r="B55" t="n">
        <v>90</v>
      </c>
      <c r="C55" t="inlineStr">
        <is>
          <t xml:space="preserve">CONCLUIDO	</t>
        </is>
      </c>
      <c r="D55" t="n">
        <v>4.8942</v>
      </c>
      <c r="E55" t="n">
        <v>20.43</v>
      </c>
      <c r="F55" t="n">
        <v>17.59</v>
      </c>
      <c r="G55" t="n">
        <v>87.92</v>
      </c>
      <c r="H55" t="n">
        <v>1.29</v>
      </c>
      <c r="I55" t="n">
        <v>12</v>
      </c>
      <c r="J55" t="n">
        <v>196.81</v>
      </c>
      <c r="K55" t="n">
        <v>52.44</v>
      </c>
      <c r="L55" t="n">
        <v>14.25</v>
      </c>
      <c r="M55" t="n">
        <v>10</v>
      </c>
      <c r="N55" t="n">
        <v>40.12</v>
      </c>
      <c r="O55" t="n">
        <v>24507.64</v>
      </c>
      <c r="P55" t="n">
        <v>209.49</v>
      </c>
      <c r="Q55" t="n">
        <v>444.58</v>
      </c>
      <c r="R55" t="n">
        <v>70.62</v>
      </c>
      <c r="S55" t="n">
        <v>48.21</v>
      </c>
      <c r="T55" t="n">
        <v>5253.28</v>
      </c>
      <c r="U55" t="n">
        <v>0.68</v>
      </c>
      <c r="V55" t="n">
        <v>0.78</v>
      </c>
      <c r="W55" t="n">
        <v>0.18</v>
      </c>
      <c r="X55" t="n">
        <v>0.31</v>
      </c>
      <c r="Y55" t="n">
        <v>1</v>
      </c>
      <c r="Z55" t="n">
        <v>10</v>
      </c>
      <c r="AA55" t="n">
        <v>398.6375194087468</v>
      </c>
      <c r="AB55" t="n">
        <v>545.4334407012013</v>
      </c>
      <c r="AC55" t="n">
        <v>493.37803864132</v>
      </c>
      <c r="AD55" t="n">
        <v>398637.5194087467</v>
      </c>
      <c r="AE55" t="n">
        <v>545433.4407012013</v>
      </c>
      <c r="AF55" t="n">
        <v>6.924989618303086e-06</v>
      </c>
      <c r="AG55" t="n">
        <v>24</v>
      </c>
      <c r="AH55" t="n">
        <v>493378.03864132</v>
      </c>
    </row>
    <row r="56">
      <c r="A56" t="n">
        <v>54</v>
      </c>
      <c r="B56" t="n">
        <v>90</v>
      </c>
      <c r="C56" t="inlineStr">
        <is>
          <t xml:space="preserve">CONCLUIDO	</t>
        </is>
      </c>
      <c r="D56" t="n">
        <v>4.9015</v>
      </c>
      <c r="E56" t="n">
        <v>20.4</v>
      </c>
      <c r="F56" t="n">
        <v>17.55</v>
      </c>
      <c r="G56" t="n">
        <v>87.77</v>
      </c>
      <c r="H56" t="n">
        <v>1.31</v>
      </c>
      <c r="I56" t="n">
        <v>12</v>
      </c>
      <c r="J56" t="n">
        <v>197.2</v>
      </c>
      <c r="K56" t="n">
        <v>52.44</v>
      </c>
      <c r="L56" t="n">
        <v>14.5</v>
      </c>
      <c r="M56" t="n">
        <v>10</v>
      </c>
      <c r="N56" t="n">
        <v>40.26</v>
      </c>
      <c r="O56" t="n">
        <v>24555.57</v>
      </c>
      <c r="P56" t="n">
        <v>208.77</v>
      </c>
      <c r="Q56" t="n">
        <v>444.56</v>
      </c>
      <c r="R56" t="n">
        <v>69.44</v>
      </c>
      <c r="S56" t="n">
        <v>48.21</v>
      </c>
      <c r="T56" t="n">
        <v>4666.55</v>
      </c>
      <c r="U56" t="n">
        <v>0.6899999999999999</v>
      </c>
      <c r="V56" t="n">
        <v>0.78</v>
      </c>
      <c r="W56" t="n">
        <v>0.19</v>
      </c>
      <c r="X56" t="n">
        <v>0.28</v>
      </c>
      <c r="Y56" t="n">
        <v>1</v>
      </c>
      <c r="Z56" t="n">
        <v>10</v>
      </c>
      <c r="AA56" t="n">
        <v>397.909378285881</v>
      </c>
      <c r="AB56" t="n">
        <v>544.4371658935772</v>
      </c>
      <c r="AC56" t="n">
        <v>492.476846903055</v>
      </c>
      <c r="AD56" t="n">
        <v>397909.378285881</v>
      </c>
      <c r="AE56" t="n">
        <v>544437.1658935773</v>
      </c>
      <c r="AF56" t="n">
        <v>6.935318665790646e-06</v>
      </c>
      <c r="AG56" t="n">
        <v>24</v>
      </c>
      <c r="AH56" t="n">
        <v>492476.846903055</v>
      </c>
    </row>
    <row r="57">
      <c r="A57" t="n">
        <v>55</v>
      </c>
      <c r="B57" t="n">
        <v>90</v>
      </c>
      <c r="C57" t="inlineStr">
        <is>
          <t xml:space="preserve">CONCLUIDO	</t>
        </is>
      </c>
      <c r="D57" t="n">
        <v>4.9253</v>
      </c>
      <c r="E57" t="n">
        <v>20.3</v>
      </c>
      <c r="F57" t="n">
        <v>17.49</v>
      </c>
      <c r="G57" t="n">
        <v>95.41</v>
      </c>
      <c r="H57" t="n">
        <v>1.33</v>
      </c>
      <c r="I57" t="n">
        <v>11</v>
      </c>
      <c r="J57" t="n">
        <v>197.59</v>
      </c>
      <c r="K57" t="n">
        <v>52.44</v>
      </c>
      <c r="L57" t="n">
        <v>14.75</v>
      </c>
      <c r="M57" t="n">
        <v>9</v>
      </c>
      <c r="N57" t="n">
        <v>40.4</v>
      </c>
      <c r="O57" t="n">
        <v>24603.55</v>
      </c>
      <c r="P57" t="n">
        <v>206.22</v>
      </c>
      <c r="Q57" t="n">
        <v>444.56</v>
      </c>
      <c r="R57" t="n">
        <v>67.56</v>
      </c>
      <c r="S57" t="n">
        <v>48.21</v>
      </c>
      <c r="T57" t="n">
        <v>3730.78</v>
      </c>
      <c r="U57" t="n">
        <v>0.71</v>
      </c>
      <c r="V57" t="n">
        <v>0.78</v>
      </c>
      <c r="W57" t="n">
        <v>0.18</v>
      </c>
      <c r="X57" t="n">
        <v>0.21</v>
      </c>
      <c r="Y57" t="n">
        <v>1</v>
      </c>
      <c r="Z57" t="n">
        <v>10</v>
      </c>
      <c r="AA57" t="n">
        <v>395.6822646172945</v>
      </c>
      <c r="AB57" t="n">
        <v>541.3899307188965</v>
      </c>
      <c r="AC57" t="n">
        <v>489.7204355766244</v>
      </c>
      <c r="AD57" t="n">
        <v>395682.2646172945</v>
      </c>
      <c r="AE57" t="n">
        <v>541389.9307188964</v>
      </c>
      <c r="AF57" t="n">
        <v>6.968994190476113e-06</v>
      </c>
      <c r="AG57" t="n">
        <v>24</v>
      </c>
      <c r="AH57" t="n">
        <v>489720.4355766244</v>
      </c>
    </row>
    <row r="58">
      <c r="A58" t="n">
        <v>56</v>
      </c>
      <c r="B58" t="n">
        <v>90</v>
      </c>
      <c r="C58" t="inlineStr">
        <is>
          <t xml:space="preserve">CONCLUIDO	</t>
        </is>
      </c>
      <c r="D58" t="n">
        <v>4.8974</v>
      </c>
      <c r="E58" t="n">
        <v>20.42</v>
      </c>
      <c r="F58" t="n">
        <v>17.61</v>
      </c>
      <c r="G58" t="n">
        <v>96.04000000000001</v>
      </c>
      <c r="H58" t="n">
        <v>1.35</v>
      </c>
      <c r="I58" t="n">
        <v>11</v>
      </c>
      <c r="J58" t="n">
        <v>197.98</v>
      </c>
      <c r="K58" t="n">
        <v>52.44</v>
      </c>
      <c r="L58" t="n">
        <v>15</v>
      </c>
      <c r="M58" t="n">
        <v>9</v>
      </c>
      <c r="N58" t="n">
        <v>40.54</v>
      </c>
      <c r="O58" t="n">
        <v>24651.58</v>
      </c>
      <c r="P58" t="n">
        <v>207.52</v>
      </c>
      <c r="Q58" t="n">
        <v>444.55</v>
      </c>
      <c r="R58" t="n">
        <v>71.61</v>
      </c>
      <c r="S58" t="n">
        <v>48.21</v>
      </c>
      <c r="T58" t="n">
        <v>5756.77</v>
      </c>
      <c r="U58" t="n">
        <v>0.67</v>
      </c>
      <c r="V58" t="n">
        <v>0.77</v>
      </c>
      <c r="W58" t="n">
        <v>0.18</v>
      </c>
      <c r="X58" t="n">
        <v>0.33</v>
      </c>
      <c r="Y58" t="n">
        <v>1</v>
      </c>
      <c r="Z58" t="n">
        <v>10</v>
      </c>
      <c r="AA58" t="n">
        <v>397.6250441087647</v>
      </c>
      <c r="AB58" t="n">
        <v>544.0481273285083</v>
      </c>
      <c r="AC58" t="n">
        <v>492.1249376326172</v>
      </c>
      <c r="AD58" t="n">
        <v>397625.0441087647</v>
      </c>
      <c r="AE58" t="n">
        <v>544048.1273285083</v>
      </c>
      <c r="AF58" t="n">
        <v>6.929517419941469e-06</v>
      </c>
      <c r="AG58" t="n">
        <v>24</v>
      </c>
      <c r="AH58" t="n">
        <v>492124.9376326171</v>
      </c>
    </row>
    <row r="59">
      <c r="A59" t="n">
        <v>57</v>
      </c>
      <c r="B59" t="n">
        <v>90</v>
      </c>
      <c r="C59" t="inlineStr">
        <is>
          <t xml:space="preserve">CONCLUIDO	</t>
        </is>
      </c>
      <c r="D59" t="n">
        <v>4.9065</v>
      </c>
      <c r="E59" t="n">
        <v>20.38</v>
      </c>
      <c r="F59" t="n">
        <v>17.57</v>
      </c>
      <c r="G59" t="n">
        <v>95.83</v>
      </c>
      <c r="H59" t="n">
        <v>1.36</v>
      </c>
      <c r="I59" t="n">
        <v>11</v>
      </c>
      <c r="J59" t="n">
        <v>198.37</v>
      </c>
      <c r="K59" t="n">
        <v>52.44</v>
      </c>
      <c r="L59" t="n">
        <v>15.25</v>
      </c>
      <c r="M59" t="n">
        <v>9</v>
      </c>
      <c r="N59" t="n">
        <v>40.68</v>
      </c>
      <c r="O59" t="n">
        <v>24699.65</v>
      </c>
      <c r="P59" t="n">
        <v>206.84</v>
      </c>
      <c r="Q59" t="n">
        <v>444.55</v>
      </c>
      <c r="R59" t="n">
        <v>70.19</v>
      </c>
      <c r="S59" t="n">
        <v>48.21</v>
      </c>
      <c r="T59" t="n">
        <v>5046.17</v>
      </c>
      <c r="U59" t="n">
        <v>0.6899999999999999</v>
      </c>
      <c r="V59" t="n">
        <v>0.78</v>
      </c>
      <c r="W59" t="n">
        <v>0.18</v>
      </c>
      <c r="X59" t="n">
        <v>0.29</v>
      </c>
      <c r="Y59" t="n">
        <v>1</v>
      </c>
      <c r="Z59" t="n">
        <v>10</v>
      </c>
      <c r="AA59" t="n">
        <v>396.8599251579573</v>
      </c>
      <c r="AB59" t="n">
        <v>543.0012578253475</v>
      </c>
      <c r="AC59" t="n">
        <v>491.1779798855474</v>
      </c>
      <c r="AD59" t="n">
        <v>396859.9251579572</v>
      </c>
      <c r="AE59" t="n">
        <v>543001.2578253475</v>
      </c>
      <c r="AF59" t="n">
        <v>6.942393355850618e-06</v>
      </c>
      <c r="AG59" t="n">
        <v>24</v>
      </c>
      <c r="AH59" t="n">
        <v>491177.9798855474</v>
      </c>
    </row>
    <row r="60">
      <c r="A60" t="n">
        <v>58</v>
      </c>
      <c r="B60" t="n">
        <v>90</v>
      </c>
      <c r="C60" t="inlineStr">
        <is>
          <t xml:space="preserve">CONCLUIDO	</t>
        </is>
      </c>
      <c r="D60" t="n">
        <v>4.9085</v>
      </c>
      <c r="E60" t="n">
        <v>20.37</v>
      </c>
      <c r="F60" t="n">
        <v>17.56</v>
      </c>
      <c r="G60" t="n">
        <v>95.79000000000001</v>
      </c>
      <c r="H60" t="n">
        <v>1.38</v>
      </c>
      <c r="I60" t="n">
        <v>11</v>
      </c>
      <c r="J60" t="n">
        <v>198.76</v>
      </c>
      <c r="K60" t="n">
        <v>52.44</v>
      </c>
      <c r="L60" t="n">
        <v>15.5</v>
      </c>
      <c r="M60" t="n">
        <v>9</v>
      </c>
      <c r="N60" t="n">
        <v>40.82</v>
      </c>
      <c r="O60" t="n">
        <v>24747.78</v>
      </c>
      <c r="P60" t="n">
        <v>207.12</v>
      </c>
      <c r="Q60" t="n">
        <v>444.55</v>
      </c>
      <c r="R60" t="n">
        <v>69.92</v>
      </c>
      <c r="S60" t="n">
        <v>48.21</v>
      </c>
      <c r="T60" t="n">
        <v>4908.98</v>
      </c>
      <c r="U60" t="n">
        <v>0.6899999999999999</v>
      </c>
      <c r="V60" t="n">
        <v>0.78</v>
      </c>
      <c r="W60" t="n">
        <v>0.18</v>
      </c>
      <c r="X60" t="n">
        <v>0.28</v>
      </c>
      <c r="Y60" t="n">
        <v>1</v>
      </c>
      <c r="Z60" t="n">
        <v>10</v>
      </c>
      <c r="AA60" t="n">
        <v>396.8997729099142</v>
      </c>
      <c r="AB60" t="n">
        <v>543.0557792775337</v>
      </c>
      <c r="AC60" t="n">
        <v>491.2272978868584</v>
      </c>
      <c r="AD60" t="n">
        <v>396899.7729099142</v>
      </c>
      <c r="AE60" t="n">
        <v>543055.7792775338</v>
      </c>
      <c r="AF60" t="n">
        <v>6.945223231874607e-06</v>
      </c>
      <c r="AG60" t="n">
        <v>24</v>
      </c>
      <c r="AH60" t="n">
        <v>491227.2978868584</v>
      </c>
    </row>
    <row r="61">
      <c r="A61" t="n">
        <v>59</v>
      </c>
      <c r="B61" t="n">
        <v>90</v>
      </c>
      <c r="C61" t="inlineStr">
        <is>
          <t xml:space="preserve">CONCLUIDO	</t>
        </is>
      </c>
      <c r="D61" t="n">
        <v>4.9066</v>
      </c>
      <c r="E61" t="n">
        <v>20.38</v>
      </c>
      <c r="F61" t="n">
        <v>17.57</v>
      </c>
      <c r="G61" t="n">
        <v>95.83</v>
      </c>
      <c r="H61" t="n">
        <v>1.4</v>
      </c>
      <c r="I61" t="n">
        <v>11</v>
      </c>
      <c r="J61" t="n">
        <v>199.15</v>
      </c>
      <c r="K61" t="n">
        <v>52.44</v>
      </c>
      <c r="L61" t="n">
        <v>15.75</v>
      </c>
      <c r="M61" t="n">
        <v>9</v>
      </c>
      <c r="N61" t="n">
        <v>40.96</v>
      </c>
      <c r="O61" t="n">
        <v>24795.95</v>
      </c>
      <c r="P61" t="n">
        <v>206.67</v>
      </c>
      <c r="Q61" t="n">
        <v>444.55</v>
      </c>
      <c r="R61" t="n">
        <v>70.13</v>
      </c>
      <c r="S61" t="n">
        <v>48.21</v>
      </c>
      <c r="T61" t="n">
        <v>5013.57</v>
      </c>
      <c r="U61" t="n">
        <v>0.6899999999999999</v>
      </c>
      <c r="V61" t="n">
        <v>0.78</v>
      </c>
      <c r="W61" t="n">
        <v>0.18</v>
      </c>
      <c r="X61" t="n">
        <v>0.29</v>
      </c>
      <c r="Y61" t="n">
        <v>1</v>
      </c>
      <c r="Z61" t="n">
        <v>10</v>
      </c>
      <c r="AA61" t="n">
        <v>396.7728667303616</v>
      </c>
      <c r="AB61" t="n">
        <v>542.8821406439644</v>
      </c>
      <c r="AC61" t="n">
        <v>491.0702310807736</v>
      </c>
      <c r="AD61" t="n">
        <v>396772.8667303616</v>
      </c>
      <c r="AE61" t="n">
        <v>542882.1406439644</v>
      </c>
      <c r="AF61" t="n">
        <v>6.942534849651817e-06</v>
      </c>
      <c r="AG61" t="n">
        <v>24</v>
      </c>
      <c r="AH61" t="n">
        <v>491070.2310807736</v>
      </c>
    </row>
    <row r="62">
      <c r="A62" t="n">
        <v>60</v>
      </c>
      <c r="B62" t="n">
        <v>90</v>
      </c>
      <c r="C62" t="inlineStr">
        <is>
          <t xml:space="preserve">CONCLUIDO	</t>
        </is>
      </c>
      <c r="D62" t="n">
        <v>4.9089</v>
      </c>
      <c r="E62" t="n">
        <v>20.37</v>
      </c>
      <c r="F62" t="n">
        <v>17.56</v>
      </c>
      <c r="G62" t="n">
        <v>95.78</v>
      </c>
      <c r="H62" t="n">
        <v>1.42</v>
      </c>
      <c r="I62" t="n">
        <v>11</v>
      </c>
      <c r="J62" t="n">
        <v>199.54</v>
      </c>
      <c r="K62" t="n">
        <v>52.44</v>
      </c>
      <c r="L62" t="n">
        <v>16</v>
      </c>
      <c r="M62" t="n">
        <v>9</v>
      </c>
      <c r="N62" t="n">
        <v>41.1</v>
      </c>
      <c r="O62" t="n">
        <v>24844.17</v>
      </c>
      <c r="P62" t="n">
        <v>205.73</v>
      </c>
      <c r="Q62" t="n">
        <v>444.55</v>
      </c>
      <c r="R62" t="n">
        <v>69.81</v>
      </c>
      <c r="S62" t="n">
        <v>48.21</v>
      </c>
      <c r="T62" t="n">
        <v>4853.08</v>
      </c>
      <c r="U62" t="n">
        <v>0.6899999999999999</v>
      </c>
      <c r="V62" t="n">
        <v>0.78</v>
      </c>
      <c r="W62" t="n">
        <v>0.18</v>
      </c>
      <c r="X62" t="n">
        <v>0.28</v>
      </c>
      <c r="Y62" t="n">
        <v>1</v>
      </c>
      <c r="Z62" t="n">
        <v>10</v>
      </c>
      <c r="AA62" t="n">
        <v>396.2018773077691</v>
      </c>
      <c r="AB62" t="n">
        <v>542.1008877256978</v>
      </c>
      <c r="AC62" t="n">
        <v>490.363539844531</v>
      </c>
      <c r="AD62" t="n">
        <v>396201.877307769</v>
      </c>
      <c r="AE62" t="n">
        <v>542100.8877256978</v>
      </c>
      <c r="AF62" t="n">
        <v>6.945789207079405e-06</v>
      </c>
      <c r="AG62" t="n">
        <v>24</v>
      </c>
      <c r="AH62" t="n">
        <v>490363.539844531</v>
      </c>
    </row>
    <row r="63">
      <c r="A63" t="n">
        <v>61</v>
      </c>
      <c r="B63" t="n">
        <v>90</v>
      </c>
      <c r="C63" t="inlineStr">
        <is>
          <t xml:space="preserve">CONCLUIDO	</t>
        </is>
      </c>
      <c r="D63" t="n">
        <v>4.9055</v>
      </c>
      <c r="E63" t="n">
        <v>20.39</v>
      </c>
      <c r="F63" t="n">
        <v>17.57</v>
      </c>
      <c r="G63" t="n">
        <v>95.86</v>
      </c>
      <c r="H63" t="n">
        <v>1.44</v>
      </c>
      <c r="I63" t="n">
        <v>11</v>
      </c>
      <c r="J63" t="n">
        <v>199.93</v>
      </c>
      <c r="K63" t="n">
        <v>52.44</v>
      </c>
      <c r="L63" t="n">
        <v>16.25</v>
      </c>
      <c r="M63" t="n">
        <v>9</v>
      </c>
      <c r="N63" t="n">
        <v>41.24</v>
      </c>
      <c r="O63" t="n">
        <v>24892.44</v>
      </c>
      <c r="P63" t="n">
        <v>205.54</v>
      </c>
      <c r="Q63" t="n">
        <v>444.58</v>
      </c>
      <c r="R63" t="n">
        <v>70.27</v>
      </c>
      <c r="S63" t="n">
        <v>48.21</v>
      </c>
      <c r="T63" t="n">
        <v>5086.87</v>
      </c>
      <c r="U63" t="n">
        <v>0.6899999999999999</v>
      </c>
      <c r="V63" t="n">
        <v>0.78</v>
      </c>
      <c r="W63" t="n">
        <v>0.18</v>
      </c>
      <c r="X63" t="n">
        <v>0.3</v>
      </c>
      <c r="Y63" t="n">
        <v>1</v>
      </c>
      <c r="Z63" t="n">
        <v>10</v>
      </c>
      <c r="AA63" t="n">
        <v>396.2515598644015</v>
      </c>
      <c r="AB63" t="n">
        <v>542.1688655915219</v>
      </c>
      <c r="AC63" t="n">
        <v>490.4250299982483</v>
      </c>
      <c r="AD63" t="n">
        <v>396251.5598644015</v>
      </c>
      <c r="AE63" t="n">
        <v>542168.865591522</v>
      </c>
      <c r="AF63" t="n">
        <v>6.940978417838623e-06</v>
      </c>
      <c r="AG63" t="n">
        <v>24</v>
      </c>
      <c r="AH63" t="n">
        <v>490425.0299982483</v>
      </c>
    </row>
    <row r="64">
      <c r="A64" t="n">
        <v>62</v>
      </c>
      <c r="B64" t="n">
        <v>90</v>
      </c>
      <c r="C64" t="inlineStr">
        <is>
          <t xml:space="preserve">CONCLUIDO	</t>
        </is>
      </c>
      <c r="D64" t="n">
        <v>4.9261</v>
      </c>
      <c r="E64" t="n">
        <v>20.3</v>
      </c>
      <c r="F64" t="n">
        <v>17.52</v>
      </c>
      <c r="G64" t="n">
        <v>105.14</v>
      </c>
      <c r="H64" t="n">
        <v>1.46</v>
      </c>
      <c r="I64" t="n">
        <v>10</v>
      </c>
      <c r="J64" t="n">
        <v>200.32</v>
      </c>
      <c r="K64" t="n">
        <v>52.44</v>
      </c>
      <c r="L64" t="n">
        <v>16.5</v>
      </c>
      <c r="M64" t="n">
        <v>8</v>
      </c>
      <c r="N64" t="n">
        <v>41.38</v>
      </c>
      <c r="O64" t="n">
        <v>24940.75</v>
      </c>
      <c r="P64" t="n">
        <v>204.72</v>
      </c>
      <c r="Q64" t="n">
        <v>444.55</v>
      </c>
      <c r="R64" t="n">
        <v>68.7</v>
      </c>
      <c r="S64" t="n">
        <v>48.21</v>
      </c>
      <c r="T64" t="n">
        <v>4304.55</v>
      </c>
      <c r="U64" t="n">
        <v>0.7</v>
      </c>
      <c r="V64" t="n">
        <v>0.78</v>
      </c>
      <c r="W64" t="n">
        <v>0.18</v>
      </c>
      <c r="X64" t="n">
        <v>0.25</v>
      </c>
      <c r="Y64" t="n">
        <v>1</v>
      </c>
      <c r="Z64" t="n">
        <v>10</v>
      </c>
      <c r="AA64" t="n">
        <v>395.0185529805887</v>
      </c>
      <c r="AB64" t="n">
        <v>540.4818111766647</v>
      </c>
      <c r="AC64" t="n">
        <v>488.8989856889494</v>
      </c>
      <c r="AD64" t="n">
        <v>395018.5529805887</v>
      </c>
      <c r="AE64" t="n">
        <v>540481.8111766647</v>
      </c>
      <c r="AF64" t="n">
        <v>6.970126140885708e-06</v>
      </c>
      <c r="AG64" t="n">
        <v>24</v>
      </c>
      <c r="AH64" t="n">
        <v>488898.9856889494</v>
      </c>
    </row>
    <row r="65">
      <c r="A65" t="n">
        <v>63</v>
      </c>
      <c r="B65" t="n">
        <v>90</v>
      </c>
      <c r="C65" t="inlineStr">
        <is>
          <t xml:space="preserve">CONCLUIDO	</t>
        </is>
      </c>
      <c r="D65" t="n">
        <v>4.9267</v>
      </c>
      <c r="E65" t="n">
        <v>20.3</v>
      </c>
      <c r="F65" t="n">
        <v>17.52</v>
      </c>
      <c r="G65" t="n">
        <v>105.13</v>
      </c>
      <c r="H65" t="n">
        <v>1.48</v>
      </c>
      <c r="I65" t="n">
        <v>10</v>
      </c>
      <c r="J65" t="n">
        <v>200.72</v>
      </c>
      <c r="K65" t="n">
        <v>52.44</v>
      </c>
      <c r="L65" t="n">
        <v>16.75</v>
      </c>
      <c r="M65" t="n">
        <v>8</v>
      </c>
      <c r="N65" t="n">
        <v>41.52</v>
      </c>
      <c r="O65" t="n">
        <v>24989.11</v>
      </c>
      <c r="P65" t="n">
        <v>205.08</v>
      </c>
      <c r="Q65" t="n">
        <v>444.55</v>
      </c>
      <c r="R65" t="n">
        <v>68.56</v>
      </c>
      <c r="S65" t="n">
        <v>48.21</v>
      </c>
      <c r="T65" t="n">
        <v>4235.88</v>
      </c>
      <c r="U65" t="n">
        <v>0.7</v>
      </c>
      <c r="V65" t="n">
        <v>0.78</v>
      </c>
      <c r="W65" t="n">
        <v>0.18</v>
      </c>
      <c r="X65" t="n">
        <v>0.24</v>
      </c>
      <c r="Y65" t="n">
        <v>1</v>
      </c>
      <c r="Z65" t="n">
        <v>10</v>
      </c>
      <c r="AA65" t="n">
        <v>395.1760365143937</v>
      </c>
      <c r="AB65" t="n">
        <v>540.6972870952999</v>
      </c>
      <c r="AC65" t="n">
        <v>489.0938968883324</v>
      </c>
      <c r="AD65" t="n">
        <v>395176.0365143937</v>
      </c>
      <c r="AE65" t="n">
        <v>540697.2870952999</v>
      </c>
      <c r="AF65" t="n">
        <v>6.970975103692905e-06</v>
      </c>
      <c r="AG65" t="n">
        <v>24</v>
      </c>
      <c r="AH65" t="n">
        <v>489093.8968883324</v>
      </c>
    </row>
    <row r="66">
      <c r="A66" t="n">
        <v>64</v>
      </c>
      <c r="B66" t="n">
        <v>90</v>
      </c>
      <c r="C66" t="inlineStr">
        <is>
          <t xml:space="preserve">CONCLUIDO	</t>
        </is>
      </c>
      <c r="D66" t="n">
        <v>4.9319</v>
      </c>
      <c r="E66" t="n">
        <v>20.28</v>
      </c>
      <c r="F66" t="n">
        <v>17.5</v>
      </c>
      <c r="G66" t="n">
        <v>105</v>
      </c>
      <c r="H66" t="n">
        <v>1.5</v>
      </c>
      <c r="I66" t="n">
        <v>10</v>
      </c>
      <c r="J66" t="n">
        <v>201.11</v>
      </c>
      <c r="K66" t="n">
        <v>52.44</v>
      </c>
      <c r="L66" t="n">
        <v>17</v>
      </c>
      <c r="M66" t="n">
        <v>8</v>
      </c>
      <c r="N66" t="n">
        <v>41.67</v>
      </c>
      <c r="O66" t="n">
        <v>25037.53</v>
      </c>
      <c r="P66" t="n">
        <v>203.93</v>
      </c>
      <c r="Q66" t="n">
        <v>444.55</v>
      </c>
      <c r="R66" t="n">
        <v>67.78</v>
      </c>
      <c r="S66" t="n">
        <v>48.21</v>
      </c>
      <c r="T66" t="n">
        <v>3845.46</v>
      </c>
      <c r="U66" t="n">
        <v>0.71</v>
      </c>
      <c r="V66" t="n">
        <v>0.78</v>
      </c>
      <c r="W66" t="n">
        <v>0.18</v>
      </c>
      <c r="X66" t="n">
        <v>0.22</v>
      </c>
      <c r="Y66" t="n">
        <v>1</v>
      </c>
      <c r="Z66" t="n">
        <v>10</v>
      </c>
      <c r="AA66" t="n">
        <v>394.3796223443932</v>
      </c>
      <c r="AB66" t="n">
        <v>539.6075980925916</v>
      </c>
      <c r="AC66" t="n">
        <v>488.1082062746545</v>
      </c>
      <c r="AD66" t="n">
        <v>394379.6223443932</v>
      </c>
      <c r="AE66" t="n">
        <v>539607.5980925916</v>
      </c>
      <c r="AF66" t="n">
        <v>6.978332781355276e-06</v>
      </c>
      <c r="AG66" t="n">
        <v>24</v>
      </c>
      <c r="AH66" t="n">
        <v>488108.2062746545</v>
      </c>
    </row>
    <row r="67">
      <c r="A67" t="n">
        <v>65</v>
      </c>
      <c r="B67" t="n">
        <v>90</v>
      </c>
      <c r="C67" t="inlineStr">
        <is>
          <t xml:space="preserve">CONCLUIDO	</t>
        </is>
      </c>
      <c r="D67" t="n">
        <v>4.9383</v>
      </c>
      <c r="E67" t="n">
        <v>20.25</v>
      </c>
      <c r="F67" t="n">
        <v>17.47</v>
      </c>
      <c r="G67" t="n">
        <v>104.84</v>
      </c>
      <c r="H67" t="n">
        <v>1.52</v>
      </c>
      <c r="I67" t="n">
        <v>10</v>
      </c>
      <c r="J67" t="n">
        <v>201.5</v>
      </c>
      <c r="K67" t="n">
        <v>52.44</v>
      </c>
      <c r="L67" t="n">
        <v>17.25</v>
      </c>
      <c r="M67" t="n">
        <v>8</v>
      </c>
      <c r="N67" t="n">
        <v>41.81</v>
      </c>
      <c r="O67" t="n">
        <v>25085.99</v>
      </c>
      <c r="P67" t="n">
        <v>203.18</v>
      </c>
      <c r="Q67" t="n">
        <v>444.55</v>
      </c>
      <c r="R67" t="n">
        <v>66.92</v>
      </c>
      <c r="S67" t="n">
        <v>48.21</v>
      </c>
      <c r="T67" t="n">
        <v>3416.12</v>
      </c>
      <c r="U67" t="n">
        <v>0.72</v>
      </c>
      <c r="V67" t="n">
        <v>0.78</v>
      </c>
      <c r="W67" t="n">
        <v>0.18</v>
      </c>
      <c r="X67" t="n">
        <v>0.2</v>
      </c>
      <c r="Y67" t="n">
        <v>1</v>
      </c>
      <c r="Z67" t="n">
        <v>10</v>
      </c>
      <c r="AA67" t="n">
        <v>393.7099665067129</v>
      </c>
      <c r="AB67" t="n">
        <v>538.6913454323471</v>
      </c>
      <c r="AC67" t="n">
        <v>487.279399482335</v>
      </c>
      <c r="AD67" t="n">
        <v>393709.966506713</v>
      </c>
      <c r="AE67" t="n">
        <v>538691.3454323472</v>
      </c>
      <c r="AF67" t="n">
        <v>6.98738838463204e-06</v>
      </c>
      <c r="AG67" t="n">
        <v>24</v>
      </c>
      <c r="AH67" t="n">
        <v>487279.399482335</v>
      </c>
    </row>
    <row r="68">
      <c r="A68" t="n">
        <v>66</v>
      </c>
      <c r="B68" t="n">
        <v>90</v>
      </c>
      <c r="C68" t="inlineStr">
        <is>
          <t xml:space="preserve">CONCLUIDO	</t>
        </is>
      </c>
      <c r="D68" t="n">
        <v>4.9171</v>
      </c>
      <c r="E68" t="n">
        <v>20.34</v>
      </c>
      <c r="F68" t="n">
        <v>17.56</v>
      </c>
      <c r="G68" t="n">
        <v>105.37</v>
      </c>
      <c r="H68" t="n">
        <v>1.54</v>
      </c>
      <c r="I68" t="n">
        <v>10</v>
      </c>
      <c r="J68" t="n">
        <v>201.9</v>
      </c>
      <c r="K68" t="n">
        <v>52.44</v>
      </c>
      <c r="L68" t="n">
        <v>17.5</v>
      </c>
      <c r="M68" t="n">
        <v>8</v>
      </c>
      <c r="N68" t="n">
        <v>41.95</v>
      </c>
      <c r="O68" t="n">
        <v>25134.5</v>
      </c>
      <c r="P68" t="n">
        <v>203.46</v>
      </c>
      <c r="Q68" t="n">
        <v>444.55</v>
      </c>
      <c r="R68" t="n">
        <v>70.18000000000001</v>
      </c>
      <c r="S68" t="n">
        <v>48.21</v>
      </c>
      <c r="T68" t="n">
        <v>5046.38</v>
      </c>
      <c r="U68" t="n">
        <v>0.6899999999999999</v>
      </c>
      <c r="V68" t="n">
        <v>0.78</v>
      </c>
      <c r="W68" t="n">
        <v>0.17</v>
      </c>
      <c r="X68" t="n">
        <v>0.28</v>
      </c>
      <c r="Y68" t="n">
        <v>1</v>
      </c>
      <c r="Z68" t="n">
        <v>10</v>
      </c>
      <c r="AA68" t="n">
        <v>394.8197270289588</v>
      </c>
      <c r="AB68" t="n">
        <v>540.2097687380628</v>
      </c>
      <c r="AC68" t="n">
        <v>488.6529065988736</v>
      </c>
      <c r="AD68" t="n">
        <v>394819.7270289588</v>
      </c>
      <c r="AE68" t="n">
        <v>540209.7687380628</v>
      </c>
      <c r="AF68" t="n">
        <v>6.957391698777758e-06</v>
      </c>
      <c r="AG68" t="n">
        <v>24</v>
      </c>
      <c r="AH68" t="n">
        <v>488652.9065988737</v>
      </c>
    </row>
    <row r="69">
      <c r="A69" t="n">
        <v>67</v>
      </c>
      <c r="B69" t="n">
        <v>90</v>
      </c>
      <c r="C69" t="inlineStr">
        <is>
          <t xml:space="preserve">CONCLUIDO	</t>
        </is>
      </c>
      <c r="D69" t="n">
        <v>4.9212</v>
      </c>
      <c r="E69" t="n">
        <v>20.32</v>
      </c>
      <c r="F69" t="n">
        <v>17.54</v>
      </c>
      <c r="G69" t="n">
        <v>105.27</v>
      </c>
      <c r="H69" t="n">
        <v>1.56</v>
      </c>
      <c r="I69" t="n">
        <v>10</v>
      </c>
      <c r="J69" t="n">
        <v>202.29</v>
      </c>
      <c r="K69" t="n">
        <v>52.44</v>
      </c>
      <c r="L69" t="n">
        <v>17.75</v>
      </c>
      <c r="M69" t="n">
        <v>8</v>
      </c>
      <c r="N69" t="n">
        <v>42.1</v>
      </c>
      <c r="O69" t="n">
        <v>25183.06</v>
      </c>
      <c r="P69" t="n">
        <v>202.26</v>
      </c>
      <c r="Q69" t="n">
        <v>444.55</v>
      </c>
      <c r="R69" t="n">
        <v>69.42</v>
      </c>
      <c r="S69" t="n">
        <v>48.21</v>
      </c>
      <c r="T69" t="n">
        <v>4664.47</v>
      </c>
      <c r="U69" t="n">
        <v>0.6899999999999999</v>
      </c>
      <c r="V69" t="n">
        <v>0.78</v>
      </c>
      <c r="W69" t="n">
        <v>0.18</v>
      </c>
      <c r="X69" t="n">
        <v>0.27</v>
      </c>
      <c r="Y69" t="n">
        <v>1</v>
      </c>
      <c r="Z69" t="n">
        <v>10</v>
      </c>
      <c r="AA69" t="n">
        <v>394.0326707402079</v>
      </c>
      <c r="AB69" t="n">
        <v>539.1328836013211</v>
      </c>
      <c r="AC69" t="n">
        <v>487.6787978681647</v>
      </c>
      <c r="AD69" t="n">
        <v>394032.6707402079</v>
      </c>
      <c r="AE69" t="n">
        <v>539132.883601321</v>
      </c>
      <c r="AF69" t="n">
        <v>6.963192944626935e-06</v>
      </c>
      <c r="AG69" t="n">
        <v>24</v>
      </c>
      <c r="AH69" t="n">
        <v>487678.7978681647</v>
      </c>
    </row>
    <row r="70">
      <c r="A70" t="n">
        <v>68</v>
      </c>
      <c r="B70" t="n">
        <v>90</v>
      </c>
      <c r="C70" t="inlineStr">
        <is>
          <t xml:space="preserve">CONCLUIDO	</t>
        </is>
      </c>
      <c r="D70" t="n">
        <v>4.9407</v>
      </c>
      <c r="E70" t="n">
        <v>20.24</v>
      </c>
      <c r="F70" t="n">
        <v>17.5</v>
      </c>
      <c r="G70" t="n">
        <v>116.66</v>
      </c>
      <c r="H70" t="n">
        <v>1.58</v>
      </c>
      <c r="I70" t="n">
        <v>9</v>
      </c>
      <c r="J70" t="n">
        <v>202.68</v>
      </c>
      <c r="K70" t="n">
        <v>52.44</v>
      </c>
      <c r="L70" t="n">
        <v>18</v>
      </c>
      <c r="M70" t="n">
        <v>7</v>
      </c>
      <c r="N70" t="n">
        <v>42.24</v>
      </c>
      <c r="O70" t="n">
        <v>25231.66</v>
      </c>
      <c r="P70" t="n">
        <v>200.46</v>
      </c>
      <c r="Q70" t="n">
        <v>444.55</v>
      </c>
      <c r="R70" t="n">
        <v>67.86</v>
      </c>
      <c r="S70" t="n">
        <v>48.21</v>
      </c>
      <c r="T70" t="n">
        <v>3888.54</v>
      </c>
      <c r="U70" t="n">
        <v>0.71</v>
      </c>
      <c r="V70" t="n">
        <v>0.78</v>
      </c>
      <c r="W70" t="n">
        <v>0.18</v>
      </c>
      <c r="X70" t="n">
        <v>0.22</v>
      </c>
      <c r="Y70" t="n">
        <v>1</v>
      </c>
      <c r="Z70" t="n">
        <v>10</v>
      </c>
      <c r="AA70" t="n">
        <v>392.4005379162855</v>
      </c>
      <c r="AB70" t="n">
        <v>536.8997274670121</v>
      </c>
      <c r="AC70" t="n">
        <v>485.6587710210599</v>
      </c>
      <c r="AD70" t="n">
        <v>392400.5379162856</v>
      </c>
      <c r="AE70" t="n">
        <v>536899.7274670121</v>
      </c>
      <c r="AF70" t="n">
        <v>6.990784235860827e-06</v>
      </c>
      <c r="AG70" t="n">
        <v>24</v>
      </c>
      <c r="AH70" t="n">
        <v>485658.7710210599</v>
      </c>
    </row>
    <row r="71">
      <c r="A71" t="n">
        <v>69</v>
      </c>
      <c r="B71" t="n">
        <v>90</v>
      </c>
      <c r="C71" t="inlineStr">
        <is>
          <t xml:space="preserve">CONCLUIDO	</t>
        </is>
      </c>
      <c r="D71" t="n">
        <v>4.9405</v>
      </c>
      <c r="E71" t="n">
        <v>20.24</v>
      </c>
      <c r="F71" t="n">
        <v>17.5</v>
      </c>
      <c r="G71" t="n">
        <v>116.67</v>
      </c>
      <c r="H71" t="n">
        <v>1.6</v>
      </c>
      <c r="I71" t="n">
        <v>9</v>
      </c>
      <c r="J71" t="n">
        <v>203.08</v>
      </c>
      <c r="K71" t="n">
        <v>52.44</v>
      </c>
      <c r="L71" t="n">
        <v>18.25</v>
      </c>
      <c r="M71" t="n">
        <v>7</v>
      </c>
      <c r="N71" t="n">
        <v>42.39</v>
      </c>
      <c r="O71" t="n">
        <v>25280.45</v>
      </c>
      <c r="P71" t="n">
        <v>200.71</v>
      </c>
      <c r="Q71" t="n">
        <v>444.55</v>
      </c>
      <c r="R71" t="n">
        <v>67.92</v>
      </c>
      <c r="S71" t="n">
        <v>48.21</v>
      </c>
      <c r="T71" t="n">
        <v>3920.61</v>
      </c>
      <c r="U71" t="n">
        <v>0.71</v>
      </c>
      <c r="V71" t="n">
        <v>0.78</v>
      </c>
      <c r="W71" t="n">
        <v>0.18</v>
      </c>
      <c r="X71" t="n">
        <v>0.22</v>
      </c>
      <c r="Y71" t="n">
        <v>1</v>
      </c>
      <c r="Z71" t="n">
        <v>10</v>
      </c>
      <c r="AA71" t="n">
        <v>392.5292195358696</v>
      </c>
      <c r="AB71" t="n">
        <v>537.0757953359592</v>
      </c>
      <c r="AC71" t="n">
        <v>485.8180352197077</v>
      </c>
      <c r="AD71" t="n">
        <v>392529.2195358695</v>
      </c>
      <c r="AE71" t="n">
        <v>537075.7953359593</v>
      </c>
      <c r="AF71" t="n">
        <v>6.990501248258429e-06</v>
      </c>
      <c r="AG71" t="n">
        <v>24</v>
      </c>
      <c r="AH71" t="n">
        <v>485818.0352197076</v>
      </c>
    </row>
    <row r="72">
      <c r="A72" t="n">
        <v>70</v>
      </c>
      <c r="B72" t="n">
        <v>90</v>
      </c>
      <c r="C72" t="inlineStr">
        <is>
          <t xml:space="preserve">CONCLUIDO	</t>
        </is>
      </c>
      <c r="D72" t="n">
        <v>4.9365</v>
      </c>
      <c r="E72" t="n">
        <v>20.26</v>
      </c>
      <c r="F72" t="n">
        <v>17.52</v>
      </c>
      <c r="G72" t="n">
        <v>116.78</v>
      </c>
      <c r="H72" t="n">
        <v>1.61</v>
      </c>
      <c r="I72" t="n">
        <v>9</v>
      </c>
      <c r="J72" t="n">
        <v>203.47</v>
      </c>
      <c r="K72" t="n">
        <v>52.44</v>
      </c>
      <c r="L72" t="n">
        <v>18.5</v>
      </c>
      <c r="M72" t="n">
        <v>7</v>
      </c>
      <c r="N72" t="n">
        <v>42.53</v>
      </c>
      <c r="O72" t="n">
        <v>25329.15</v>
      </c>
      <c r="P72" t="n">
        <v>200.97</v>
      </c>
      <c r="Q72" t="n">
        <v>444.56</v>
      </c>
      <c r="R72" t="n">
        <v>68.47</v>
      </c>
      <c r="S72" t="n">
        <v>48.21</v>
      </c>
      <c r="T72" t="n">
        <v>4193.66</v>
      </c>
      <c r="U72" t="n">
        <v>0.7</v>
      </c>
      <c r="V72" t="n">
        <v>0.78</v>
      </c>
      <c r="W72" t="n">
        <v>0.18</v>
      </c>
      <c r="X72" t="n">
        <v>0.24</v>
      </c>
      <c r="Y72" t="n">
        <v>1</v>
      </c>
      <c r="Z72" t="n">
        <v>10</v>
      </c>
      <c r="AA72" t="n">
        <v>392.8482276110594</v>
      </c>
      <c r="AB72" t="n">
        <v>537.512276258077</v>
      </c>
      <c r="AC72" t="n">
        <v>486.2128590152233</v>
      </c>
      <c r="AD72" t="n">
        <v>392848.2276110594</v>
      </c>
      <c r="AE72" t="n">
        <v>537512.276258077</v>
      </c>
      <c r="AF72" t="n">
        <v>6.98484149621045e-06</v>
      </c>
      <c r="AG72" t="n">
        <v>24</v>
      </c>
      <c r="AH72" t="n">
        <v>486212.8590152233</v>
      </c>
    </row>
    <row r="73">
      <c r="A73" t="n">
        <v>71</v>
      </c>
      <c r="B73" t="n">
        <v>90</v>
      </c>
      <c r="C73" t="inlineStr">
        <is>
          <t xml:space="preserve">CONCLUIDO	</t>
        </is>
      </c>
      <c r="D73" t="n">
        <v>4.9411</v>
      </c>
      <c r="E73" t="n">
        <v>20.24</v>
      </c>
      <c r="F73" t="n">
        <v>17.5</v>
      </c>
      <c r="G73" t="n">
        <v>116.65</v>
      </c>
      <c r="H73" t="n">
        <v>1.63</v>
      </c>
      <c r="I73" t="n">
        <v>9</v>
      </c>
      <c r="J73" t="n">
        <v>203.87</v>
      </c>
      <c r="K73" t="n">
        <v>52.44</v>
      </c>
      <c r="L73" t="n">
        <v>18.75</v>
      </c>
      <c r="M73" t="n">
        <v>7</v>
      </c>
      <c r="N73" t="n">
        <v>42.68</v>
      </c>
      <c r="O73" t="n">
        <v>25377.91</v>
      </c>
      <c r="P73" t="n">
        <v>200.81</v>
      </c>
      <c r="Q73" t="n">
        <v>444.56</v>
      </c>
      <c r="R73" t="n">
        <v>67.8</v>
      </c>
      <c r="S73" t="n">
        <v>48.21</v>
      </c>
      <c r="T73" t="n">
        <v>3862.38</v>
      </c>
      <c r="U73" t="n">
        <v>0.71</v>
      </c>
      <c r="V73" t="n">
        <v>0.78</v>
      </c>
      <c r="W73" t="n">
        <v>0.18</v>
      </c>
      <c r="X73" t="n">
        <v>0.22</v>
      </c>
      <c r="Y73" t="n">
        <v>1</v>
      </c>
      <c r="Z73" t="n">
        <v>10</v>
      </c>
      <c r="AA73" t="n">
        <v>392.5592774542579</v>
      </c>
      <c r="AB73" t="n">
        <v>537.1169219059601</v>
      </c>
      <c r="AC73" t="n">
        <v>485.855236727589</v>
      </c>
      <c r="AD73" t="n">
        <v>392559.2774542579</v>
      </c>
      <c r="AE73" t="n">
        <v>537116.9219059601</v>
      </c>
      <c r="AF73" t="n">
        <v>6.991350211065624e-06</v>
      </c>
      <c r="AG73" t="n">
        <v>24</v>
      </c>
      <c r="AH73" t="n">
        <v>485855.236727589</v>
      </c>
    </row>
    <row r="74">
      <c r="A74" t="n">
        <v>72</v>
      </c>
      <c r="B74" t="n">
        <v>90</v>
      </c>
      <c r="C74" t="inlineStr">
        <is>
          <t xml:space="preserve">CONCLUIDO	</t>
        </is>
      </c>
      <c r="D74" t="n">
        <v>4.9387</v>
      </c>
      <c r="E74" t="n">
        <v>20.25</v>
      </c>
      <c r="F74" t="n">
        <v>17.51</v>
      </c>
      <c r="G74" t="n">
        <v>116.72</v>
      </c>
      <c r="H74" t="n">
        <v>1.65</v>
      </c>
      <c r="I74" t="n">
        <v>9</v>
      </c>
      <c r="J74" t="n">
        <v>204.26</v>
      </c>
      <c r="K74" t="n">
        <v>52.44</v>
      </c>
      <c r="L74" t="n">
        <v>19</v>
      </c>
      <c r="M74" t="n">
        <v>7</v>
      </c>
      <c r="N74" t="n">
        <v>42.82</v>
      </c>
      <c r="O74" t="n">
        <v>25426.72</v>
      </c>
      <c r="P74" t="n">
        <v>200.96</v>
      </c>
      <c r="Q74" t="n">
        <v>444.56</v>
      </c>
      <c r="R74" t="n">
        <v>68.09</v>
      </c>
      <c r="S74" t="n">
        <v>48.21</v>
      </c>
      <c r="T74" t="n">
        <v>4005.77</v>
      </c>
      <c r="U74" t="n">
        <v>0.71</v>
      </c>
      <c r="V74" t="n">
        <v>0.78</v>
      </c>
      <c r="W74" t="n">
        <v>0.18</v>
      </c>
      <c r="X74" t="n">
        <v>0.23</v>
      </c>
      <c r="Y74" t="n">
        <v>1</v>
      </c>
      <c r="Z74" t="n">
        <v>10</v>
      </c>
      <c r="AA74" t="n">
        <v>392.7411202905099</v>
      </c>
      <c r="AB74" t="n">
        <v>537.3657272968596</v>
      </c>
      <c r="AC74" t="n">
        <v>486.0802964811817</v>
      </c>
      <c r="AD74" t="n">
        <v>392741.1202905099</v>
      </c>
      <c r="AE74" t="n">
        <v>537365.7272968596</v>
      </c>
      <c r="AF74" t="n">
        <v>6.987954359836838e-06</v>
      </c>
      <c r="AG74" t="n">
        <v>24</v>
      </c>
      <c r="AH74" t="n">
        <v>486080.2964811817</v>
      </c>
    </row>
    <row r="75">
      <c r="A75" t="n">
        <v>73</v>
      </c>
      <c r="B75" t="n">
        <v>90</v>
      </c>
      <c r="C75" t="inlineStr">
        <is>
          <t xml:space="preserve">CONCLUIDO	</t>
        </is>
      </c>
      <c r="D75" t="n">
        <v>4.9398</v>
      </c>
      <c r="E75" t="n">
        <v>20.24</v>
      </c>
      <c r="F75" t="n">
        <v>17.5</v>
      </c>
      <c r="G75" t="n">
        <v>116.69</v>
      </c>
      <c r="H75" t="n">
        <v>1.67</v>
      </c>
      <c r="I75" t="n">
        <v>9</v>
      </c>
      <c r="J75" t="n">
        <v>204.66</v>
      </c>
      <c r="K75" t="n">
        <v>52.44</v>
      </c>
      <c r="L75" t="n">
        <v>19.25</v>
      </c>
      <c r="M75" t="n">
        <v>7</v>
      </c>
      <c r="N75" t="n">
        <v>42.97</v>
      </c>
      <c r="O75" t="n">
        <v>25475.58</v>
      </c>
      <c r="P75" t="n">
        <v>200.55</v>
      </c>
      <c r="Q75" t="n">
        <v>444.56</v>
      </c>
      <c r="R75" t="n">
        <v>67.97</v>
      </c>
      <c r="S75" t="n">
        <v>48.21</v>
      </c>
      <c r="T75" t="n">
        <v>3945.85</v>
      </c>
      <c r="U75" t="n">
        <v>0.71</v>
      </c>
      <c r="V75" t="n">
        <v>0.78</v>
      </c>
      <c r="W75" t="n">
        <v>0.18</v>
      </c>
      <c r="X75" t="n">
        <v>0.23</v>
      </c>
      <c r="Y75" t="n">
        <v>1</v>
      </c>
      <c r="Z75" t="n">
        <v>10</v>
      </c>
      <c r="AA75" t="n">
        <v>392.4729256640072</v>
      </c>
      <c r="AB75" t="n">
        <v>536.9987715769669</v>
      </c>
      <c r="AC75" t="n">
        <v>485.7483625001699</v>
      </c>
      <c r="AD75" t="n">
        <v>392472.9256640072</v>
      </c>
      <c r="AE75" t="n">
        <v>536998.7715769669</v>
      </c>
      <c r="AF75" t="n">
        <v>6.989510791650032e-06</v>
      </c>
      <c r="AG75" t="n">
        <v>24</v>
      </c>
      <c r="AH75" t="n">
        <v>485748.3625001699</v>
      </c>
    </row>
    <row r="76">
      <c r="A76" t="n">
        <v>74</v>
      </c>
      <c r="B76" t="n">
        <v>90</v>
      </c>
      <c r="C76" t="inlineStr">
        <is>
          <t xml:space="preserve">CONCLUIDO	</t>
        </is>
      </c>
      <c r="D76" t="n">
        <v>4.9462</v>
      </c>
      <c r="E76" t="n">
        <v>20.22</v>
      </c>
      <c r="F76" t="n">
        <v>17.48</v>
      </c>
      <c r="G76" t="n">
        <v>116.51</v>
      </c>
      <c r="H76" t="n">
        <v>1.69</v>
      </c>
      <c r="I76" t="n">
        <v>9</v>
      </c>
      <c r="J76" t="n">
        <v>205.06</v>
      </c>
      <c r="K76" t="n">
        <v>52.44</v>
      </c>
      <c r="L76" t="n">
        <v>19.5</v>
      </c>
      <c r="M76" t="n">
        <v>7</v>
      </c>
      <c r="N76" t="n">
        <v>43.11</v>
      </c>
      <c r="O76" t="n">
        <v>25524.49</v>
      </c>
      <c r="P76" t="n">
        <v>199.39</v>
      </c>
      <c r="Q76" t="n">
        <v>444.55</v>
      </c>
      <c r="R76" t="n">
        <v>67.06</v>
      </c>
      <c r="S76" t="n">
        <v>48.21</v>
      </c>
      <c r="T76" t="n">
        <v>3491.1</v>
      </c>
      <c r="U76" t="n">
        <v>0.72</v>
      </c>
      <c r="V76" t="n">
        <v>0.78</v>
      </c>
      <c r="W76" t="n">
        <v>0.18</v>
      </c>
      <c r="X76" t="n">
        <v>0.2</v>
      </c>
      <c r="Y76" t="n">
        <v>1</v>
      </c>
      <c r="Z76" t="n">
        <v>10</v>
      </c>
      <c r="AA76" t="n">
        <v>391.6390351848967</v>
      </c>
      <c r="AB76" t="n">
        <v>535.8578058347963</v>
      </c>
      <c r="AC76" t="n">
        <v>484.7162889270766</v>
      </c>
      <c r="AD76" t="n">
        <v>391639.0351848967</v>
      </c>
      <c r="AE76" t="n">
        <v>535857.8058347963</v>
      </c>
      <c r="AF76" t="n">
        <v>6.998566394926796e-06</v>
      </c>
      <c r="AG76" t="n">
        <v>24</v>
      </c>
      <c r="AH76" t="n">
        <v>484716.2889270766</v>
      </c>
    </row>
    <row r="77">
      <c r="A77" t="n">
        <v>75</v>
      </c>
      <c r="B77" t="n">
        <v>90</v>
      </c>
      <c r="C77" t="inlineStr">
        <is>
          <t xml:space="preserve">CONCLUIDO	</t>
        </is>
      </c>
      <c r="D77" t="n">
        <v>4.949</v>
      </c>
      <c r="E77" t="n">
        <v>20.21</v>
      </c>
      <c r="F77" t="n">
        <v>17.47</v>
      </c>
      <c r="G77" t="n">
        <v>116.44</v>
      </c>
      <c r="H77" t="n">
        <v>1.71</v>
      </c>
      <c r="I77" t="n">
        <v>9</v>
      </c>
      <c r="J77" t="n">
        <v>205.45</v>
      </c>
      <c r="K77" t="n">
        <v>52.44</v>
      </c>
      <c r="L77" t="n">
        <v>19.75</v>
      </c>
      <c r="M77" t="n">
        <v>7</v>
      </c>
      <c r="N77" t="n">
        <v>43.26</v>
      </c>
      <c r="O77" t="n">
        <v>25573.44</v>
      </c>
      <c r="P77" t="n">
        <v>198.76</v>
      </c>
      <c r="Q77" t="n">
        <v>444.55</v>
      </c>
      <c r="R77" t="n">
        <v>66.70999999999999</v>
      </c>
      <c r="S77" t="n">
        <v>48.21</v>
      </c>
      <c r="T77" t="n">
        <v>3316.73</v>
      </c>
      <c r="U77" t="n">
        <v>0.72</v>
      </c>
      <c r="V77" t="n">
        <v>0.78</v>
      </c>
      <c r="W77" t="n">
        <v>0.18</v>
      </c>
      <c r="X77" t="n">
        <v>0.19</v>
      </c>
      <c r="Y77" t="n">
        <v>1</v>
      </c>
      <c r="Z77" t="n">
        <v>10</v>
      </c>
      <c r="AA77" t="n">
        <v>391.2109316991565</v>
      </c>
      <c r="AB77" t="n">
        <v>535.2720557590137</v>
      </c>
      <c r="AC77" t="n">
        <v>484.1864420164213</v>
      </c>
      <c r="AD77" t="n">
        <v>391210.9316991565</v>
      </c>
      <c r="AE77" t="n">
        <v>535272.0557590137</v>
      </c>
      <c r="AF77" t="n">
        <v>7.00252822136038e-06</v>
      </c>
      <c r="AG77" t="n">
        <v>24</v>
      </c>
      <c r="AH77" t="n">
        <v>484186.4420164214</v>
      </c>
    </row>
    <row r="78">
      <c r="A78" t="n">
        <v>76</v>
      </c>
      <c r="B78" t="n">
        <v>90</v>
      </c>
      <c r="C78" t="inlineStr">
        <is>
          <t xml:space="preserve">CONCLUIDO	</t>
        </is>
      </c>
      <c r="D78" t="n">
        <v>4.9309</v>
      </c>
      <c r="E78" t="n">
        <v>20.28</v>
      </c>
      <c r="F78" t="n">
        <v>17.54</v>
      </c>
      <c r="G78" t="n">
        <v>116.93</v>
      </c>
      <c r="H78" t="n">
        <v>1.73</v>
      </c>
      <c r="I78" t="n">
        <v>9</v>
      </c>
      <c r="J78" t="n">
        <v>205.85</v>
      </c>
      <c r="K78" t="n">
        <v>52.44</v>
      </c>
      <c r="L78" t="n">
        <v>20</v>
      </c>
      <c r="M78" t="n">
        <v>7</v>
      </c>
      <c r="N78" t="n">
        <v>43.41</v>
      </c>
      <c r="O78" t="n">
        <v>25622.45</v>
      </c>
      <c r="P78" t="n">
        <v>199.09</v>
      </c>
      <c r="Q78" t="n">
        <v>444.55</v>
      </c>
      <c r="R78" t="n">
        <v>69.47</v>
      </c>
      <c r="S78" t="n">
        <v>48.21</v>
      </c>
      <c r="T78" t="n">
        <v>4697.34</v>
      </c>
      <c r="U78" t="n">
        <v>0.6899999999999999</v>
      </c>
      <c r="V78" t="n">
        <v>0.78</v>
      </c>
      <c r="W78" t="n">
        <v>0.17</v>
      </c>
      <c r="X78" t="n">
        <v>0.26</v>
      </c>
      <c r="Y78" t="n">
        <v>1</v>
      </c>
      <c r="Z78" t="n">
        <v>10</v>
      </c>
      <c r="AA78" t="n">
        <v>392.1687541413522</v>
      </c>
      <c r="AB78" t="n">
        <v>536.5825906805696</v>
      </c>
      <c r="AC78" t="n">
        <v>485.3719013244113</v>
      </c>
      <c r="AD78" t="n">
        <v>392168.7541413521</v>
      </c>
      <c r="AE78" t="n">
        <v>536582.5906805696</v>
      </c>
      <c r="AF78" t="n">
        <v>6.976917843343283e-06</v>
      </c>
      <c r="AG78" t="n">
        <v>24</v>
      </c>
      <c r="AH78" t="n">
        <v>485371.9013244113</v>
      </c>
    </row>
    <row r="79">
      <c r="A79" t="n">
        <v>77</v>
      </c>
      <c r="B79" t="n">
        <v>90</v>
      </c>
      <c r="C79" t="inlineStr">
        <is>
          <t xml:space="preserve">CONCLUIDO	</t>
        </is>
      </c>
      <c r="D79" t="n">
        <v>4.9592</v>
      </c>
      <c r="E79" t="n">
        <v>20.16</v>
      </c>
      <c r="F79" t="n">
        <v>17.46</v>
      </c>
      <c r="G79" t="n">
        <v>130.95</v>
      </c>
      <c r="H79" t="n">
        <v>1.74</v>
      </c>
      <c r="I79" t="n">
        <v>8</v>
      </c>
      <c r="J79" t="n">
        <v>206.25</v>
      </c>
      <c r="K79" t="n">
        <v>52.44</v>
      </c>
      <c r="L79" t="n">
        <v>20.25</v>
      </c>
      <c r="M79" t="n">
        <v>6</v>
      </c>
      <c r="N79" t="n">
        <v>43.56</v>
      </c>
      <c r="O79" t="n">
        <v>25671.51</v>
      </c>
      <c r="P79" t="n">
        <v>197.56</v>
      </c>
      <c r="Q79" t="n">
        <v>444.55</v>
      </c>
      <c r="R79" t="n">
        <v>66.48</v>
      </c>
      <c r="S79" t="n">
        <v>48.21</v>
      </c>
      <c r="T79" t="n">
        <v>3205.89</v>
      </c>
      <c r="U79" t="n">
        <v>0.73</v>
      </c>
      <c r="V79" t="n">
        <v>0.78</v>
      </c>
      <c r="W79" t="n">
        <v>0.18</v>
      </c>
      <c r="X79" t="n">
        <v>0.18</v>
      </c>
      <c r="Y79" t="n">
        <v>1</v>
      </c>
      <c r="Z79" t="n">
        <v>10</v>
      </c>
      <c r="AA79" t="n">
        <v>390.2757763141179</v>
      </c>
      <c r="AB79" t="n">
        <v>533.9925349050601</v>
      </c>
      <c r="AC79" t="n">
        <v>483.0290368369502</v>
      </c>
      <c r="AD79" t="n">
        <v>390275.7763141179</v>
      </c>
      <c r="AE79" t="n">
        <v>533992.5349050601</v>
      </c>
      <c r="AF79" t="n">
        <v>7.016960589082724e-06</v>
      </c>
      <c r="AG79" t="n">
        <v>24</v>
      </c>
      <c r="AH79" t="n">
        <v>483029.0368369502</v>
      </c>
    </row>
    <row r="80">
      <c r="A80" t="n">
        <v>78</v>
      </c>
      <c r="B80" t="n">
        <v>90</v>
      </c>
      <c r="C80" t="inlineStr">
        <is>
          <t xml:space="preserve">CONCLUIDO	</t>
        </is>
      </c>
      <c r="D80" t="n">
        <v>4.9549</v>
      </c>
      <c r="E80" t="n">
        <v>20.18</v>
      </c>
      <c r="F80" t="n">
        <v>17.48</v>
      </c>
      <c r="G80" t="n">
        <v>131.08</v>
      </c>
      <c r="H80" t="n">
        <v>1.76</v>
      </c>
      <c r="I80" t="n">
        <v>8</v>
      </c>
      <c r="J80" t="n">
        <v>206.65</v>
      </c>
      <c r="K80" t="n">
        <v>52.44</v>
      </c>
      <c r="L80" t="n">
        <v>20.5</v>
      </c>
      <c r="M80" t="n">
        <v>6</v>
      </c>
      <c r="N80" t="n">
        <v>43.71</v>
      </c>
      <c r="O80" t="n">
        <v>25720.62</v>
      </c>
      <c r="P80" t="n">
        <v>197.36</v>
      </c>
      <c r="Q80" t="n">
        <v>444.55</v>
      </c>
      <c r="R80" t="n">
        <v>67.18000000000001</v>
      </c>
      <c r="S80" t="n">
        <v>48.21</v>
      </c>
      <c r="T80" t="n">
        <v>3555.81</v>
      </c>
      <c r="U80" t="n">
        <v>0.72</v>
      </c>
      <c r="V80" t="n">
        <v>0.78</v>
      </c>
      <c r="W80" t="n">
        <v>0.18</v>
      </c>
      <c r="X80" t="n">
        <v>0.2</v>
      </c>
      <c r="Y80" t="n">
        <v>1</v>
      </c>
      <c r="Z80" t="n">
        <v>10</v>
      </c>
      <c r="AA80" t="n">
        <v>390.3765226831131</v>
      </c>
      <c r="AB80" t="n">
        <v>534.1303805317353</v>
      </c>
      <c r="AC80" t="n">
        <v>483.1537266704833</v>
      </c>
      <c r="AD80" t="n">
        <v>390376.5226831131</v>
      </c>
      <c r="AE80" t="n">
        <v>534130.3805317354</v>
      </c>
      <c r="AF80" t="n">
        <v>7.010876355631149e-06</v>
      </c>
      <c r="AG80" t="n">
        <v>24</v>
      </c>
      <c r="AH80" t="n">
        <v>483153.7266704832</v>
      </c>
    </row>
    <row r="81">
      <c r="A81" t="n">
        <v>79</v>
      </c>
      <c r="B81" t="n">
        <v>90</v>
      </c>
      <c r="C81" t="inlineStr">
        <is>
          <t xml:space="preserve">CONCLUIDO	</t>
        </is>
      </c>
      <c r="D81" t="n">
        <v>4.9527</v>
      </c>
      <c r="E81" t="n">
        <v>20.19</v>
      </c>
      <c r="F81" t="n">
        <v>17.49</v>
      </c>
      <c r="G81" t="n">
        <v>131.14</v>
      </c>
      <c r="H81" t="n">
        <v>1.78</v>
      </c>
      <c r="I81" t="n">
        <v>8</v>
      </c>
      <c r="J81" t="n">
        <v>207.05</v>
      </c>
      <c r="K81" t="n">
        <v>52.44</v>
      </c>
      <c r="L81" t="n">
        <v>20.75</v>
      </c>
      <c r="M81" t="n">
        <v>6</v>
      </c>
      <c r="N81" t="n">
        <v>43.85</v>
      </c>
      <c r="O81" t="n">
        <v>25769.78</v>
      </c>
      <c r="P81" t="n">
        <v>197.36</v>
      </c>
      <c r="Q81" t="n">
        <v>444.55</v>
      </c>
      <c r="R81" t="n">
        <v>67.45</v>
      </c>
      <c r="S81" t="n">
        <v>48.21</v>
      </c>
      <c r="T81" t="n">
        <v>3688.27</v>
      </c>
      <c r="U81" t="n">
        <v>0.71</v>
      </c>
      <c r="V81" t="n">
        <v>0.78</v>
      </c>
      <c r="W81" t="n">
        <v>0.18</v>
      </c>
      <c r="X81" t="n">
        <v>0.21</v>
      </c>
      <c r="Y81" t="n">
        <v>1</v>
      </c>
      <c r="Z81" t="n">
        <v>10</v>
      </c>
      <c r="AA81" t="n">
        <v>390.4773458080019</v>
      </c>
      <c r="AB81" t="n">
        <v>534.2683311792107</v>
      </c>
      <c r="AC81" t="n">
        <v>483.2785115017784</v>
      </c>
      <c r="AD81" t="n">
        <v>390477.3458080019</v>
      </c>
      <c r="AE81" t="n">
        <v>534268.3311792107</v>
      </c>
      <c r="AF81" t="n">
        <v>7.007763492004761e-06</v>
      </c>
      <c r="AG81" t="n">
        <v>24</v>
      </c>
      <c r="AH81" t="n">
        <v>483278.5115017784</v>
      </c>
    </row>
    <row r="82">
      <c r="A82" t="n">
        <v>80</v>
      </c>
      <c r="B82" t="n">
        <v>90</v>
      </c>
      <c r="C82" t="inlineStr">
        <is>
          <t xml:space="preserve">CONCLUIDO	</t>
        </is>
      </c>
      <c r="D82" t="n">
        <v>4.9554</v>
      </c>
      <c r="E82" t="n">
        <v>20.18</v>
      </c>
      <c r="F82" t="n">
        <v>17.48</v>
      </c>
      <c r="G82" t="n">
        <v>131.06</v>
      </c>
      <c r="H82" t="n">
        <v>1.8</v>
      </c>
      <c r="I82" t="n">
        <v>8</v>
      </c>
      <c r="J82" t="n">
        <v>207.45</v>
      </c>
      <c r="K82" t="n">
        <v>52.44</v>
      </c>
      <c r="L82" t="n">
        <v>21</v>
      </c>
      <c r="M82" t="n">
        <v>6</v>
      </c>
      <c r="N82" t="n">
        <v>44</v>
      </c>
      <c r="O82" t="n">
        <v>25818.99</v>
      </c>
      <c r="P82" t="n">
        <v>196.63</v>
      </c>
      <c r="Q82" t="n">
        <v>444.55</v>
      </c>
      <c r="R82" t="n">
        <v>67.11</v>
      </c>
      <c r="S82" t="n">
        <v>48.21</v>
      </c>
      <c r="T82" t="n">
        <v>3520.86</v>
      </c>
      <c r="U82" t="n">
        <v>0.72</v>
      </c>
      <c r="V82" t="n">
        <v>0.78</v>
      </c>
      <c r="W82" t="n">
        <v>0.18</v>
      </c>
      <c r="X82" t="n">
        <v>0.2</v>
      </c>
      <c r="Y82" t="n">
        <v>1</v>
      </c>
      <c r="Z82" t="n">
        <v>10</v>
      </c>
      <c r="AA82" t="n">
        <v>390.0047414116258</v>
      </c>
      <c r="AB82" t="n">
        <v>533.6216929942544</v>
      </c>
      <c r="AC82" t="n">
        <v>482.693587557632</v>
      </c>
      <c r="AD82" t="n">
        <v>390004.7414116258</v>
      </c>
      <c r="AE82" t="n">
        <v>533621.6929942544</v>
      </c>
      <c r="AF82" t="n">
        <v>7.011583824637145e-06</v>
      </c>
      <c r="AG82" t="n">
        <v>24</v>
      </c>
      <c r="AH82" t="n">
        <v>482693.587557632</v>
      </c>
    </row>
    <row r="83">
      <c r="A83" t="n">
        <v>81</v>
      </c>
      <c r="B83" t="n">
        <v>90</v>
      </c>
      <c r="C83" t="inlineStr">
        <is>
          <t xml:space="preserve">CONCLUIDO	</t>
        </is>
      </c>
      <c r="D83" t="n">
        <v>4.9543</v>
      </c>
      <c r="E83" t="n">
        <v>20.18</v>
      </c>
      <c r="F83" t="n">
        <v>17.48</v>
      </c>
      <c r="G83" t="n">
        <v>131.1</v>
      </c>
      <c r="H83" t="n">
        <v>1.82</v>
      </c>
      <c r="I83" t="n">
        <v>8</v>
      </c>
      <c r="J83" t="n">
        <v>207.84</v>
      </c>
      <c r="K83" t="n">
        <v>52.44</v>
      </c>
      <c r="L83" t="n">
        <v>21.25</v>
      </c>
      <c r="M83" t="n">
        <v>6</v>
      </c>
      <c r="N83" t="n">
        <v>44.15</v>
      </c>
      <c r="O83" t="n">
        <v>25868.26</v>
      </c>
      <c r="P83" t="n">
        <v>196</v>
      </c>
      <c r="Q83" t="n">
        <v>444.56</v>
      </c>
      <c r="R83" t="n">
        <v>67.23</v>
      </c>
      <c r="S83" t="n">
        <v>48.21</v>
      </c>
      <c r="T83" t="n">
        <v>3582.48</v>
      </c>
      <c r="U83" t="n">
        <v>0.72</v>
      </c>
      <c r="V83" t="n">
        <v>0.78</v>
      </c>
      <c r="W83" t="n">
        <v>0.18</v>
      </c>
      <c r="X83" t="n">
        <v>0.2</v>
      </c>
      <c r="Y83" t="n">
        <v>1</v>
      </c>
      <c r="Z83" t="n">
        <v>10</v>
      </c>
      <c r="AA83" t="n">
        <v>389.7311625724705</v>
      </c>
      <c r="AB83" t="n">
        <v>533.2473703570755</v>
      </c>
      <c r="AC83" t="n">
        <v>482.3549897475802</v>
      </c>
      <c r="AD83" t="n">
        <v>389731.1625724705</v>
      </c>
      <c r="AE83" t="n">
        <v>533247.3703570755</v>
      </c>
      <c r="AF83" t="n">
        <v>7.010027392823951e-06</v>
      </c>
      <c r="AG83" t="n">
        <v>24</v>
      </c>
      <c r="AH83" t="n">
        <v>482354.9897475803</v>
      </c>
    </row>
    <row r="84">
      <c r="A84" t="n">
        <v>82</v>
      </c>
      <c r="B84" t="n">
        <v>90</v>
      </c>
      <c r="C84" t="inlineStr">
        <is>
          <t xml:space="preserve">CONCLUIDO	</t>
        </is>
      </c>
      <c r="D84" t="n">
        <v>4.9592</v>
      </c>
      <c r="E84" t="n">
        <v>20.16</v>
      </c>
      <c r="F84" t="n">
        <v>17.46</v>
      </c>
      <c r="G84" t="n">
        <v>130.95</v>
      </c>
      <c r="H84" t="n">
        <v>1.83</v>
      </c>
      <c r="I84" t="n">
        <v>8</v>
      </c>
      <c r="J84" t="n">
        <v>208.24</v>
      </c>
      <c r="K84" t="n">
        <v>52.44</v>
      </c>
      <c r="L84" t="n">
        <v>21.5</v>
      </c>
      <c r="M84" t="n">
        <v>6</v>
      </c>
      <c r="N84" t="n">
        <v>44.3</v>
      </c>
      <c r="O84" t="n">
        <v>25917.57</v>
      </c>
      <c r="P84" t="n">
        <v>195.36</v>
      </c>
      <c r="Q84" t="n">
        <v>444.55</v>
      </c>
      <c r="R84" t="n">
        <v>66.44</v>
      </c>
      <c r="S84" t="n">
        <v>48.21</v>
      </c>
      <c r="T84" t="n">
        <v>3185.12</v>
      </c>
      <c r="U84" t="n">
        <v>0.73</v>
      </c>
      <c r="V84" t="n">
        <v>0.78</v>
      </c>
      <c r="W84" t="n">
        <v>0.18</v>
      </c>
      <c r="X84" t="n">
        <v>0.18</v>
      </c>
      <c r="Y84" t="n">
        <v>1</v>
      </c>
      <c r="Z84" t="n">
        <v>10</v>
      </c>
      <c r="AA84" t="n">
        <v>389.2028157248375</v>
      </c>
      <c r="AB84" t="n">
        <v>532.5244628911262</v>
      </c>
      <c r="AC84" t="n">
        <v>481.7010755555742</v>
      </c>
      <c r="AD84" t="n">
        <v>389202.8157248375</v>
      </c>
      <c r="AE84" t="n">
        <v>532524.4628911262</v>
      </c>
      <c r="AF84" t="n">
        <v>7.016960589082724e-06</v>
      </c>
      <c r="AG84" t="n">
        <v>24</v>
      </c>
      <c r="AH84" t="n">
        <v>481701.0755555741</v>
      </c>
    </row>
    <row r="85">
      <c r="A85" t="n">
        <v>83</v>
      </c>
      <c r="B85" t="n">
        <v>90</v>
      </c>
      <c r="C85" t="inlineStr">
        <is>
          <t xml:space="preserve">CONCLUIDO	</t>
        </is>
      </c>
      <c r="D85" t="n">
        <v>4.9604</v>
      </c>
      <c r="E85" t="n">
        <v>20.16</v>
      </c>
      <c r="F85" t="n">
        <v>17.45</v>
      </c>
      <c r="G85" t="n">
        <v>130.91</v>
      </c>
      <c r="H85" t="n">
        <v>1.85</v>
      </c>
      <c r="I85" t="n">
        <v>8</v>
      </c>
      <c r="J85" t="n">
        <v>208.64</v>
      </c>
      <c r="K85" t="n">
        <v>52.44</v>
      </c>
      <c r="L85" t="n">
        <v>21.75</v>
      </c>
      <c r="M85" t="n">
        <v>6</v>
      </c>
      <c r="N85" t="n">
        <v>44.45</v>
      </c>
      <c r="O85" t="n">
        <v>25966.93</v>
      </c>
      <c r="P85" t="n">
        <v>195</v>
      </c>
      <c r="Q85" t="n">
        <v>444.55</v>
      </c>
      <c r="R85" t="n">
        <v>66.31</v>
      </c>
      <c r="S85" t="n">
        <v>48.21</v>
      </c>
      <c r="T85" t="n">
        <v>3120.71</v>
      </c>
      <c r="U85" t="n">
        <v>0.73</v>
      </c>
      <c r="V85" t="n">
        <v>0.78</v>
      </c>
      <c r="W85" t="n">
        <v>0.18</v>
      </c>
      <c r="X85" t="n">
        <v>0.18</v>
      </c>
      <c r="Y85" t="n">
        <v>1</v>
      </c>
      <c r="Z85" t="n">
        <v>10</v>
      </c>
      <c r="AA85" t="n">
        <v>388.9578297891393</v>
      </c>
      <c r="AB85" t="n">
        <v>532.1892623258872</v>
      </c>
      <c r="AC85" t="n">
        <v>481.3978660618247</v>
      </c>
      <c r="AD85" t="n">
        <v>388957.8297891393</v>
      </c>
      <c r="AE85" t="n">
        <v>532189.2623258872</v>
      </c>
      <c r="AF85" t="n">
        <v>7.018658514697117e-06</v>
      </c>
      <c r="AG85" t="n">
        <v>24</v>
      </c>
      <c r="AH85" t="n">
        <v>481397.8660618247</v>
      </c>
    </row>
    <row r="86">
      <c r="A86" t="n">
        <v>84</v>
      </c>
      <c r="B86" t="n">
        <v>90</v>
      </c>
      <c r="C86" t="inlineStr">
        <is>
          <t xml:space="preserve">CONCLUIDO	</t>
        </is>
      </c>
      <c r="D86" t="n">
        <v>4.9641</v>
      </c>
      <c r="E86" t="n">
        <v>20.14</v>
      </c>
      <c r="F86" t="n">
        <v>17.44</v>
      </c>
      <c r="G86" t="n">
        <v>130.8</v>
      </c>
      <c r="H86" t="n">
        <v>1.87</v>
      </c>
      <c r="I86" t="n">
        <v>8</v>
      </c>
      <c r="J86" t="n">
        <v>209.05</v>
      </c>
      <c r="K86" t="n">
        <v>52.44</v>
      </c>
      <c r="L86" t="n">
        <v>22</v>
      </c>
      <c r="M86" t="n">
        <v>6</v>
      </c>
      <c r="N86" t="n">
        <v>44.6</v>
      </c>
      <c r="O86" t="n">
        <v>26016.35</v>
      </c>
      <c r="P86" t="n">
        <v>193.83</v>
      </c>
      <c r="Q86" t="n">
        <v>444.55</v>
      </c>
      <c r="R86" t="n">
        <v>65.93000000000001</v>
      </c>
      <c r="S86" t="n">
        <v>48.21</v>
      </c>
      <c r="T86" t="n">
        <v>2931.27</v>
      </c>
      <c r="U86" t="n">
        <v>0.73</v>
      </c>
      <c r="V86" t="n">
        <v>0.78</v>
      </c>
      <c r="W86" t="n">
        <v>0.17</v>
      </c>
      <c r="X86" t="n">
        <v>0.16</v>
      </c>
      <c r="Y86" t="n">
        <v>1</v>
      </c>
      <c r="Z86" t="n">
        <v>10</v>
      </c>
      <c r="AA86" t="n">
        <v>388.2418790532371</v>
      </c>
      <c r="AB86" t="n">
        <v>531.2096669435084</v>
      </c>
      <c r="AC86" t="n">
        <v>480.5117618878695</v>
      </c>
      <c r="AD86" t="n">
        <v>388241.8790532371</v>
      </c>
      <c r="AE86" t="n">
        <v>531209.6669435084</v>
      </c>
      <c r="AF86" t="n">
        <v>7.023893785341497e-06</v>
      </c>
      <c r="AG86" t="n">
        <v>24</v>
      </c>
      <c r="AH86" t="n">
        <v>480511.7618878694</v>
      </c>
    </row>
    <row r="87">
      <c r="A87" t="n">
        <v>85</v>
      </c>
      <c r="B87" t="n">
        <v>90</v>
      </c>
      <c r="C87" t="inlineStr">
        <is>
          <t xml:space="preserve">CONCLUIDO	</t>
        </is>
      </c>
      <c r="D87" t="n">
        <v>4.9497</v>
      </c>
      <c r="E87" t="n">
        <v>20.2</v>
      </c>
      <c r="F87" t="n">
        <v>17.5</v>
      </c>
      <c r="G87" t="n">
        <v>131.24</v>
      </c>
      <c r="H87" t="n">
        <v>1.89</v>
      </c>
      <c r="I87" t="n">
        <v>8</v>
      </c>
      <c r="J87" t="n">
        <v>209.45</v>
      </c>
      <c r="K87" t="n">
        <v>52.44</v>
      </c>
      <c r="L87" t="n">
        <v>22.25</v>
      </c>
      <c r="M87" t="n">
        <v>6</v>
      </c>
      <c r="N87" t="n">
        <v>44.75</v>
      </c>
      <c r="O87" t="n">
        <v>26065.82</v>
      </c>
      <c r="P87" t="n">
        <v>194.5</v>
      </c>
      <c r="Q87" t="n">
        <v>444.56</v>
      </c>
      <c r="R87" t="n">
        <v>68.06</v>
      </c>
      <c r="S87" t="n">
        <v>48.21</v>
      </c>
      <c r="T87" t="n">
        <v>3992.67</v>
      </c>
      <c r="U87" t="n">
        <v>0.71</v>
      </c>
      <c r="V87" t="n">
        <v>0.78</v>
      </c>
      <c r="W87" t="n">
        <v>0.17</v>
      </c>
      <c r="X87" t="n">
        <v>0.22</v>
      </c>
      <c r="Y87" t="n">
        <v>1</v>
      </c>
      <c r="Z87" t="n">
        <v>10</v>
      </c>
      <c r="AA87" t="n">
        <v>389.2055624395947</v>
      </c>
      <c r="AB87" t="n">
        <v>532.5282210674335</v>
      </c>
      <c r="AC87" t="n">
        <v>481.7044750568094</v>
      </c>
      <c r="AD87" t="n">
        <v>389205.5624395947</v>
      </c>
      <c r="AE87" t="n">
        <v>532528.2210674335</v>
      </c>
      <c r="AF87" t="n">
        <v>7.003518677968777e-06</v>
      </c>
      <c r="AG87" t="n">
        <v>24</v>
      </c>
      <c r="AH87" t="n">
        <v>481704.4750568094</v>
      </c>
    </row>
    <row r="88">
      <c r="A88" t="n">
        <v>86</v>
      </c>
      <c r="B88" t="n">
        <v>90</v>
      </c>
      <c r="C88" t="inlineStr">
        <is>
          <t xml:space="preserve">CONCLUIDO	</t>
        </is>
      </c>
      <c r="D88" t="n">
        <v>4.9533</v>
      </c>
      <c r="E88" t="n">
        <v>20.19</v>
      </c>
      <c r="F88" t="n">
        <v>17.48</v>
      </c>
      <c r="G88" t="n">
        <v>131.13</v>
      </c>
      <c r="H88" t="n">
        <v>1.9</v>
      </c>
      <c r="I88" t="n">
        <v>8</v>
      </c>
      <c r="J88" t="n">
        <v>209.85</v>
      </c>
      <c r="K88" t="n">
        <v>52.44</v>
      </c>
      <c r="L88" t="n">
        <v>22.5</v>
      </c>
      <c r="M88" t="n">
        <v>6</v>
      </c>
      <c r="N88" t="n">
        <v>44.91</v>
      </c>
      <c r="O88" t="n">
        <v>26115.34</v>
      </c>
      <c r="P88" t="n">
        <v>192.24</v>
      </c>
      <c r="Q88" t="n">
        <v>444.56</v>
      </c>
      <c r="R88" t="n">
        <v>67.38</v>
      </c>
      <c r="S88" t="n">
        <v>48.21</v>
      </c>
      <c r="T88" t="n">
        <v>3656.68</v>
      </c>
      <c r="U88" t="n">
        <v>0.72</v>
      </c>
      <c r="V88" t="n">
        <v>0.78</v>
      </c>
      <c r="W88" t="n">
        <v>0.18</v>
      </c>
      <c r="X88" t="n">
        <v>0.21</v>
      </c>
      <c r="Y88" t="n">
        <v>1</v>
      </c>
      <c r="Z88" t="n">
        <v>10</v>
      </c>
      <c r="AA88" t="n">
        <v>387.9260347970484</v>
      </c>
      <c r="AB88" t="n">
        <v>530.777514898126</v>
      </c>
      <c r="AC88" t="n">
        <v>480.1208538271691</v>
      </c>
      <c r="AD88" t="n">
        <v>387926.0347970484</v>
      </c>
      <c r="AE88" t="n">
        <v>530777.514898126</v>
      </c>
      <c r="AF88" t="n">
        <v>7.008612454811956e-06</v>
      </c>
      <c r="AG88" t="n">
        <v>24</v>
      </c>
      <c r="AH88" t="n">
        <v>480120.853827169</v>
      </c>
    </row>
    <row r="89">
      <c r="A89" t="n">
        <v>87</v>
      </c>
      <c r="B89" t="n">
        <v>90</v>
      </c>
      <c r="C89" t="inlineStr">
        <is>
          <t xml:space="preserve">CONCLUIDO	</t>
        </is>
      </c>
      <c r="D89" t="n">
        <v>4.9697</v>
      </c>
      <c r="E89" t="n">
        <v>20.12</v>
      </c>
      <c r="F89" t="n">
        <v>17.45</v>
      </c>
      <c r="G89" t="n">
        <v>149.59</v>
      </c>
      <c r="H89" t="n">
        <v>1.92</v>
      </c>
      <c r="I89" t="n">
        <v>7</v>
      </c>
      <c r="J89" t="n">
        <v>210.25</v>
      </c>
      <c r="K89" t="n">
        <v>52.44</v>
      </c>
      <c r="L89" t="n">
        <v>22.75</v>
      </c>
      <c r="M89" t="n">
        <v>5</v>
      </c>
      <c r="N89" t="n">
        <v>45.06</v>
      </c>
      <c r="O89" t="n">
        <v>26164.91</v>
      </c>
      <c r="P89" t="n">
        <v>190.82</v>
      </c>
      <c r="Q89" t="n">
        <v>444.55</v>
      </c>
      <c r="R89" t="n">
        <v>66.34999999999999</v>
      </c>
      <c r="S89" t="n">
        <v>48.21</v>
      </c>
      <c r="T89" t="n">
        <v>3145.81</v>
      </c>
      <c r="U89" t="n">
        <v>0.73</v>
      </c>
      <c r="V89" t="n">
        <v>0.78</v>
      </c>
      <c r="W89" t="n">
        <v>0.18</v>
      </c>
      <c r="X89" t="n">
        <v>0.18</v>
      </c>
      <c r="Y89" t="n">
        <v>1</v>
      </c>
      <c r="Z89" t="n">
        <v>10</v>
      </c>
      <c r="AA89" t="n">
        <v>386.6390593883694</v>
      </c>
      <c r="AB89" t="n">
        <v>529.0166183666236</v>
      </c>
      <c r="AC89" t="n">
        <v>478.5280147891995</v>
      </c>
      <c r="AD89" t="n">
        <v>386639.0593883694</v>
      </c>
      <c r="AE89" t="n">
        <v>529016.6183666235</v>
      </c>
      <c r="AF89" t="n">
        <v>7.031817438208664e-06</v>
      </c>
      <c r="AG89" t="n">
        <v>24</v>
      </c>
      <c r="AH89" t="n">
        <v>478528.0147891995</v>
      </c>
    </row>
    <row r="90">
      <c r="A90" t="n">
        <v>88</v>
      </c>
      <c r="B90" t="n">
        <v>90</v>
      </c>
      <c r="C90" t="inlineStr">
        <is>
          <t xml:space="preserve">CONCLUIDO	</t>
        </is>
      </c>
      <c r="D90" t="n">
        <v>4.9718</v>
      </c>
      <c r="E90" t="n">
        <v>20.11</v>
      </c>
      <c r="F90" t="n">
        <v>17.44</v>
      </c>
      <c r="G90" t="n">
        <v>149.52</v>
      </c>
      <c r="H90" t="n">
        <v>1.94</v>
      </c>
      <c r="I90" t="n">
        <v>7</v>
      </c>
      <c r="J90" t="n">
        <v>210.65</v>
      </c>
      <c r="K90" t="n">
        <v>52.44</v>
      </c>
      <c r="L90" t="n">
        <v>23</v>
      </c>
      <c r="M90" t="n">
        <v>5</v>
      </c>
      <c r="N90" t="n">
        <v>45.21</v>
      </c>
      <c r="O90" t="n">
        <v>26214.54</v>
      </c>
      <c r="P90" t="n">
        <v>191.34</v>
      </c>
      <c r="Q90" t="n">
        <v>444.55</v>
      </c>
      <c r="R90" t="n">
        <v>66.15000000000001</v>
      </c>
      <c r="S90" t="n">
        <v>48.21</v>
      </c>
      <c r="T90" t="n">
        <v>3043.31</v>
      </c>
      <c r="U90" t="n">
        <v>0.73</v>
      </c>
      <c r="V90" t="n">
        <v>0.78</v>
      </c>
      <c r="W90" t="n">
        <v>0.17</v>
      </c>
      <c r="X90" t="n">
        <v>0.17</v>
      </c>
      <c r="Y90" t="n">
        <v>1</v>
      </c>
      <c r="Z90" t="n">
        <v>10</v>
      </c>
      <c r="AA90" t="n">
        <v>386.7962542496006</v>
      </c>
      <c r="AB90" t="n">
        <v>529.2316993107078</v>
      </c>
      <c r="AC90" t="n">
        <v>478.7225687098482</v>
      </c>
      <c r="AD90" t="n">
        <v>386796.2542496006</v>
      </c>
      <c r="AE90" t="n">
        <v>529231.6993107077</v>
      </c>
      <c r="AF90" t="n">
        <v>7.034788808033853e-06</v>
      </c>
      <c r="AG90" t="n">
        <v>24</v>
      </c>
      <c r="AH90" t="n">
        <v>478722.5687098482</v>
      </c>
    </row>
    <row r="91">
      <c r="A91" t="n">
        <v>89</v>
      </c>
      <c r="B91" t="n">
        <v>90</v>
      </c>
      <c r="C91" t="inlineStr">
        <is>
          <t xml:space="preserve">CONCLUIDO	</t>
        </is>
      </c>
      <c r="D91" t="n">
        <v>4.9715</v>
      </c>
      <c r="E91" t="n">
        <v>20.11</v>
      </c>
      <c r="F91" t="n">
        <v>17.45</v>
      </c>
      <c r="G91" t="n">
        <v>149.53</v>
      </c>
      <c r="H91" t="n">
        <v>1.96</v>
      </c>
      <c r="I91" t="n">
        <v>7</v>
      </c>
      <c r="J91" t="n">
        <v>211.05</v>
      </c>
      <c r="K91" t="n">
        <v>52.44</v>
      </c>
      <c r="L91" t="n">
        <v>23.25</v>
      </c>
      <c r="M91" t="n">
        <v>5</v>
      </c>
      <c r="N91" t="n">
        <v>45.36</v>
      </c>
      <c r="O91" t="n">
        <v>26264.21</v>
      </c>
      <c r="P91" t="n">
        <v>191.44</v>
      </c>
      <c r="Q91" t="n">
        <v>444.55</v>
      </c>
      <c r="R91" t="n">
        <v>66.06</v>
      </c>
      <c r="S91" t="n">
        <v>48.21</v>
      </c>
      <c r="T91" t="n">
        <v>2998.9</v>
      </c>
      <c r="U91" t="n">
        <v>0.73</v>
      </c>
      <c r="V91" t="n">
        <v>0.78</v>
      </c>
      <c r="W91" t="n">
        <v>0.18</v>
      </c>
      <c r="X91" t="n">
        <v>0.17</v>
      </c>
      <c r="Y91" t="n">
        <v>1</v>
      </c>
      <c r="Z91" t="n">
        <v>10</v>
      </c>
      <c r="AA91" t="n">
        <v>386.8864952267573</v>
      </c>
      <c r="AB91" t="n">
        <v>529.3551709968048</v>
      </c>
      <c r="AC91" t="n">
        <v>478.8342564315176</v>
      </c>
      <c r="AD91" t="n">
        <v>386886.4952267574</v>
      </c>
      <c r="AE91" t="n">
        <v>529355.1709968047</v>
      </c>
      <c r="AF91" t="n">
        <v>7.034364326630255e-06</v>
      </c>
      <c r="AG91" t="n">
        <v>24</v>
      </c>
      <c r="AH91" t="n">
        <v>478834.2564315177</v>
      </c>
    </row>
    <row r="92">
      <c r="A92" t="n">
        <v>90</v>
      </c>
      <c r="B92" t="n">
        <v>90</v>
      </c>
      <c r="C92" t="inlineStr">
        <is>
          <t xml:space="preserve">CONCLUIDO	</t>
        </is>
      </c>
      <c r="D92" t="n">
        <v>4.9718</v>
      </c>
      <c r="E92" t="n">
        <v>20.11</v>
      </c>
      <c r="F92" t="n">
        <v>17.44</v>
      </c>
      <c r="G92" t="n">
        <v>149.52</v>
      </c>
      <c r="H92" t="n">
        <v>1.97</v>
      </c>
      <c r="I92" t="n">
        <v>7</v>
      </c>
      <c r="J92" t="n">
        <v>211.46</v>
      </c>
      <c r="K92" t="n">
        <v>52.44</v>
      </c>
      <c r="L92" t="n">
        <v>23.5</v>
      </c>
      <c r="M92" t="n">
        <v>5</v>
      </c>
      <c r="N92" t="n">
        <v>45.52</v>
      </c>
      <c r="O92" t="n">
        <v>26313.94</v>
      </c>
      <c r="P92" t="n">
        <v>191.6</v>
      </c>
      <c r="Q92" t="n">
        <v>444.55</v>
      </c>
      <c r="R92" t="n">
        <v>66.12</v>
      </c>
      <c r="S92" t="n">
        <v>48.21</v>
      </c>
      <c r="T92" t="n">
        <v>3029.65</v>
      </c>
      <c r="U92" t="n">
        <v>0.73</v>
      </c>
      <c r="V92" t="n">
        <v>0.78</v>
      </c>
      <c r="W92" t="n">
        <v>0.17</v>
      </c>
      <c r="X92" t="n">
        <v>0.17</v>
      </c>
      <c r="Y92" t="n">
        <v>1</v>
      </c>
      <c r="Z92" t="n">
        <v>10</v>
      </c>
      <c r="AA92" t="n">
        <v>386.9227373232389</v>
      </c>
      <c r="AB92" t="n">
        <v>529.4047590320992</v>
      </c>
      <c r="AC92" t="n">
        <v>478.8791118543209</v>
      </c>
      <c r="AD92" t="n">
        <v>386922.7373232389</v>
      </c>
      <c r="AE92" t="n">
        <v>529404.7590320992</v>
      </c>
      <c r="AF92" t="n">
        <v>7.034788808033853e-06</v>
      </c>
      <c r="AG92" t="n">
        <v>24</v>
      </c>
      <c r="AH92" t="n">
        <v>478879.1118543209</v>
      </c>
    </row>
    <row r="93">
      <c r="A93" t="n">
        <v>91</v>
      </c>
      <c r="B93" t="n">
        <v>90</v>
      </c>
      <c r="C93" t="inlineStr">
        <is>
          <t xml:space="preserve">CONCLUIDO	</t>
        </is>
      </c>
      <c r="D93" t="n">
        <v>4.9731</v>
      </c>
      <c r="E93" t="n">
        <v>20.11</v>
      </c>
      <c r="F93" t="n">
        <v>17.44</v>
      </c>
      <c r="G93" t="n">
        <v>149.47</v>
      </c>
      <c r="H93" t="n">
        <v>1.99</v>
      </c>
      <c r="I93" t="n">
        <v>7</v>
      </c>
      <c r="J93" t="n">
        <v>211.86</v>
      </c>
      <c r="K93" t="n">
        <v>52.44</v>
      </c>
      <c r="L93" t="n">
        <v>23.75</v>
      </c>
      <c r="M93" t="n">
        <v>5</v>
      </c>
      <c r="N93" t="n">
        <v>45.67</v>
      </c>
      <c r="O93" t="n">
        <v>26363.73</v>
      </c>
      <c r="P93" t="n">
        <v>191.34</v>
      </c>
      <c r="Q93" t="n">
        <v>444.55</v>
      </c>
      <c r="R93" t="n">
        <v>65.83</v>
      </c>
      <c r="S93" t="n">
        <v>48.21</v>
      </c>
      <c r="T93" t="n">
        <v>2883.67</v>
      </c>
      <c r="U93" t="n">
        <v>0.73</v>
      </c>
      <c r="V93" t="n">
        <v>0.78</v>
      </c>
      <c r="W93" t="n">
        <v>0.18</v>
      </c>
      <c r="X93" t="n">
        <v>0.16</v>
      </c>
      <c r="Y93" t="n">
        <v>1</v>
      </c>
      <c r="Z93" t="n">
        <v>10</v>
      </c>
      <c r="AA93" t="n">
        <v>386.7570843069353</v>
      </c>
      <c r="AB93" t="n">
        <v>529.1781052670973</v>
      </c>
      <c r="AC93" t="n">
        <v>478.6740896065402</v>
      </c>
      <c r="AD93" t="n">
        <v>386757.0843069353</v>
      </c>
      <c r="AE93" t="n">
        <v>529178.1052670972</v>
      </c>
      <c r="AF93" t="n">
        <v>7.036628227449446e-06</v>
      </c>
      <c r="AG93" t="n">
        <v>24</v>
      </c>
      <c r="AH93" t="n">
        <v>478674.0896065402</v>
      </c>
    </row>
    <row r="94">
      <c r="A94" t="n">
        <v>92</v>
      </c>
      <c r="B94" t="n">
        <v>90</v>
      </c>
      <c r="C94" t="inlineStr">
        <is>
          <t xml:space="preserve">CONCLUIDO	</t>
        </is>
      </c>
      <c r="D94" t="n">
        <v>4.9806</v>
      </c>
      <c r="E94" t="n">
        <v>20.08</v>
      </c>
      <c r="F94" t="n">
        <v>17.41</v>
      </c>
      <c r="G94" t="n">
        <v>149.22</v>
      </c>
      <c r="H94" t="n">
        <v>2.01</v>
      </c>
      <c r="I94" t="n">
        <v>7</v>
      </c>
      <c r="J94" t="n">
        <v>212.27</v>
      </c>
      <c r="K94" t="n">
        <v>52.44</v>
      </c>
      <c r="L94" t="n">
        <v>24</v>
      </c>
      <c r="M94" t="n">
        <v>5</v>
      </c>
      <c r="N94" t="n">
        <v>45.82</v>
      </c>
      <c r="O94" t="n">
        <v>26413.56</v>
      </c>
      <c r="P94" t="n">
        <v>191</v>
      </c>
      <c r="Q94" t="n">
        <v>444.55</v>
      </c>
      <c r="R94" t="n">
        <v>64.77</v>
      </c>
      <c r="S94" t="n">
        <v>48.21</v>
      </c>
      <c r="T94" t="n">
        <v>2355.46</v>
      </c>
      <c r="U94" t="n">
        <v>0.74</v>
      </c>
      <c r="V94" t="n">
        <v>0.78</v>
      </c>
      <c r="W94" t="n">
        <v>0.18</v>
      </c>
      <c r="X94" t="n">
        <v>0.13</v>
      </c>
      <c r="Y94" t="n">
        <v>1</v>
      </c>
      <c r="Z94" t="n">
        <v>10</v>
      </c>
      <c r="AA94" t="n">
        <v>386.2689271111015</v>
      </c>
      <c r="AB94" t="n">
        <v>528.5101870557819</v>
      </c>
      <c r="AC94" t="n">
        <v>478.0699165718837</v>
      </c>
      <c r="AD94" t="n">
        <v>386268.9271111015</v>
      </c>
      <c r="AE94" t="n">
        <v>528510.1870557819</v>
      </c>
      <c r="AF94" t="n">
        <v>7.047240262539404e-06</v>
      </c>
      <c r="AG94" t="n">
        <v>24</v>
      </c>
      <c r="AH94" t="n">
        <v>478069.9165718837</v>
      </c>
    </row>
    <row r="95">
      <c r="A95" t="n">
        <v>93</v>
      </c>
      <c r="B95" t="n">
        <v>90</v>
      </c>
      <c r="C95" t="inlineStr">
        <is>
          <t xml:space="preserve">CONCLUIDO	</t>
        </is>
      </c>
      <c r="D95" t="n">
        <v>4.9716</v>
      </c>
      <c r="E95" t="n">
        <v>20.11</v>
      </c>
      <c r="F95" t="n">
        <v>17.44</v>
      </c>
      <c r="G95" t="n">
        <v>149.53</v>
      </c>
      <c r="H95" t="n">
        <v>2.03</v>
      </c>
      <c r="I95" t="n">
        <v>7</v>
      </c>
      <c r="J95" t="n">
        <v>212.67</v>
      </c>
      <c r="K95" t="n">
        <v>52.44</v>
      </c>
      <c r="L95" t="n">
        <v>24.25</v>
      </c>
      <c r="M95" t="n">
        <v>5</v>
      </c>
      <c r="N95" t="n">
        <v>45.98</v>
      </c>
      <c r="O95" t="n">
        <v>26463.45</v>
      </c>
      <c r="P95" t="n">
        <v>190.07</v>
      </c>
      <c r="Q95" t="n">
        <v>444.55</v>
      </c>
      <c r="R95" t="n">
        <v>66.22</v>
      </c>
      <c r="S95" t="n">
        <v>48.21</v>
      </c>
      <c r="T95" t="n">
        <v>3079.77</v>
      </c>
      <c r="U95" t="n">
        <v>0.73</v>
      </c>
      <c r="V95" t="n">
        <v>0.78</v>
      </c>
      <c r="W95" t="n">
        <v>0.17</v>
      </c>
      <c r="X95" t="n">
        <v>0.17</v>
      </c>
      <c r="Y95" t="n">
        <v>1</v>
      </c>
      <c r="Z95" t="n">
        <v>10</v>
      </c>
      <c r="AA95" t="n">
        <v>386.1844361913918</v>
      </c>
      <c r="AB95" t="n">
        <v>528.3945828519588</v>
      </c>
      <c r="AC95" t="n">
        <v>477.965345471022</v>
      </c>
      <c r="AD95" t="n">
        <v>386184.4361913918</v>
      </c>
      <c r="AE95" t="n">
        <v>528394.5828519588</v>
      </c>
      <c r="AF95" t="n">
        <v>7.034505820431454e-06</v>
      </c>
      <c r="AG95" t="n">
        <v>24</v>
      </c>
      <c r="AH95" t="n">
        <v>477965.345471022</v>
      </c>
    </row>
    <row r="96">
      <c r="A96" t="n">
        <v>94</v>
      </c>
      <c r="B96" t="n">
        <v>90</v>
      </c>
      <c r="C96" t="inlineStr">
        <is>
          <t xml:space="preserve">CONCLUIDO	</t>
        </is>
      </c>
      <c r="D96" t="n">
        <v>4.9689</v>
      </c>
      <c r="E96" t="n">
        <v>20.12</v>
      </c>
      <c r="F96" t="n">
        <v>17.46</v>
      </c>
      <c r="G96" t="n">
        <v>149.62</v>
      </c>
      <c r="H96" t="n">
        <v>2.04</v>
      </c>
      <c r="I96" t="n">
        <v>7</v>
      </c>
      <c r="J96" t="n">
        <v>213.08</v>
      </c>
      <c r="K96" t="n">
        <v>52.44</v>
      </c>
      <c r="L96" t="n">
        <v>24.5</v>
      </c>
      <c r="M96" t="n">
        <v>5</v>
      </c>
      <c r="N96" t="n">
        <v>46.13</v>
      </c>
      <c r="O96" t="n">
        <v>26513.39</v>
      </c>
      <c r="P96" t="n">
        <v>189.11</v>
      </c>
      <c r="Q96" t="n">
        <v>444.55</v>
      </c>
      <c r="R96" t="n">
        <v>66.5</v>
      </c>
      <c r="S96" t="n">
        <v>48.21</v>
      </c>
      <c r="T96" t="n">
        <v>3219.47</v>
      </c>
      <c r="U96" t="n">
        <v>0.72</v>
      </c>
      <c r="V96" t="n">
        <v>0.78</v>
      </c>
      <c r="W96" t="n">
        <v>0.18</v>
      </c>
      <c r="X96" t="n">
        <v>0.18</v>
      </c>
      <c r="Y96" t="n">
        <v>1</v>
      </c>
      <c r="Z96" t="n">
        <v>10</v>
      </c>
      <c r="AA96" t="n">
        <v>385.8633696945789</v>
      </c>
      <c r="AB96" t="n">
        <v>527.9552855065652</v>
      </c>
      <c r="AC96" t="n">
        <v>477.5679740477151</v>
      </c>
      <c r="AD96" t="n">
        <v>385863.3696945789</v>
      </c>
      <c r="AE96" t="n">
        <v>527955.2855065652</v>
      </c>
      <c r="AF96" t="n">
        <v>7.03068548779907e-06</v>
      </c>
      <c r="AG96" t="n">
        <v>24</v>
      </c>
      <c r="AH96" t="n">
        <v>477567.9740477151</v>
      </c>
    </row>
    <row r="97">
      <c r="A97" t="n">
        <v>95</v>
      </c>
      <c r="B97" t="n">
        <v>90</v>
      </c>
      <c r="C97" t="inlineStr">
        <is>
          <t xml:space="preserve">CONCLUIDO	</t>
        </is>
      </c>
      <c r="D97" t="n">
        <v>4.9733</v>
      </c>
      <c r="E97" t="n">
        <v>20.11</v>
      </c>
      <c r="F97" t="n">
        <v>17.44</v>
      </c>
      <c r="G97" t="n">
        <v>149.47</v>
      </c>
      <c r="H97" t="n">
        <v>2.06</v>
      </c>
      <c r="I97" t="n">
        <v>7</v>
      </c>
      <c r="J97" t="n">
        <v>213.48</v>
      </c>
      <c r="K97" t="n">
        <v>52.44</v>
      </c>
      <c r="L97" t="n">
        <v>24.75</v>
      </c>
      <c r="M97" t="n">
        <v>4</v>
      </c>
      <c r="N97" t="n">
        <v>46.29</v>
      </c>
      <c r="O97" t="n">
        <v>26563.39</v>
      </c>
      <c r="P97" t="n">
        <v>188.48</v>
      </c>
      <c r="Q97" t="n">
        <v>444.55</v>
      </c>
      <c r="R97" t="n">
        <v>65.77</v>
      </c>
      <c r="S97" t="n">
        <v>48.21</v>
      </c>
      <c r="T97" t="n">
        <v>2857.17</v>
      </c>
      <c r="U97" t="n">
        <v>0.73</v>
      </c>
      <c r="V97" t="n">
        <v>0.78</v>
      </c>
      <c r="W97" t="n">
        <v>0.18</v>
      </c>
      <c r="X97" t="n">
        <v>0.16</v>
      </c>
      <c r="Y97" t="n">
        <v>1</v>
      </c>
      <c r="Z97" t="n">
        <v>10</v>
      </c>
      <c r="AA97" t="n">
        <v>385.3601658044309</v>
      </c>
      <c r="AB97" t="n">
        <v>527.2667797442761</v>
      </c>
      <c r="AC97" t="n">
        <v>476.9451783090548</v>
      </c>
      <c r="AD97" t="n">
        <v>385360.165804431</v>
      </c>
      <c r="AE97" t="n">
        <v>527266.7797442761</v>
      </c>
      <c r="AF97" t="n">
        <v>7.036911215051844e-06</v>
      </c>
      <c r="AG97" t="n">
        <v>24</v>
      </c>
      <c r="AH97" t="n">
        <v>476945.1783090548</v>
      </c>
    </row>
    <row r="98">
      <c r="A98" t="n">
        <v>96</v>
      </c>
      <c r="B98" t="n">
        <v>90</v>
      </c>
      <c r="C98" t="inlineStr">
        <is>
          <t xml:space="preserve">CONCLUIDO	</t>
        </is>
      </c>
      <c r="D98" t="n">
        <v>4.9699</v>
      </c>
      <c r="E98" t="n">
        <v>20.12</v>
      </c>
      <c r="F98" t="n">
        <v>17.45</v>
      </c>
      <c r="G98" t="n">
        <v>149.59</v>
      </c>
      <c r="H98" t="n">
        <v>2.08</v>
      </c>
      <c r="I98" t="n">
        <v>7</v>
      </c>
      <c r="J98" t="n">
        <v>213.89</v>
      </c>
      <c r="K98" t="n">
        <v>52.44</v>
      </c>
      <c r="L98" t="n">
        <v>25</v>
      </c>
      <c r="M98" t="n">
        <v>5</v>
      </c>
      <c r="N98" t="n">
        <v>46.44</v>
      </c>
      <c r="O98" t="n">
        <v>26613.43</v>
      </c>
      <c r="P98" t="n">
        <v>188.07</v>
      </c>
      <c r="Q98" t="n">
        <v>444.55</v>
      </c>
      <c r="R98" t="n">
        <v>66.31999999999999</v>
      </c>
      <c r="S98" t="n">
        <v>48.21</v>
      </c>
      <c r="T98" t="n">
        <v>3130.7</v>
      </c>
      <c r="U98" t="n">
        <v>0.73</v>
      </c>
      <c r="V98" t="n">
        <v>0.78</v>
      </c>
      <c r="W98" t="n">
        <v>0.17</v>
      </c>
      <c r="X98" t="n">
        <v>0.17</v>
      </c>
      <c r="Y98" t="n">
        <v>1</v>
      </c>
      <c r="Z98" t="n">
        <v>10</v>
      </c>
      <c r="AA98" t="n">
        <v>385.2947225051719</v>
      </c>
      <c r="AB98" t="n">
        <v>527.1772373350752</v>
      </c>
      <c r="AC98" t="n">
        <v>476.8641817017145</v>
      </c>
      <c r="AD98" t="n">
        <v>385294.722505172</v>
      </c>
      <c r="AE98" t="n">
        <v>527177.2373350753</v>
      </c>
      <c r="AF98" t="n">
        <v>7.032100425811064e-06</v>
      </c>
      <c r="AG98" t="n">
        <v>24</v>
      </c>
      <c r="AH98" t="n">
        <v>476864.1817017145</v>
      </c>
    </row>
    <row r="99">
      <c r="A99" t="n">
        <v>97</v>
      </c>
      <c r="B99" t="n">
        <v>90</v>
      </c>
      <c r="C99" t="inlineStr">
        <is>
          <t xml:space="preserve">CONCLUIDO	</t>
        </is>
      </c>
      <c r="D99" t="n">
        <v>4.965</v>
      </c>
      <c r="E99" t="n">
        <v>20.14</v>
      </c>
      <c r="F99" t="n">
        <v>17.47</v>
      </c>
      <c r="G99" t="n">
        <v>149.75</v>
      </c>
      <c r="H99" t="n">
        <v>2.09</v>
      </c>
      <c r="I99" t="n">
        <v>7</v>
      </c>
      <c r="J99" t="n">
        <v>214.29</v>
      </c>
      <c r="K99" t="n">
        <v>52.44</v>
      </c>
      <c r="L99" t="n">
        <v>25.25</v>
      </c>
      <c r="M99" t="n">
        <v>4</v>
      </c>
      <c r="N99" t="n">
        <v>46.6</v>
      </c>
      <c r="O99" t="n">
        <v>26663.54</v>
      </c>
      <c r="P99" t="n">
        <v>188.54</v>
      </c>
      <c r="Q99" t="n">
        <v>444.55</v>
      </c>
      <c r="R99" t="n">
        <v>66.93000000000001</v>
      </c>
      <c r="S99" t="n">
        <v>48.21</v>
      </c>
      <c r="T99" t="n">
        <v>3432.59</v>
      </c>
      <c r="U99" t="n">
        <v>0.72</v>
      </c>
      <c r="V99" t="n">
        <v>0.78</v>
      </c>
      <c r="W99" t="n">
        <v>0.18</v>
      </c>
      <c r="X99" t="n">
        <v>0.19</v>
      </c>
      <c r="Y99" t="n">
        <v>1</v>
      </c>
      <c r="Z99" t="n">
        <v>10</v>
      </c>
      <c r="AA99" t="n">
        <v>385.7352600535335</v>
      </c>
      <c r="AB99" t="n">
        <v>527.7800002438884</v>
      </c>
      <c r="AC99" t="n">
        <v>477.4094177644936</v>
      </c>
      <c r="AD99" t="n">
        <v>385735.2600535335</v>
      </c>
      <c r="AE99" t="n">
        <v>527780.0002438884</v>
      </c>
      <c r="AF99" t="n">
        <v>7.025167229552291e-06</v>
      </c>
      <c r="AG99" t="n">
        <v>24</v>
      </c>
      <c r="AH99" t="n">
        <v>477409.4177644936</v>
      </c>
    </row>
    <row r="100">
      <c r="A100" t="n">
        <v>98</v>
      </c>
      <c r="B100" t="n">
        <v>90</v>
      </c>
      <c r="C100" t="inlineStr">
        <is>
          <t xml:space="preserve">CONCLUIDO	</t>
        </is>
      </c>
      <c r="D100" t="n">
        <v>4.9705</v>
      </c>
      <c r="E100" t="n">
        <v>20.12</v>
      </c>
      <c r="F100" t="n">
        <v>17.45</v>
      </c>
      <c r="G100" t="n">
        <v>149.57</v>
      </c>
      <c r="H100" t="n">
        <v>2.11</v>
      </c>
      <c r="I100" t="n">
        <v>7</v>
      </c>
      <c r="J100" t="n">
        <v>214.7</v>
      </c>
      <c r="K100" t="n">
        <v>52.44</v>
      </c>
      <c r="L100" t="n">
        <v>25.5</v>
      </c>
      <c r="M100" t="n">
        <v>3</v>
      </c>
      <c r="N100" t="n">
        <v>46.76</v>
      </c>
      <c r="O100" t="n">
        <v>26713.69</v>
      </c>
      <c r="P100" t="n">
        <v>188.12</v>
      </c>
      <c r="Q100" t="n">
        <v>444.55</v>
      </c>
      <c r="R100" t="n">
        <v>66.13</v>
      </c>
      <c r="S100" t="n">
        <v>48.21</v>
      </c>
      <c r="T100" t="n">
        <v>3037.33</v>
      </c>
      <c r="U100" t="n">
        <v>0.73</v>
      </c>
      <c r="V100" t="n">
        <v>0.78</v>
      </c>
      <c r="W100" t="n">
        <v>0.18</v>
      </c>
      <c r="X100" t="n">
        <v>0.17</v>
      </c>
      <c r="Y100" t="n">
        <v>1</v>
      </c>
      <c r="Z100" t="n">
        <v>10</v>
      </c>
      <c r="AA100" t="n">
        <v>385.3011458964139</v>
      </c>
      <c r="AB100" t="n">
        <v>527.1860261023525</v>
      </c>
      <c r="AC100" t="n">
        <v>476.8721316813779</v>
      </c>
      <c r="AD100" t="n">
        <v>385301.1458964139</v>
      </c>
      <c r="AE100" t="n">
        <v>527186.0261023524</v>
      </c>
      <c r="AF100" t="n">
        <v>7.03294938861826e-06</v>
      </c>
      <c r="AG100" t="n">
        <v>24</v>
      </c>
      <c r="AH100" t="n">
        <v>476872.1316813779</v>
      </c>
    </row>
    <row r="101">
      <c r="A101" t="n">
        <v>99</v>
      </c>
      <c r="B101" t="n">
        <v>90</v>
      </c>
      <c r="C101" t="inlineStr">
        <is>
          <t xml:space="preserve">CONCLUIDO	</t>
        </is>
      </c>
      <c r="D101" t="n">
        <v>4.9693</v>
      </c>
      <c r="E101" t="n">
        <v>20.12</v>
      </c>
      <c r="F101" t="n">
        <v>17.45</v>
      </c>
      <c r="G101" t="n">
        <v>149.61</v>
      </c>
      <c r="H101" t="n">
        <v>2.13</v>
      </c>
      <c r="I101" t="n">
        <v>7</v>
      </c>
      <c r="J101" t="n">
        <v>215.11</v>
      </c>
      <c r="K101" t="n">
        <v>52.44</v>
      </c>
      <c r="L101" t="n">
        <v>25.75</v>
      </c>
      <c r="M101" t="n">
        <v>3</v>
      </c>
      <c r="N101" t="n">
        <v>46.91</v>
      </c>
      <c r="O101" t="n">
        <v>26763.9</v>
      </c>
      <c r="P101" t="n">
        <v>187.95</v>
      </c>
      <c r="Q101" t="n">
        <v>444.56</v>
      </c>
      <c r="R101" t="n">
        <v>66.3</v>
      </c>
      <c r="S101" t="n">
        <v>48.21</v>
      </c>
      <c r="T101" t="n">
        <v>3121.71</v>
      </c>
      <c r="U101" t="n">
        <v>0.73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385.2542272958253</v>
      </c>
      <c r="AB101" t="n">
        <v>527.1218300031245</v>
      </c>
      <c r="AC101" t="n">
        <v>476.8140623677605</v>
      </c>
      <c r="AD101" t="n">
        <v>385254.2272958253</v>
      </c>
      <c r="AE101" t="n">
        <v>527121.8300031245</v>
      </c>
      <c r="AF101" t="n">
        <v>7.031251463003866e-06</v>
      </c>
      <c r="AG101" t="n">
        <v>24</v>
      </c>
      <c r="AH101" t="n">
        <v>476814.0623677605</v>
      </c>
    </row>
    <row r="102">
      <c r="A102" t="n">
        <v>100</v>
      </c>
      <c r="B102" t="n">
        <v>90</v>
      </c>
      <c r="C102" t="inlineStr">
        <is>
          <t xml:space="preserve">CONCLUIDO	</t>
        </is>
      </c>
      <c r="D102" t="n">
        <v>4.9716</v>
      </c>
      <c r="E102" t="n">
        <v>20.11</v>
      </c>
      <c r="F102" t="n">
        <v>17.44</v>
      </c>
      <c r="G102" t="n">
        <v>149.53</v>
      </c>
      <c r="H102" t="n">
        <v>2.14</v>
      </c>
      <c r="I102" t="n">
        <v>7</v>
      </c>
      <c r="J102" t="n">
        <v>215.51</v>
      </c>
      <c r="K102" t="n">
        <v>52.44</v>
      </c>
      <c r="L102" t="n">
        <v>26</v>
      </c>
      <c r="M102" t="n">
        <v>3</v>
      </c>
      <c r="N102" t="n">
        <v>47.07</v>
      </c>
      <c r="O102" t="n">
        <v>26814.17</v>
      </c>
      <c r="P102" t="n">
        <v>188.04</v>
      </c>
      <c r="Q102" t="n">
        <v>444.56</v>
      </c>
      <c r="R102" t="n">
        <v>65.95</v>
      </c>
      <c r="S102" t="n">
        <v>48.21</v>
      </c>
      <c r="T102" t="n">
        <v>2947.04</v>
      </c>
      <c r="U102" t="n">
        <v>0.73</v>
      </c>
      <c r="V102" t="n">
        <v>0.78</v>
      </c>
      <c r="W102" t="n">
        <v>0.18</v>
      </c>
      <c r="X102" t="n">
        <v>0.17</v>
      </c>
      <c r="Y102" t="n">
        <v>1</v>
      </c>
      <c r="Z102" t="n">
        <v>10</v>
      </c>
      <c r="AA102" t="n">
        <v>385.1968555430044</v>
      </c>
      <c r="AB102" t="n">
        <v>527.0433314398521</v>
      </c>
      <c r="AC102" t="n">
        <v>476.7430555971932</v>
      </c>
      <c r="AD102" t="n">
        <v>385196.8555430044</v>
      </c>
      <c r="AE102" t="n">
        <v>527043.331439852</v>
      </c>
      <c r="AF102" t="n">
        <v>7.034505820431454e-06</v>
      </c>
      <c r="AG102" t="n">
        <v>24</v>
      </c>
      <c r="AH102" t="n">
        <v>476743.0555971932</v>
      </c>
    </row>
    <row r="103">
      <c r="A103" t="n">
        <v>101</v>
      </c>
      <c r="B103" t="n">
        <v>90</v>
      </c>
      <c r="C103" t="inlineStr">
        <is>
          <t xml:space="preserve">CONCLUIDO	</t>
        </is>
      </c>
      <c r="D103" t="n">
        <v>4.9732</v>
      </c>
      <c r="E103" t="n">
        <v>20.11</v>
      </c>
      <c r="F103" t="n">
        <v>17.44</v>
      </c>
      <c r="G103" t="n">
        <v>149.47</v>
      </c>
      <c r="H103" t="n">
        <v>2.16</v>
      </c>
      <c r="I103" t="n">
        <v>7</v>
      </c>
      <c r="J103" t="n">
        <v>215.92</v>
      </c>
      <c r="K103" t="n">
        <v>52.44</v>
      </c>
      <c r="L103" t="n">
        <v>26.25</v>
      </c>
      <c r="M103" t="n">
        <v>2</v>
      </c>
      <c r="N103" t="n">
        <v>47.23</v>
      </c>
      <c r="O103" t="n">
        <v>26864.49</v>
      </c>
      <c r="P103" t="n">
        <v>187.62</v>
      </c>
      <c r="Q103" t="n">
        <v>444.59</v>
      </c>
      <c r="R103" t="n">
        <v>65.73</v>
      </c>
      <c r="S103" t="n">
        <v>48.21</v>
      </c>
      <c r="T103" t="n">
        <v>2836.25</v>
      </c>
      <c r="U103" t="n">
        <v>0.73</v>
      </c>
      <c r="V103" t="n">
        <v>0.78</v>
      </c>
      <c r="W103" t="n">
        <v>0.18</v>
      </c>
      <c r="X103" t="n">
        <v>0.16</v>
      </c>
      <c r="Y103" t="n">
        <v>1</v>
      </c>
      <c r="Z103" t="n">
        <v>10</v>
      </c>
      <c r="AA103" t="n">
        <v>384.9449006241375</v>
      </c>
      <c r="AB103" t="n">
        <v>526.6985956043917</v>
      </c>
      <c r="AC103" t="n">
        <v>476.4312208660295</v>
      </c>
      <c r="AD103" t="n">
        <v>384944.9006241375</v>
      </c>
      <c r="AE103" t="n">
        <v>526698.5956043917</v>
      </c>
      <c r="AF103" t="n">
        <v>7.036769721250645e-06</v>
      </c>
      <c r="AG103" t="n">
        <v>24</v>
      </c>
      <c r="AH103" t="n">
        <v>476431.2208660295</v>
      </c>
    </row>
    <row r="104">
      <c r="A104" t="n">
        <v>102</v>
      </c>
      <c r="B104" t="n">
        <v>90</v>
      </c>
      <c r="C104" t="inlineStr">
        <is>
          <t xml:space="preserve">CONCLUIDO	</t>
        </is>
      </c>
      <c r="D104" t="n">
        <v>4.9703</v>
      </c>
      <c r="E104" t="n">
        <v>20.12</v>
      </c>
      <c r="F104" t="n">
        <v>17.45</v>
      </c>
      <c r="G104" t="n">
        <v>149.57</v>
      </c>
      <c r="H104" t="n">
        <v>2.18</v>
      </c>
      <c r="I104" t="n">
        <v>7</v>
      </c>
      <c r="J104" t="n">
        <v>216.33</v>
      </c>
      <c r="K104" t="n">
        <v>52.44</v>
      </c>
      <c r="L104" t="n">
        <v>26.5</v>
      </c>
      <c r="M104" t="n">
        <v>2</v>
      </c>
      <c r="N104" t="n">
        <v>47.39</v>
      </c>
      <c r="O104" t="n">
        <v>26914.86</v>
      </c>
      <c r="P104" t="n">
        <v>187.13</v>
      </c>
      <c r="Q104" t="n">
        <v>444.55</v>
      </c>
      <c r="R104" t="n">
        <v>66.14</v>
      </c>
      <c r="S104" t="n">
        <v>48.21</v>
      </c>
      <c r="T104" t="n">
        <v>3040.42</v>
      </c>
      <c r="U104" t="n">
        <v>0.73</v>
      </c>
      <c r="V104" t="n">
        <v>0.78</v>
      </c>
      <c r="W104" t="n">
        <v>0.18</v>
      </c>
      <c r="X104" t="n">
        <v>0.17</v>
      </c>
      <c r="Y104" t="n">
        <v>1</v>
      </c>
      <c r="Z104" t="n">
        <v>10</v>
      </c>
      <c r="AA104" t="n">
        <v>384.8253613020622</v>
      </c>
      <c r="AB104" t="n">
        <v>526.5350366302256</v>
      </c>
      <c r="AC104" t="n">
        <v>476.2832717308013</v>
      </c>
      <c r="AD104" t="n">
        <v>384825.3613020622</v>
      </c>
      <c r="AE104" t="n">
        <v>526535.0366302256</v>
      </c>
      <c r="AF104" t="n">
        <v>7.032666401015862e-06</v>
      </c>
      <c r="AG104" t="n">
        <v>24</v>
      </c>
      <c r="AH104" t="n">
        <v>476283.2717308013</v>
      </c>
    </row>
    <row r="105">
      <c r="A105" t="n">
        <v>103</v>
      </c>
      <c r="B105" t="n">
        <v>90</v>
      </c>
      <c r="C105" t="inlineStr">
        <is>
          <t xml:space="preserve">CONCLUIDO	</t>
        </is>
      </c>
      <c r="D105" t="n">
        <v>4.9685</v>
      </c>
      <c r="E105" t="n">
        <v>20.13</v>
      </c>
      <c r="F105" t="n">
        <v>17.46</v>
      </c>
      <c r="G105" t="n">
        <v>149.63</v>
      </c>
      <c r="H105" t="n">
        <v>2.19</v>
      </c>
      <c r="I105" t="n">
        <v>7</v>
      </c>
      <c r="J105" t="n">
        <v>216.74</v>
      </c>
      <c r="K105" t="n">
        <v>52.44</v>
      </c>
      <c r="L105" t="n">
        <v>26.75</v>
      </c>
      <c r="M105" t="n">
        <v>2</v>
      </c>
      <c r="N105" t="n">
        <v>47.55</v>
      </c>
      <c r="O105" t="n">
        <v>26965.29</v>
      </c>
      <c r="P105" t="n">
        <v>186.38</v>
      </c>
      <c r="Q105" t="n">
        <v>444.56</v>
      </c>
      <c r="R105" t="n">
        <v>66.31</v>
      </c>
      <c r="S105" t="n">
        <v>48.21</v>
      </c>
      <c r="T105" t="n">
        <v>3124.74</v>
      </c>
      <c r="U105" t="n">
        <v>0.73</v>
      </c>
      <c r="V105" t="n">
        <v>0.78</v>
      </c>
      <c r="W105" t="n">
        <v>0.18</v>
      </c>
      <c r="X105" t="n">
        <v>0.18</v>
      </c>
      <c r="Y105" t="n">
        <v>1</v>
      </c>
      <c r="Z105" t="n">
        <v>10</v>
      </c>
      <c r="AA105" t="n">
        <v>384.5464036810779</v>
      </c>
      <c r="AB105" t="n">
        <v>526.1533545064532</v>
      </c>
      <c r="AC105" t="n">
        <v>475.9380168132275</v>
      </c>
      <c r="AD105" t="n">
        <v>384546.4036810779</v>
      </c>
      <c r="AE105" t="n">
        <v>526153.3545064531</v>
      </c>
      <c r="AF105" t="n">
        <v>7.030119512594272e-06</v>
      </c>
      <c r="AG105" t="n">
        <v>24</v>
      </c>
      <c r="AH105" t="n">
        <v>475938.0168132276</v>
      </c>
    </row>
    <row r="106">
      <c r="A106" t="n">
        <v>104</v>
      </c>
      <c r="B106" t="n">
        <v>90</v>
      </c>
      <c r="C106" t="inlineStr">
        <is>
          <t xml:space="preserve">CONCLUIDO	</t>
        </is>
      </c>
      <c r="D106" t="n">
        <v>4.9756</v>
      </c>
      <c r="E106" t="n">
        <v>20.1</v>
      </c>
      <c r="F106" t="n">
        <v>17.43</v>
      </c>
      <c r="G106" t="n">
        <v>149.39</v>
      </c>
      <c r="H106" t="n">
        <v>2.21</v>
      </c>
      <c r="I106" t="n">
        <v>7</v>
      </c>
      <c r="J106" t="n">
        <v>217.15</v>
      </c>
      <c r="K106" t="n">
        <v>52.44</v>
      </c>
      <c r="L106" t="n">
        <v>27</v>
      </c>
      <c r="M106" t="n">
        <v>2</v>
      </c>
      <c r="N106" t="n">
        <v>47.71</v>
      </c>
      <c r="O106" t="n">
        <v>27015.77</v>
      </c>
      <c r="P106" t="n">
        <v>185.46</v>
      </c>
      <c r="Q106" t="n">
        <v>444.55</v>
      </c>
      <c r="R106" t="n">
        <v>65.34</v>
      </c>
      <c r="S106" t="n">
        <v>48.21</v>
      </c>
      <c r="T106" t="n">
        <v>2642.09</v>
      </c>
      <c r="U106" t="n">
        <v>0.74</v>
      </c>
      <c r="V106" t="n">
        <v>0.78</v>
      </c>
      <c r="W106" t="n">
        <v>0.18</v>
      </c>
      <c r="X106" t="n">
        <v>0.15</v>
      </c>
      <c r="Y106" t="n">
        <v>1</v>
      </c>
      <c r="Z106" t="n">
        <v>10</v>
      </c>
      <c r="AA106" t="n">
        <v>383.7910145204539</v>
      </c>
      <c r="AB106" t="n">
        <v>525.1197977314696</v>
      </c>
      <c r="AC106" t="n">
        <v>475.0031012462424</v>
      </c>
      <c r="AD106" t="n">
        <v>383791.0145204539</v>
      </c>
      <c r="AE106" t="n">
        <v>525119.7977314696</v>
      </c>
      <c r="AF106" t="n">
        <v>7.040165572479433e-06</v>
      </c>
      <c r="AG106" t="n">
        <v>24</v>
      </c>
      <c r="AH106" t="n">
        <v>475003.1012462424</v>
      </c>
    </row>
    <row r="107">
      <c r="A107" t="n">
        <v>105</v>
      </c>
      <c r="B107" t="n">
        <v>90</v>
      </c>
      <c r="C107" t="inlineStr">
        <is>
          <t xml:space="preserve">CONCLUIDO	</t>
        </is>
      </c>
      <c r="D107" t="n">
        <v>4.9942</v>
      </c>
      <c r="E107" t="n">
        <v>20.02</v>
      </c>
      <c r="F107" t="n">
        <v>17.39</v>
      </c>
      <c r="G107" t="n">
        <v>173.89</v>
      </c>
      <c r="H107" t="n">
        <v>2.23</v>
      </c>
      <c r="I107" t="n">
        <v>6</v>
      </c>
      <c r="J107" t="n">
        <v>217.56</v>
      </c>
      <c r="K107" t="n">
        <v>52.44</v>
      </c>
      <c r="L107" t="n">
        <v>27.25</v>
      </c>
      <c r="M107" t="n">
        <v>1</v>
      </c>
      <c r="N107" t="n">
        <v>47.87</v>
      </c>
      <c r="O107" t="n">
        <v>27066.31</v>
      </c>
      <c r="P107" t="n">
        <v>185.09</v>
      </c>
      <c r="Q107" t="n">
        <v>444.59</v>
      </c>
      <c r="R107" t="n">
        <v>64.02</v>
      </c>
      <c r="S107" t="n">
        <v>48.21</v>
      </c>
      <c r="T107" t="n">
        <v>1982.89</v>
      </c>
      <c r="U107" t="n">
        <v>0.75</v>
      </c>
      <c r="V107" t="n">
        <v>0.78</v>
      </c>
      <c r="W107" t="n">
        <v>0.18</v>
      </c>
      <c r="X107" t="n">
        <v>0.11</v>
      </c>
      <c r="Y107" t="n">
        <v>1</v>
      </c>
      <c r="Z107" t="n">
        <v>10</v>
      </c>
      <c r="AA107" t="n">
        <v>382.9353529001596</v>
      </c>
      <c r="AB107" t="n">
        <v>523.9490437534564</v>
      </c>
      <c r="AC107" t="n">
        <v>473.9440823847273</v>
      </c>
      <c r="AD107" t="n">
        <v>382935.3529001595</v>
      </c>
      <c r="AE107" t="n">
        <v>523949.0437534564</v>
      </c>
      <c r="AF107" t="n">
        <v>7.066483419502529e-06</v>
      </c>
      <c r="AG107" t="n">
        <v>24</v>
      </c>
      <c r="AH107" t="n">
        <v>473944.0823847273</v>
      </c>
    </row>
    <row r="108">
      <c r="A108" t="n">
        <v>106</v>
      </c>
      <c r="B108" t="n">
        <v>90</v>
      </c>
      <c r="C108" t="inlineStr">
        <is>
          <t xml:space="preserve">CONCLUIDO	</t>
        </is>
      </c>
      <c r="D108" t="n">
        <v>4.9935</v>
      </c>
      <c r="E108" t="n">
        <v>20.03</v>
      </c>
      <c r="F108" t="n">
        <v>17.39</v>
      </c>
      <c r="G108" t="n">
        <v>173.92</v>
      </c>
      <c r="H108" t="n">
        <v>2.24</v>
      </c>
      <c r="I108" t="n">
        <v>6</v>
      </c>
      <c r="J108" t="n">
        <v>217.97</v>
      </c>
      <c r="K108" t="n">
        <v>52.44</v>
      </c>
      <c r="L108" t="n">
        <v>27.5</v>
      </c>
      <c r="M108" t="n">
        <v>1</v>
      </c>
      <c r="N108" t="n">
        <v>48.03</v>
      </c>
      <c r="O108" t="n">
        <v>27116.91</v>
      </c>
      <c r="P108" t="n">
        <v>185.45</v>
      </c>
      <c r="Q108" t="n">
        <v>444.55</v>
      </c>
      <c r="R108" t="n">
        <v>64.18000000000001</v>
      </c>
      <c r="S108" t="n">
        <v>48.21</v>
      </c>
      <c r="T108" t="n">
        <v>2065.96</v>
      </c>
      <c r="U108" t="n">
        <v>0.75</v>
      </c>
      <c r="V108" t="n">
        <v>0.78</v>
      </c>
      <c r="W108" t="n">
        <v>0.18</v>
      </c>
      <c r="X108" t="n">
        <v>0.12</v>
      </c>
      <c r="Y108" t="n">
        <v>1</v>
      </c>
      <c r="Z108" t="n">
        <v>10</v>
      </c>
      <c r="AA108" t="n">
        <v>383.1301863668982</v>
      </c>
      <c r="AB108" t="n">
        <v>524.2156234980941</v>
      </c>
      <c r="AC108" t="n">
        <v>474.1852201326839</v>
      </c>
      <c r="AD108" t="n">
        <v>383130.1863668982</v>
      </c>
      <c r="AE108" t="n">
        <v>524215.6234980942</v>
      </c>
      <c r="AF108" t="n">
        <v>7.065492962894133e-06</v>
      </c>
      <c r="AG108" t="n">
        <v>24</v>
      </c>
      <c r="AH108" t="n">
        <v>474185.2201326839</v>
      </c>
    </row>
    <row r="109">
      <c r="A109" t="n">
        <v>107</v>
      </c>
      <c r="B109" t="n">
        <v>90</v>
      </c>
      <c r="C109" t="inlineStr">
        <is>
          <t xml:space="preserve">CONCLUIDO	</t>
        </is>
      </c>
      <c r="D109" t="n">
        <v>4.9915</v>
      </c>
      <c r="E109" t="n">
        <v>20.03</v>
      </c>
      <c r="F109" t="n">
        <v>17.4</v>
      </c>
      <c r="G109" t="n">
        <v>174</v>
      </c>
      <c r="H109" t="n">
        <v>2.26</v>
      </c>
      <c r="I109" t="n">
        <v>6</v>
      </c>
      <c r="J109" t="n">
        <v>218.38</v>
      </c>
      <c r="K109" t="n">
        <v>52.44</v>
      </c>
      <c r="L109" t="n">
        <v>27.75</v>
      </c>
      <c r="M109" t="n">
        <v>1</v>
      </c>
      <c r="N109" t="n">
        <v>48.19</v>
      </c>
      <c r="O109" t="n">
        <v>27167.55</v>
      </c>
      <c r="P109" t="n">
        <v>185.7</v>
      </c>
      <c r="Q109" t="n">
        <v>444.57</v>
      </c>
      <c r="R109" t="n">
        <v>64.45999999999999</v>
      </c>
      <c r="S109" t="n">
        <v>48.21</v>
      </c>
      <c r="T109" t="n">
        <v>2205.97</v>
      </c>
      <c r="U109" t="n">
        <v>0.75</v>
      </c>
      <c r="V109" t="n">
        <v>0.78</v>
      </c>
      <c r="W109" t="n">
        <v>0.18</v>
      </c>
      <c r="X109" t="n">
        <v>0.12</v>
      </c>
      <c r="Y109" t="n">
        <v>1</v>
      </c>
      <c r="Z109" t="n">
        <v>10</v>
      </c>
      <c r="AA109" t="n">
        <v>383.3423132637203</v>
      </c>
      <c r="AB109" t="n">
        <v>524.5058648767043</v>
      </c>
      <c r="AC109" t="n">
        <v>474.4477612814758</v>
      </c>
      <c r="AD109" t="n">
        <v>383342.3132637203</v>
      </c>
      <c r="AE109" t="n">
        <v>524505.8648767043</v>
      </c>
      <c r="AF109" t="n">
        <v>7.062663086870144e-06</v>
      </c>
      <c r="AG109" t="n">
        <v>24</v>
      </c>
      <c r="AH109" t="n">
        <v>474447.7612814758</v>
      </c>
    </row>
    <row r="110">
      <c r="A110" t="n">
        <v>108</v>
      </c>
      <c r="B110" t="n">
        <v>90</v>
      </c>
      <c r="C110" t="inlineStr">
        <is>
          <t xml:space="preserve">CONCLUIDO	</t>
        </is>
      </c>
      <c r="D110" t="n">
        <v>4.9894</v>
      </c>
      <c r="E110" t="n">
        <v>20.04</v>
      </c>
      <c r="F110" t="n">
        <v>17.41</v>
      </c>
      <c r="G110" t="n">
        <v>174.09</v>
      </c>
      <c r="H110" t="n">
        <v>2.27</v>
      </c>
      <c r="I110" t="n">
        <v>6</v>
      </c>
      <c r="J110" t="n">
        <v>218.79</v>
      </c>
      <c r="K110" t="n">
        <v>52.44</v>
      </c>
      <c r="L110" t="n">
        <v>28</v>
      </c>
      <c r="M110" t="n">
        <v>1</v>
      </c>
      <c r="N110" t="n">
        <v>48.35</v>
      </c>
      <c r="O110" t="n">
        <v>27218.26</v>
      </c>
      <c r="P110" t="n">
        <v>186.16</v>
      </c>
      <c r="Q110" t="n">
        <v>444.55</v>
      </c>
      <c r="R110" t="n">
        <v>64.73</v>
      </c>
      <c r="S110" t="n">
        <v>48.21</v>
      </c>
      <c r="T110" t="n">
        <v>2340.18</v>
      </c>
      <c r="U110" t="n">
        <v>0.74</v>
      </c>
      <c r="V110" t="n">
        <v>0.78</v>
      </c>
      <c r="W110" t="n">
        <v>0.18</v>
      </c>
      <c r="X110" t="n">
        <v>0.13</v>
      </c>
      <c r="Y110" t="n">
        <v>1</v>
      </c>
      <c r="Z110" t="n">
        <v>10</v>
      </c>
      <c r="AA110" t="n">
        <v>383.6593475181419</v>
      </c>
      <c r="AB110" t="n">
        <v>524.9396451301682</v>
      </c>
      <c r="AC110" t="n">
        <v>474.8401421563635</v>
      </c>
      <c r="AD110" t="n">
        <v>383659.3475181419</v>
      </c>
      <c r="AE110" t="n">
        <v>524939.6451301682</v>
      </c>
      <c r="AF110" t="n">
        <v>7.059691717044954e-06</v>
      </c>
      <c r="AG110" t="n">
        <v>24</v>
      </c>
      <c r="AH110" t="n">
        <v>474840.1421563635</v>
      </c>
    </row>
    <row r="111">
      <c r="A111" t="n">
        <v>109</v>
      </c>
      <c r="B111" t="n">
        <v>90</v>
      </c>
      <c r="C111" t="inlineStr">
        <is>
          <t xml:space="preserve">CONCLUIDO	</t>
        </is>
      </c>
      <c r="D111" t="n">
        <v>4.9889</v>
      </c>
      <c r="E111" t="n">
        <v>20.04</v>
      </c>
      <c r="F111" t="n">
        <v>17.41</v>
      </c>
      <c r="G111" t="n">
        <v>174.11</v>
      </c>
      <c r="H111" t="n">
        <v>2.29</v>
      </c>
      <c r="I111" t="n">
        <v>6</v>
      </c>
      <c r="J111" t="n">
        <v>219.2</v>
      </c>
      <c r="K111" t="n">
        <v>52.44</v>
      </c>
      <c r="L111" t="n">
        <v>28.25</v>
      </c>
      <c r="M111" t="n">
        <v>1</v>
      </c>
      <c r="N111" t="n">
        <v>48.51</v>
      </c>
      <c r="O111" t="n">
        <v>27269.02</v>
      </c>
      <c r="P111" t="n">
        <v>186.43</v>
      </c>
      <c r="Q111" t="n">
        <v>444.55</v>
      </c>
      <c r="R111" t="n">
        <v>64.8</v>
      </c>
      <c r="S111" t="n">
        <v>48.21</v>
      </c>
      <c r="T111" t="n">
        <v>2372.51</v>
      </c>
      <c r="U111" t="n">
        <v>0.74</v>
      </c>
      <c r="V111" t="n">
        <v>0.78</v>
      </c>
      <c r="W111" t="n">
        <v>0.18</v>
      </c>
      <c r="X111" t="n">
        <v>0.13</v>
      </c>
      <c r="Y111" t="n">
        <v>1</v>
      </c>
      <c r="Z111" t="n">
        <v>10</v>
      </c>
      <c r="AA111" t="n">
        <v>383.8049483778974</v>
      </c>
      <c r="AB111" t="n">
        <v>525.1388626499423</v>
      </c>
      <c r="AC111" t="n">
        <v>475.0203466356538</v>
      </c>
      <c r="AD111" t="n">
        <v>383804.9483778974</v>
      </c>
      <c r="AE111" t="n">
        <v>525138.8626499423</v>
      </c>
      <c r="AF111" t="n">
        <v>7.058984248038958e-06</v>
      </c>
      <c r="AG111" t="n">
        <v>24</v>
      </c>
      <c r="AH111" t="n">
        <v>475020.3466356538</v>
      </c>
    </row>
    <row r="112">
      <c r="A112" t="n">
        <v>110</v>
      </c>
      <c r="B112" t="n">
        <v>90</v>
      </c>
      <c r="C112" t="inlineStr">
        <is>
          <t xml:space="preserve">CONCLUIDO	</t>
        </is>
      </c>
      <c r="D112" t="n">
        <v>4.9887</v>
      </c>
      <c r="E112" t="n">
        <v>20.05</v>
      </c>
      <c r="F112" t="n">
        <v>17.41</v>
      </c>
      <c r="G112" t="n">
        <v>174.11</v>
      </c>
      <c r="H112" t="n">
        <v>2.31</v>
      </c>
      <c r="I112" t="n">
        <v>6</v>
      </c>
      <c r="J112" t="n">
        <v>219.61</v>
      </c>
      <c r="K112" t="n">
        <v>52.44</v>
      </c>
      <c r="L112" t="n">
        <v>28.5</v>
      </c>
      <c r="M112" t="n">
        <v>0</v>
      </c>
      <c r="N112" t="n">
        <v>48.67</v>
      </c>
      <c r="O112" t="n">
        <v>27319.84</v>
      </c>
      <c r="P112" t="n">
        <v>186.78</v>
      </c>
      <c r="Q112" t="n">
        <v>444.55</v>
      </c>
      <c r="R112" t="n">
        <v>64.8</v>
      </c>
      <c r="S112" t="n">
        <v>48.21</v>
      </c>
      <c r="T112" t="n">
        <v>2375.39</v>
      </c>
      <c r="U112" t="n">
        <v>0.74</v>
      </c>
      <c r="V112" t="n">
        <v>0.78</v>
      </c>
      <c r="W112" t="n">
        <v>0.18</v>
      </c>
      <c r="X112" t="n">
        <v>0.13</v>
      </c>
      <c r="Y112" t="n">
        <v>1</v>
      </c>
      <c r="Z112" t="n">
        <v>10</v>
      </c>
      <c r="AA112" t="n">
        <v>383.9805246299962</v>
      </c>
      <c r="AB112" t="n">
        <v>525.3790938239413</v>
      </c>
      <c r="AC112" t="n">
        <v>475.237650483573</v>
      </c>
      <c r="AD112" t="n">
        <v>383980.5246299962</v>
      </c>
      <c r="AE112" t="n">
        <v>525379.0938239413</v>
      </c>
      <c r="AF112" t="n">
        <v>7.058701260436559e-06</v>
      </c>
      <c r="AG112" t="n">
        <v>24</v>
      </c>
      <c r="AH112" t="n">
        <v>475237.650483573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5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2.5311</v>
      </c>
      <c r="E2" t="n">
        <v>39.51</v>
      </c>
      <c r="F2" t="n">
        <v>25.41</v>
      </c>
      <c r="G2" t="n">
        <v>5.61</v>
      </c>
      <c r="H2" t="n">
        <v>0.08</v>
      </c>
      <c r="I2" t="n">
        <v>272</v>
      </c>
      <c r="J2" t="n">
        <v>213.37</v>
      </c>
      <c r="K2" t="n">
        <v>56.13</v>
      </c>
      <c r="L2" t="n">
        <v>1</v>
      </c>
      <c r="M2" t="n">
        <v>270</v>
      </c>
      <c r="N2" t="n">
        <v>46.25</v>
      </c>
      <c r="O2" t="n">
        <v>26550.29</v>
      </c>
      <c r="P2" t="n">
        <v>374.38</v>
      </c>
      <c r="Q2" t="n">
        <v>444.73</v>
      </c>
      <c r="R2" t="n">
        <v>326.71</v>
      </c>
      <c r="S2" t="n">
        <v>48.21</v>
      </c>
      <c r="T2" t="n">
        <v>131998.06</v>
      </c>
      <c r="U2" t="n">
        <v>0.15</v>
      </c>
      <c r="V2" t="n">
        <v>0.54</v>
      </c>
      <c r="W2" t="n">
        <v>0.6</v>
      </c>
      <c r="X2" t="n">
        <v>8.130000000000001</v>
      </c>
      <c r="Y2" t="n">
        <v>1</v>
      </c>
      <c r="Z2" t="n">
        <v>10</v>
      </c>
      <c r="AA2" t="n">
        <v>991.9164453542659</v>
      </c>
      <c r="AB2" t="n">
        <v>1357.183840798832</v>
      </c>
      <c r="AC2" t="n">
        <v>1227.656119852474</v>
      </c>
      <c r="AD2" t="n">
        <v>991916.4453542659</v>
      </c>
      <c r="AE2" t="n">
        <v>1357183.840798832</v>
      </c>
      <c r="AF2" t="n">
        <v>3.302882506493856e-06</v>
      </c>
      <c r="AG2" t="n">
        <v>46</v>
      </c>
      <c r="AH2" t="n">
        <v>1227656.119852474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2.9434</v>
      </c>
      <c r="E3" t="n">
        <v>33.97</v>
      </c>
      <c r="F3" t="n">
        <v>23.04</v>
      </c>
      <c r="G3" t="n">
        <v>7.02</v>
      </c>
      <c r="H3" t="n">
        <v>0.1</v>
      </c>
      <c r="I3" t="n">
        <v>197</v>
      </c>
      <c r="J3" t="n">
        <v>213.78</v>
      </c>
      <c r="K3" t="n">
        <v>56.13</v>
      </c>
      <c r="L3" t="n">
        <v>1.25</v>
      </c>
      <c r="M3" t="n">
        <v>195</v>
      </c>
      <c r="N3" t="n">
        <v>46.4</v>
      </c>
      <c r="O3" t="n">
        <v>26600.32</v>
      </c>
      <c r="P3" t="n">
        <v>339.01</v>
      </c>
      <c r="Q3" t="n">
        <v>444.7</v>
      </c>
      <c r="R3" t="n">
        <v>249.08</v>
      </c>
      <c r="S3" t="n">
        <v>48.21</v>
      </c>
      <c r="T3" t="n">
        <v>93558.38</v>
      </c>
      <c r="U3" t="n">
        <v>0.19</v>
      </c>
      <c r="V3" t="n">
        <v>0.59</v>
      </c>
      <c r="W3" t="n">
        <v>0.48</v>
      </c>
      <c r="X3" t="n">
        <v>5.76</v>
      </c>
      <c r="Y3" t="n">
        <v>1</v>
      </c>
      <c r="Z3" t="n">
        <v>10</v>
      </c>
      <c r="AA3" t="n">
        <v>814.3101554180749</v>
      </c>
      <c r="AB3" t="n">
        <v>1114.17507947162</v>
      </c>
      <c r="AC3" t="n">
        <v>1007.839773641394</v>
      </c>
      <c r="AD3" t="n">
        <v>814310.1554180749</v>
      </c>
      <c r="AE3" t="n">
        <v>1114175.07947162</v>
      </c>
      <c r="AF3" t="n">
        <v>3.840900940150139e-06</v>
      </c>
      <c r="AG3" t="n">
        <v>40</v>
      </c>
      <c r="AH3" t="n">
        <v>1007839.773641394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3.2318</v>
      </c>
      <c r="E4" t="n">
        <v>30.94</v>
      </c>
      <c r="F4" t="n">
        <v>21.79</v>
      </c>
      <c r="G4" t="n">
        <v>8.43</v>
      </c>
      <c r="H4" t="n">
        <v>0.12</v>
      </c>
      <c r="I4" t="n">
        <v>155</v>
      </c>
      <c r="J4" t="n">
        <v>214.19</v>
      </c>
      <c r="K4" t="n">
        <v>56.13</v>
      </c>
      <c r="L4" t="n">
        <v>1.5</v>
      </c>
      <c r="M4" t="n">
        <v>153</v>
      </c>
      <c r="N4" t="n">
        <v>46.56</v>
      </c>
      <c r="O4" t="n">
        <v>26650.41</v>
      </c>
      <c r="P4" t="n">
        <v>320</v>
      </c>
      <c r="Q4" t="n">
        <v>444.72</v>
      </c>
      <c r="R4" t="n">
        <v>208.21</v>
      </c>
      <c r="S4" t="n">
        <v>48.21</v>
      </c>
      <c r="T4" t="n">
        <v>73337.41</v>
      </c>
      <c r="U4" t="n">
        <v>0.23</v>
      </c>
      <c r="V4" t="n">
        <v>0.63</v>
      </c>
      <c r="W4" t="n">
        <v>0.4</v>
      </c>
      <c r="X4" t="n">
        <v>4.5</v>
      </c>
      <c r="Y4" t="n">
        <v>1</v>
      </c>
      <c r="Z4" t="n">
        <v>10</v>
      </c>
      <c r="AA4" t="n">
        <v>716.4288225422532</v>
      </c>
      <c r="AB4" t="n">
        <v>980.2495216112795</v>
      </c>
      <c r="AC4" t="n">
        <v>886.6958830575426</v>
      </c>
      <c r="AD4" t="n">
        <v>716428.8225422532</v>
      </c>
      <c r="AE4" t="n">
        <v>980249.5216112796</v>
      </c>
      <c r="AF4" t="n">
        <v>4.217239810551477e-06</v>
      </c>
      <c r="AG4" t="n">
        <v>36</v>
      </c>
      <c r="AH4" t="n">
        <v>886695.8830575426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3.4497</v>
      </c>
      <c r="E5" t="n">
        <v>28.99</v>
      </c>
      <c r="F5" t="n">
        <v>20.97</v>
      </c>
      <c r="G5" t="n">
        <v>9.83</v>
      </c>
      <c r="H5" t="n">
        <v>0.14</v>
      </c>
      <c r="I5" t="n">
        <v>128</v>
      </c>
      <c r="J5" t="n">
        <v>214.59</v>
      </c>
      <c r="K5" t="n">
        <v>56.13</v>
      </c>
      <c r="L5" t="n">
        <v>1.75</v>
      </c>
      <c r="M5" t="n">
        <v>126</v>
      </c>
      <c r="N5" t="n">
        <v>46.72</v>
      </c>
      <c r="O5" t="n">
        <v>26700.55</v>
      </c>
      <c r="P5" t="n">
        <v>307.69</v>
      </c>
      <c r="Q5" t="n">
        <v>444.6</v>
      </c>
      <c r="R5" t="n">
        <v>181.18</v>
      </c>
      <c r="S5" t="n">
        <v>48.21</v>
      </c>
      <c r="T5" t="n">
        <v>59955.99</v>
      </c>
      <c r="U5" t="n">
        <v>0.27</v>
      </c>
      <c r="V5" t="n">
        <v>0.65</v>
      </c>
      <c r="W5" t="n">
        <v>0.37</v>
      </c>
      <c r="X5" t="n">
        <v>3.69</v>
      </c>
      <c r="Y5" t="n">
        <v>1</v>
      </c>
      <c r="Z5" t="n">
        <v>10</v>
      </c>
      <c r="AA5" t="n">
        <v>661.1515962493664</v>
      </c>
      <c r="AB5" t="n">
        <v>904.6167819382398</v>
      </c>
      <c r="AC5" t="n">
        <v>818.281425907681</v>
      </c>
      <c r="AD5" t="n">
        <v>661151.5962493664</v>
      </c>
      <c r="AE5" t="n">
        <v>904616.7819382398</v>
      </c>
      <c r="AF5" t="n">
        <v>4.501581835032932e-06</v>
      </c>
      <c r="AG5" t="n">
        <v>34</v>
      </c>
      <c r="AH5" t="n">
        <v>818281.425907681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3.6232</v>
      </c>
      <c r="E6" t="n">
        <v>27.6</v>
      </c>
      <c r="F6" t="n">
        <v>20.39</v>
      </c>
      <c r="G6" t="n">
        <v>11.22</v>
      </c>
      <c r="H6" t="n">
        <v>0.17</v>
      </c>
      <c r="I6" t="n">
        <v>109</v>
      </c>
      <c r="J6" t="n">
        <v>215</v>
      </c>
      <c r="K6" t="n">
        <v>56.13</v>
      </c>
      <c r="L6" t="n">
        <v>2</v>
      </c>
      <c r="M6" t="n">
        <v>107</v>
      </c>
      <c r="N6" t="n">
        <v>46.87</v>
      </c>
      <c r="O6" t="n">
        <v>26750.75</v>
      </c>
      <c r="P6" t="n">
        <v>298.68</v>
      </c>
      <c r="Q6" t="n">
        <v>444.64</v>
      </c>
      <c r="R6" t="n">
        <v>162.06</v>
      </c>
      <c r="S6" t="n">
        <v>48.21</v>
      </c>
      <c r="T6" t="n">
        <v>50491.53</v>
      </c>
      <c r="U6" t="n">
        <v>0.3</v>
      </c>
      <c r="V6" t="n">
        <v>0.67</v>
      </c>
      <c r="W6" t="n">
        <v>0.34</v>
      </c>
      <c r="X6" t="n">
        <v>3.11</v>
      </c>
      <c r="Y6" t="n">
        <v>1</v>
      </c>
      <c r="Z6" t="n">
        <v>10</v>
      </c>
      <c r="AA6" t="n">
        <v>617.0143319051384</v>
      </c>
      <c r="AB6" t="n">
        <v>844.2262296637906</v>
      </c>
      <c r="AC6" t="n">
        <v>763.6544631836329</v>
      </c>
      <c r="AD6" t="n">
        <v>617014.3319051384</v>
      </c>
      <c r="AE6" t="n">
        <v>844226.2296637906</v>
      </c>
      <c r="AF6" t="n">
        <v>4.727985420381866e-06</v>
      </c>
      <c r="AG6" t="n">
        <v>32</v>
      </c>
      <c r="AH6" t="n">
        <v>763654.4631836328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3.7595</v>
      </c>
      <c r="E7" t="n">
        <v>26.6</v>
      </c>
      <c r="F7" t="n">
        <v>19.98</v>
      </c>
      <c r="G7" t="n">
        <v>12.62</v>
      </c>
      <c r="H7" t="n">
        <v>0.19</v>
      </c>
      <c r="I7" t="n">
        <v>95</v>
      </c>
      <c r="J7" t="n">
        <v>215.41</v>
      </c>
      <c r="K7" t="n">
        <v>56.13</v>
      </c>
      <c r="L7" t="n">
        <v>2.25</v>
      </c>
      <c r="M7" t="n">
        <v>93</v>
      </c>
      <c r="N7" t="n">
        <v>47.03</v>
      </c>
      <c r="O7" t="n">
        <v>26801</v>
      </c>
      <c r="P7" t="n">
        <v>292.38</v>
      </c>
      <c r="Q7" t="n">
        <v>444.69</v>
      </c>
      <c r="R7" t="n">
        <v>148.53</v>
      </c>
      <c r="S7" t="n">
        <v>48.21</v>
      </c>
      <c r="T7" t="n">
        <v>43797.23</v>
      </c>
      <c r="U7" t="n">
        <v>0.32</v>
      </c>
      <c r="V7" t="n">
        <v>0.68</v>
      </c>
      <c r="W7" t="n">
        <v>0.31</v>
      </c>
      <c r="X7" t="n">
        <v>2.69</v>
      </c>
      <c r="Y7" t="n">
        <v>1</v>
      </c>
      <c r="Z7" t="n">
        <v>10</v>
      </c>
      <c r="AA7" t="n">
        <v>590.3012092584597</v>
      </c>
      <c r="AB7" t="n">
        <v>807.6761567588081</v>
      </c>
      <c r="AC7" t="n">
        <v>730.5926779383524</v>
      </c>
      <c r="AD7" t="n">
        <v>590301.2092584597</v>
      </c>
      <c r="AE7" t="n">
        <v>807676.1567588082</v>
      </c>
      <c r="AF7" t="n">
        <v>4.905845989160307e-06</v>
      </c>
      <c r="AG7" t="n">
        <v>31</v>
      </c>
      <c r="AH7" t="n">
        <v>730592.6779383523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3.8743</v>
      </c>
      <c r="E8" t="n">
        <v>25.81</v>
      </c>
      <c r="F8" t="n">
        <v>19.65</v>
      </c>
      <c r="G8" t="n">
        <v>14.04</v>
      </c>
      <c r="H8" t="n">
        <v>0.21</v>
      </c>
      <c r="I8" t="n">
        <v>84</v>
      </c>
      <c r="J8" t="n">
        <v>215.82</v>
      </c>
      <c r="K8" t="n">
        <v>56.13</v>
      </c>
      <c r="L8" t="n">
        <v>2.5</v>
      </c>
      <c r="M8" t="n">
        <v>82</v>
      </c>
      <c r="N8" t="n">
        <v>47.19</v>
      </c>
      <c r="O8" t="n">
        <v>26851.31</v>
      </c>
      <c r="P8" t="n">
        <v>287.32</v>
      </c>
      <c r="Q8" t="n">
        <v>444.6</v>
      </c>
      <c r="R8" t="n">
        <v>138.04</v>
      </c>
      <c r="S8" t="n">
        <v>48.21</v>
      </c>
      <c r="T8" t="n">
        <v>38604.24</v>
      </c>
      <c r="U8" t="n">
        <v>0.35</v>
      </c>
      <c r="V8" t="n">
        <v>0.6899999999999999</v>
      </c>
      <c r="W8" t="n">
        <v>0.3</v>
      </c>
      <c r="X8" t="n">
        <v>2.37</v>
      </c>
      <c r="Y8" t="n">
        <v>1</v>
      </c>
      <c r="Z8" t="n">
        <v>10</v>
      </c>
      <c r="AA8" t="n">
        <v>567.3730211577306</v>
      </c>
      <c r="AB8" t="n">
        <v>776.3047982791209</v>
      </c>
      <c r="AC8" t="n">
        <v>702.2153578819884</v>
      </c>
      <c r="AD8" t="n">
        <v>567373.0211577306</v>
      </c>
      <c r="AE8" t="n">
        <v>776304.7982791208</v>
      </c>
      <c r="AF8" t="n">
        <v>5.055650782232683e-06</v>
      </c>
      <c r="AG8" t="n">
        <v>30</v>
      </c>
      <c r="AH8" t="n">
        <v>702215.3578819884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3.9736</v>
      </c>
      <c r="E9" t="n">
        <v>25.17</v>
      </c>
      <c r="F9" t="n">
        <v>19.39</v>
      </c>
      <c r="G9" t="n">
        <v>15.51</v>
      </c>
      <c r="H9" t="n">
        <v>0.23</v>
      </c>
      <c r="I9" t="n">
        <v>75</v>
      </c>
      <c r="J9" t="n">
        <v>216.22</v>
      </c>
      <c r="K9" t="n">
        <v>56.13</v>
      </c>
      <c r="L9" t="n">
        <v>2.75</v>
      </c>
      <c r="M9" t="n">
        <v>73</v>
      </c>
      <c r="N9" t="n">
        <v>47.35</v>
      </c>
      <c r="O9" t="n">
        <v>26901.66</v>
      </c>
      <c r="P9" t="n">
        <v>283.09</v>
      </c>
      <c r="Q9" t="n">
        <v>444.62</v>
      </c>
      <c r="R9" t="n">
        <v>129.4</v>
      </c>
      <c r="S9" t="n">
        <v>48.21</v>
      </c>
      <c r="T9" t="n">
        <v>34332.37</v>
      </c>
      <c r="U9" t="n">
        <v>0.37</v>
      </c>
      <c r="V9" t="n">
        <v>0.7</v>
      </c>
      <c r="W9" t="n">
        <v>0.28</v>
      </c>
      <c r="X9" t="n">
        <v>2.11</v>
      </c>
      <c r="Y9" t="n">
        <v>1</v>
      </c>
      <c r="Z9" t="n">
        <v>10</v>
      </c>
      <c r="AA9" t="n">
        <v>556.9439953659228</v>
      </c>
      <c r="AB9" t="n">
        <v>762.0353450946234</v>
      </c>
      <c r="AC9" t="n">
        <v>689.307761282116</v>
      </c>
      <c r="AD9" t="n">
        <v>556943.9953659228</v>
      </c>
      <c r="AE9" t="n">
        <v>762035.3450946234</v>
      </c>
      <c r="AF9" t="n">
        <v>5.18522931840069e-06</v>
      </c>
      <c r="AG9" t="n">
        <v>30</v>
      </c>
      <c r="AH9" t="n">
        <v>689307.7612821159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4.0568</v>
      </c>
      <c r="E10" t="n">
        <v>24.65</v>
      </c>
      <c r="F10" t="n">
        <v>19.17</v>
      </c>
      <c r="G10" t="n">
        <v>16.91</v>
      </c>
      <c r="H10" t="n">
        <v>0.25</v>
      </c>
      <c r="I10" t="n">
        <v>68</v>
      </c>
      <c r="J10" t="n">
        <v>216.63</v>
      </c>
      <c r="K10" t="n">
        <v>56.13</v>
      </c>
      <c r="L10" t="n">
        <v>3</v>
      </c>
      <c r="M10" t="n">
        <v>66</v>
      </c>
      <c r="N10" t="n">
        <v>47.51</v>
      </c>
      <c r="O10" t="n">
        <v>26952.08</v>
      </c>
      <c r="P10" t="n">
        <v>279.49</v>
      </c>
      <c r="Q10" t="n">
        <v>444.68</v>
      </c>
      <c r="R10" t="n">
        <v>122.14</v>
      </c>
      <c r="S10" t="n">
        <v>48.21</v>
      </c>
      <c r="T10" t="n">
        <v>30733.33</v>
      </c>
      <c r="U10" t="n">
        <v>0.39</v>
      </c>
      <c r="V10" t="n">
        <v>0.71</v>
      </c>
      <c r="W10" t="n">
        <v>0.27</v>
      </c>
      <c r="X10" t="n">
        <v>1.89</v>
      </c>
      <c r="Y10" t="n">
        <v>1</v>
      </c>
      <c r="Z10" t="n">
        <v>10</v>
      </c>
      <c r="AA10" t="n">
        <v>538.6182081037625</v>
      </c>
      <c r="AB10" t="n">
        <v>736.9611944858614</v>
      </c>
      <c r="AC10" t="n">
        <v>666.6266524156628</v>
      </c>
      <c r="AD10" t="n">
        <v>538618.2081037625</v>
      </c>
      <c r="AE10" t="n">
        <v>736961.1944858613</v>
      </c>
      <c r="AF10" t="n">
        <v>5.293798645784155e-06</v>
      </c>
      <c r="AG10" t="n">
        <v>29</v>
      </c>
      <c r="AH10" t="n">
        <v>666626.6524156628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4.1174</v>
      </c>
      <c r="E11" t="n">
        <v>24.29</v>
      </c>
      <c r="F11" t="n">
        <v>19.01</v>
      </c>
      <c r="G11" t="n">
        <v>18.11</v>
      </c>
      <c r="H11" t="n">
        <v>0.27</v>
      </c>
      <c r="I11" t="n">
        <v>63</v>
      </c>
      <c r="J11" t="n">
        <v>217.04</v>
      </c>
      <c r="K11" t="n">
        <v>56.13</v>
      </c>
      <c r="L11" t="n">
        <v>3.25</v>
      </c>
      <c r="M11" t="n">
        <v>61</v>
      </c>
      <c r="N11" t="n">
        <v>47.66</v>
      </c>
      <c r="O11" t="n">
        <v>27002.55</v>
      </c>
      <c r="P11" t="n">
        <v>277.11</v>
      </c>
      <c r="Q11" t="n">
        <v>444.59</v>
      </c>
      <c r="R11" t="n">
        <v>117.05</v>
      </c>
      <c r="S11" t="n">
        <v>48.21</v>
      </c>
      <c r="T11" t="n">
        <v>28215.7</v>
      </c>
      <c r="U11" t="n">
        <v>0.41</v>
      </c>
      <c r="V11" t="n">
        <v>0.72</v>
      </c>
      <c r="W11" t="n">
        <v>0.27</v>
      </c>
      <c r="X11" t="n">
        <v>1.74</v>
      </c>
      <c r="Y11" t="n">
        <v>1</v>
      </c>
      <c r="Z11" t="n">
        <v>10</v>
      </c>
      <c r="AA11" t="n">
        <v>532.8655634273672</v>
      </c>
      <c r="AB11" t="n">
        <v>729.0901722508459</v>
      </c>
      <c r="AC11" t="n">
        <v>659.506829495708</v>
      </c>
      <c r="AD11" t="n">
        <v>532865.5634273672</v>
      </c>
      <c r="AE11" t="n">
        <v>729090.1722508458</v>
      </c>
      <c r="AF11" t="n">
        <v>5.372876785681246e-06</v>
      </c>
      <c r="AG11" t="n">
        <v>29</v>
      </c>
      <c r="AH11" t="n">
        <v>659506.829495708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4.1856</v>
      </c>
      <c r="E12" t="n">
        <v>23.89</v>
      </c>
      <c r="F12" t="n">
        <v>18.83</v>
      </c>
      <c r="G12" t="n">
        <v>19.48</v>
      </c>
      <c r="H12" t="n">
        <v>0.29</v>
      </c>
      <c r="I12" t="n">
        <v>58</v>
      </c>
      <c r="J12" t="n">
        <v>217.45</v>
      </c>
      <c r="K12" t="n">
        <v>56.13</v>
      </c>
      <c r="L12" t="n">
        <v>3.5</v>
      </c>
      <c r="M12" t="n">
        <v>56</v>
      </c>
      <c r="N12" t="n">
        <v>47.82</v>
      </c>
      <c r="O12" t="n">
        <v>27053.07</v>
      </c>
      <c r="P12" t="n">
        <v>274.09</v>
      </c>
      <c r="Q12" t="n">
        <v>444.6</v>
      </c>
      <c r="R12" t="n">
        <v>110.98</v>
      </c>
      <c r="S12" t="n">
        <v>48.21</v>
      </c>
      <c r="T12" t="n">
        <v>25205.33</v>
      </c>
      <c r="U12" t="n">
        <v>0.43</v>
      </c>
      <c r="V12" t="n">
        <v>0.72</v>
      </c>
      <c r="W12" t="n">
        <v>0.26</v>
      </c>
      <c r="X12" t="n">
        <v>1.55</v>
      </c>
      <c r="Y12" t="n">
        <v>1</v>
      </c>
      <c r="Z12" t="n">
        <v>10</v>
      </c>
      <c r="AA12" t="n">
        <v>516.4554588492416</v>
      </c>
      <c r="AB12" t="n">
        <v>706.6371432043348</v>
      </c>
      <c r="AC12" t="n">
        <v>639.1966860283718</v>
      </c>
      <c r="AD12" t="n">
        <v>516455.4588492416</v>
      </c>
      <c r="AE12" t="n">
        <v>706637.1432043349</v>
      </c>
      <c r="AF12" t="n">
        <v>5.461872316060481e-06</v>
      </c>
      <c r="AG12" t="n">
        <v>28</v>
      </c>
      <c r="AH12" t="n">
        <v>639196.6860283718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4.2812</v>
      </c>
      <c r="E13" t="n">
        <v>23.36</v>
      </c>
      <c r="F13" t="n">
        <v>18.51</v>
      </c>
      <c r="G13" t="n">
        <v>20.95</v>
      </c>
      <c r="H13" t="n">
        <v>0.31</v>
      </c>
      <c r="I13" t="n">
        <v>53</v>
      </c>
      <c r="J13" t="n">
        <v>217.86</v>
      </c>
      <c r="K13" t="n">
        <v>56.13</v>
      </c>
      <c r="L13" t="n">
        <v>3.75</v>
      </c>
      <c r="M13" t="n">
        <v>51</v>
      </c>
      <c r="N13" t="n">
        <v>47.98</v>
      </c>
      <c r="O13" t="n">
        <v>27103.65</v>
      </c>
      <c r="P13" t="n">
        <v>269.06</v>
      </c>
      <c r="Q13" t="n">
        <v>444.59</v>
      </c>
      <c r="R13" t="n">
        <v>100.26</v>
      </c>
      <c r="S13" t="n">
        <v>48.21</v>
      </c>
      <c r="T13" t="n">
        <v>19871.31</v>
      </c>
      <c r="U13" t="n">
        <v>0.48</v>
      </c>
      <c r="V13" t="n">
        <v>0.74</v>
      </c>
      <c r="W13" t="n">
        <v>0.24</v>
      </c>
      <c r="X13" t="n">
        <v>1.23</v>
      </c>
      <c r="Y13" t="n">
        <v>1</v>
      </c>
      <c r="Z13" t="n">
        <v>10</v>
      </c>
      <c r="AA13" t="n">
        <v>507.0029749248883</v>
      </c>
      <c r="AB13" t="n">
        <v>693.7038376848753</v>
      </c>
      <c r="AC13" t="n">
        <v>627.4977170356813</v>
      </c>
      <c r="AD13" t="n">
        <v>507002.9749248883</v>
      </c>
      <c r="AE13" t="n">
        <v>693703.8376848754</v>
      </c>
      <c r="AF13" t="n">
        <v>5.586622648967444e-06</v>
      </c>
      <c r="AG13" t="n">
        <v>28</v>
      </c>
      <c r="AH13" t="n">
        <v>627497.7170356812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4.1983</v>
      </c>
      <c r="E14" t="n">
        <v>23.82</v>
      </c>
      <c r="F14" t="n">
        <v>19.05</v>
      </c>
      <c r="G14" t="n">
        <v>22.42</v>
      </c>
      <c r="H14" t="n">
        <v>0.33</v>
      </c>
      <c r="I14" t="n">
        <v>51</v>
      </c>
      <c r="J14" t="n">
        <v>218.27</v>
      </c>
      <c r="K14" t="n">
        <v>56.13</v>
      </c>
      <c r="L14" t="n">
        <v>4</v>
      </c>
      <c r="M14" t="n">
        <v>49</v>
      </c>
      <c r="N14" t="n">
        <v>48.15</v>
      </c>
      <c r="O14" t="n">
        <v>27154.29</v>
      </c>
      <c r="P14" t="n">
        <v>276.88</v>
      </c>
      <c r="Q14" t="n">
        <v>444.56</v>
      </c>
      <c r="R14" t="n">
        <v>120.75</v>
      </c>
      <c r="S14" t="n">
        <v>48.21</v>
      </c>
      <c r="T14" t="n">
        <v>30127.13</v>
      </c>
      <c r="U14" t="n">
        <v>0.4</v>
      </c>
      <c r="V14" t="n">
        <v>0.72</v>
      </c>
      <c r="W14" t="n">
        <v>0.22</v>
      </c>
      <c r="X14" t="n">
        <v>1.78</v>
      </c>
      <c r="Y14" t="n">
        <v>1</v>
      </c>
      <c r="Z14" t="n">
        <v>10</v>
      </c>
      <c r="AA14" t="n">
        <v>518.2643281453887</v>
      </c>
      <c r="AB14" t="n">
        <v>709.1121179770047</v>
      </c>
      <c r="AC14" t="n">
        <v>641.4354526823869</v>
      </c>
      <c r="AD14" t="n">
        <v>518264.3281453887</v>
      </c>
      <c r="AE14" t="n">
        <v>709112.1179770047</v>
      </c>
      <c r="AF14" t="n">
        <v>5.478444797524062e-06</v>
      </c>
      <c r="AG14" t="n">
        <v>28</v>
      </c>
      <c r="AH14" t="n">
        <v>641435.4526823869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4.301</v>
      </c>
      <c r="E15" t="n">
        <v>23.25</v>
      </c>
      <c r="F15" t="n">
        <v>18.65</v>
      </c>
      <c r="G15" t="n">
        <v>23.81</v>
      </c>
      <c r="H15" t="n">
        <v>0.35</v>
      </c>
      <c r="I15" t="n">
        <v>47</v>
      </c>
      <c r="J15" t="n">
        <v>218.68</v>
      </c>
      <c r="K15" t="n">
        <v>56.13</v>
      </c>
      <c r="L15" t="n">
        <v>4.25</v>
      </c>
      <c r="M15" t="n">
        <v>45</v>
      </c>
      <c r="N15" t="n">
        <v>48.31</v>
      </c>
      <c r="O15" t="n">
        <v>27204.98</v>
      </c>
      <c r="P15" t="n">
        <v>270.66</v>
      </c>
      <c r="Q15" t="n">
        <v>444.59</v>
      </c>
      <c r="R15" t="n">
        <v>105.71</v>
      </c>
      <c r="S15" t="n">
        <v>48.21</v>
      </c>
      <c r="T15" t="n">
        <v>22624.26</v>
      </c>
      <c r="U15" t="n">
        <v>0.46</v>
      </c>
      <c r="V15" t="n">
        <v>0.73</v>
      </c>
      <c r="W15" t="n">
        <v>0.24</v>
      </c>
      <c r="X15" t="n">
        <v>1.37</v>
      </c>
      <c r="Y15" t="n">
        <v>1</v>
      </c>
      <c r="Z15" t="n">
        <v>10</v>
      </c>
      <c r="AA15" t="n">
        <v>497.4867014809086</v>
      </c>
      <c r="AB15" t="n">
        <v>680.6832525304679</v>
      </c>
      <c r="AC15" t="n">
        <v>615.7197982539044</v>
      </c>
      <c r="AD15" t="n">
        <v>497486.7014809086</v>
      </c>
      <c r="AE15" t="n">
        <v>680683.2525304679</v>
      </c>
      <c r="AF15" t="n">
        <v>5.612460061013028e-06</v>
      </c>
      <c r="AG15" t="n">
        <v>27</v>
      </c>
      <c r="AH15" t="n">
        <v>615719.7982539044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4.347</v>
      </c>
      <c r="E16" t="n">
        <v>23</v>
      </c>
      <c r="F16" t="n">
        <v>18.53</v>
      </c>
      <c r="G16" t="n">
        <v>25.27</v>
      </c>
      <c r="H16" t="n">
        <v>0.36</v>
      </c>
      <c r="I16" t="n">
        <v>44</v>
      </c>
      <c r="J16" t="n">
        <v>219.09</v>
      </c>
      <c r="K16" t="n">
        <v>56.13</v>
      </c>
      <c r="L16" t="n">
        <v>4.5</v>
      </c>
      <c r="M16" t="n">
        <v>42</v>
      </c>
      <c r="N16" t="n">
        <v>48.47</v>
      </c>
      <c r="O16" t="n">
        <v>27255.72</v>
      </c>
      <c r="P16" t="n">
        <v>268.62</v>
      </c>
      <c r="Q16" t="n">
        <v>444.62</v>
      </c>
      <c r="R16" t="n">
        <v>101.61</v>
      </c>
      <c r="S16" t="n">
        <v>48.21</v>
      </c>
      <c r="T16" t="n">
        <v>20591.47</v>
      </c>
      <c r="U16" t="n">
        <v>0.47</v>
      </c>
      <c r="V16" t="n">
        <v>0.74</v>
      </c>
      <c r="W16" t="n">
        <v>0.23</v>
      </c>
      <c r="X16" t="n">
        <v>1.26</v>
      </c>
      <c r="Y16" t="n">
        <v>1</v>
      </c>
      <c r="Z16" t="n">
        <v>10</v>
      </c>
      <c r="AA16" t="n">
        <v>493.4515694488127</v>
      </c>
      <c r="AB16" t="n">
        <v>675.1622068666931</v>
      </c>
      <c r="AC16" t="n">
        <v>610.725673439444</v>
      </c>
      <c r="AD16" t="n">
        <v>493451.5694488127</v>
      </c>
      <c r="AE16" t="n">
        <v>675162.2068666931</v>
      </c>
      <c r="AF16" t="n">
        <v>5.672486371826002e-06</v>
      </c>
      <c r="AG16" t="n">
        <v>27</v>
      </c>
      <c r="AH16" t="n">
        <v>610725.673439444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4.3738</v>
      </c>
      <c r="E17" t="n">
        <v>22.86</v>
      </c>
      <c r="F17" t="n">
        <v>18.48</v>
      </c>
      <c r="G17" t="n">
        <v>26.4</v>
      </c>
      <c r="H17" t="n">
        <v>0.38</v>
      </c>
      <c r="I17" t="n">
        <v>42</v>
      </c>
      <c r="J17" t="n">
        <v>219.51</v>
      </c>
      <c r="K17" t="n">
        <v>56.13</v>
      </c>
      <c r="L17" t="n">
        <v>4.75</v>
      </c>
      <c r="M17" t="n">
        <v>40</v>
      </c>
      <c r="N17" t="n">
        <v>48.63</v>
      </c>
      <c r="O17" t="n">
        <v>27306.53</v>
      </c>
      <c r="P17" t="n">
        <v>267.63</v>
      </c>
      <c r="Q17" t="n">
        <v>444.63</v>
      </c>
      <c r="R17" t="n">
        <v>99.81</v>
      </c>
      <c r="S17" t="n">
        <v>48.21</v>
      </c>
      <c r="T17" t="n">
        <v>19701.03</v>
      </c>
      <c r="U17" t="n">
        <v>0.48</v>
      </c>
      <c r="V17" t="n">
        <v>0.74</v>
      </c>
      <c r="W17" t="n">
        <v>0.23</v>
      </c>
      <c r="X17" t="n">
        <v>1.2</v>
      </c>
      <c r="Y17" t="n">
        <v>1</v>
      </c>
      <c r="Z17" t="n">
        <v>10</v>
      </c>
      <c r="AA17" t="n">
        <v>491.3294583792779</v>
      </c>
      <c r="AB17" t="n">
        <v>672.2586408804225</v>
      </c>
      <c r="AC17" t="n">
        <v>608.0992197157226</v>
      </c>
      <c r="AD17" t="n">
        <v>491329.4583792779</v>
      </c>
      <c r="AE17" t="n">
        <v>672258.6408804224</v>
      </c>
      <c r="AF17" t="n">
        <v>5.70745822247356e-06</v>
      </c>
      <c r="AG17" t="n">
        <v>27</v>
      </c>
      <c r="AH17" t="n">
        <v>608099.2197157226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4.4047</v>
      </c>
      <c r="E18" t="n">
        <v>22.7</v>
      </c>
      <c r="F18" t="n">
        <v>18.4</v>
      </c>
      <c r="G18" t="n">
        <v>27.6</v>
      </c>
      <c r="H18" t="n">
        <v>0.4</v>
      </c>
      <c r="I18" t="n">
        <v>40</v>
      </c>
      <c r="J18" t="n">
        <v>219.92</v>
      </c>
      <c r="K18" t="n">
        <v>56.13</v>
      </c>
      <c r="L18" t="n">
        <v>5</v>
      </c>
      <c r="M18" t="n">
        <v>38</v>
      </c>
      <c r="N18" t="n">
        <v>48.79</v>
      </c>
      <c r="O18" t="n">
        <v>27357.39</v>
      </c>
      <c r="P18" t="n">
        <v>266.34</v>
      </c>
      <c r="Q18" t="n">
        <v>444.6</v>
      </c>
      <c r="R18" t="n">
        <v>97.29000000000001</v>
      </c>
      <c r="S18" t="n">
        <v>48.21</v>
      </c>
      <c r="T18" t="n">
        <v>18450.39</v>
      </c>
      <c r="U18" t="n">
        <v>0.5</v>
      </c>
      <c r="V18" t="n">
        <v>0.74</v>
      </c>
      <c r="W18" t="n">
        <v>0.23</v>
      </c>
      <c r="X18" t="n">
        <v>1.12</v>
      </c>
      <c r="Y18" t="n">
        <v>1</v>
      </c>
      <c r="Z18" t="n">
        <v>10</v>
      </c>
      <c r="AA18" t="n">
        <v>488.7441483014509</v>
      </c>
      <c r="AB18" t="n">
        <v>668.7213055761084</v>
      </c>
      <c r="AC18" t="n">
        <v>604.8994827281709</v>
      </c>
      <c r="AD18" t="n">
        <v>488744.1483014509</v>
      </c>
      <c r="AE18" t="n">
        <v>668721.3055761084</v>
      </c>
      <c r="AF18" t="n">
        <v>5.747780244302275e-06</v>
      </c>
      <c r="AG18" t="n">
        <v>27</v>
      </c>
      <c r="AH18" t="n">
        <v>604899.4827281709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4.4305</v>
      </c>
      <c r="E19" t="n">
        <v>22.57</v>
      </c>
      <c r="F19" t="n">
        <v>18.35</v>
      </c>
      <c r="G19" t="n">
        <v>28.98</v>
      </c>
      <c r="H19" t="n">
        <v>0.42</v>
      </c>
      <c r="I19" t="n">
        <v>38</v>
      </c>
      <c r="J19" t="n">
        <v>220.33</v>
      </c>
      <c r="K19" t="n">
        <v>56.13</v>
      </c>
      <c r="L19" t="n">
        <v>5.25</v>
      </c>
      <c r="M19" t="n">
        <v>36</v>
      </c>
      <c r="N19" t="n">
        <v>48.95</v>
      </c>
      <c r="O19" t="n">
        <v>27408.3</v>
      </c>
      <c r="P19" t="n">
        <v>265.32</v>
      </c>
      <c r="Q19" t="n">
        <v>444.6</v>
      </c>
      <c r="R19" t="n">
        <v>95.77</v>
      </c>
      <c r="S19" t="n">
        <v>48.21</v>
      </c>
      <c r="T19" t="n">
        <v>17702.29</v>
      </c>
      <c r="U19" t="n">
        <v>0.5</v>
      </c>
      <c r="V19" t="n">
        <v>0.74</v>
      </c>
      <c r="W19" t="n">
        <v>0.22</v>
      </c>
      <c r="X19" t="n">
        <v>1.08</v>
      </c>
      <c r="Y19" t="n">
        <v>1</v>
      </c>
      <c r="Z19" t="n">
        <v>10</v>
      </c>
      <c r="AA19" t="n">
        <v>486.7108459730664</v>
      </c>
      <c r="AB19" t="n">
        <v>665.9392516274452</v>
      </c>
      <c r="AC19" t="n">
        <v>602.3829441037309</v>
      </c>
      <c r="AD19" t="n">
        <v>486710.8459730664</v>
      </c>
      <c r="AE19" t="n">
        <v>665939.2516274452</v>
      </c>
      <c r="AF19" t="n">
        <v>5.781447175149552e-06</v>
      </c>
      <c r="AG19" t="n">
        <v>27</v>
      </c>
      <c r="AH19" t="n">
        <v>602382.9441037308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4.4601</v>
      </c>
      <c r="E20" t="n">
        <v>22.42</v>
      </c>
      <c r="F20" t="n">
        <v>18.29</v>
      </c>
      <c r="G20" t="n">
        <v>30.48</v>
      </c>
      <c r="H20" t="n">
        <v>0.44</v>
      </c>
      <c r="I20" t="n">
        <v>36</v>
      </c>
      <c r="J20" t="n">
        <v>220.74</v>
      </c>
      <c r="K20" t="n">
        <v>56.13</v>
      </c>
      <c r="L20" t="n">
        <v>5.5</v>
      </c>
      <c r="M20" t="n">
        <v>34</v>
      </c>
      <c r="N20" t="n">
        <v>49.12</v>
      </c>
      <c r="O20" t="n">
        <v>27459.27</v>
      </c>
      <c r="P20" t="n">
        <v>263.95</v>
      </c>
      <c r="Q20" t="n">
        <v>444.61</v>
      </c>
      <c r="R20" t="n">
        <v>93.44</v>
      </c>
      <c r="S20" t="n">
        <v>48.21</v>
      </c>
      <c r="T20" t="n">
        <v>16545.9</v>
      </c>
      <c r="U20" t="n">
        <v>0.52</v>
      </c>
      <c r="V20" t="n">
        <v>0.75</v>
      </c>
      <c r="W20" t="n">
        <v>0.22</v>
      </c>
      <c r="X20" t="n">
        <v>1.01</v>
      </c>
      <c r="Y20" t="n">
        <v>1</v>
      </c>
      <c r="Z20" t="n">
        <v>10</v>
      </c>
      <c r="AA20" t="n">
        <v>474.350182823702</v>
      </c>
      <c r="AB20" t="n">
        <v>649.0268469925129</v>
      </c>
      <c r="AC20" t="n">
        <v>587.0846356304477</v>
      </c>
      <c r="AD20" t="n">
        <v>474350.182823702</v>
      </c>
      <c r="AE20" t="n">
        <v>649026.8469925129</v>
      </c>
      <c r="AF20" t="n">
        <v>5.820072801237899e-06</v>
      </c>
      <c r="AG20" t="n">
        <v>26</v>
      </c>
      <c r="AH20" t="n">
        <v>587084.6356304477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4.4897</v>
      </c>
      <c r="E21" t="n">
        <v>22.27</v>
      </c>
      <c r="F21" t="n">
        <v>18.22</v>
      </c>
      <c r="G21" t="n">
        <v>32.16</v>
      </c>
      <c r="H21" t="n">
        <v>0.46</v>
      </c>
      <c r="I21" t="n">
        <v>34</v>
      </c>
      <c r="J21" t="n">
        <v>221.16</v>
      </c>
      <c r="K21" t="n">
        <v>56.13</v>
      </c>
      <c r="L21" t="n">
        <v>5.75</v>
      </c>
      <c r="M21" t="n">
        <v>32</v>
      </c>
      <c r="N21" t="n">
        <v>49.28</v>
      </c>
      <c r="O21" t="n">
        <v>27510.3</v>
      </c>
      <c r="P21" t="n">
        <v>262.87</v>
      </c>
      <c r="Q21" t="n">
        <v>444.55</v>
      </c>
      <c r="R21" t="n">
        <v>91.43000000000001</v>
      </c>
      <c r="S21" t="n">
        <v>48.21</v>
      </c>
      <c r="T21" t="n">
        <v>15548.12</v>
      </c>
      <c r="U21" t="n">
        <v>0.53</v>
      </c>
      <c r="V21" t="n">
        <v>0.75</v>
      </c>
      <c r="W21" t="n">
        <v>0.22</v>
      </c>
      <c r="X21" t="n">
        <v>0.95</v>
      </c>
      <c r="Y21" t="n">
        <v>1</v>
      </c>
      <c r="Z21" t="n">
        <v>10</v>
      </c>
      <c r="AA21" t="n">
        <v>472.076766769438</v>
      </c>
      <c r="AB21" t="n">
        <v>645.9162588510312</v>
      </c>
      <c r="AC21" t="n">
        <v>584.2709176554509</v>
      </c>
      <c r="AD21" t="n">
        <v>472076.766769438</v>
      </c>
      <c r="AE21" t="n">
        <v>645916.2588510312</v>
      </c>
      <c r="AF21" t="n">
        <v>5.858698427326247e-06</v>
      </c>
      <c r="AG21" t="n">
        <v>26</v>
      </c>
      <c r="AH21" t="n">
        <v>584270.917655451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4.5029</v>
      </c>
      <c r="E22" t="n">
        <v>22.21</v>
      </c>
      <c r="F22" t="n">
        <v>18.2</v>
      </c>
      <c r="G22" t="n">
        <v>33.09</v>
      </c>
      <c r="H22" t="n">
        <v>0.48</v>
      </c>
      <c r="I22" t="n">
        <v>33</v>
      </c>
      <c r="J22" t="n">
        <v>221.57</v>
      </c>
      <c r="K22" t="n">
        <v>56.13</v>
      </c>
      <c r="L22" t="n">
        <v>6</v>
      </c>
      <c r="M22" t="n">
        <v>31</v>
      </c>
      <c r="N22" t="n">
        <v>49.45</v>
      </c>
      <c r="O22" t="n">
        <v>27561.39</v>
      </c>
      <c r="P22" t="n">
        <v>262.36</v>
      </c>
      <c r="Q22" t="n">
        <v>444.58</v>
      </c>
      <c r="R22" t="n">
        <v>90.77</v>
      </c>
      <c r="S22" t="n">
        <v>48.21</v>
      </c>
      <c r="T22" t="n">
        <v>15222.64</v>
      </c>
      <c r="U22" t="n">
        <v>0.53</v>
      </c>
      <c r="V22" t="n">
        <v>0.75</v>
      </c>
      <c r="W22" t="n">
        <v>0.22</v>
      </c>
      <c r="X22" t="n">
        <v>0.92</v>
      </c>
      <c r="Y22" t="n">
        <v>1</v>
      </c>
      <c r="Z22" t="n">
        <v>10</v>
      </c>
      <c r="AA22" t="n">
        <v>471.101044132938</v>
      </c>
      <c r="AB22" t="n">
        <v>644.5812320939273</v>
      </c>
      <c r="AC22" t="n">
        <v>583.0633039783232</v>
      </c>
      <c r="AD22" t="n">
        <v>471101.044132938</v>
      </c>
      <c r="AE22" t="n">
        <v>644581.2320939272</v>
      </c>
      <c r="AF22" t="n">
        <v>5.875923368689971e-06</v>
      </c>
      <c r="AG22" t="n">
        <v>26</v>
      </c>
      <c r="AH22" t="n">
        <v>583063.3039783232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4.5368</v>
      </c>
      <c r="E23" t="n">
        <v>22.04</v>
      </c>
      <c r="F23" t="n">
        <v>18.12</v>
      </c>
      <c r="G23" t="n">
        <v>35.07</v>
      </c>
      <c r="H23" t="n">
        <v>0.5</v>
      </c>
      <c r="I23" t="n">
        <v>31</v>
      </c>
      <c r="J23" t="n">
        <v>221.99</v>
      </c>
      <c r="K23" t="n">
        <v>56.13</v>
      </c>
      <c r="L23" t="n">
        <v>6.25</v>
      </c>
      <c r="M23" t="n">
        <v>29</v>
      </c>
      <c r="N23" t="n">
        <v>49.61</v>
      </c>
      <c r="O23" t="n">
        <v>27612.53</v>
      </c>
      <c r="P23" t="n">
        <v>260.86</v>
      </c>
      <c r="Q23" t="n">
        <v>444.57</v>
      </c>
      <c r="R23" t="n">
        <v>88.03</v>
      </c>
      <c r="S23" t="n">
        <v>48.21</v>
      </c>
      <c r="T23" t="n">
        <v>13862.53</v>
      </c>
      <c r="U23" t="n">
        <v>0.55</v>
      </c>
      <c r="V23" t="n">
        <v>0.75</v>
      </c>
      <c r="W23" t="n">
        <v>0.21</v>
      </c>
      <c r="X23" t="n">
        <v>0.84</v>
      </c>
      <c r="Y23" t="n">
        <v>1</v>
      </c>
      <c r="Z23" t="n">
        <v>10</v>
      </c>
      <c r="AA23" t="n">
        <v>468.4090630732857</v>
      </c>
      <c r="AB23" t="n">
        <v>640.8979448462884</v>
      </c>
      <c r="AC23" t="n">
        <v>579.731544496073</v>
      </c>
      <c r="AD23" t="n">
        <v>468409.0630732857</v>
      </c>
      <c r="AE23" t="n">
        <v>640897.9448462884</v>
      </c>
      <c r="AF23" t="n">
        <v>5.920160149919532e-06</v>
      </c>
      <c r="AG23" t="n">
        <v>26</v>
      </c>
      <c r="AH23" t="n">
        <v>579731.5444960729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4.5514</v>
      </c>
      <c r="E24" t="n">
        <v>21.97</v>
      </c>
      <c r="F24" t="n">
        <v>18.09</v>
      </c>
      <c r="G24" t="n">
        <v>36.18</v>
      </c>
      <c r="H24" t="n">
        <v>0.52</v>
      </c>
      <c r="I24" t="n">
        <v>30</v>
      </c>
      <c r="J24" t="n">
        <v>222.4</v>
      </c>
      <c r="K24" t="n">
        <v>56.13</v>
      </c>
      <c r="L24" t="n">
        <v>6.5</v>
      </c>
      <c r="M24" t="n">
        <v>28</v>
      </c>
      <c r="N24" t="n">
        <v>49.78</v>
      </c>
      <c r="O24" t="n">
        <v>27663.85</v>
      </c>
      <c r="P24" t="n">
        <v>260.22</v>
      </c>
      <c r="Q24" t="n">
        <v>444.56</v>
      </c>
      <c r="R24" t="n">
        <v>87.08</v>
      </c>
      <c r="S24" t="n">
        <v>48.21</v>
      </c>
      <c r="T24" t="n">
        <v>13396.59</v>
      </c>
      <c r="U24" t="n">
        <v>0.55</v>
      </c>
      <c r="V24" t="n">
        <v>0.75</v>
      </c>
      <c r="W24" t="n">
        <v>0.21</v>
      </c>
      <c r="X24" t="n">
        <v>0.8100000000000001</v>
      </c>
      <c r="Y24" t="n">
        <v>1</v>
      </c>
      <c r="Z24" t="n">
        <v>10</v>
      </c>
      <c r="AA24" t="n">
        <v>467.2824084415421</v>
      </c>
      <c r="AB24" t="n">
        <v>639.3564062746424</v>
      </c>
      <c r="AC24" t="n">
        <v>578.3371282021417</v>
      </c>
      <c r="AD24" t="n">
        <v>467282.4084415421</v>
      </c>
      <c r="AE24" t="n">
        <v>639356.4062746423</v>
      </c>
      <c r="AF24" t="n">
        <v>5.939211979003649e-06</v>
      </c>
      <c r="AG24" t="n">
        <v>26</v>
      </c>
      <c r="AH24" t="n">
        <v>578337.1282021417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4.567</v>
      </c>
      <c r="E25" t="n">
        <v>21.9</v>
      </c>
      <c r="F25" t="n">
        <v>18.06</v>
      </c>
      <c r="G25" t="n">
        <v>37.36</v>
      </c>
      <c r="H25" t="n">
        <v>0.54</v>
      </c>
      <c r="I25" t="n">
        <v>29</v>
      </c>
      <c r="J25" t="n">
        <v>222.82</v>
      </c>
      <c r="K25" t="n">
        <v>56.13</v>
      </c>
      <c r="L25" t="n">
        <v>6.75</v>
      </c>
      <c r="M25" t="n">
        <v>27</v>
      </c>
      <c r="N25" t="n">
        <v>49.94</v>
      </c>
      <c r="O25" t="n">
        <v>27715.11</v>
      </c>
      <c r="P25" t="n">
        <v>259.27</v>
      </c>
      <c r="Q25" t="n">
        <v>444.58</v>
      </c>
      <c r="R25" t="n">
        <v>86.03</v>
      </c>
      <c r="S25" t="n">
        <v>48.21</v>
      </c>
      <c r="T25" t="n">
        <v>12874.7</v>
      </c>
      <c r="U25" t="n">
        <v>0.5600000000000001</v>
      </c>
      <c r="V25" t="n">
        <v>0.76</v>
      </c>
      <c r="W25" t="n">
        <v>0.21</v>
      </c>
      <c r="X25" t="n">
        <v>0.78</v>
      </c>
      <c r="Y25" t="n">
        <v>1</v>
      </c>
      <c r="Z25" t="n">
        <v>10</v>
      </c>
      <c r="AA25" t="n">
        <v>465.9534817717249</v>
      </c>
      <c r="AB25" t="n">
        <v>637.5381101768916</v>
      </c>
      <c r="AC25" t="n">
        <v>576.6923677319656</v>
      </c>
      <c r="AD25" t="n">
        <v>465953.4817717249</v>
      </c>
      <c r="AE25" t="n">
        <v>637538.1101768916</v>
      </c>
      <c r="AF25" t="n">
        <v>5.959568727888049e-06</v>
      </c>
      <c r="AG25" t="n">
        <v>26</v>
      </c>
      <c r="AH25" t="n">
        <v>576692.3677319656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4.5856</v>
      </c>
      <c r="E26" t="n">
        <v>21.81</v>
      </c>
      <c r="F26" t="n">
        <v>18.01</v>
      </c>
      <c r="G26" t="n">
        <v>38.6</v>
      </c>
      <c r="H26" t="n">
        <v>0.5600000000000001</v>
      </c>
      <c r="I26" t="n">
        <v>28</v>
      </c>
      <c r="J26" t="n">
        <v>223.23</v>
      </c>
      <c r="K26" t="n">
        <v>56.13</v>
      </c>
      <c r="L26" t="n">
        <v>7</v>
      </c>
      <c r="M26" t="n">
        <v>26</v>
      </c>
      <c r="N26" t="n">
        <v>50.11</v>
      </c>
      <c r="O26" t="n">
        <v>27766.43</v>
      </c>
      <c r="P26" t="n">
        <v>258.55</v>
      </c>
      <c r="Q26" t="n">
        <v>444.58</v>
      </c>
      <c r="R26" t="n">
        <v>84.36</v>
      </c>
      <c r="S26" t="n">
        <v>48.21</v>
      </c>
      <c r="T26" t="n">
        <v>12045.61</v>
      </c>
      <c r="U26" t="n">
        <v>0.57</v>
      </c>
      <c r="V26" t="n">
        <v>0.76</v>
      </c>
      <c r="W26" t="n">
        <v>0.21</v>
      </c>
      <c r="X26" t="n">
        <v>0.73</v>
      </c>
      <c r="Y26" t="n">
        <v>1</v>
      </c>
      <c r="Z26" t="n">
        <v>10</v>
      </c>
      <c r="AA26" t="n">
        <v>464.5440308579711</v>
      </c>
      <c r="AB26" t="n">
        <v>635.6096372561077</v>
      </c>
      <c r="AC26" t="n">
        <v>574.9479455601129</v>
      </c>
      <c r="AD26" t="n">
        <v>464544.0308579711</v>
      </c>
      <c r="AE26" t="n">
        <v>635609.6372561078</v>
      </c>
      <c r="AF26" t="n">
        <v>5.983840236173295e-06</v>
      </c>
      <c r="AG26" t="n">
        <v>26</v>
      </c>
      <c r="AH26" t="n">
        <v>574947.9455601128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4.6253</v>
      </c>
      <c r="E27" t="n">
        <v>21.62</v>
      </c>
      <c r="F27" t="n">
        <v>17.87</v>
      </c>
      <c r="G27" t="n">
        <v>39.71</v>
      </c>
      <c r="H27" t="n">
        <v>0.58</v>
      </c>
      <c r="I27" t="n">
        <v>27</v>
      </c>
      <c r="J27" t="n">
        <v>223.65</v>
      </c>
      <c r="K27" t="n">
        <v>56.13</v>
      </c>
      <c r="L27" t="n">
        <v>7.25</v>
      </c>
      <c r="M27" t="n">
        <v>25</v>
      </c>
      <c r="N27" t="n">
        <v>50.27</v>
      </c>
      <c r="O27" t="n">
        <v>27817.81</v>
      </c>
      <c r="P27" t="n">
        <v>255.97</v>
      </c>
      <c r="Q27" t="n">
        <v>444.56</v>
      </c>
      <c r="R27" t="n">
        <v>79.58</v>
      </c>
      <c r="S27" t="n">
        <v>48.21</v>
      </c>
      <c r="T27" t="n">
        <v>9662.360000000001</v>
      </c>
      <c r="U27" t="n">
        <v>0.61</v>
      </c>
      <c r="V27" t="n">
        <v>0.76</v>
      </c>
      <c r="W27" t="n">
        <v>0.2</v>
      </c>
      <c r="X27" t="n">
        <v>0.59</v>
      </c>
      <c r="Y27" t="n">
        <v>1</v>
      </c>
      <c r="Z27" t="n">
        <v>10</v>
      </c>
      <c r="AA27" t="n">
        <v>460.9018410406827</v>
      </c>
      <c r="AB27" t="n">
        <v>630.6262324660194</v>
      </c>
      <c r="AC27" t="n">
        <v>570.4401499289379</v>
      </c>
      <c r="AD27" t="n">
        <v>460901.8410406826</v>
      </c>
      <c r="AE27" t="n">
        <v>630626.2324660193</v>
      </c>
      <c r="AF27" t="n">
        <v>6.035645552244492e-06</v>
      </c>
      <c r="AG27" t="n">
        <v>26</v>
      </c>
      <c r="AH27" t="n">
        <v>570440.1499289379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4.5764</v>
      </c>
      <c r="E28" t="n">
        <v>21.85</v>
      </c>
      <c r="F28" t="n">
        <v>18.14</v>
      </c>
      <c r="G28" t="n">
        <v>41.86</v>
      </c>
      <c r="H28" t="n">
        <v>0.59</v>
      </c>
      <c r="I28" t="n">
        <v>26</v>
      </c>
      <c r="J28" t="n">
        <v>224.07</v>
      </c>
      <c r="K28" t="n">
        <v>56.13</v>
      </c>
      <c r="L28" t="n">
        <v>7.5</v>
      </c>
      <c r="M28" t="n">
        <v>24</v>
      </c>
      <c r="N28" t="n">
        <v>50.44</v>
      </c>
      <c r="O28" t="n">
        <v>27869.24</v>
      </c>
      <c r="P28" t="n">
        <v>259.78</v>
      </c>
      <c r="Q28" t="n">
        <v>444.55</v>
      </c>
      <c r="R28" t="n">
        <v>89.84999999999999</v>
      </c>
      <c r="S28" t="n">
        <v>48.21</v>
      </c>
      <c r="T28" t="n">
        <v>14798.51</v>
      </c>
      <c r="U28" t="n">
        <v>0.54</v>
      </c>
      <c r="V28" t="n">
        <v>0.75</v>
      </c>
      <c r="W28" t="n">
        <v>0.19</v>
      </c>
      <c r="X28" t="n">
        <v>0.86</v>
      </c>
      <c r="Y28" t="n">
        <v>1</v>
      </c>
      <c r="Z28" t="n">
        <v>10</v>
      </c>
      <c r="AA28" t="n">
        <v>466.1051892983965</v>
      </c>
      <c r="AB28" t="n">
        <v>637.7456831077474</v>
      </c>
      <c r="AC28" t="n">
        <v>576.8801301936312</v>
      </c>
      <c r="AD28" t="n">
        <v>466105.1892983965</v>
      </c>
      <c r="AE28" t="n">
        <v>637745.6831077473</v>
      </c>
      <c r="AF28" t="n">
        <v>5.9718349740107e-06</v>
      </c>
      <c r="AG28" t="n">
        <v>26</v>
      </c>
      <c r="AH28" t="n">
        <v>576880.1301936312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4.618</v>
      </c>
      <c r="E29" t="n">
        <v>21.65</v>
      </c>
      <c r="F29" t="n">
        <v>17.99</v>
      </c>
      <c r="G29" t="n">
        <v>43.17</v>
      </c>
      <c r="H29" t="n">
        <v>0.61</v>
      </c>
      <c r="I29" t="n">
        <v>25</v>
      </c>
      <c r="J29" t="n">
        <v>224.49</v>
      </c>
      <c r="K29" t="n">
        <v>56.13</v>
      </c>
      <c r="L29" t="n">
        <v>7.75</v>
      </c>
      <c r="M29" t="n">
        <v>23</v>
      </c>
      <c r="N29" t="n">
        <v>50.61</v>
      </c>
      <c r="O29" t="n">
        <v>27920.73</v>
      </c>
      <c r="P29" t="n">
        <v>257.35</v>
      </c>
      <c r="Q29" t="n">
        <v>444.55</v>
      </c>
      <c r="R29" t="n">
        <v>83.89</v>
      </c>
      <c r="S29" t="n">
        <v>48.21</v>
      </c>
      <c r="T29" t="n">
        <v>11823.64</v>
      </c>
      <c r="U29" t="n">
        <v>0.57</v>
      </c>
      <c r="V29" t="n">
        <v>0.76</v>
      </c>
      <c r="W29" t="n">
        <v>0.2</v>
      </c>
      <c r="X29" t="n">
        <v>0.71</v>
      </c>
      <c r="Y29" t="n">
        <v>1</v>
      </c>
      <c r="Z29" t="n">
        <v>10</v>
      </c>
      <c r="AA29" t="n">
        <v>462.3992860213908</v>
      </c>
      <c r="AB29" t="n">
        <v>632.6751027512345</v>
      </c>
      <c r="AC29" t="n">
        <v>572.2934789097394</v>
      </c>
      <c r="AD29" t="n">
        <v>462399.2860213908</v>
      </c>
      <c r="AE29" t="n">
        <v>632675.1027512344</v>
      </c>
      <c r="AF29" t="n">
        <v>6.026119637702432e-06</v>
      </c>
      <c r="AG29" t="n">
        <v>26</v>
      </c>
      <c r="AH29" t="n">
        <v>572293.4789097394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4.6374</v>
      </c>
      <c r="E30" t="n">
        <v>21.56</v>
      </c>
      <c r="F30" t="n">
        <v>17.94</v>
      </c>
      <c r="G30" t="n">
        <v>44.84</v>
      </c>
      <c r="H30" t="n">
        <v>0.63</v>
      </c>
      <c r="I30" t="n">
        <v>24</v>
      </c>
      <c r="J30" t="n">
        <v>224.9</v>
      </c>
      <c r="K30" t="n">
        <v>56.13</v>
      </c>
      <c r="L30" t="n">
        <v>8</v>
      </c>
      <c r="M30" t="n">
        <v>22</v>
      </c>
      <c r="N30" t="n">
        <v>50.78</v>
      </c>
      <c r="O30" t="n">
        <v>27972.28</v>
      </c>
      <c r="P30" t="n">
        <v>256.23</v>
      </c>
      <c r="Q30" t="n">
        <v>444.55</v>
      </c>
      <c r="R30" t="n">
        <v>82.22</v>
      </c>
      <c r="S30" t="n">
        <v>48.21</v>
      </c>
      <c r="T30" t="n">
        <v>10996.73</v>
      </c>
      <c r="U30" t="n">
        <v>0.59</v>
      </c>
      <c r="V30" t="n">
        <v>0.76</v>
      </c>
      <c r="W30" t="n">
        <v>0.2</v>
      </c>
      <c r="X30" t="n">
        <v>0.66</v>
      </c>
      <c r="Y30" t="n">
        <v>1</v>
      </c>
      <c r="Z30" t="n">
        <v>10</v>
      </c>
      <c r="AA30" t="n">
        <v>450.8380111223058</v>
      </c>
      <c r="AB30" t="n">
        <v>616.856456386855</v>
      </c>
      <c r="AC30" t="n">
        <v>557.9845419527669</v>
      </c>
      <c r="AD30" t="n">
        <v>450838.0111223058</v>
      </c>
      <c r="AE30" t="n">
        <v>616856.456386855</v>
      </c>
      <c r="AF30" t="n">
        <v>6.051435081827904e-06</v>
      </c>
      <c r="AG30" t="n">
        <v>25</v>
      </c>
      <c r="AH30" t="n">
        <v>557984.5419527669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4.6338</v>
      </c>
      <c r="E31" t="n">
        <v>21.58</v>
      </c>
      <c r="F31" t="n">
        <v>17.95</v>
      </c>
      <c r="G31" t="n">
        <v>44.89</v>
      </c>
      <c r="H31" t="n">
        <v>0.65</v>
      </c>
      <c r="I31" t="n">
        <v>24</v>
      </c>
      <c r="J31" t="n">
        <v>225.32</v>
      </c>
      <c r="K31" t="n">
        <v>56.13</v>
      </c>
      <c r="L31" t="n">
        <v>8.25</v>
      </c>
      <c r="M31" t="n">
        <v>22</v>
      </c>
      <c r="N31" t="n">
        <v>50.95</v>
      </c>
      <c r="O31" t="n">
        <v>28023.89</v>
      </c>
      <c r="P31" t="n">
        <v>256.31</v>
      </c>
      <c r="Q31" t="n">
        <v>444.55</v>
      </c>
      <c r="R31" t="n">
        <v>82.77</v>
      </c>
      <c r="S31" t="n">
        <v>48.21</v>
      </c>
      <c r="T31" t="n">
        <v>11270.42</v>
      </c>
      <c r="U31" t="n">
        <v>0.58</v>
      </c>
      <c r="V31" t="n">
        <v>0.76</v>
      </c>
      <c r="W31" t="n">
        <v>0.2</v>
      </c>
      <c r="X31" t="n">
        <v>0.68</v>
      </c>
      <c r="Y31" t="n">
        <v>1</v>
      </c>
      <c r="Z31" t="n">
        <v>10</v>
      </c>
      <c r="AA31" t="n">
        <v>451.0741889532033</v>
      </c>
      <c r="AB31" t="n">
        <v>617.1796053145194</v>
      </c>
      <c r="AC31" t="n">
        <v>558.2768500003175</v>
      </c>
      <c r="AD31" t="n">
        <v>451074.1889532033</v>
      </c>
      <c r="AE31" t="n">
        <v>617179.6053145195</v>
      </c>
      <c r="AF31" t="n">
        <v>6.046737370546888e-06</v>
      </c>
      <c r="AG31" t="n">
        <v>25</v>
      </c>
      <c r="AH31" t="n">
        <v>558276.8500003174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4.6518</v>
      </c>
      <c r="E32" t="n">
        <v>21.5</v>
      </c>
      <c r="F32" t="n">
        <v>17.91</v>
      </c>
      <c r="G32" t="n">
        <v>46.73</v>
      </c>
      <c r="H32" t="n">
        <v>0.67</v>
      </c>
      <c r="I32" t="n">
        <v>23</v>
      </c>
      <c r="J32" t="n">
        <v>225.74</v>
      </c>
      <c r="K32" t="n">
        <v>56.13</v>
      </c>
      <c r="L32" t="n">
        <v>8.5</v>
      </c>
      <c r="M32" t="n">
        <v>21</v>
      </c>
      <c r="N32" t="n">
        <v>51.11</v>
      </c>
      <c r="O32" t="n">
        <v>28075.56</v>
      </c>
      <c r="P32" t="n">
        <v>255.59</v>
      </c>
      <c r="Q32" t="n">
        <v>444.56</v>
      </c>
      <c r="R32" t="n">
        <v>81.43000000000001</v>
      </c>
      <c r="S32" t="n">
        <v>48.21</v>
      </c>
      <c r="T32" t="n">
        <v>10606.94</v>
      </c>
      <c r="U32" t="n">
        <v>0.59</v>
      </c>
      <c r="V32" t="n">
        <v>0.76</v>
      </c>
      <c r="W32" t="n">
        <v>0.2</v>
      </c>
      <c r="X32" t="n">
        <v>0.64</v>
      </c>
      <c r="Y32" t="n">
        <v>1</v>
      </c>
      <c r="Z32" t="n">
        <v>10</v>
      </c>
      <c r="AA32" t="n">
        <v>449.768293418445</v>
      </c>
      <c r="AB32" t="n">
        <v>615.3928214318182</v>
      </c>
      <c r="AC32" t="n">
        <v>556.6605942636143</v>
      </c>
      <c r="AD32" t="n">
        <v>449768.293418445</v>
      </c>
      <c r="AE32" t="n">
        <v>615392.8214318182</v>
      </c>
      <c r="AF32" t="n">
        <v>6.070225926951965e-06</v>
      </c>
      <c r="AG32" t="n">
        <v>25</v>
      </c>
      <c r="AH32" t="n">
        <v>556660.5942636143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4.6696</v>
      </c>
      <c r="E33" t="n">
        <v>21.42</v>
      </c>
      <c r="F33" t="n">
        <v>17.87</v>
      </c>
      <c r="G33" t="n">
        <v>48.75</v>
      </c>
      <c r="H33" t="n">
        <v>0.6899999999999999</v>
      </c>
      <c r="I33" t="n">
        <v>22</v>
      </c>
      <c r="J33" t="n">
        <v>226.16</v>
      </c>
      <c r="K33" t="n">
        <v>56.13</v>
      </c>
      <c r="L33" t="n">
        <v>8.75</v>
      </c>
      <c r="M33" t="n">
        <v>20</v>
      </c>
      <c r="N33" t="n">
        <v>51.28</v>
      </c>
      <c r="O33" t="n">
        <v>28127.29</v>
      </c>
      <c r="P33" t="n">
        <v>254.6</v>
      </c>
      <c r="Q33" t="n">
        <v>444.55</v>
      </c>
      <c r="R33" t="n">
        <v>80.12</v>
      </c>
      <c r="S33" t="n">
        <v>48.21</v>
      </c>
      <c r="T33" t="n">
        <v>9955.139999999999</v>
      </c>
      <c r="U33" t="n">
        <v>0.6</v>
      </c>
      <c r="V33" t="n">
        <v>0.76</v>
      </c>
      <c r="W33" t="n">
        <v>0.2</v>
      </c>
      <c r="X33" t="n">
        <v>0.6</v>
      </c>
      <c r="Y33" t="n">
        <v>1</v>
      </c>
      <c r="Z33" t="n">
        <v>10</v>
      </c>
      <c r="AA33" t="n">
        <v>448.3411465822407</v>
      </c>
      <c r="AB33" t="n">
        <v>613.4401361692487</v>
      </c>
      <c r="AC33" t="n">
        <v>554.8942705418934</v>
      </c>
      <c r="AD33" t="n">
        <v>448341.1465822407</v>
      </c>
      <c r="AE33" t="n">
        <v>613440.1361692487</v>
      </c>
      <c r="AF33" t="n">
        <v>6.093453499396985e-06</v>
      </c>
      <c r="AG33" t="n">
        <v>25</v>
      </c>
      <c r="AH33" t="n">
        <v>554894.2705418934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4.6648</v>
      </c>
      <c r="E34" t="n">
        <v>21.44</v>
      </c>
      <c r="F34" t="n">
        <v>17.9</v>
      </c>
      <c r="G34" t="n">
        <v>48.81</v>
      </c>
      <c r="H34" t="n">
        <v>0.71</v>
      </c>
      <c r="I34" t="n">
        <v>22</v>
      </c>
      <c r="J34" t="n">
        <v>226.58</v>
      </c>
      <c r="K34" t="n">
        <v>56.13</v>
      </c>
      <c r="L34" t="n">
        <v>9</v>
      </c>
      <c r="M34" t="n">
        <v>20</v>
      </c>
      <c r="N34" t="n">
        <v>51.45</v>
      </c>
      <c r="O34" t="n">
        <v>28179.08</v>
      </c>
      <c r="P34" t="n">
        <v>254.57</v>
      </c>
      <c r="Q34" t="n">
        <v>444.57</v>
      </c>
      <c r="R34" t="n">
        <v>80.8</v>
      </c>
      <c r="S34" t="n">
        <v>48.21</v>
      </c>
      <c r="T34" t="n">
        <v>10293.95</v>
      </c>
      <c r="U34" t="n">
        <v>0.6</v>
      </c>
      <c r="V34" t="n">
        <v>0.76</v>
      </c>
      <c r="W34" t="n">
        <v>0.2</v>
      </c>
      <c r="X34" t="n">
        <v>0.62</v>
      </c>
      <c r="Y34" t="n">
        <v>1</v>
      </c>
      <c r="Z34" t="n">
        <v>10</v>
      </c>
      <c r="AA34" t="n">
        <v>448.6432168734922</v>
      </c>
      <c r="AB34" t="n">
        <v>613.8534420681397</v>
      </c>
      <c r="AC34" t="n">
        <v>555.2681311058727</v>
      </c>
      <c r="AD34" t="n">
        <v>448643.2168734922</v>
      </c>
      <c r="AE34" t="n">
        <v>613853.4420681397</v>
      </c>
      <c r="AF34" t="n">
        <v>6.087189884355631e-06</v>
      </c>
      <c r="AG34" t="n">
        <v>25</v>
      </c>
      <c r="AH34" t="n">
        <v>555268.1311058727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4.6824</v>
      </c>
      <c r="E35" t="n">
        <v>21.36</v>
      </c>
      <c r="F35" t="n">
        <v>17.86</v>
      </c>
      <c r="G35" t="n">
        <v>51.02</v>
      </c>
      <c r="H35" t="n">
        <v>0.72</v>
      </c>
      <c r="I35" t="n">
        <v>21</v>
      </c>
      <c r="J35" t="n">
        <v>227</v>
      </c>
      <c r="K35" t="n">
        <v>56.13</v>
      </c>
      <c r="L35" t="n">
        <v>9.25</v>
      </c>
      <c r="M35" t="n">
        <v>19</v>
      </c>
      <c r="N35" t="n">
        <v>51.62</v>
      </c>
      <c r="O35" t="n">
        <v>28230.92</v>
      </c>
      <c r="P35" t="n">
        <v>253.67</v>
      </c>
      <c r="Q35" t="n">
        <v>444.56</v>
      </c>
      <c r="R35" t="n">
        <v>79.47</v>
      </c>
      <c r="S35" t="n">
        <v>48.21</v>
      </c>
      <c r="T35" t="n">
        <v>9635.799999999999</v>
      </c>
      <c r="U35" t="n">
        <v>0.61</v>
      </c>
      <c r="V35" t="n">
        <v>0.76</v>
      </c>
      <c r="W35" t="n">
        <v>0.2</v>
      </c>
      <c r="X35" t="n">
        <v>0.58</v>
      </c>
      <c r="Y35" t="n">
        <v>1</v>
      </c>
      <c r="Z35" t="n">
        <v>10</v>
      </c>
      <c r="AA35" t="n">
        <v>447.2792504704058</v>
      </c>
      <c r="AB35" t="n">
        <v>611.9872030614862</v>
      </c>
      <c r="AC35" t="n">
        <v>553.5800033307313</v>
      </c>
      <c r="AD35" t="n">
        <v>447279.2504704058</v>
      </c>
      <c r="AE35" t="n">
        <v>611987.2030614861</v>
      </c>
      <c r="AF35" t="n">
        <v>6.110156472840596e-06</v>
      </c>
      <c r="AG35" t="n">
        <v>25</v>
      </c>
      <c r="AH35" t="n">
        <v>553580.0033307313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4.6854</v>
      </c>
      <c r="E36" t="n">
        <v>21.34</v>
      </c>
      <c r="F36" t="n">
        <v>17.84</v>
      </c>
      <c r="G36" t="n">
        <v>50.98</v>
      </c>
      <c r="H36" t="n">
        <v>0.74</v>
      </c>
      <c r="I36" t="n">
        <v>21</v>
      </c>
      <c r="J36" t="n">
        <v>227.42</v>
      </c>
      <c r="K36" t="n">
        <v>56.13</v>
      </c>
      <c r="L36" t="n">
        <v>9.5</v>
      </c>
      <c r="M36" t="n">
        <v>19</v>
      </c>
      <c r="N36" t="n">
        <v>51.8</v>
      </c>
      <c r="O36" t="n">
        <v>28282.83</v>
      </c>
      <c r="P36" t="n">
        <v>253.59</v>
      </c>
      <c r="Q36" t="n">
        <v>444.56</v>
      </c>
      <c r="R36" t="n">
        <v>79.06</v>
      </c>
      <c r="S36" t="n">
        <v>48.21</v>
      </c>
      <c r="T36" t="n">
        <v>9430.129999999999</v>
      </c>
      <c r="U36" t="n">
        <v>0.61</v>
      </c>
      <c r="V36" t="n">
        <v>0.76</v>
      </c>
      <c r="W36" t="n">
        <v>0.2</v>
      </c>
      <c r="X36" t="n">
        <v>0.57</v>
      </c>
      <c r="Y36" t="n">
        <v>1</v>
      </c>
      <c r="Z36" t="n">
        <v>10</v>
      </c>
      <c r="AA36" t="n">
        <v>447.0363098452032</v>
      </c>
      <c r="AB36" t="n">
        <v>611.6548009802999</v>
      </c>
      <c r="AC36" t="n">
        <v>553.2793252376441</v>
      </c>
      <c r="AD36" t="n">
        <v>447036.3098452032</v>
      </c>
      <c r="AE36" t="n">
        <v>611654.8009802999</v>
      </c>
      <c r="AF36" t="n">
        <v>6.114071232241441e-06</v>
      </c>
      <c r="AG36" t="n">
        <v>25</v>
      </c>
      <c r="AH36" t="n">
        <v>553279.3252376441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4.7004</v>
      </c>
      <c r="E37" t="n">
        <v>21.28</v>
      </c>
      <c r="F37" t="n">
        <v>17.82</v>
      </c>
      <c r="G37" t="n">
        <v>53.45</v>
      </c>
      <c r="H37" t="n">
        <v>0.76</v>
      </c>
      <c r="I37" t="n">
        <v>20</v>
      </c>
      <c r="J37" t="n">
        <v>227.84</v>
      </c>
      <c r="K37" t="n">
        <v>56.13</v>
      </c>
      <c r="L37" t="n">
        <v>9.75</v>
      </c>
      <c r="M37" t="n">
        <v>18</v>
      </c>
      <c r="N37" t="n">
        <v>51.97</v>
      </c>
      <c r="O37" t="n">
        <v>28334.8</v>
      </c>
      <c r="P37" t="n">
        <v>253.04</v>
      </c>
      <c r="Q37" t="n">
        <v>444.56</v>
      </c>
      <c r="R37" t="n">
        <v>78.2</v>
      </c>
      <c r="S37" t="n">
        <v>48.21</v>
      </c>
      <c r="T37" t="n">
        <v>9003.530000000001</v>
      </c>
      <c r="U37" t="n">
        <v>0.62</v>
      </c>
      <c r="V37" t="n">
        <v>0.77</v>
      </c>
      <c r="W37" t="n">
        <v>0.2</v>
      </c>
      <c r="X37" t="n">
        <v>0.54</v>
      </c>
      <c r="Y37" t="n">
        <v>1</v>
      </c>
      <c r="Z37" t="n">
        <v>10</v>
      </c>
      <c r="AA37" t="n">
        <v>446.0477004718481</v>
      </c>
      <c r="AB37" t="n">
        <v>610.3021420213082</v>
      </c>
      <c r="AC37" t="n">
        <v>552.0557621512299</v>
      </c>
      <c r="AD37" t="n">
        <v>446047.7004718481</v>
      </c>
      <c r="AE37" t="n">
        <v>610302.1420213082</v>
      </c>
      <c r="AF37" t="n">
        <v>6.133645029245673e-06</v>
      </c>
      <c r="AG37" t="n">
        <v>25</v>
      </c>
      <c r="AH37" t="n">
        <v>552055.7621512299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4.7019</v>
      </c>
      <c r="E38" t="n">
        <v>21.27</v>
      </c>
      <c r="F38" t="n">
        <v>17.81</v>
      </c>
      <c r="G38" t="n">
        <v>53.43</v>
      </c>
      <c r="H38" t="n">
        <v>0.78</v>
      </c>
      <c r="I38" t="n">
        <v>20</v>
      </c>
      <c r="J38" t="n">
        <v>228.27</v>
      </c>
      <c r="K38" t="n">
        <v>56.13</v>
      </c>
      <c r="L38" t="n">
        <v>10</v>
      </c>
      <c r="M38" t="n">
        <v>18</v>
      </c>
      <c r="N38" t="n">
        <v>52.14</v>
      </c>
      <c r="O38" t="n">
        <v>28386.82</v>
      </c>
      <c r="P38" t="n">
        <v>252.52</v>
      </c>
      <c r="Q38" t="n">
        <v>444.61</v>
      </c>
      <c r="R38" t="n">
        <v>77.98999999999999</v>
      </c>
      <c r="S38" t="n">
        <v>48.21</v>
      </c>
      <c r="T38" t="n">
        <v>8900.459999999999</v>
      </c>
      <c r="U38" t="n">
        <v>0.62</v>
      </c>
      <c r="V38" t="n">
        <v>0.77</v>
      </c>
      <c r="W38" t="n">
        <v>0.2</v>
      </c>
      <c r="X38" t="n">
        <v>0.53</v>
      </c>
      <c r="Y38" t="n">
        <v>1</v>
      </c>
      <c r="Z38" t="n">
        <v>10</v>
      </c>
      <c r="AA38" t="n">
        <v>445.6801382441072</v>
      </c>
      <c r="AB38" t="n">
        <v>609.7992271656119</v>
      </c>
      <c r="AC38" t="n">
        <v>551.6008447835158</v>
      </c>
      <c r="AD38" t="n">
        <v>445680.1382441072</v>
      </c>
      <c r="AE38" t="n">
        <v>609799.2271656119</v>
      </c>
      <c r="AF38" t="n">
        <v>6.135602408946096e-06</v>
      </c>
      <c r="AG38" t="n">
        <v>25</v>
      </c>
      <c r="AH38" t="n">
        <v>551600.8447835158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4.7185</v>
      </c>
      <c r="E39" t="n">
        <v>21.19</v>
      </c>
      <c r="F39" t="n">
        <v>17.78</v>
      </c>
      <c r="G39" t="n">
        <v>56.14</v>
      </c>
      <c r="H39" t="n">
        <v>0.8</v>
      </c>
      <c r="I39" t="n">
        <v>19</v>
      </c>
      <c r="J39" t="n">
        <v>228.69</v>
      </c>
      <c r="K39" t="n">
        <v>56.13</v>
      </c>
      <c r="L39" t="n">
        <v>10.25</v>
      </c>
      <c r="M39" t="n">
        <v>17</v>
      </c>
      <c r="N39" t="n">
        <v>52.31</v>
      </c>
      <c r="O39" t="n">
        <v>28438.91</v>
      </c>
      <c r="P39" t="n">
        <v>251.93</v>
      </c>
      <c r="Q39" t="n">
        <v>444.56</v>
      </c>
      <c r="R39" t="n">
        <v>76.83</v>
      </c>
      <c r="S39" t="n">
        <v>48.21</v>
      </c>
      <c r="T39" t="n">
        <v>8324.049999999999</v>
      </c>
      <c r="U39" t="n">
        <v>0.63</v>
      </c>
      <c r="V39" t="n">
        <v>0.77</v>
      </c>
      <c r="W39" t="n">
        <v>0.2</v>
      </c>
      <c r="X39" t="n">
        <v>0.5</v>
      </c>
      <c r="Y39" t="n">
        <v>1</v>
      </c>
      <c r="Z39" t="n">
        <v>10</v>
      </c>
      <c r="AA39" t="n">
        <v>444.5753611139523</v>
      </c>
      <c r="AB39" t="n">
        <v>608.2876223568071</v>
      </c>
      <c r="AC39" t="n">
        <v>550.2335054161125</v>
      </c>
      <c r="AD39" t="n">
        <v>444575.3611139524</v>
      </c>
      <c r="AE39" t="n">
        <v>608287.6223568071</v>
      </c>
      <c r="AF39" t="n">
        <v>6.157264077630776e-06</v>
      </c>
      <c r="AG39" t="n">
        <v>25</v>
      </c>
      <c r="AH39" t="n">
        <v>550233.5054161125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4.7339</v>
      </c>
      <c r="E40" t="n">
        <v>21.12</v>
      </c>
      <c r="F40" t="n">
        <v>17.71</v>
      </c>
      <c r="G40" t="n">
        <v>55.92</v>
      </c>
      <c r="H40" t="n">
        <v>0.8100000000000001</v>
      </c>
      <c r="I40" t="n">
        <v>19</v>
      </c>
      <c r="J40" t="n">
        <v>229.11</v>
      </c>
      <c r="K40" t="n">
        <v>56.13</v>
      </c>
      <c r="L40" t="n">
        <v>10.5</v>
      </c>
      <c r="M40" t="n">
        <v>17</v>
      </c>
      <c r="N40" t="n">
        <v>52.48</v>
      </c>
      <c r="O40" t="n">
        <v>28491.06</v>
      </c>
      <c r="P40" t="n">
        <v>250.32</v>
      </c>
      <c r="Q40" t="n">
        <v>444.56</v>
      </c>
      <c r="R40" t="n">
        <v>74.45999999999999</v>
      </c>
      <c r="S40" t="n">
        <v>48.21</v>
      </c>
      <c r="T40" t="n">
        <v>7141.93</v>
      </c>
      <c r="U40" t="n">
        <v>0.65</v>
      </c>
      <c r="V40" t="n">
        <v>0.77</v>
      </c>
      <c r="W40" t="n">
        <v>0.19</v>
      </c>
      <c r="X40" t="n">
        <v>0.43</v>
      </c>
      <c r="Y40" t="n">
        <v>1</v>
      </c>
      <c r="Z40" t="n">
        <v>10</v>
      </c>
      <c r="AA40" t="n">
        <v>442.8581506092157</v>
      </c>
      <c r="AB40" t="n">
        <v>605.9380591862456</v>
      </c>
      <c r="AC40" t="n">
        <v>548.108181256917</v>
      </c>
      <c r="AD40" t="n">
        <v>442858.1506092157</v>
      </c>
      <c r="AE40" t="n">
        <v>605938.0591862455</v>
      </c>
      <c r="AF40" t="n">
        <v>6.177359842555121e-06</v>
      </c>
      <c r="AG40" t="n">
        <v>25</v>
      </c>
      <c r="AH40" t="n">
        <v>548108.181256917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4.743</v>
      </c>
      <c r="E41" t="n">
        <v>21.08</v>
      </c>
      <c r="F41" t="n">
        <v>17.71</v>
      </c>
      <c r="G41" t="n">
        <v>59.04</v>
      </c>
      <c r="H41" t="n">
        <v>0.83</v>
      </c>
      <c r="I41" t="n">
        <v>18</v>
      </c>
      <c r="J41" t="n">
        <v>229.53</v>
      </c>
      <c r="K41" t="n">
        <v>56.13</v>
      </c>
      <c r="L41" t="n">
        <v>10.75</v>
      </c>
      <c r="M41" t="n">
        <v>16</v>
      </c>
      <c r="N41" t="n">
        <v>52.66</v>
      </c>
      <c r="O41" t="n">
        <v>28543.27</v>
      </c>
      <c r="P41" t="n">
        <v>250.07</v>
      </c>
      <c r="Q41" t="n">
        <v>444.56</v>
      </c>
      <c r="R41" t="n">
        <v>74.95</v>
      </c>
      <c r="S41" t="n">
        <v>48.21</v>
      </c>
      <c r="T41" t="n">
        <v>7391.43</v>
      </c>
      <c r="U41" t="n">
        <v>0.64</v>
      </c>
      <c r="V41" t="n">
        <v>0.77</v>
      </c>
      <c r="W41" t="n">
        <v>0.18</v>
      </c>
      <c r="X41" t="n">
        <v>0.43</v>
      </c>
      <c r="Y41" t="n">
        <v>1</v>
      </c>
      <c r="Z41" t="n">
        <v>10</v>
      </c>
      <c r="AA41" t="n">
        <v>442.3593472593533</v>
      </c>
      <c r="AB41" t="n">
        <v>605.255574437313</v>
      </c>
      <c r="AC41" t="n">
        <v>547.490831894549</v>
      </c>
      <c r="AD41" t="n">
        <v>442359.3472593533</v>
      </c>
      <c r="AE41" t="n">
        <v>605255.574437313</v>
      </c>
      <c r="AF41" t="n">
        <v>6.189234612737688e-06</v>
      </c>
      <c r="AG41" t="n">
        <v>25</v>
      </c>
      <c r="AH41" t="n">
        <v>547490.8318945491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4.7279</v>
      </c>
      <c r="E42" t="n">
        <v>21.15</v>
      </c>
      <c r="F42" t="n">
        <v>17.78</v>
      </c>
      <c r="G42" t="n">
        <v>59.26</v>
      </c>
      <c r="H42" t="n">
        <v>0.85</v>
      </c>
      <c r="I42" t="n">
        <v>18</v>
      </c>
      <c r="J42" t="n">
        <v>229.96</v>
      </c>
      <c r="K42" t="n">
        <v>56.13</v>
      </c>
      <c r="L42" t="n">
        <v>11</v>
      </c>
      <c r="M42" t="n">
        <v>16</v>
      </c>
      <c r="N42" t="n">
        <v>52.83</v>
      </c>
      <c r="O42" t="n">
        <v>28595.54</v>
      </c>
      <c r="P42" t="n">
        <v>250.95</v>
      </c>
      <c r="Q42" t="n">
        <v>444.55</v>
      </c>
      <c r="R42" t="n">
        <v>77.03</v>
      </c>
      <c r="S42" t="n">
        <v>48.21</v>
      </c>
      <c r="T42" t="n">
        <v>8430.280000000001</v>
      </c>
      <c r="U42" t="n">
        <v>0.63</v>
      </c>
      <c r="V42" t="n">
        <v>0.77</v>
      </c>
      <c r="W42" t="n">
        <v>0.19</v>
      </c>
      <c r="X42" t="n">
        <v>0.5</v>
      </c>
      <c r="Y42" t="n">
        <v>1</v>
      </c>
      <c r="Z42" t="n">
        <v>10</v>
      </c>
      <c r="AA42" t="n">
        <v>443.6858246211683</v>
      </c>
      <c r="AB42" t="n">
        <v>607.0705192837993</v>
      </c>
      <c r="AC42" t="n">
        <v>549.132560952178</v>
      </c>
      <c r="AD42" t="n">
        <v>443685.8246211683</v>
      </c>
      <c r="AE42" t="n">
        <v>607070.5192837993</v>
      </c>
      <c r="AF42" t="n">
        <v>6.169530323753428e-06</v>
      </c>
      <c r="AG42" t="n">
        <v>25</v>
      </c>
      <c r="AH42" t="n">
        <v>549132.560952178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4.7469</v>
      </c>
      <c r="E43" t="n">
        <v>21.07</v>
      </c>
      <c r="F43" t="n">
        <v>17.74</v>
      </c>
      <c r="G43" t="n">
        <v>62.6</v>
      </c>
      <c r="H43" t="n">
        <v>0.87</v>
      </c>
      <c r="I43" t="n">
        <v>17</v>
      </c>
      <c r="J43" t="n">
        <v>230.38</v>
      </c>
      <c r="K43" t="n">
        <v>56.13</v>
      </c>
      <c r="L43" t="n">
        <v>11.25</v>
      </c>
      <c r="M43" t="n">
        <v>15</v>
      </c>
      <c r="N43" t="n">
        <v>53</v>
      </c>
      <c r="O43" t="n">
        <v>28647.87</v>
      </c>
      <c r="P43" t="n">
        <v>249.86</v>
      </c>
      <c r="Q43" t="n">
        <v>444.55</v>
      </c>
      <c r="R43" t="n">
        <v>75.63</v>
      </c>
      <c r="S43" t="n">
        <v>48.21</v>
      </c>
      <c r="T43" t="n">
        <v>7735.04</v>
      </c>
      <c r="U43" t="n">
        <v>0.64</v>
      </c>
      <c r="V43" t="n">
        <v>0.77</v>
      </c>
      <c r="W43" t="n">
        <v>0.19</v>
      </c>
      <c r="X43" t="n">
        <v>0.46</v>
      </c>
      <c r="Y43" t="n">
        <v>1</v>
      </c>
      <c r="Z43" t="n">
        <v>10</v>
      </c>
      <c r="AA43" t="n">
        <v>442.204639820911</v>
      </c>
      <c r="AB43" t="n">
        <v>605.0438968948258</v>
      </c>
      <c r="AC43" t="n">
        <v>547.2993565596256</v>
      </c>
      <c r="AD43" t="n">
        <v>442204.639820911</v>
      </c>
      <c r="AE43" t="n">
        <v>605043.8968948259</v>
      </c>
      <c r="AF43" t="n">
        <v>6.194323799958788e-06</v>
      </c>
      <c r="AG43" t="n">
        <v>25</v>
      </c>
      <c r="AH43" t="n">
        <v>547299.3565596256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4.7444</v>
      </c>
      <c r="E44" t="n">
        <v>21.08</v>
      </c>
      <c r="F44" t="n">
        <v>17.75</v>
      </c>
      <c r="G44" t="n">
        <v>62.64</v>
      </c>
      <c r="H44" t="n">
        <v>0.89</v>
      </c>
      <c r="I44" t="n">
        <v>17</v>
      </c>
      <c r="J44" t="n">
        <v>230.81</v>
      </c>
      <c r="K44" t="n">
        <v>56.13</v>
      </c>
      <c r="L44" t="n">
        <v>11.5</v>
      </c>
      <c r="M44" t="n">
        <v>15</v>
      </c>
      <c r="N44" t="n">
        <v>53.18</v>
      </c>
      <c r="O44" t="n">
        <v>28700.26</v>
      </c>
      <c r="P44" t="n">
        <v>250.25</v>
      </c>
      <c r="Q44" t="n">
        <v>444.55</v>
      </c>
      <c r="R44" t="n">
        <v>76.03</v>
      </c>
      <c r="S44" t="n">
        <v>48.21</v>
      </c>
      <c r="T44" t="n">
        <v>7932.7</v>
      </c>
      <c r="U44" t="n">
        <v>0.63</v>
      </c>
      <c r="V44" t="n">
        <v>0.77</v>
      </c>
      <c r="W44" t="n">
        <v>0.19</v>
      </c>
      <c r="X44" t="n">
        <v>0.47</v>
      </c>
      <c r="Y44" t="n">
        <v>1</v>
      </c>
      <c r="Z44" t="n">
        <v>10</v>
      </c>
      <c r="AA44" t="n">
        <v>442.5420761194055</v>
      </c>
      <c r="AB44" t="n">
        <v>605.5055921250648</v>
      </c>
      <c r="AC44" t="n">
        <v>547.7169882450838</v>
      </c>
      <c r="AD44" t="n">
        <v>442542.0761194055</v>
      </c>
      <c r="AE44" t="n">
        <v>605505.5921250648</v>
      </c>
      <c r="AF44" t="n">
        <v>6.191061500458082e-06</v>
      </c>
      <c r="AG44" t="n">
        <v>25</v>
      </c>
      <c r="AH44" t="n">
        <v>547716.9882450838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4.7436</v>
      </c>
      <c r="E45" t="n">
        <v>21.08</v>
      </c>
      <c r="F45" t="n">
        <v>17.75</v>
      </c>
      <c r="G45" t="n">
        <v>62.65</v>
      </c>
      <c r="H45" t="n">
        <v>0.9</v>
      </c>
      <c r="I45" t="n">
        <v>17</v>
      </c>
      <c r="J45" t="n">
        <v>231.23</v>
      </c>
      <c r="K45" t="n">
        <v>56.13</v>
      </c>
      <c r="L45" t="n">
        <v>11.75</v>
      </c>
      <c r="M45" t="n">
        <v>15</v>
      </c>
      <c r="N45" t="n">
        <v>53.36</v>
      </c>
      <c r="O45" t="n">
        <v>28752.71</v>
      </c>
      <c r="P45" t="n">
        <v>249.65</v>
      </c>
      <c r="Q45" t="n">
        <v>444.55</v>
      </c>
      <c r="R45" t="n">
        <v>76.06</v>
      </c>
      <c r="S45" t="n">
        <v>48.21</v>
      </c>
      <c r="T45" t="n">
        <v>7948.15</v>
      </c>
      <c r="U45" t="n">
        <v>0.63</v>
      </c>
      <c r="V45" t="n">
        <v>0.77</v>
      </c>
      <c r="W45" t="n">
        <v>0.19</v>
      </c>
      <c r="X45" t="n">
        <v>0.47</v>
      </c>
      <c r="Y45" t="n">
        <v>1</v>
      </c>
      <c r="Z45" t="n">
        <v>10</v>
      </c>
      <c r="AA45" t="n">
        <v>442.2687363853651</v>
      </c>
      <c r="AB45" t="n">
        <v>605.1315966420527</v>
      </c>
      <c r="AC45" t="n">
        <v>547.3786863660646</v>
      </c>
      <c r="AD45" t="n">
        <v>442268.7363853651</v>
      </c>
      <c r="AE45" t="n">
        <v>605131.5966420528</v>
      </c>
      <c r="AF45" t="n">
        <v>6.190017564617856e-06</v>
      </c>
      <c r="AG45" t="n">
        <v>25</v>
      </c>
      <c r="AH45" t="n">
        <v>547378.6863660646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4.7652</v>
      </c>
      <c r="E46" t="n">
        <v>20.99</v>
      </c>
      <c r="F46" t="n">
        <v>17.7</v>
      </c>
      <c r="G46" t="n">
        <v>66.36</v>
      </c>
      <c r="H46" t="n">
        <v>0.92</v>
      </c>
      <c r="I46" t="n">
        <v>16</v>
      </c>
      <c r="J46" t="n">
        <v>231.66</v>
      </c>
      <c r="K46" t="n">
        <v>56.13</v>
      </c>
      <c r="L46" t="n">
        <v>12</v>
      </c>
      <c r="M46" t="n">
        <v>14</v>
      </c>
      <c r="N46" t="n">
        <v>53.53</v>
      </c>
      <c r="O46" t="n">
        <v>28805.23</v>
      </c>
      <c r="P46" t="n">
        <v>248.49</v>
      </c>
      <c r="Q46" t="n">
        <v>444.55</v>
      </c>
      <c r="R46" t="n">
        <v>74.42</v>
      </c>
      <c r="S46" t="n">
        <v>48.21</v>
      </c>
      <c r="T46" t="n">
        <v>7134.82</v>
      </c>
      <c r="U46" t="n">
        <v>0.65</v>
      </c>
      <c r="V46" t="n">
        <v>0.77</v>
      </c>
      <c r="W46" t="n">
        <v>0.19</v>
      </c>
      <c r="X46" t="n">
        <v>0.42</v>
      </c>
      <c r="Y46" t="n">
        <v>1</v>
      </c>
      <c r="Z46" t="n">
        <v>10</v>
      </c>
      <c r="AA46" t="n">
        <v>440.6212648171538</v>
      </c>
      <c r="AB46" t="n">
        <v>602.87745336111</v>
      </c>
      <c r="AC46" t="n">
        <v>545.339675356145</v>
      </c>
      <c r="AD46" t="n">
        <v>440621.2648171537</v>
      </c>
      <c r="AE46" t="n">
        <v>602877.4533611101</v>
      </c>
      <c r="AF46" t="n">
        <v>6.218203832303948e-06</v>
      </c>
      <c r="AG46" t="n">
        <v>25</v>
      </c>
      <c r="AH46" t="n">
        <v>545339.675356145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4.7626</v>
      </c>
      <c r="E47" t="n">
        <v>21</v>
      </c>
      <c r="F47" t="n">
        <v>17.71</v>
      </c>
      <c r="G47" t="n">
        <v>66.41</v>
      </c>
      <c r="H47" t="n">
        <v>0.9399999999999999</v>
      </c>
      <c r="I47" t="n">
        <v>16</v>
      </c>
      <c r="J47" t="n">
        <v>232.08</v>
      </c>
      <c r="K47" t="n">
        <v>56.13</v>
      </c>
      <c r="L47" t="n">
        <v>12.25</v>
      </c>
      <c r="M47" t="n">
        <v>14</v>
      </c>
      <c r="N47" t="n">
        <v>53.71</v>
      </c>
      <c r="O47" t="n">
        <v>28857.81</v>
      </c>
      <c r="P47" t="n">
        <v>248.71</v>
      </c>
      <c r="Q47" t="n">
        <v>444.56</v>
      </c>
      <c r="R47" t="n">
        <v>74.75</v>
      </c>
      <c r="S47" t="n">
        <v>48.21</v>
      </c>
      <c r="T47" t="n">
        <v>7300.35</v>
      </c>
      <c r="U47" t="n">
        <v>0.64</v>
      </c>
      <c r="V47" t="n">
        <v>0.77</v>
      </c>
      <c r="W47" t="n">
        <v>0.19</v>
      </c>
      <c r="X47" t="n">
        <v>0.43</v>
      </c>
      <c r="Y47" t="n">
        <v>1</v>
      </c>
      <c r="Z47" t="n">
        <v>10</v>
      </c>
      <c r="AA47" t="n">
        <v>440.874263993381</v>
      </c>
      <c r="AB47" t="n">
        <v>603.2236179955602</v>
      </c>
      <c r="AC47" t="n">
        <v>545.6528025237283</v>
      </c>
      <c r="AD47" t="n">
        <v>440874.2639933809</v>
      </c>
      <c r="AE47" t="n">
        <v>603223.6179955602</v>
      </c>
      <c r="AF47" t="n">
        <v>6.214811040823215e-06</v>
      </c>
      <c r="AG47" t="n">
        <v>25</v>
      </c>
      <c r="AH47" t="n">
        <v>545652.8025237282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4.7624</v>
      </c>
      <c r="E48" t="n">
        <v>21</v>
      </c>
      <c r="F48" t="n">
        <v>17.71</v>
      </c>
      <c r="G48" t="n">
        <v>66.41</v>
      </c>
      <c r="H48" t="n">
        <v>0.96</v>
      </c>
      <c r="I48" t="n">
        <v>16</v>
      </c>
      <c r="J48" t="n">
        <v>232.51</v>
      </c>
      <c r="K48" t="n">
        <v>56.13</v>
      </c>
      <c r="L48" t="n">
        <v>12.5</v>
      </c>
      <c r="M48" t="n">
        <v>14</v>
      </c>
      <c r="N48" t="n">
        <v>53.88</v>
      </c>
      <c r="O48" t="n">
        <v>28910.45</v>
      </c>
      <c r="P48" t="n">
        <v>248.44</v>
      </c>
      <c r="Q48" t="n">
        <v>444.56</v>
      </c>
      <c r="R48" t="n">
        <v>74.70999999999999</v>
      </c>
      <c r="S48" t="n">
        <v>48.21</v>
      </c>
      <c r="T48" t="n">
        <v>7282</v>
      </c>
      <c r="U48" t="n">
        <v>0.65</v>
      </c>
      <c r="V48" t="n">
        <v>0.77</v>
      </c>
      <c r="W48" t="n">
        <v>0.19</v>
      </c>
      <c r="X48" t="n">
        <v>0.43</v>
      </c>
      <c r="Y48" t="n">
        <v>1</v>
      </c>
      <c r="Z48" t="n">
        <v>10</v>
      </c>
      <c r="AA48" t="n">
        <v>440.7451851794927</v>
      </c>
      <c r="AB48" t="n">
        <v>603.0470066678428</v>
      </c>
      <c r="AC48" t="n">
        <v>545.4930467332528</v>
      </c>
      <c r="AD48" t="n">
        <v>440745.1851794927</v>
      </c>
      <c r="AE48" t="n">
        <v>603047.0066678427</v>
      </c>
      <c r="AF48" t="n">
        <v>6.214550056863159e-06</v>
      </c>
      <c r="AG48" t="n">
        <v>25</v>
      </c>
      <c r="AH48" t="n">
        <v>545493.0467332527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4.7813</v>
      </c>
      <c r="E49" t="n">
        <v>20.91</v>
      </c>
      <c r="F49" t="n">
        <v>17.67</v>
      </c>
      <c r="G49" t="n">
        <v>70.67</v>
      </c>
      <c r="H49" t="n">
        <v>0.97</v>
      </c>
      <c r="I49" t="n">
        <v>15</v>
      </c>
      <c r="J49" t="n">
        <v>232.94</v>
      </c>
      <c r="K49" t="n">
        <v>56.13</v>
      </c>
      <c r="L49" t="n">
        <v>12.75</v>
      </c>
      <c r="M49" t="n">
        <v>13</v>
      </c>
      <c r="N49" t="n">
        <v>54.06</v>
      </c>
      <c r="O49" t="n">
        <v>28963.15</v>
      </c>
      <c r="P49" t="n">
        <v>247.6</v>
      </c>
      <c r="Q49" t="n">
        <v>444.59</v>
      </c>
      <c r="R49" t="n">
        <v>73.28</v>
      </c>
      <c r="S49" t="n">
        <v>48.21</v>
      </c>
      <c r="T49" t="n">
        <v>6567.56</v>
      </c>
      <c r="U49" t="n">
        <v>0.66</v>
      </c>
      <c r="V49" t="n">
        <v>0.77</v>
      </c>
      <c r="W49" t="n">
        <v>0.19</v>
      </c>
      <c r="X49" t="n">
        <v>0.39</v>
      </c>
      <c r="Y49" t="n">
        <v>1</v>
      </c>
      <c r="Z49" t="n">
        <v>10</v>
      </c>
      <c r="AA49" t="n">
        <v>439.4168100970992</v>
      </c>
      <c r="AB49" t="n">
        <v>601.2294652763393</v>
      </c>
      <c r="AC49" t="n">
        <v>543.848968941219</v>
      </c>
      <c r="AD49" t="n">
        <v>439416.8100970992</v>
      </c>
      <c r="AE49" t="n">
        <v>601229.4652763393</v>
      </c>
      <c r="AF49" t="n">
        <v>6.239213041088488e-06</v>
      </c>
      <c r="AG49" t="n">
        <v>25</v>
      </c>
      <c r="AH49" t="n">
        <v>543848.968941219</v>
      </c>
    </row>
    <row r="50">
      <c r="A50" t="n">
        <v>48</v>
      </c>
      <c r="B50" t="n">
        <v>110</v>
      </c>
      <c r="C50" t="inlineStr">
        <is>
          <t xml:space="preserve">CONCLUIDO	</t>
        </is>
      </c>
      <c r="D50" t="n">
        <v>4.7798</v>
      </c>
      <c r="E50" t="n">
        <v>20.92</v>
      </c>
      <c r="F50" t="n">
        <v>17.68</v>
      </c>
      <c r="G50" t="n">
        <v>70.7</v>
      </c>
      <c r="H50" t="n">
        <v>0.99</v>
      </c>
      <c r="I50" t="n">
        <v>15</v>
      </c>
      <c r="J50" t="n">
        <v>233.37</v>
      </c>
      <c r="K50" t="n">
        <v>56.13</v>
      </c>
      <c r="L50" t="n">
        <v>13</v>
      </c>
      <c r="M50" t="n">
        <v>13</v>
      </c>
      <c r="N50" t="n">
        <v>54.24</v>
      </c>
      <c r="O50" t="n">
        <v>29015.91</v>
      </c>
      <c r="P50" t="n">
        <v>247.51</v>
      </c>
      <c r="Q50" t="n">
        <v>444.6</v>
      </c>
      <c r="R50" t="n">
        <v>73.47</v>
      </c>
      <c r="S50" t="n">
        <v>48.21</v>
      </c>
      <c r="T50" t="n">
        <v>6666.79</v>
      </c>
      <c r="U50" t="n">
        <v>0.66</v>
      </c>
      <c r="V50" t="n">
        <v>0.77</v>
      </c>
      <c r="W50" t="n">
        <v>0.19</v>
      </c>
      <c r="X50" t="n">
        <v>0.4</v>
      </c>
      <c r="Y50" t="n">
        <v>1</v>
      </c>
      <c r="Z50" t="n">
        <v>10</v>
      </c>
      <c r="AA50" t="n">
        <v>439.4676321125276</v>
      </c>
      <c r="AB50" t="n">
        <v>601.2990021999575</v>
      </c>
      <c r="AC50" t="n">
        <v>543.9118693584427</v>
      </c>
      <c r="AD50" t="n">
        <v>439467.6321125276</v>
      </c>
      <c r="AE50" t="n">
        <v>601299.0021999575</v>
      </c>
      <c r="AF50" t="n">
        <v>6.237255661388065e-06</v>
      </c>
      <c r="AG50" t="n">
        <v>25</v>
      </c>
      <c r="AH50" t="n">
        <v>543911.8693584427</v>
      </c>
    </row>
    <row r="51">
      <c r="A51" t="n">
        <v>49</v>
      </c>
      <c r="B51" t="n">
        <v>110</v>
      </c>
      <c r="C51" t="inlineStr">
        <is>
          <t xml:space="preserve">CONCLUIDO	</t>
        </is>
      </c>
      <c r="D51" t="n">
        <v>4.7811</v>
      </c>
      <c r="E51" t="n">
        <v>20.92</v>
      </c>
      <c r="F51" t="n">
        <v>17.67</v>
      </c>
      <c r="G51" t="n">
        <v>70.68000000000001</v>
      </c>
      <c r="H51" t="n">
        <v>1.01</v>
      </c>
      <c r="I51" t="n">
        <v>15</v>
      </c>
      <c r="J51" t="n">
        <v>233.79</v>
      </c>
      <c r="K51" t="n">
        <v>56.13</v>
      </c>
      <c r="L51" t="n">
        <v>13.25</v>
      </c>
      <c r="M51" t="n">
        <v>13</v>
      </c>
      <c r="N51" t="n">
        <v>54.42</v>
      </c>
      <c r="O51" t="n">
        <v>29068.74</v>
      </c>
      <c r="P51" t="n">
        <v>247.22</v>
      </c>
      <c r="Q51" t="n">
        <v>444.55</v>
      </c>
      <c r="R51" t="n">
        <v>73.31</v>
      </c>
      <c r="S51" t="n">
        <v>48.21</v>
      </c>
      <c r="T51" t="n">
        <v>6587.43</v>
      </c>
      <c r="U51" t="n">
        <v>0.66</v>
      </c>
      <c r="V51" t="n">
        <v>0.77</v>
      </c>
      <c r="W51" t="n">
        <v>0.19</v>
      </c>
      <c r="X51" t="n">
        <v>0.39</v>
      </c>
      <c r="Y51" t="n">
        <v>1</v>
      </c>
      <c r="Z51" t="n">
        <v>10</v>
      </c>
      <c r="AA51" t="n">
        <v>439.2325287096028</v>
      </c>
      <c r="AB51" t="n">
        <v>600.9773233520457</v>
      </c>
      <c r="AC51" t="n">
        <v>543.6208910882966</v>
      </c>
      <c r="AD51" t="n">
        <v>439232.5287096028</v>
      </c>
      <c r="AE51" t="n">
        <v>600977.3233520457</v>
      </c>
      <c r="AF51" t="n">
        <v>6.238952057128433e-06</v>
      </c>
      <c r="AG51" t="n">
        <v>25</v>
      </c>
      <c r="AH51" t="n">
        <v>543620.8910882967</v>
      </c>
    </row>
    <row r="52">
      <c r="A52" t="n">
        <v>50</v>
      </c>
      <c r="B52" t="n">
        <v>110</v>
      </c>
      <c r="C52" t="inlineStr">
        <is>
          <t xml:space="preserve">CONCLUIDO	</t>
        </is>
      </c>
      <c r="D52" t="n">
        <v>4.7823</v>
      </c>
      <c r="E52" t="n">
        <v>20.91</v>
      </c>
      <c r="F52" t="n">
        <v>17.66</v>
      </c>
      <c r="G52" t="n">
        <v>70.66</v>
      </c>
      <c r="H52" t="n">
        <v>1.02</v>
      </c>
      <c r="I52" t="n">
        <v>15</v>
      </c>
      <c r="J52" t="n">
        <v>234.22</v>
      </c>
      <c r="K52" t="n">
        <v>56.13</v>
      </c>
      <c r="L52" t="n">
        <v>13.5</v>
      </c>
      <c r="M52" t="n">
        <v>13</v>
      </c>
      <c r="N52" t="n">
        <v>54.6</v>
      </c>
      <c r="O52" t="n">
        <v>29121.64</v>
      </c>
      <c r="P52" t="n">
        <v>246.71</v>
      </c>
      <c r="Q52" t="n">
        <v>444.55</v>
      </c>
      <c r="R52" t="n">
        <v>73.2</v>
      </c>
      <c r="S52" t="n">
        <v>48.21</v>
      </c>
      <c r="T52" t="n">
        <v>6532.29</v>
      </c>
      <c r="U52" t="n">
        <v>0.66</v>
      </c>
      <c r="V52" t="n">
        <v>0.77</v>
      </c>
      <c r="W52" t="n">
        <v>0.19</v>
      </c>
      <c r="X52" t="n">
        <v>0.39</v>
      </c>
      <c r="Y52" t="n">
        <v>1</v>
      </c>
      <c r="Z52" t="n">
        <v>10</v>
      </c>
      <c r="AA52" t="n">
        <v>438.8902542826791</v>
      </c>
      <c r="AB52" t="n">
        <v>600.5090083810468</v>
      </c>
      <c r="AC52" t="n">
        <v>543.1972714408456</v>
      </c>
      <c r="AD52" t="n">
        <v>438890.2542826791</v>
      </c>
      <c r="AE52" t="n">
        <v>600509.0083810468</v>
      </c>
      <c r="AF52" t="n">
        <v>6.240517960888771e-06</v>
      </c>
      <c r="AG52" t="n">
        <v>25</v>
      </c>
      <c r="AH52" t="n">
        <v>543197.2714408456</v>
      </c>
    </row>
    <row r="53">
      <c r="A53" t="n">
        <v>51</v>
      </c>
      <c r="B53" t="n">
        <v>110</v>
      </c>
      <c r="C53" t="inlineStr">
        <is>
          <t xml:space="preserve">CONCLUIDO	</t>
        </is>
      </c>
      <c r="D53" t="n">
        <v>4.807</v>
      </c>
      <c r="E53" t="n">
        <v>20.8</v>
      </c>
      <c r="F53" t="n">
        <v>17.6</v>
      </c>
      <c r="G53" t="n">
        <v>75.42</v>
      </c>
      <c r="H53" t="n">
        <v>1.04</v>
      </c>
      <c r="I53" t="n">
        <v>14</v>
      </c>
      <c r="J53" t="n">
        <v>234.65</v>
      </c>
      <c r="K53" t="n">
        <v>56.13</v>
      </c>
      <c r="L53" t="n">
        <v>13.75</v>
      </c>
      <c r="M53" t="n">
        <v>12</v>
      </c>
      <c r="N53" t="n">
        <v>54.78</v>
      </c>
      <c r="O53" t="n">
        <v>29174.59</v>
      </c>
      <c r="P53" t="n">
        <v>246</v>
      </c>
      <c r="Q53" t="n">
        <v>444.58</v>
      </c>
      <c r="R53" t="n">
        <v>70.90000000000001</v>
      </c>
      <c r="S53" t="n">
        <v>48.21</v>
      </c>
      <c r="T53" t="n">
        <v>5386.67</v>
      </c>
      <c r="U53" t="n">
        <v>0.68</v>
      </c>
      <c r="V53" t="n">
        <v>0.78</v>
      </c>
      <c r="W53" t="n">
        <v>0.19</v>
      </c>
      <c r="X53" t="n">
        <v>0.32</v>
      </c>
      <c r="Y53" t="n">
        <v>1</v>
      </c>
      <c r="Z53" t="n">
        <v>10</v>
      </c>
      <c r="AA53" t="n">
        <v>437.3399571262439</v>
      </c>
      <c r="AB53" t="n">
        <v>598.3878234173285</v>
      </c>
      <c r="AC53" t="n">
        <v>541.2785293929629</v>
      </c>
      <c r="AD53" t="n">
        <v>437339.9571262439</v>
      </c>
      <c r="AE53" t="n">
        <v>598387.8234173285</v>
      </c>
      <c r="AF53" t="n">
        <v>6.272749479955737e-06</v>
      </c>
      <c r="AG53" t="n">
        <v>25</v>
      </c>
      <c r="AH53" t="n">
        <v>541278.5293929629</v>
      </c>
    </row>
    <row r="54">
      <c r="A54" t="n">
        <v>52</v>
      </c>
      <c r="B54" t="n">
        <v>110</v>
      </c>
      <c r="C54" t="inlineStr">
        <is>
          <t xml:space="preserve">CONCLUIDO	</t>
        </is>
      </c>
      <c r="D54" t="n">
        <v>4.8139</v>
      </c>
      <c r="E54" t="n">
        <v>20.77</v>
      </c>
      <c r="F54" t="n">
        <v>17.57</v>
      </c>
      <c r="G54" t="n">
        <v>75.3</v>
      </c>
      <c r="H54" t="n">
        <v>1.06</v>
      </c>
      <c r="I54" t="n">
        <v>14</v>
      </c>
      <c r="J54" t="n">
        <v>235.08</v>
      </c>
      <c r="K54" t="n">
        <v>56.13</v>
      </c>
      <c r="L54" t="n">
        <v>14</v>
      </c>
      <c r="M54" t="n">
        <v>12</v>
      </c>
      <c r="N54" t="n">
        <v>54.96</v>
      </c>
      <c r="O54" t="n">
        <v>29227.61</v>
      </c>
      <c r="P54" t="n">
        <v>245.32</v>
      </c>
      <c r="Q54" t="n">
        <v>444.57</v>
      </c>
      <c r="R54" t="n">
        <v>70.15000000000001</v>
      </c>
      <c r="S54" t="n">
        <v>48.21</v>
      </c>
      <c r="T54" t="n">
        <v>5008.9</v>
      </c>
      <c r="U54" t="n">
        <v>0.6899999999999999</v>
      </c>
      <c r="V54" t="n">
        <v>0.78</v>
      </c>
      <c r="W54" t="n">
        <v>0.18</v>
      </c>
      <c r="X54" t="n">
        <v>0.29</v>
      </c>
      <c r="Y54" t="n">
        <v>1</v>
      </c>
      <c r="Z54" t="n">
        <v>10</v>
      </c>
      <c r="AA54" t="n">
        <v>436.6194673175961</v>
      </c>
      <c r="AB54" t="n">
        <v>597.4020174753696</v>
      </c>
      <c r="AC54" t="n">
        <v>540.3868073865171</v>
      </c>
      <c r="AD54" t="n">
        <v>436619.4673175961</v>
      </c>
      <c r="AE54" t="n">
        <v>597402.0174753696</v>
      </c>
      <c r="AF54" t="n">
        <v>6.281753426577683e-06</v>
      </c>
      <c r="AG54" t="n">
        <v>25</v>
      </c>
      <c r="AH54" t="n">
        <v>540386.8073865172</v>
      </c>
    </row>
    <row r="55">
      <c r="A55" t="n">
        <v>53</v>
      </c>
      <c r="B55" t="n">
        <v>110</v>
      </c>
      <c r="C55" t="inlineStr">
        <is>
          <t xml:space="preserve">CONCLUIDO	</t>
        </is>
      </c>
      <c r="D55" t="n">
        <v>4.778</v>
      </c>
      <c r="E55" t="n">
        <v>20.93</v>
      </c>
      <c r="F55" t="n">
        <v>17.73</v>
      </c>
      <c r="G55" t="n">
        <v>75.97</v>
      </c>
      <c r="H55" t="n">
        <v>1.08</v>
      </c>
      <c r="I55" t="n">
        <v>14</v>
      </c>
      <c r="J55" t="n">
        <v>235.51</v>
      </c>
      <c r="K55" t="n">
        <v>56.13</v>
      </c>
      <c r="L55" t="n">
        <v>14.25</v>
      </c>
      <c r="M55" t="n">
        <v>12</v>
      </c>
      <c r="N55" t="n">
        <v>55.14</v>
      </c>
      <c r="O55" t="n">
        <v>29280.69</v>
      </c>
      <c r="P55" t="n">
        <v>247.3</v>
      </c>
      <c r="Q55" t="n">
        <v>444.55</v>
      </c>
      <c r="R55" t="n">
        <v>75.65000000000001</v>
      </c>
      <c r="S55" t="n">
        <v>48.21</v>
      </c>
      <c r="T55" t="n">
        <v>7758.83</v>
      </c>
      <c r="U55" t="n">
        <v>0.64</v>
      </c>
      <c r="V55" t="n">
        <v>0.77</v>
      </c>
      <c r="W55" t="n">
        <v>0.18</v>
      </c>
      <c r="X55" t="n">
        <v>0.45</v>
      </c>
      <c r="Y55" t="n">
        <v>1</v>
      </c>
      <c r="Z55" t="n">
        <v>10</v>
      </c>
      <c r="AA55" t="n">
        <v>439.6165715177156</v>
      </c>
      <c r="AB55" t="n">
        <v>601.5027876648786</v>
      </c>
      <c r="AC55" t="n">
        <v>544.0962058246066</v>
      </c>
      <c r="AD55" t="n">
        <v>439616.5715177156</v>
      </c>
      <c r="AE55" t="n">
        <v>601502.7876648786</v>
      </c>
      <c r="AF55" t="n">
        <v>6.234906805747558e-06</v>
      </c>
      <c r="AG55" t="n">
        <v>25</v>
      </c>
      <c r="AH55" t="n">
        <v>544096.2058246066</v>
      </c>
    </row>
    <row r="56">
      <c r="A56" t="n">
        <v>54</v>
      </c>
      <c r="B56" t="n">
        <v>110</v>
      </c>
      <c r="C56" t="inlineStr">
        <is>
          <t xml:space="preserve">CONCLUIDO	</t>
        </is>
      </c>
      <c r="D56" t="n">
        <v>4.791</v>
      </c>
      <c r="E56" t="n">
        <v>20.87</v>
      </c>
      <c r="F56" t="n">
        <v>17.67</v>
      </c>
      <c r="G56" t="n">
        <v>75.72</v>
      </c>
      <c r="H56" t="n">
        <v>1.09</v>
      </c>
      <c r="I56" t="n">
        <v>14</v>
      </c>
      <c r="J56" t="n">
        <v>235.94</v>
      </c>
      <c r="K56" t="n">
        <v>56.13</v>
      </c>
      <c r="L56" t="n">
        <v>14.5</v>
      </c>
      <c r="M56" t="n">
        <v>12</v>
      </c>
      <c r="N56" t="n">
        <v>55.32</v>
      </c>
      <c r="O56" t="n">
        <v>29333.84</v>
      </c>
      <c r="P56" t="n">
        <v>245.27</v>
      </c>
      <c r="Q56" t="n">
        <v>444.55</v>
      </c>
      <c r="R56" t="n">
        <v>73.45999999999999</v>
      </c>
      <c r="S56" t="n">
        <v>48.21</v>
      </c>
      <c r="T56" t="n">
        <v>6665.54</v>
      </c>
      <c r="U56" t="n">
        <v>0.66</v>
      </c>
      <c r="V56" t="n">
        <v>0.77</v>
      </c>
      <c r="W56" t="n">
        <v>0.19</v>
      </c>
      <c r="X56" t="n">
        <v>0.39</v>
      </c>
      <c r="Y56" t="n">
        <v>1</v>
      </c>
      <c r="Z56" t="n">
        <v>10</v>
      </c>
      <c r="AA56" t="n">
        <v>437.8556846043331</v>
      </c>
      <c r="AB56" t="n">
        <v>599.0934645051409</v>
      </c>
      <c r="AC56" t="n">
        <v>541.9168250857277</v>
      </c>
      <c r="AD56" t="n">
        <v>437855.6846043331</v>
      </c>
      <c r="AE56" t="n">
        <v>599093.4645051409</v>
      </c>
      <c r="AF56" t="n">
        <v>6.251870763151225e-06</v>
      </c>
      <c r="AG56" t="n">
        <v>25</v>
      </c>
      <c r="AH56" t="n">
        <v>541916.8250857277</v>
      </c>
    </row>
    <row r="57">
      <c r="A57" t="n">
        <v>55</v>
      </c>
      <c r="B57" t="n">
        <v>110</v>
      </c>
      <c r="C57" t="inlineStr">
        <is>
          <t xml:space="preserve">CONCLUIDO	</t>
        </is>
      </c>
      <c r="D57" t="n">
        <v>4.811</v>
      </c>
      <c r="E57" t="n">
        <v>20.79</v>
      </c>
      <c r="F57" t="n">
        <v>17.62</v>
      </c>
      <c r="G57" t="n">
        <v>81.34</v>
      </c>
      <c r="H57" t="n">
        <v>1.11</v>
      </c>
      <c r="I57" t="n">
        <v>13</v>
      </c>
      <c r="J57" t="n">
        <v>236.37</v>
      </c>
      <c r="K57" t="n">
        <v>56.13</v>
      </c>
      <c r="L57" t="n">
        <v>14.75</v>
      </c>
      <c r="M57" t="n">
        <v>11</v>
      </c>
      <c r="N57" t="n">
        <v>55.5</v>
      </c>
      <c r="O57" t="n">
        <v>29387.05</v>
      </c>
      <c r="P57" t="n">
        <v>244.7</v>
      </c>
      <c r="Q57" t="n">
        <v>444.55</v>
      </c>
      <c r="R57" t="n">
        <v>71.98999999999999</v>
      </c>
      <c r="S57" t="n">
        <v>48.21</v>
      </c>
      <c r="T57" t="n">
        <v>5935.02</v>
      </c>
      <c r="U57" t="n">
        <v>0.67</v>
      </c>
      <c r="V57" t="n">
        <v>0.77</v>
      </c>
      <c r="W57" t="n">
        <v>0.18</v>
      </c>
      <c r="X57" t="n">
        <v>0.35</v>
      </c>
      <c r="Y57" t="n">
        <v>1</v>
      </c>
      <c r="Z57" t="n">
        <v>10</v>
      </c>
      <c r="AA57" t="n">
        <v>436.6030227505532</v>
      </c>
      <c r="AB57" t="n">
        <v>597.3795172932585</v>
      </c>
      <c r="AC57" t="n">
        <v>540.3664545902075</v>
      </c>
      <c r="AD57" t="n">
        <v>436603.0227505532</v>
      </c>
      <c r="AE57" t="n">
        <v>597379.5172932585</v>
      </c>
      <c r="AF57" t="n">
        <v>6.277969159156865e-06</v>
      </c>
      <c r="AG57" t="n">
        <v>25</v>
      </c>
      <c r="AH57" t="n">
        <v>540366.4545902074</v>
      </c>
    </row>
    <row r="58">
      <c r="A58" t="n">
        <v>56</v>
      </c>
      <c r="B58" t="n">
        <v>110</v>
      </c>
      <c r="C58" t="inlineStr">
        <is>
          <t xml:space="preserve">CONCLUIDO	</t>
        </is>
      </c>
      <c r="D58" t="n">
        <v>4.8124</v>
      </c>
      <c r="E58" t="n">
        <v>20.78</v>
      </c>
      <c r="F58" t="n">
        <v>17.62</v>
      </c>
      <c r="G58" t="n">
        <v>81.31</v>
      </c>
      <c r="H58" t="n">
        <v>1.13</v>
      </c>
      <c r="I58" t="n">
        <v>13</v>
      </c>
      <c r="J58" t="n">
        <v>236.81</v>
      </c>
      <c r="K58" t="n">
        <v>56.13</v>
      </c>
      <c r="L58" t="n">
        <v>15</v>
      </c>
      <c r="M58" t="n">
        <v>11</v>
      </c>
      <c r="N58" t="n">
        <v>55.68</v>
      </c>
      <c r="O58" t="n">
        <v>29440.33</v>
      </c>
      <c r="P58" t="n">
        <v>244.73</v>
      </c>
      <c r="Q58" t="n">
        <v>444.55</v>
      </c>
      <c r="R58" t="n">
        <v>71.73999999999999</v>
      </c>
      <c r="S58" t="n">
        <v>48.21</v>
      </c>
      <c r="T58" t="n">
        <v>5811.05</v>
      </c>
      <c r="U58" t="n">
        <v>0.67</v>
      </c>
      <c r="V58" t="n">
        <v>0.77</v>
      </c>
      <c r="W58" t="n">
        <v>0.18</v>
      </c>
      <c r="X58" t="n">
        <v>0.34</v>
      </c>
      <c r="Y58" t="n">
        <v>1</v>
      </c>
      <c r="Z58" t="n">
        <v>10</v>
      </c>
      <c r="AA58" t="n">
        <v>436.5636180027941</v>
      </c>
      <c r="AB58" t="n">
        <v>597.3256019789598</v>
      </c>
      <c r="AC58" t="n">
        <v>540.3176848778347</v>
      </c>
      <c r="AD58" t="n">
        <v>436563.6180027941</v>
      </c>
      <c r="AE58" t="n">
        <v>597325.6019789597</v>
      </c>
      <c r="AF58" t="n">
        <v>6.27979604687726e-06</v>
      </c>
      <c r="AG58" t="n">
        <v>25</v>
      </c>
      <c r="AH58" t="n">
        <v>540317.6848778347</v>
      </c>
    </row>
    <row r="59">
      <c r="A59" t="n">
        <v>57</v>
      </c>
      <c r="B59" t="n">
        <v>110</v>
      </c>
      <c r="C59" t="inlineStr">
        <is>
          <t xml:space="preserve">CONCLUIDO	</t>
        </is>
      </c>
      <c r="D59" t="n">
        <v>4.813</v>
      </c>
      <c r="E59" t="n">
        <v>20.78</v>
      </c>
      <c r="F59" t="n">
        <v>17.62</v>
      </c>
      <c r="G59" t="n">
        <v>81.3</v>
      </c>
      <c r="H59" t="n">
        <v>1.14</v>
      </c>
      <c r="I59" t="n">
        <v>13</v>
      </c>
      <c r="J59" t="n">
        <v>237.24</v>
      </c>
      <c r="K59" t="n">
        <v>56.13</v>
      </c>
      <c r="L59" t="n">
        <v>15.25</v>
      </c>
      <c r="M59" t="n">
        <v>11</v>
      </c>
      <c r="N59" t="n">
        <v>55.86</v>
      </c>
      <c r="O59" t="n">
        <v>29493.67</v>
      </c>
      <c r="P59" t="n">
        <v>244.41</v>
      </c>
      <c r="Q59" t="n">
        <v>444.58</v>
      </c>
      <c r="R59" t="n">
        <v>71.73999999999999</v>
      </c>
      <c r="S59" t="n">
        <v>48.21</v>
      </c>
      <c r="T59" t="n">
        <v>5808.28</v>
      </c>
      <c r="U59" t="n">
        <v>0.67</v>
      </c>
      <c r="V59" t="n">
        <v>0.77</v>
      </c>
      <c r="W59" t="n">
        <v>0.18</v>
      </c>
      <c r="X59" t="n">
        <v>0.34</v>
      </c>
      <c r="Y59" t="n">
        <v>1</v>
      </c>
      <c r="Z59" t="n">
        <v>10</v>
      </c>
      <c r="AA59" t="n">
        <v>436.3794685518569</v>
      </c>
      <c r="AB59" t="n">
        <v>597.0736405760871</v>
      </c>
      <c r="AC59" t="n">
        <v>540.0897703176222</v>
      </c>
      <c r="AD59" t="n">
        <v>436379.4685518569</v>
      </c>
      <c r="AE59" t="n">
        <v>597073.6405760871</v>
      </c>
      <c r="AF59" t="n">
        <v>6.280578998757429e-06</v>
      </c>
      <c r="AG59" t="n">
        <v>25</v>
      </c>
      <c r="AH59" t="n">
        <v>540089.7703176222</v>
      </c>
    </row>
    <row r="60">
      <c r="A60" t="n">
        <v>58</v>
      </c>
      <c r="B60" t="n">
        <v>110</v>
      </c>
      <c r="C60" t="inlineStr">
        <is>
          <t xml:space="preserve">CONCLUIDO	</t>
        </is>
      </c>
      <c r="D60" t="n">
        <v>4.8099</v>
      </c>
      <c r="E60" t="n">
        <v>20.79</v>
      </c>
      <c r="F60" t="n">
        <v>17.63</v>
      </c>
      <c r="G60" t="n">
        <v>81.36</v>
      </c>
      <c r="H60" t="n">
        <v>1.16</v>
      </c>
      <c r="I60" t="n">
        <v>13</v>
      </c>
      <c r="J60" t="n">
        <v>237.67</v>
      </c>
      <c r="K60" t="n">
        <v>56.13</v>
      </c>
      <c r="L60" t="n">
        <v>15.5</v>
      </c>
      <c r="M60" t="n">
        <v>11</v>
      </c>
      <c r="N60" t="n">
        <v>56.05</v>
      </c>
      <c r="O60" t="n">
        <v>29547.07</v>
      </c>
      <c r="P60" t="n">
        <v>244.5</v>
      </c>
      <c r="Q60" t="n">
        <v>444.55</v>
      </c>
      <c r="R60" t="n">
        <v>72.11</v>
      </c>
      <c r="S60" t="n">
        <v>48.21</v>
      </c>
      <c r="T60" t="n">
        <v>5994.36</v>
      </c>
      <c r="U60" t="n">
        <v>0.67</v>
      </c>
      <c r="V60" t="n">
        <v>0.77</v>
      </c>
      <c r="W60" t="n">
        <v>0.19</v>
      </c>
      <c r="X60" t="n">
        <v>0.35</v>
      </c>
      <c r="Y60" t="n">
        <v>1</v>
      </c>
      <c r="Z60" t="n">
        <v>10</v>
      </c>
      <c r="AA60" t="n">
        <v>436.5817614785012</v>
      </c>
      <c r="AB60" t="n">
        <v>597.3504266828558</v>
      </c>
      <c r="AC60" t="n">
        <v>540.3401403468325</v>
      </c>
      <c r="AD60" t="n">
        <v>436581.7614785011</v>
      </c>
      <c r="AE60" t="n">
        <v>597350.4266828557</v>
      </c>
      <c r="AF60" t="n">
        <v>6.276533747376555e-06</v>
      </c>
      <c r="AG60" t="n">
        <v>25</v>
      </c>
      <c r="AH60" t="n">
        <v>540340.1403468326</v>
      </c>
    </row>
    <row r="61">
      <c r="A61" t="n">
        <v>59</v>
      </c>
      <c r="B61" t="n">
        <v>110</v>
      </c>
      <c r="C61" t="inlineStr">
        <is>
          <t xml:space="preserve">CONCLUIDO	</t>
        </is>
      </c>
      <c r="D61" t="n">
        <v>4.8116</v>
      </c>
      <c r="E61" t="n">
        <v>20.78</v>
      </c>
      <c r="F61" t="n">
        <v>17.62</v>
      </c>
      <c r="G61" t="n">
        <v>81.33</v>
      </c>
      <c r="H61" t="n">
        <v>1.18</v>
      </c>
      <c r="I61" t="n">
        <v>13</v>
      </c>
      <c r="J61" t="n">
        <v>238.11</v>
      </c>
      <c r="K61" t="n">
        <v>56.13</v>
      </c>
      <c r="L61" t="n">
        <v>15.75</v>
      </c>
      <c r="M61" t="n">
        <v>11</v>
      </c>
      <c r="N61" t="n">
        <v>56.23</v>
      </c>
      <c r="O61" t="n">
        <v>29600.54</v>
      </c>
      <c r="P61" t="n">
        <v>243.05</v>
      </c>
      <c r="Q61" t="n">
        <v>444.57</v>
      </c>
      <c r="R61" t="n">
        <v>71.73999999999999</v>
      </c>
      <c r="S61" t="n">
        <v>48.21</v>
      </c>
      <c r="T61" t="n">
        <v>5811.04</v>
      </c>
      <c r="U61" t="n">
        <v>0.67</v>
      </c>
      <c r="V61" t="n">
        <v>0.77</v>
      </c>
      <c r="W61" t="n">
        <v>0.19</v>
      </c>
      <c r="X61" t="n">
        <v>0.34</v>
      </c>
      <c r="Y61" t="n">
        <v>1</v>
      </c>
      <c r="Z61" t="n">
        <v>10</v>
      </c>
      <c r="AA61" t="n">
        <v>435.7502633513211</v>
      </c>
      <c r="AB61" t="n">
        <v>596.2127342621395</v>
      </c>
      <c r="AC61" t="n">
        <v>539.3110276939883</v>
      </c>
      <c r="AD61" t="n">
        <v>435750.2633513211</v>
      </c>
      <c r="AE61" t="n">
        <v>596212.7342621395</v>
      </c>
      <c r="AF61" t="n">
        <v>6.278752111037035e-06</v>
      </c>
      <c r="AG61" t="n">
        <v>25</v>
      </c>
      <c r="AH61" t="n">
        <v>539311.0276939883</v>
      </c>
    </row>
    <row r="62">
      <c r="A62" t="n">
        <v>60</v>
      </c>
      <c r="B62" t="n">
        <v>110</v>
      </c>
      <c r="C62" t="inlineStr">
        <is>
          <t xml:space="preserve">CONCLUIDO	</t>
        </is>
      </c>
      <c r="D62" t="n">
        <v>4.8297</v>
      </c>
      <c r="E62" t="n">
        <v>20.71</v>
      </c>
      <c r="F62" t="n">
        <v>17.59</v>
      </c>
      <c r="G62" t="n">
        <v>87.93000000000001</v>
      </c>
      <c r="H62" t="n">
        <v>1.19</v>
      </c>
      <c r="I62" t="n">
        <v>12</v>
      </c>
      <c r="J62" t="n">
        <v>238.54</v>
      </c>
      <c r="K62" t="n">
        <v>56.13</v>
      </c>
      <c r="L62" t="n">
        <v>16</v>
      </c>
      <c r="M62" t="n">
        <v>10</v>
      </c>
      <c r="N62" t="n">
        <v>56.41</v>
      </c>
      <c r="O62" t="n">
        <v>29654.08</v>
      </c>
      <c r="P62" t="n">
        <v>242.71</v>
      </c>
      <c r="Q62" t="n">
        <v>444.57</v>
      </c>
      <c r="R62" t="n">
        <v>70.63</v>
      </c>
      <c r="S62" t="n">
        <v>48.21</v>
      </c>
      <c r="T62" t="n">
        <v>5258.87</v>
      </c>
      <c r="U62" t="n">
        <v>0.68</v>
      </c>
      <c r="V62" t="n">
        <v>0.78</v>
      </c>
      <c r="W62" t="n">
        <v>0.18</v>
      </c>
      <c r="X62" t="n">
        <v>0.31</v>
      </c>
      <c r="Y62" t="n">
        <v>1</v>
      </c>
      <c r="Z62" t="n">
        <v>10</v>
      </c>
      <c r="AA62" t="n">
        <v>424.8341904136992</v>
      </c>
      <c r="AB62" t="n">
        <v>581.2768816857357</v>
      </c>
      <c r="AC62" t="n">
        <v>525.8006319248756</v>
      </c>
      <c r="AD62" t="n">
        <v>424834.1904136991</v>
      </c>
      <c r="AE62" t="n">
        <v>581276.8816857357</v>
      </c>
      <c r="AF62" t="n">
        <v>6.302371159422139e-06</v>
      </c>
      <c r="AG62" t="n">
        <v>24</v>
      </c>
      <c r="AH62" t="n">
        <v>525800.6319248755</v>
      </c>
    </row>
    <row r="63">
      <c r="A63" t="n">
        <v>61</v>
      </c>
      <c r="B63" t="n">
        <v>110</v>
      </c>
      <c r="C63" t="inlineStr">
        <is>
          <t xml:space="preserve">CONCLUIDO	</t>
        </is>
      </c>
      <c r="D63" t="n">
        <v>4.8307</v>
      </c>
      <c r="E63" t="n">
        <v>20.7</v>
      </c>
      <c r="F63" t="n">
        <v>17.58</v>
      </c>
      <c r="G63" t="n">
        <v>87.91</v>
      </c>
      <c r="H63" t="n">
        <v>1.21</v>
      </c>
      <c r="I63" t="n">
        <v>12</v>
      </c>
      <c r="J63" t="n">
        <v>238.97</v>
      </c>
      <c r="K63" t="n">
        <v>56.13</v>
      </c>
      <c r="L63" t="n">
        <v>16.25</v>
      </c>
      <c r="M63" t="n">
        <v>10</v>
      </c>
      <c r="N63" t="n">
        <v>56.6</v>
      </c>
      <c r="O63" t="n">
        <v>29707.68</v>
      </c>
      <c r="P63" t="n">
        <v>242.66</v>
      </c>
      <c r="Q63" t="n">
        <v>444.55</v>
      </c>
      <c r="R63" t="n">
        <v>70.56</v>
      </c>
      <c r="S63" t="n">
        <v>48.21</v>
      </c>
      <c r="T63" t="n">
        <v>5222.79</v>
      </c>
      <c r="U63" t="n">
        <v>0.68</v>
      </c>
      <c r="V63" t="n">
        <v>0.78</v>
      </c>
      <c r="W63" t="n">
        <v>0.18</v>
      </c>
      <c r="X63" t="n">
        <v>0.3</v>
      </c>
      <c r="Y63" t="n">
        <v>1</v>
      </c>
      <c r="Z63" t="n">
        <v>10</v>
      </c>
      <c r="AA63" t="n">
        <v>424.7344452673181</v>
      </c>
      <c r="AB63" t="n">
        <v>581.1404059760116</v>
      </c>
      <c r="AC63" t="n">
        <v>525.6771812653428</v>
      </c>
      <c r="AD63" t="n">
        <v>424734.445267318</v>
      </c>
      <c r="AE63" t="n">
        <v>581140.4059760117</v>
      </c>
      <c r="AF63" t="n">
        <v>6.303676079222422e-06</v>
      </c>
      <c r="AG63" t="n">
        <v>24</v>
      </c>
      <c r="AH63" t="n">
        <v>525677.1812653429</v>
      </c>
    </row>
    <row r="64">
      <c r="A64" t="n">
        <v>62</v>
      </c>
      <c r="B64" t="n">
        <v>110</v>
      </c>
      <c r="C64" t="inlineStr">
        <is>
          <t xml:space="preserve">CONCLUIDO	</t>
        </is>
      </c>
      <c r="D64" t="n">
        <v>4.8297</v>
      </c>
      <c r="E64" t="n">
        <v>20.71</v>
      </c>
      <c r="F64" t="n">
        <v>17.59</v>
      </c>
      <c r="G64" t="n">
        <v>87.93000000000001</v>
      </c>
      <c r="H64" t="n">
        <v>1.23</v>
      </c>
      <c r="I64" t="n">
        <v>12</v>
      </c>
      <c r="J64" t="n">
        <v>239.41</v>
      </c>
      <c r="K64" t="n">
        <v>56.13</v>
      </c>
      <c r="L64" t="n">
        <v>16.5</v>
      </c>
      <c r="M64" t="n">
        <v>10</v>
      </c>
      <c r="N64" t="n">
        <v>56.78</v>
      </c>
      <c r="O64" t="n">
        <v>29761.35</v>
      </c>
      <c r="P64" t="n">
        <v>243.06</v>
      </c>
      <c r="Q64" t="n">
        <v>444.55</v>
      </c>
      <c r="R64" t="n">
        <v>70.65000000000001</v>
      </c>
      <c r="S64" t="n">
        <v>48.21</v>
      </c>
      <c r="T64" t="n">
        <v>5271.17</v>
      </c>
      <c r="U64" t="n">
        <v>0.68</v>
      </c>
      <c r="V64" t="n">
        <v>0.78</v>
      </c>
      <c r="W64" t="n">
        <v>0.18</v>
      </c>
      <c r="X64" t="n">
        <v>0.31</v>
      </c>
      <c r="Y64" t="n">
        <v>1</v>
      </c>
      <c r="Z64" t="n">
        <v>10</v>
      </c>
      <c r="AA64" t="n">
        <v>425.0094656664465</v>
      </c>
      <c r="AB64" t="n">
        <v>581.5167010191428</v>
      </c>
      <c r="AC64" t="n">
        <v>526.0175632376911</v>
      </c>
      <c r="AD64" t="n">
        <v>425009.4656664465</v>
      </c>
      <c r="AE64" t="n">
        <v>581516.7010191429</v>
      </c>
      <c r="AF64" t="n">
        <v>6.302371159422139e-06</v>
      </c>
      <c r="AG64" t="n">
        <v>24</v>
      </c>
      <c r="AH64" t="n">
        <v>526017.5632376911</v>
      </c>
    </row>
    <row r="65">
      <c r="A65" t="n">
        <v>63</v>
      </c>
      <c r="B65" t="n">
        <v>110</v>
      </c>
      <c r="C65" t="inlineStr">
        <is>
          <t xml:space="preserve">CONCLUIDO	</t>
        </is>
      </c>
      <c r="D65" t="n">
        <v>4.831</v>
      </c>
      <c r="E65" t="n">
        <v>20.7</v>
      </c>
      <c r="F65" t="n">
        <v>17.58</v>
      </c>
      <c r="G65" t="n">
        <v>87.90000000000001</v>
      </c>
      <c r="H65" t="n">
        <v>1.24</v>
      </c>
      <c r="I65" t="n">
        <v>12</v>
      </c>
      <c r="J65" t="n">
        <v>239.85</v>
      </c>
      <c r="K65" t="n">
        <v>56.13</v>
      </c>
      <c r="L65" t="n">
        <v>16.75</v>
      </c>
      <c r="M65" t="n">
        <v>10</v>
      </c>
      <c r="N65" t="n">
        <v>56.97</v>
      </c>
      <c r="O65" t="n">
        <v>29815.09</v>
      </c>
      <c r="P65" t="n">
        <v>243.07</v>
      </c>
      <c r="Q65" t="n">
        <v>444.55</v>
      </c>
      <c r="R65" t="n">
        <v>70.39</v>
      </c>
      <c r="S65" t="n">
        <v>48.21</v>
      </c>
      <c r="T65" t="n">
        <v>5138.09</v>
      </c>
      <c r="U65" t="n">
        <v>0.68</v>
      </c>
      <c r="V65" t="n">
        <v>0.78</v>
      </c>
      <c r="W65" t="n">
        <v>0.18</v>
      </c>
      <c r="X65" t="n">
        <v>0.3</v>
      </c>
      <c r="Y65" t="n">
        <v>1</v>
      </c>
      <c r="Z65" t="n">
        <v>10</v>
      </c>
      <c r="AA65" t="n">
        <v>424.9282024923581</v>
      </c>
      <c r="AB65" t="n">
        <v>581.405513159277</v>
      </c>
      <c r="AC65" t="n">
        <v>525.9169869911177</v>
      </c>
      <c r="AD65" t="n">
        <v>424928.2024923582</v>
      </c>
      <c r="AE65" t="n">
        <v>581405.513159277</v>
      </c>
      <c r="AF65" t="n">
        <v>6.304067555162506e-06</v>
      </c>
      <c r="AG65" t="n">
        <v>24</v>
      </c>
      <c r="AH65" t="n">
        <v>525916.9869911177</v>
      </c>
    </row>
    <row r="66">
      <c r="A66" t="n">
        <v>64</v>
      </c>
      <c r="B66" t="n">
        <v>110</v>
      </c>
      <c r="C66" t="inlineStr">
        <is>
          <t xml:space="preserve">CONCLUIDO	</t>
        </is>
      </c>
      <c r="D66" t="n">
        <v>4.8388</v>
      </c>
      <c r="E66" t="n">
        <v>20.67</v>
      </c>
      <c r="F66" t="n">
        <v>17.55</v>
      </c>
      <c r="G66" t="n">
        <v>87.73</v>
      </c>
      <c r="H66" t="n">
        <v>1.26</v>
      </c>
      <c r="I66" t="n">
        <v>12</v>
      </c>
      <c r="J66" t="n">
        <v>240.28</v>
      </c>
      <c r="K66" t="n">
        <v>56.13</v>
      </c>
      <c r="L66" t="n">
        <v>17</v>
      </c>
      <c r="M66" t="n">
        <v>10</v>
      </c>
      <c r="N66" t="n">
        <v>57.16</v>
      </c>
      <c r="O66" t="n">
        <v>29869.01</v>
      </c>
      <c r="P66" t="n">
        <v>241.6</v>
      </c>
      <c r="Q66" t="n">
        <v>444.55</v>
      </c>
      <c r="R66" t="n">
        <v>69.25</v>
      </c>
      <c r="S66" t="n">
        <v>48.21</v>
      </c>
      <c r="T66" t="n">
        <v>4567.65</v>
      </c>
      <c r="U66" t="n">
        <v>0.7</v>
      </c>
      <c r="V66" t="n">
        <v>0.78</v>
      </c>
      <c r="W66" t="n">
        <v>0.18</v>
      </c>
      <c r="X66" t="n">
        <v>0.27</v>
      </c>
      <c r="Y66" t="n">
        <v>1</v>
      </c>
      <c r="Z66" t="n">
        <v>10</v>
      </c>
      <c r="AA66" t="n">
        <v>423.78556000544</v>
      </c>
      <c r="AB66" t="n">
        <v>579.842099298847</v>
      </c>
      <c r="AC66" t="n">
        <v>524.5027831552618</v>
      </c>
      <c r="AD66" t="n">
        <v>423785.56000544</v>
      </c>
      <c r="AE66" t="n">
        <v>579842.0992988469</v>
      </c>
      <c r="AF66" t="n">
        <v>6.314245929604706e-06</v>
      </c>
      <c r="AG66" t="n">
        <v>24</v>
      </c>
      <c r="AH66" t="n">
        <v>524502.7831552618</v>
      </c>
    </row>
    <row r="67">
      <c r="A67" t="n">
        <v>65</v>
      </c>
      <c r="B67" t="n">
        <v>110</v>
      </c>
      <c r="C67" t="inlineStr">
        <is>
          <t xml:space="preserve">CONCLUIDO	</t>
        </is>
      </c>
      <c r="D67" t="n">
        <v>4.8547</v>
      </c>
      <c r="E67" t="n">
        <v>20.6</v>
      </c>
      <c r="F67" t="n">
        <v>17.52</v>
      </c>
      <c r="G67" t="n">
        <v>95.56999999999999</v>
      </c>
      <c r="H67" t="n">
        <v>1.27</v>
      </c>
      <c r="I67" t="n">
        <v>11</v>
      </c>
      <c r="J67" t="n">
        <v>240.72</v>
      </c>
      <c r="K67" t="n">
        <v>56.13</v>
      </c>
      <c r="L67" t="n">
        <v>17.25</v>
      </c>
      <c r="M67" t="n">
        <v>9</v>
      </c>
      <c r="N67" t="n">
        <v>57.34</v>
      </c>
      <c r="O67" t="n">
        <v>29922.88</v>
      </c>
      <c r="P67" t="n">
        <v>240.36</v>
      </c>
      <c r="Q67" t="n">
        <v>444.55</v>
      </c>
      <c r="R67" t="n">
        <v>68.70999999999999</v>
      </c>
      <c r="S67" t="n">
        <v>48.21</v>
      </c>
      <c r="T67" t="n">
        <v>4307.42</v>
      </c>
      <c r="U67" t="n">
        <v>0.7</v>
      </c>
      <c r="V67" t="n">
        <v>0.78</v>
      </c>
      <c r="W67" t="n">
        <v>0.18</v>
      </c>
      <c r="X67" t="n">
        <v>0.24</v>
      </c>
      <c r="Y67" t="n">
        <v>1</v>
      </c>
      <c r="Z67" t="n">
        <v>10</v>
      </c>
      <c r="AA67" t="n">
        <v>422.4554148321848</v>
      </c>
      <c r="AB67" t="n">
        <v>578.0221359909356</v>
      </c>
      <c r="AC67" t="n">
        <v>522.856514591123</v>
      </c>
      <c r="AD67" t="n">
        <v>422455.4148321848</v>
      </c>
      <c r="AE67" t="n">
        <v>578022.1359909356</v>
      </c>
      <c r="AF67" t="n">
        <v>6.334994154429191e-06</v>
      </c>
      <c r="AG67" t="n">
        <v>24</v>
      </c>
      <c r="AH67" t="n">
        <v>522856.514591123</v>
      </c>
    </row>
    <row r="68">
      <c r="A68" t="n">
        <v>66</v>
      </c>
      <c r="B68" t="n">
        <v>110</v>
      </c>
      <c r="C68" t="inlineStr">
        <is>
          <t xml:space="preserve">CONCLUIDO	</t>
        </is>
      </c>
      <c r="D68" t="n">
        <v>4.837</v>
      </c>
      <c r="E68" t="n">
        <v>20.67</v>
      </c>
      <c r="F68" t="n">
        <v>17.6</v>
      </c>
      <c r="G68" t="n">
        <v>95.98</v>
      </c>
      <c r="H68" t="n">
        <v>1.29</v>
      </c>
      <c r="I68" t="n">
        <v>11</v>
      </c>
      <c r="J68" t="n">
        <v>241.16</v>
      </c>
      <c r="K68" t="n">
        <v>56.13</v>
      </c>
      <c r="L68" t="n">
        <v>17.5</v>
      </c>
      <c r="M68" t="n">
        <v>9</v>
      </c>
      <c r="N68" t="n">
        <v>57.53</v>
      </c>
      <c r="O68" t="n">
        <v>29976.82</v>
      </c>
      <c r="P68" t="n">
        <v>241.36</v>
      </c>
      <c r="Q68" t="n">
        <v>444.55</v>
      </c>
      <c r="R68" t="n">
        <v>71.22</v>
      </c>
      <c r="S68" t="n">
        <v>48.21</v>
      </c>
      <c r="T68" t="n">
        <v>5560.83</v>
      </c>
      <c r="U68" t="n">
        <v>0.68</v>
      </c>
      <c r="V68" t="n">
        <v>0.78</v>
      </c>
      <c r="W68" t="n">
        <v>0.18</v>
      </c>
      <c r="X68" t="n">
        <v>0.32</v>
      </c>
      <c r="Y68" t="n">
        <v>1</v>
      </c>
      <c r="Z68" t="n">
        <v>10</v>
      </c>
      <c r="AA68" t="n">
        <v>423.9155442903776</v>
      </c>
      <c r="AB68" t="n">
        <v>580.0199495320005</v>
      </c>
      <c r="AC68" t="n">
        <v>524.6636596117776</v>
      </c>
      <c r="AD68" t="n">
        <v>423915.5442903776</v>
      </c>
      <c r="AE68" t="n">
        <v>580019.9495320005</v>
      </c>
      <c r="AF68" t="n">
        <v>6.311897073964197e-06</v>
      </c>
      <c r="AG68" t="n">
        <v>24</v>
      </c>
      <c r="AH68" t="n">
        <v>524663.6596117775</v>
      </c>
    </row>
    <row r="69">
      <c r="A69" t="n">
        <v>67</v>
      </c>
      <c r="B69" t="n">
        <v>110</v>
      </c>
      <c r="C69" t="inlineStr">
        <is>
          <t xml:space="preserve">CONCLUIDO	</t>
        </is>
      </c>
      <c r="D69" t="n">
        <v>4.8433</v>
      </c>
      <c r="E69" t="n">
        <v>20.65</v>
      </c>
      <c r="F69" t="n">
        <v>17.57</v>
      </c>
      <c r="G69" t="n">
        <v>95.84</v>
      </c>
      <c r="H69" t="n">
        <v>1.31</v>
      </c>
      <c r="I69" t="n">
        <v>11</v>
      </c>
      <c r="J69" t="n">
        <v>241.59</v>
      </c>
      <c r="K69" t="n">
        <v>56.13</v>
      </c>
      <c r="L69" t="n">
        <v>17.75</v>
      </c>
      <c r="M69" t="n">
        <v>9</v>
      </c>
      <c r="N69" t="n">
        <v>57.72</v>
      </c>
      <c r="O69" t="n">
        <v>30030.83</v>
      </c>
      <c r="P69" t="n">
        <v>240.77</v>
      </c>
      <c r="Q69" t="n">
        <v>444.56</v>
      </c>
      <c r="R69" t="n">
        <v>70.22</v>
      </c>
      <c r="S69" t="n">
        <v>48.21</v>
      </c>
      <c r="T69" t="n">
        <v>5058.12</v>
      </c>
      <c r="U69" t="n">
        <v>0.6899999999999999</v>
      </c>
      <c r="V69" t="n">
        <v>0.78</v>
      </c>
      <c r="W69" t="n">
        <v>0.18</v>
      </c>
      <c r="X69" t="n">
        <v>0.29</v>
      </c>
      <c r="Y69" t="n">
        <v>1</v>
      </c>
      <c r="Z69" t="n">
        <v>10</v>
      </c>
      <c r="AA69" t="n">
        <v>423.272198952338</v>
      </c>
      <c r="AB69" t="n">
        <v>579.1396960581013</v>
      </c>
      <c r="AC69" t="n">
        <v>523.8674162939839</v>
      </c>
      <c r="AD69" t="n">
        <v>423272.198952338</v>
      </c>
      <c r="AE69" t="n">
        <v>579139.6960581014</v>
      </c>
      <c r="AF69" t="n">
        <v>6.320118068705975e-06</v>
      </c>
      <c r="AG69" t="n">
        <v>24</v>
      </c>
      <c r="AH69" t="n">
        <v>523867.4162939838</v>
      </c>
    </row>
    <row r="70">
      <c r="A70" t="n">
        <v>68</v>
      </c>
      <c r="B70" t="n">
        <v>110</v>
      </c>
      <c r="C70" t="inlineStr">
        <is>
          <t xml:space="preserve">CONCLUIDO	</t>
        </is>
      </c>
      <c r="D70" t="n">
        <v>4.845</v>
      </c>
      <c r="E70" t="n">
        <v>20.64</v>
      </c>
      <c r="F70" t="n">
        <v>17.56</v>
      </c>
      <c r="G70" t="n">
        <v>95.8</v>
      </c>
      <c r="H70" t="n">
        <v>1.32</v>
      </c>
      <c r="I70" t="n">
        <v>11</v>
      </c>
      <c r="J70" t="n">
        <v>242.03</v>
      </c>
      <c r="K70" t="n">
        <v>56.13</v>
      </c>
      <c r="L70" t="n">
        <v>18</v>
      </c>
      <c r="M70" t="n">
        <v>9</v>
      </c>
      <c r="N70" t="n">
        <v>57.91</v>
      </c>
      <c r="O70" t="n">
        <v>30084.9</v>
      </c>
      <c r="P70" t="n">
        <v>241.06</v>
      </c>
      <c r="Q70" t="n">
        <v>444.56</v>
      </c>
      <c r="R70" t="n">
        <v>69.92</v>
      </c>
      <c r="S70" t="n">
        <v>48.21</v>
      </c>
      <c r="T70" t="n">
        <v>4907.61</v>
      </c>
      <c r="U70" t="n">
        <v>0.6899999999999999</v>
      </c>
      <c r="V70" t="n">
        <v>0.78</v>
      </c>
      <c r="W70" t="n">
        <v>0.18</v>
      </c>
      <c r="X70" t="n">
        <v>0.29</v>
      </c>
      <c r="Y70" t="n">
        <v>1</v>
      </c>
      <c r="Z70" t="n">
        <v>10</v>
      </c>
      <c r="AA70" t="n">
        <v>423.3162325862418</v>
      </c>
      <c r="AB70" t="n">
        <v>579.1999448186355</v>
      </c>
      <c r="AC70" t="n">
        <v>523.9219149973723</v>
      </c>
      <c r="AD70" t="n">
        <v>423316.2325862418</v>
      </c>
      <c r="AE70" t="n">
        <v>579199.9448186355</v>
      </c>
      <c r="AF70" t="n">
        <v>6.322336432366454e-06</v>
      </c>
      <c r="AG70" t="n">
        <v>24</v>
      </c>
      <c r="AH70" t="n">
        <v>523921.9149973723</v>
      </c>
    </row>
    <row r="71">
      <c r="A71" t="n">
        <v>69</v>
      </c>
      <c r="B71" t="n">
        <v>110</v>
      </c>
      <c r="C71" t="inlineStr">
        <is>
          <t xml:space="preserve">CONCLUIDO	</t>
        </is>
      </c>
      <c r="D71" t="n">
        <v>4.8452</v>
      </c>
      <c r="E71" t="n">
        <v>20.64</v>
      </c>
      <c r="F71" t="n">
        <v>17.56</v>
      </c>
      <c r="G71" t="n">
        <v>95.79000000000001</v>
      </c>
      <c r="H71" t="n">
        <v>1.34</v>
      </c>
      <c r="I71" t="n">
        <v>11</v>
      </c>
      <c r="J71" t="n">
        <v>242.47</v>
      </c>
      <c r="K71" t="n">
        <v>56.13</v>
      </c>
      <c r="L71" t="n">
        <v>18.25</v>
      </c>
      <c r="M71" t="n">
        <v>9</v>
      </c>
      <c r="N71" t="n">
        <v>58.1</v>
      </c>
      <c r="O71" t="n">
        <v>30139.04</v>
      </c>
      <c r="P71" t="n">
        <v>240.66</v>
      </c>
      <c r="Q71" t="n">
        <v>444.55</v>
      </c>
      <c r="R71" t="n">
        <v>69.93000000000001</v>
      </c>
      <c r="S71" t="n">
        <v>48.21</v>
      </c>
      <c r="T71" t="n">
        <v>4913.58</v>
      </c>
      <c r="U71" t="n">
        <v>0.6899999999999999</v>
      </c>
      <c r="V71" t="n">
        <v>0.78</v>
      </c>
      <c r="W71" t="n">
        <v>0.18</v>
      </c>
      <c r="X71" t="n">
        <v>0.28</v>
      </c>
      <c r="Y71" t="n">
        <v>1</v>
      </c>
      <c r="Z71" t="n">
        <v>10</v>
      </c>
      <c r="AA71" t="n">
        <v>423.1089665474778</v>
      </c>
      <c r="AB71" t="n">
        <v>578.9163542804663</v>
      </c>
      <c r="AC71" t="n">
        <v>523.6653899421442</v>
      </c>
      <c r="AD71" t="n">
        <v>423108.9665474779</v>
      </c>
      <c r="AE71" t="n">
        <v>578916.3542804663</v>
      </c>
      <c r="AF71" t="n">
        <v>6.322597416326511e-06</v>
      </c>
      <c r="AG71" t="n">
        <v>24</v>
      </c>
      <c r="AH71" t="n">
        <v>523665.3899421442</v>
      </c>
    </row>
    <row r="72">
      <c r="A72" t="n">
        <v>70</v>
      </c>
      <c r="B72" t="n">
        <v>110</v>
      </c>
      <c r="C72" t="inlineStr">
        <is>
          <t xml:space="preserve">CONCLUIDO	</t>
        </is>
      </c>
      <c r="D72" t="n">
        <v>4.8431</v>
      </c>
      <c r="E72" t="n">
        <v>20.65</v>
      </c>
      <c r="F72" t="n">
        <v>17.57</v>
      </c>
      <c r="G72" t="n">
        <v>95.84</v>
      </c>
      <c r="H72" t="n">
        <v>1.35</v>
      </c>
      <c r="I72" t="n">
        <v>11</v>
      </c>
      <c r="J72" t="n">
        <v>242.91</v>
      </c>
      <c r="K72" t="n">
        <v>56.13</v>
      </c>
      <c r="L72" t="n">
        <v>18.5</v>
      </c>
      <c r="M72" t="n">
        <v>9</v>
      </c>
      <c r="N72" t="n">
        <v>58.28</v>
      </c>
      <c r="O72" t="n">
        <v>30193.25</v>
      </c>
      <c r="P72" t="n">
        <v>240.85</v>
      </c>
      <c r="Q72" t="n">
        <v>444.55</v>
      </c>
      <c r="R72" t="n">
        <v>70.28</v>
      </c>
      <c r="S72" t="n">
        <v>48.21</v>
      </c>
      <c r="T72" t="n">
        <v>5088.63</v>
      </c>
      <c r="U72" t="n">
        <v>0.6899999999999999</v>
      </c>
      <c r="V72" t="n">
        <v>0.78</v>
      </c>
      <c r="W72" t="n">
        <v>0.18</v>
      </c>
      <c r="X72" t="n">
        <v>0.29</v>
      </c>
      <c r="Y72" t="n">
        <v>1</v>
      </c>
      <c r="Z72" t="n">
        <v>10</v>
      </c>
      <c r="AA72" t="n">
        <v>423.3197447729194</v>
      </c>
      <c r="AB72" t="n">
        <v>579.2047503473945</v>
      </c>
      <c r="AC72" t="n">
        <v>523.9262618932111</v>
      </c>
      <c r="AD72" t="n">
        <v>423319.7447729194</v>
      </c>
      <c r="AE72" t="n">
        <v>579204.7503473945</v>
      </c>
      <c r="AF72" t="n">
        <v>6.319857084745918e-06</v>
      </c>
      <c r="AG72" t="n">
        <v>24</v>
      </c>
      <c r="AH72" t="n">
        <v>523926.2618932111</v>
      </c>
    </row>
    <row r="73">
      <c r="A73" t="n">
        <v>71</v>
      </c>
      <c r="B73" t="n">
        <v>110</v>
      </c>
      <c r="C73" t="inlineStr">
        <is>
          <t xml:space="preserve">CONCLUIDO	</t>
        </is>
      </c>
      <c r="D73" t="n">
        <v>4.8433</v>
      </c>
      <c r="E73" t="n">
        <v>20.65</v>
      </c>
      <c r="F73" t="n">
        <v>17.57</v>
      </c>
      <c r="G73" t="n">
        <v>95.83</v>
      </c>
      <c r="H73" t="n">
        <v>1.37</v>
      </c>
      <c r="I73" t="n">
        <v>11</v>
      </c>
      <c r="J73" t="n">
        <v>243.35</v>
      </c>
      <c r="K73" t="n">
        <v>56.13</v>
      </c>
      <c r="L73" t="n">
        <v>18.75</v>
      </c>
      <c r="M73" t="n">
        <v>9</v>
      </c>
      <c r="N73" t="n">
        <v>58.47</v>
      </c>
      <c r="O73" t="n">
        <v>30247.53</v>
      </c>
      <c r="P73" t="n">
        <v>240.16</v>
      </c>
      <c r="Q73" t="n">
        <v>444.58</v>
      </c>
      <c r="R73" t="n">
        <v>70.27</v>
      </c>
      <c r="S73" t="n">
        <v>48.21</v>
      </c>
      <c r="T73" t="n">
        <v>5084.97</v>
      </c>
      <c r="U73" t="n">
        <v>0.6899999999999999</v>
      </c>
      <c r="V73" t="n">
        <v>0.78</v>
      </c>
      <c r="W73" t="n">
        <v>0.18</v>
      </c>
      <c r="X73" t="n">
        <v>0.29</v>
      </c>
      <c r="Y73" t="n">
        <v>1</v>
      </c>
      <c r="Z73" t="n">
        <v>10</v>
      </c>
      <c r="AA73" t="n">
        <v>422.9675770140502</v>
      </c>
      <c r="AB73" t="n">
        <v>578.7228988831646</v>
      </c>
      <c r="AC73" t="n">
        <v>523.4903976564447</v>
      </c>
      <c r="AD73" t="n">
        <v>422967.5770140502</v>
      </c>
      <c r="AE73" t="n">
        <v>578722.8988831646</v>
      </c>
      <c r="AF73" t="n">
        <v>6.320118068705975e-06</v>
      </c>
      <c r="AG73" t="n">
        <v>24</v>
      </c>
      <c r="AH73" t="n">
        <v>523490.3976564446</v>
      </c>
    </row>
    <row r="74">
      <c r="A74" t="n">
        <v>72</v>
      </c>
      <c r="B74" t="n">
        <v>110</v>
      </c>
      <c r="C74" t="inlineStr">
        <is>
          <t xml:space="preserve">CONCLUIDO	</t>
        </is>
      </c>
      <c r="D74" t="n">
        <v>4.8429</v>
      </c>
      <c r="E74" t="n">
        <v>20.65</v>
      </c>
      <c r="F74" t="n">
        <v>17.57</v>
      </c>
      <c r="G74" t="n">
        <v>95.84</v>
      </c>
      <c r="H74" t="n">
        <v>1.39</v>
      </c>
      <c r="I74" t="n">
        <v>11</v>
      </c>
      <c r="J74" t="n">
        <v>243.79</v>
      </c>
      <c r="K74" t="n">
        <v>56.13</v>
      </c>
      <c r="L74" t="n">
        <v>19</v>
      </c>
      <c r="M74" t="n">
        <v>9</v>
      </c>
      <c r="N74" t="n">
        <v>58.67</v>
      </c>
      <c r="O74" t="n">
        <v>30301.87</v>
      </c>
      <c r="P74" t="n">
        <v>239.77</v>
      </c>
      <c r="Q74" t="n">
        <v>444.55</v>
      </c>
      <c r="R74" t="n">
        <v>70.23</v>
      </c>
      <c r="S74" t="n">
        <v>48.21</v>
      </c>
      <c r="T74" t="n">
        <v>5064.36</v>
      </c>
      <c r="U74" t="n">
        <v>0.6899999999999999</v>
      </c>
      <c r="V74" t="n">
        <v>0.78</v>
      </c>
      <c r="W74" t="n">
        <v>0.18</v>
      </c>
      <c r="X74" t="n">
        <v>0.29</v>
      </c>
      <c r="Y74" t="n">
        <v>1</v>
      </c>
      <c r="Z74" t="n">
        <v>10</v>
      </c>
      <c r="AA74" t="n">
        <v>422.7879656117811</v>
      </c>
      <c r="AB74" t="n">
        <v>578.4771466386842</v>
      </c>
      <c r="AC74" t="n">
        <v>523.268099661262</v>
      </c>
      <c r="AD74" t="n">
        <v>422787.9656117811</v>
      </c>
      <c r="AE74" t="n">
        <v>578477.1466386842</v>
      </c>
      <c r="AF74" t="n">
        <v>6.319596100785862e-06</v>
      </c>
      <c r="AG74" t="n">
        <v>24</v>
      </c>
      <c r="AH74" t="n">
        <v>523268.099661262</v>
      </c>
    </row>
    <row r="75">
      <c r="A75" t="n">
        <v>73</v>
      </c>
      <c r="B75" t="n">
        <v>110</v>
      </c>
      <c r="C75" t="inlineStr">
        <is>
          <t xml:space="preserve">CONCLUIDO	</t>
        </is>
      </c>
      <c r="D75" t="n">
        <v>4.8641</v>
      </c>
      <c r="E75" t="n">
        <v>20.56</v>
      </c>
      <c r="F75" t="n">
        <v>17.52</v>
      </c>
      <c r="G75" t="n">
        <v>105.14</v>
      </c>
      <c r="H75" t="n">
        <v>1.4</v>
      </c>
      <c r="I75" t="n">
        <v>10</v>
      </c>
      <c r="J75" t="n">
        <v>244.23</v>
      </c>
      <c r="K75" t="n">
        <v>56.13</v>
      </c>
      <c r="L75" t="n">
        <v>19.25</v>
      </c>
      <c r="M75" t="n">
        <v>8</v>
      </c>
      <c r="N75" t="n">
        <v>58.86</v>
      </c>
      <c r="O75" t="n">
        <v>30356.29</v>
      </c>
      <c r="P75" t="n">
        <v>238.98</v>
      </c>
      <c r="Q75" t="n">
        <v>444.55</v>
      </c>
      <c r="R75" t="n">
        <v>68.65000000000001</v>
      </c>
      <c r="S75" t="n">
        <v>48.21</v>
      </c>
      <c r="T75" t="n">
        <v>4279.75</v>
      </c>
      <c r="U75" t="n">
        <v>0.7</v>
      </c>
      <c r="V75" t="n">
        <v>0.78</v>
      </c>
      <c r="W75" t="n">
        <v>0.18</v>
      </c>
      <c r="X75" t="n">
        <v>0.25</v>
      </c>
      <c r="Y75" t="n">
        <v>1</v>
      </c>
      <c r="Z75" t="n">
        <v>10</v>
      </c>
      <c r="AA75" t="n">
        <v>421.4154300289368</v>
      </c>
      <c r="AB75" t="n">
        <v>576.5991829022404</v>
      </c>
      <c r="AC75" t="n">
        <v>521.5693661480857</v>
      </c>
      <c r="AD75" t="n">
        <v>421415.4300289368</v>
      </c>
      <c r="AE75" t="n">
        <v>576599.1829022404</v>
      </c>
      <c r="AF75" t="n">
        <v>6.347260400551841e-06</v>
      </c>
      <c r="AG75" t="n">
        <v>24</v>
      </c>
      <c r="AH75" t="n">
        <v>521569.3661480857</v>
      </c>
    </row>
    <row r="76">
      <c r="A76" t="n">
        <v>74</v>
      </c>
      <c r="B76" t="n">
        <v>110</v>
      </c>
      <c r="C76" t="inlineStr">
        <is>
          <t xml:space="preserve">CONCLUIDO	</t>
        </is>
      </c>
      <c r="D76" t="n">
        <v>4.8637</v>
      </c>
      <c r="E76" t="n">
        <v>20.56</v>
      </c>
      <c r="F76" t="n">
        <v>17.53</v>
      </c>
      <c r="G76" t="n">
        <v>105.15</v>
      </c>
      <c r="H76" t="n">
        <v>1.42</v>
      </c>
      <c r="I76" t="n">
        <v>10</v>
      </c>
      <c r="J76" t="n">
        <v>244.68</v>
      </c>
      <c r="K76" t="n">
        <v>56.13</v>
      </c>
      <c r="L76" t="n">
        <v>19.5</v>
      </c>
      <c r="M76" t="n">
        <v>8</v>
      </c>
      <c r="N76" t="n">
        <v>59.05</v>
      </c>
      <c r="O76" t="n">
        <v>30410.77</v>
      </c>
      <c r="P76" t="n">
        <v>239.4</v>
      </c>
      <c r="Q76" t="n">
        <v>444.55</v>
      </c>
      <c r="R76" t="n">
        <v>68.62</v>
      </c>
      <c r="S76" t="n">
        <v>48.21</v>
      </c>
      <c r="T76" t="n">
        <v>4266.25</v>
      </c>
      <c r="U76" t="n">
        <v>0.7</v>
      </c>
      <c r="V76" t="n">
        <v>0.78</v>
      </c>
      <c r="W76" t="n">
        <v>0.18</v>
      </c>
      <c r="X76" t="n">
        <v>0.25</v>
      </c>
      <c r="Y76" t="n">
        <v>1</v>
      </c>
      <c r="Z76" t="n">
        <v>10</v>
      </c>
      <c r="AA76" t="n">
        <v>421.6753354758862</v>
      </c>
      <c r="AB76" t="n">
        <v>576.9547970009755</v>
      </c>
      <c r="AC76" t="n">
        <v>521.891040936345</v>
      </c>
      <c r="AD76" t="n">
        <v>421675.3354758862</v>
      </c>
      <c r="AE76" t="n">
        <v>576954.7970009756</v>
      </c>
      <c r="AF76" t="n">
        <v>6.346738432631728e-06</v>
      </c>
      <c r="AG76" t="n">
        <v>24</v>
      </c>
      <c r="AH76" t="n">
        <v>521891.0409363451</v>
      </c>
    </row>
    <row r="77">
      <c r="A77" t="n">
        <v>75</v>
      </c>
      <c r="B77" t="n">
        <v>110</v>
      </c>
      <c r="C77" t="inlineStr">
        <is>
          <t xml:space="preserve">CONCLUIDO	</t>
        </is>
      </c>
      <c r="D77" t="n">
        <v>4.8619</v>
      </c>
      <c r="E77" t="n">
        <v>20.57</v>
      </c>
      <c r="F77" t="n">
        <v>17.53</v>
      </c>
      <c r="G77" t="n">
        <v>105.2</v>
      </c>
      <c r="H77" t="n">
        <v>1.43</v>
      </c>
      <c r="I77" t="n">
        <v>10</v>
      </c>
      <c r="J77" t="n">
        <v>245.12</v>
      </c>
      <c r="K77" t="n">
        <v>56.13</v>
      </c>
      <c r="L77" t="n">
        <v>19.75</v>
      </c>
      <c r="M77" t="n">
        <v>8</v>
      </c>
      <c r="N77" t="n">
        <v>59.24</v>
      </c>
      <c r="O77" t="n">
        <v>30465.32</v>
      </c>
      <c r="P77" t="n">
        <v>239.63</v>
      </c>
      <c r="Q77" t="n">
        <v>444.55</v>
      </c>
      <c r="R77" t="n">
        <v>68.94</v>
      </c>
      <c r="S77" t="n">
        <v>48.21</v>
      </c>
      <c r="T77" t="n">
        <v>4425.99</v>
      </c>
      <c r="U77" t="n">
        <v>0.7</v>
      </c>
      <c r="V77" t="n">
        <v>0.78</v>
      </c>
      <c r="W77" t="n">
        <v>0.18</v>
      </c>
      <c r="X77" t="n">
        <v>0.26</v>
      </c>
      <c r="Y77" t="n">
        <v>1</v>
      </c>
      <c r="Z77" t="n">
        <v>10</v>
      </c>
      <c r="AA77" t="n">
        <v>421.8572418242671</v>
      </c>
      <c r="AB77" t="n">
        <v>577.203689291972</v>
      </c>
      <c r="AC77" t="n">
        <v>522.1161792964112</v>
      </c>
      <c r="AD77" t="n">
        <v>421857.2418242671</v>
      </c>
      <c r="AE77" t="n">
        <v>577203.689291972</v>
      </c>
      <c r="AF77" t="n">
        <v>6.344389576991221e-06</v>
      </c>
      <c r="AG77" t="n">
        <v>24</v>
      </c>
      <c r="AH77" t="n">
        <v>522116.1792964113</v>
      </c>
    </row>
    <row r="78">
      <c r="A78" t="n">
        <v>76</v>
      </c>
      <c r="B78" t="n">
        <v>110</v>
      </c>
      <c r="C78" t="inlineStr">
        <is>
          <t xml:space="preserve">CONCLUIDO	</t>
        </is>
      </c>
      <c r="D78" t="n">
        <v>4.8693</v>
      </c>
      <c r="E78" t="n">
        <v>20.54</v>
      </c>
      <c r="F78" t="n">
        <v>17.5</v>
      </c>
      <c r="G78" t="n">
        <v>105.01</v>
      </c>
      <c r="H78" t="n">
        <v>1.45</v>
      </c>
      <c r="I78" t="n">
        <v>10</v>
      </c>
      <c r="J78" t="n">
        <v>245.56</v>
      </c>
      <c r="K78" t="n">
        <v>56.13</v>
      </c>
      <c r="L78" t="n">
        <v>20</v>
      </c>
      <c r="M78" t="n">
        <v>8</v>
      </c>
      <c r="N78" t="n">
        <v>59.43</v>
      </c>
      <c r="O78" t="n">
        <v>30519.94</v>
      </c>
      <c r="P78" t="n">
        <v>238.48</v>
      </c>
      <c r="Q78" t="n">
        <v>444.55</v>
      </c>
      <c r="R78" t="n">
        <v>67.76000000000001</v>
      </c>
      <c r="S78" t="n">
        <v>48.21</v>
      </c>
      <c r="T78" t="n">
        <v>3836.77</v>
      </c>
      <c r="U78" t="n">
        <v>0.71</v>
      </c>
      <c r="V78" t="n">
        <v>0.78</v>
      </c>
      <c r="W78" t="n">
        <v>0.18</v>
      </c>
      <c r="X78" t="n">
        <v>0.23</v>
      </c>
      <c r="Y78" t="n">
        <v>1</v>
      </c>
      <c r="Z78" t="n">
        <v>10</v>
      </c>
      <c r="AA78" t="n">
        <v>420.9006137858003</v>
      </c>
      <c r="AB78" t="n">
        <v>575.8947886062912</v>
      </c>
      <c r="AC78" t="n">
        <v>520.9321982551182</v>
      </c>
      <c r="AD78" t="n">
        <v>420900.6137858002</v>
      </c>
      <c r="AE78" t="n">
        <v>575894.7886062912</v>
      </c>
      <c r="AF78" t="n">
        <v>6.354045983513308e-06</v>
      </c>
      <c r="AG78" t="n">
        <v>24</v>
      </c>
      <c r="AH78" t="n">
        <v>520932.1982551182</v>
      </c>
    </row>
    <row r="79">
      <c r="A79" t="n">
        <v>77</v>
      </c>
      <c r="B79" t="n">
        <v>110</v>
      </c>
      <c r="C79" t="inlineStr">
        <is>
          <t xml:space="preserve">CONCLUIDO	</t>
        </is>
      </c>
      <c r="D79" t="n">
        <v>4.8759</v>
      </c>
      <c r="E79" t="n">
        <v>20.51</v>
      </c>
      <c r="F79" t="n">
        <v>17.47</v>
      </c>
      <c r="G79" t="n">
        <v>104.84</v>
      </c>
      <c r="H79" t="n">
        <v>1.46</v>
      </c>
      <c r="I79" t="n">
        <v>10</v>
      </c>
      <c r="J79" t="n">
        <v>246</v>
      </c>
      <c r="K79" t="n">
        <v>56.13</v>
      </c>
      <c r="L79" t="n">
        <v>20.25</v>
      </c>
      <c r="M79" t="n">
        <v>8</v>
      </c>
      <c r="N79" t="n">
        <v>59.63</v>
      </c>
      <c r="O79" t="n">
        <v>30574.64</v>
      </c>
      <c r="P79" t="n">
        <v>237.65</v>
      </c>
      <c r="Q79" t="n">
        <v>444.55</v>
      </c>
      <c r="R79" t="n">
        <v>66.98999999999999</v>
      </c>
      <c r="S79" t="n">
        <v>48.21</v>
      </c>
      <c r="T79" t="n">
        <v>3448.07</v>
      </c>
      <c r="U79" t="n">
        <v>0.72</v>
      </c>
      <c r="V79" t="n">
        <v>0.78</v>
      </c>
      <c r="W79" t="n">
        <v>0.18</v>
      </c>
      <c r="X79" t="n">
        <v>0.2</v>
      </c>
      <c r="Y79" t="n">
        <v>1</v>
      </c>
      <c r="Z79" t="n">
        <v>10</v>
      </c>
      <c r="AA79" t="n">
        <v>420.1352472947477</v>
      </c>
      <c r="AB79" t="n">
        <v>574.8475804076464</v>
      </c>
      <c r="AC79" t="n">
        <v>519.9849341371863</v>
      </c>
      <c r="AD79" t="n">
        <v>420135.2472947477</v>
      </c>
      <c r="AE79" t="n">
        <v>574847.5804076465</v>
      </c>
      <c r="AF79" t="n">
        <v>6.362658454195169e-06</v>
      </c>
      <c r="AG79" t="n">
        <v>24</v>
      </c>
      <c r="AH79" t="n">
        <v>519984.9341371863</v>
      </c>
    </row>
    <row r="80">
      <c r="A80" t="n">
        <v>78</v>
      </c>
      <c r="B80" t="n">
        <v>110</v>
      </c>
      <c r="C80" t="inlineStr">
        <is>
          <t xml:space="preserve">CONCLUIDO	</t>
        </is>
      </c>
      <c r="D80" t="n">
        <v>4.8584</v>
      </c>
      <c r="E80" t="n">
        <v>20.58</v>
      </c>
      <c r="F80" t="n">
        <v>17.55</v>
      </c>
      <c r="G80" t="n">
        <v>105.29</v>
      </c>
      <c r="H80" t="n">
        <v>1.48</v>
      </c>
      <c r="I80" t="n">
        <v>10</v>
      </c>
      <c r="J80" t="n">
        <v>246.45</v>
      </c>
      <c r="K80" t="n">
        <v>56.13</v>
      </c>
      <c r="L80" t="n">
        <v>20.5</v>
      </c>
      <c r="M80" t="n">
        <v>8</v>
      </c>
      <c r="N80" t="n">
        <v>59.82</v>
      </c>
      <c r="O80" t="n">
        <v>30629.4</v>
      </c>
      <c r="P80" t="n">
        <v>238.25</v>
      </c>
      <c r="Q80" t="n">
        <v>444.55</v>
      </c>
      <c r="R80" t="n">
        <v>69.75</v>
      </c>
      <c r="S80" t="n">
        <v>48.21</v>
      </c>
      <c r="T80" t="n">
        <v>4831.08</v>
      </c>
      <c r="U80" t="n">
        <v>0.6899999999999999</v>
      </c>
      <c r="V80" t="n">
        <v>0.78</v>
      </c>
      <c r="W80" t="n">
        <v>0.17</v>
      </c>
      <c r="X80" t="n">
        <v>0.27</v>
      </c>
      <c r="Y80" t="n">
        <v>1</v>
      </c>
      <c r="Z80" t="n">
        <v>10</v>
      </c>
      <c r="AA80" t="n">
        <v>421.3739205225398</v>
      </c>
      <c r="AB80" t="n">
        <v>576.5423877643177</v>
      </c>
      <c r="AC80" t="n">
        <v>521.5179914584139</v>
      </c>
      <c r="AD80" t="n">
        <v>421373.9205225398</v>
      </c>
      <c r="AE80" t="n">
        <v>576542.3877643177</v>
      </c>
      <c r="AF80" t="n">
        <v>6.339822357690233e-06</v>
      </c>
      <c r="AG80" t="n">
        <v>24</v>
      </c>
      <c r="AH80" t="n">
        <v>521517.9914584139</v>
      </c>
    </row>
    <row r="81">
      <c r="A81" t="n">
        <v>79</v>
      </c>
      <c r="B81" t="n">
        <v>110</v>
      </c>
      <c r="C81" t="inlineStr">
        <is>
          <t xml:space="preserve">CONCLUIDO	</t>
        </is>
      </c>
      <c r="D81" t="n">
        <v>4.8603</v>
      </c>
      <c r="E81" t="n">
        <v>20.58</v>
      </c>
      <c r="F81" t="n">
        <v>17.54</v>
      </c>
      <c r="G81" t="n">
        <v>105.24</v>
      </c>
      <c r="H81" t="n">
        <v>1.49</v>
      </c>
      <c r="I81" t="n">
        <v>10</v>
      </c>
      <c r="J81" t="n">
        <v>246.89</v>
      </c>
      <c r="K81" t="n">
        <v>56.13</v>
      </c>
      <c r="L81" t="n">
        <v>20.75</v>
      </c>
      <c r="M81" t="n">
        <v>8</v>
      </c>
      <c r="N81" t="n">
        <v>60.02</v>
      </c>
      <c r="O81" t="n">
        <v>30684.23</v>
      </c>
      <c r="P81" t="n">
        <v>237.49</v>
      </c>
      <c r="Q81" t="n">
        <v>444.55</v>
      </c>
      <c r="R81" t="n">
        <v>69.33</v>
      </c>
      <c r="S81" t="n">
        <v>48.21</v>
      </c>
      <c r="T81" t="n">
        <v>4618.38</v>
      </c>
      <c r="U81" t="n">
        <v>0.7</v>
      </c>
      <c r="V81" t="n">
        <v>0.78</v>
      </c>
      <c r="W81" t="n">
        <v>0.18</v>
      </c>
      <c r="X81" t="n">
        <v>0.26</v>
      </c>
      <c r="Y81" t="n">
        <v>1</v>
      </c>
      <c r="Z81" t="n">
        <v>10</v>
      </c>
      <c r="AA81" t="n">
        <v>420.8884755329714</v>
      </c>
      <c r="AB81" t="n">
        <v>575.8781805132688</v>
      </c>
      <c r="AC81" t="n">
        <v>520.9171752151843</v>
      </c>
      <c r="AD81" t="n">
        <v>420888.4755329714</v>
      </c>
      <c r="AE81" t="n">
        <v>575878.1805132688</v>
      </c>
      <c r="AF81" t="n">
        <v>6.342301705310769e-06</v>
      </c>
      <c r="AG81" t="n">
        <v>24</v>
      </c>
      <c r="AH81" t="n">
        <v>520917.1752151843</v>
      </c>
    </row>
    <row r="82">
      <c r="A82" t="n">
        <v>80</v>
      </c>
      <c r="B82" t="n">
        <v>110</v>
      </c>
      <c r="C82" t="inlineStr">
        <is>
          <t xml:space="preserve">CONCLUIDO	</t>
        </is>
      </c>
      <c r="D82" t="n">
        <v>4.8591</v>
      </c>
      <c r="E82" t="n">
        <v>20.58</v>
      </c>
      <c r="F82" t="n">
        <v>17.55</v>
      </c>
      <c r="G82" t="n">
        <v>105.27</v>
      </c>
      <c r="H82" t="n">
        <v>1.51</v>
      </c>
      <c r="I82" t="n">
        <v>10</v>
      </c>
      <c r="J82" t="n">
        <v>247.34</v>
      </c>
      <c r="K82" t="n">
        <v>56.13</v>
      </c>
      <c r="L82" t="n">
        <v>21</v>
      </c>
      <c r="M82" t="n">
        <v>8</v>
      </c>
      <c r="N82" t="n">
        <v>60.21</v>
      </c>
      <c r="O82" t="n">
        <v>30739.14</v>
      </c>
      <c r="P82" t="n">
        <v>236.69</v>
      </c>
      <c r="Q82" t="n">
        <v>444.55</v>
      </c>
      <c r="R82" t="n">
        <v>69.34</v>
      </c>
      <c r="S82" t="n">
        <v>48.21</v>
      </c>
      <c r="T82" t="n">
        <v>4626.41</v>
      </c>
      <c r="U82" t="n">
        <v>0.7</v>
      </c>
      <c r="V82" t="n">
        <v>0.78</v>
      </c>
      <c r="W82" t="n">
        <v>0.18</v>
      </c>
      <c r="X82" t="n">
        <v>0.27</v>
      </c>
      <c r="Y82" t="n">
        <v>1</v>
      </c>
      <c r="Z82" t="n">
        <v>10</v>
      </c>
      <c r="AA82" t="n">
        <v>420.5712033443713</v>
      </c>
      <c r="AB82" t="n">
        <v>575.4440747077651</v>
      </c>
      <c r="AC82" t="n">
        <v>520.5244998584866</v>
      </c>
      <c r="AD82" t="n">
        <v>420571.2033443713</v>
      </c>
      <c r="AE82" t="n">
        <v>575444.0747077651</v>
      </c>
      <c r="AF82" t="n">
        <v>6.340735801550431e-06</v>
      </c>
      <c r="AG82" t="n">
        <v>24</v>
      </c>
      <c r="AH82" t="n">
        <v>520524.4998584866</v>
      </c>
    </row>
    <row r="83">
      <c r="A83" t="n">
        <v>81</v>
      </c>
      <c r="B83" t="n">
        <v>110</v>
      </c>
      <c r="C83" t="inlineStr">
        <is>
          <t xml:space="preserve">CONCLUIDO	</t>
        </is>
      </c>
      <c r="D83" t="n">
        <v>4.8808</v>
      </c>
      <c r="E83" t="n">
        <v>20.49</v>
      </c>
      <c r="F83" t="n">
        <v>17.5</v>
      </c>
      <c r="G83" t="n">
        <v>116.64</v>
      </c>
      <c r="H83" t="n">
        <v>1.53</v>
      </c>
      <c r="I83" t="n">
        <v>9</v>
      </c>
      <c r="J83" t="n">
        <v>247.78</v>
      </c>
      <c r="K83" t="n">
        <v>56.13</v>
      </c>
      <c r="L83" t="n">
        <v>21.25</v>
      </c>
      <c r="M83" t="n">
        <v>7</v>
      </c>
      <c r="N83" t="n">
        <v>60.41</v>
      </c>
      <c r="O83" t="n">
        <v>30794.11</v>
      </c>
      <c r="P83" t="n">
        <v>235.74</v>
      </c>
      <c r="Q83" t="n">
        <v>444.58</v>
      </c>
      <c r="R83" t="n">
        <v>67.75</v>
      </c>
      <c r="S83" t="n">
        <v>48.21</v>
      </c>
      <c r="T83" t="n">
        <v>3834.6</v>
      </c>
      <c r="U83" t="n">
        <v>0.71</v>
      </c>
      <c r="V83" t="n">
        <v>0.78</v>
      </c>
      <c r="W83" t="n">
        <v>0.18</v>
      </c>
      <c r="X83" t="n">
        <v>0.22</v>
      </c>
      <c r="Y83" t="n">
        <v>1</v>
      </c>
      <c r="Z83" t="n">
        <v>10</v>
      </c>
      <c r="AA83" t="n">
        <v>419.1151446143056</v>
      </c>
      <c r="AB83" t="n">
        <v>573.4518309165115</v>
      </c>
      <c r="AC83" t="n">
        <v>518.7223930185386</v>
      </c>
      <c r="AD83" t="n">
        <v>419115.1446143056</v>
      </c>
      <c r="AE83" t="n">
        <v>573451.8309165116</v>
      </c>
      <c r="AF83" t="n">
        <v>6.369052561216551e-06</v>
      </c>
      <c r="AG83" t="n">
        <v>24</v>
      </c>
      <c r="AH83" t="n">
        <v>518722.3930185385</v>
      </c>
    </row>
    <row r="84">
      <c r="A84" t="n">
        <v>82</v>
      </c>
      <c r="B84" t="n">
        <v>110</v>
      </c>
      <c r="C84" t="inlineStr">
        <is>
          <t xml:space="preserve">CONCLUIDO	</t>
        </is>
      </c>
      <c r="D84" t="n">
        <v>4.8794</v>
      </c>
      <c r="E84" t="n">
        <v>20.49</v>
      </c>
      <c r="F84" t="n">
        <v>17.5</v>
      </c>
      <c r="G84" t="n">
        <v>116.68</v>
      </c>
      <c r="H84" t="n">
        <v>1.54</v>
      </c>
      <c r="I84" t="n">
        <v>9</v>
      </c>
      <c r="J84" t="n">
        <v>248.23</v>
      </c>
      <c r="K84" t="n">
        <v>56.13</v>
      </c>
      <c r="L84" t="n">
        <v>21.5</v>
      </c>
      <c r="M84" t="n">
        <v>7</v>
      </c>
      <c r="N84" t="n">
        <v>60.6</v>
      </c>
      <c r="O84" t="n">
        <v>30849.16</v>
      </c>
      <c r="P84" t="n">
        <v>235.84</v>
      </c>
      <c r="Q84" t="n">
        <v>444.55</v>
      </c>
      <c r="R84" t="n">
        <v>67.95999999999999</v>
      </c>
      <c r="S84" t="n">
        <v>48.21</v>
      </c>
      <c r="T84" t="n">
        <v>3939.26</v>
      </c>
      <c r="U84" t="n">
        <v>0.71</v>
      </c>
      <c r="V84" t="n">
        <v>0.78</v>
      </c>
      <c r="W84" t="n">
        <v>0.18</v>
      </c>
      <c r="X84" t="n">
        <v>0.23</v>
      </c>
      <c r="Y84" t="n">
        <v>1</v>
      </c>
      <c r="Z84" t="n">
        <v>10</v>
      </c>
      <c r="AA84" t="n">
        <v>419.2162812445512</v>
      </c>
      <c r="AB84" t="n">
        <v>573.5902105158469</v>
      </c>
      <c r="AC84" t="n">
        <v>518.8475658631303</v>
      </c>
      <c r="AD84" t="n">
        <v>419216.2812445512</v>
      </c>
      <c r="AE84" t="n">
        <v>573590.210515847</v>
      </c>
      <c r="AF84" t="n">
        <v>6.367225673496157e-06</v>
      </c>
      <c r="AG84" t="n">
        <v>24</v>
      </c>
      <c r="AH84" t="n">
        <v>518847.5658631303</v>
      </c>
    </row>
    <row r="85">
      <c r="A85" t="n">
        <v>83</v>
      </c>
      <c r="B85" t="n">
        <v>110</v>
      </c>
      <c r="C85" t="inlineStr">
        <is>
          <t xml:space="preserve">CONCLUIDO	</t>
        </is>
      </c>
      <c r="D85" t="n">
        <v>4.8761</v>
      </c>
      <c r="E85" t="n">
        <v>20.51</v>
      </c>
      <c r="F85" t="n">
        <v>17.52</v>
      </c>
      <c r="G85" t="n">
        <v>116.77</v>
      </c>
      <c r="H85" t="n">
        <v>1.56</v>
      </c>
      <c r="I85" t="n">
        <v>9</v>
      </c>
      <c r="J85" t="n">
        <v>248.68</v>
      </c>
      <c r="K85" t="n">
        <v>56.13</v>
      </c>
      <c r="L85" t="n">
        <v>21.75</v>
      </c>
      <c r="M85" t="n">
        <v>7</v>
      </c>
      <c r="N85" t="n">
        <v>60.8</v>
      </c>
      <c r="O85" t="n">
        <v>30904.28</v>
      </c>
      <c r="P85" t="n">
        <v>236.17</v>
      </c>
      <c r="Q85" t="n">
        <v>444.55</v>
      </c>
      <c r="R85" t="n">
        <v>68.43000000000001</v>
      </c>
      <c r="S85" t="n">
        <v>48.21</v>
      </c>
      <c r="T85" t="n">
        <v>4176.69</v>
      </c>
      <c r="U85" t="n">
        <v>0.7</v>
      </c>
      <c r="V85" t="n">
        <v>0.78</v>
      </c>
      <c r="W85" t="n">
        <v>0.18</v>
      </c>
      <c r="X85" t="n">
        <v>0.24</v>
      </c>
      <c r="Y85" t="n">
        <v>1</v>
      </c>
      <c r="Z85" t="n">
        <v>10</v>
      </c>
      <c r="AA85" t="n">
        <v>419.5736387262661</v>
      </c>
      <c r="AB85" t="n">
        <v>574.0791627878286</v>
      </c>
      <c r="AC85" t="n">
        <v>519.2898532165229</v>
      </c>
      <c r="AD85" t="n">
        <v>419573.6387262661</v>
      </c>
      <c r="AE85" t="n">
        <v>574079.1627878286</v>
      </c>
      <c r="AF85" t="n">
        <v>6.362919438155226e-06</v>
      </c>
      <c r="AG85" t="n">
        <v>24</v>
      </c>
      <c r="AH85" t="n">
        <v>519289.853216523</v>
      </c>
    </row>
    <row r="86">
      <c r="A86" t="n">
        <v>84</v>
      </c>
      <c r="B86" t="n">
        <v>110</v>
      </c>
      <c r="C86" t="inlineStr">
        <is>
          <t xml:space="preserve">CONCLUIDO	</t>
        </is>
      </c>
      <c r="D86" t="n">
        <v>4.8819</v>
      </c>
      <c r="E86" t="n">
        <v>20.48</v>
      </c>
      <c r="F86" t="n">
        <v>17.49</v>
      </c>
      <c r="G86" t="n">
        <v>116.61</v>
      </c>
      <c r="H86" t="n">
        <v>1.57</v>
      </c>
      <c r="I86" t="n">
        <v>9</v>
      </c>
      <c r="J86" t="n">
        <v>249.12</v>
      </c>
      <c r="K86" t="n">
        <v>56.13</v>
      </c>
      <c r="L86" t="n">
        <v>22</v>
      </c>
      <c r="M86" t="n">
        <v>7</v>
      </c>
      <c r="N86" t="n">
        <v>61</v>
      </c>
      <c r="O86" t="n">
        <v>30959.46</v>
      </c>
      <c r="P86" t="n">
        <v>236.08</v>
      </c>
      <c r="Q86" t="n">
        <v>444.55</v>
      </c>
      <c r="R86" t="n">
        <v>67.53</v>
      </c>
      <c r="S86" t="n">
        <v>48.21</v>
      </c>
      <c r="T86" t="n">
        <v>3723.21</v>
      </c>
      <c r="U86" t="n">
        <v>0.71</v>
      </c>
      <c r="V86" t="n">
        <v>0.78</v>
      </c>
      <c r="W86" t="n">
        <v>0.18</v>
      </c>
      <c r="X86" t="n">
        <v>0.21</v>
      </c>
      <c r="Y86" t="n">
        <v>1</v>
      </c>
      <c r="Z86" t="n">
        <v>10</v>
      </c>
      <c r="AA86" t="n">
        <v>419.2071538810118</v>
      </c>
      <c r="AB86" t="n">
        <v>573.5777220543814</v>
      </c>
      <c r="AC86" t="n">
        <v>518.8362692828995</v>
      </c>
      <c r="AD86" t="n">
        <v>419207.1538810118</v>
      </c>
      <c r="AE86" t="n">
        <v>573577.7220543814</v>
      </c>
      <c r="AF86" t="n">
        <v>6.370487972996861e-06</v>
      </c>
      <c r="AG86" t="n">
        <v>24</v>
      </c>
      <c r="AH86" t="n">
        <v>518836.2692828994</v>
      </c>
    </row>
    <row r="87">
      <c r="A87" t="n">
        <v>85</v>
      </c>
      <c r="B87" t="n">
        <v>110</v>
      </c>
      <c r="C87" t="inlineStr">
        <is>
          <t xml:space="preserve">CONCLUIDO	</t>
        </is>
      </c>
      <c r="D87" t="n">
        <v>4.8765</v>
      </c>
      <c r="E87" t="n">
        <v>20.51</v>
      </c>
      <c r="F87" t="n">
        <v>17.51</v>
      </c>
      <c r="G87" t="n">
        <v>116.76</v>
      </c>
      <c r="H87" t="n">
        <v>1.59</v>
      </c>
      <c r="I87" t="n">
        <v>9</v>
      </c>
      <c r="J87" t="n">
        <v>249.57</v>
      </c>
      <c r="K87" t="n">
        <v>56.13</v>
      </c>
      <c r="L87" t="n">
        <v>22.25</v>
      </c>
      <c r="M87" t="n">
        <v>7</v>
      </c>
      <c r="N87" t="n">
        <v>61.2</v>
      </c>
      <c r="O87" t="n">
        <v>31014.73</v>
      </c>
      <c r="P87" t="n">
        <v>236.29</v>
      </c>
      <c r="Q87" t="n">
        <v>444.55</v>
      </c>
      <c r="R87" t="n">
        <v>68.41</v>
      </c>
      <c r="S87" t="n">
        <v>48.21</v>
      </c>
      <c r="T87" t="n">
        <v>4165.89</v>
      </c>
      <c r="U87" t="n">
        <v>0.7</v>
      </c>
      <c r="V87" t="n">
        <v>0.78</v>
      </c>
      <c r="W87" t="n">
        <v>0.18</v>
      </c>
      <c r="X87" t="n">
        <v>0.24</v>
      </c>
      <c r="Y87" t="n">
        <v>1</v>
      </c>
      <c r="Z87" t="n">
        <v>10</v>
      </c>
      <c r="AA87" t="n">
        <v>419.582395959992</v>
      </c>
      <c r="AB87" t="n">
        <v>574.0911448213542</v>
      </c>
      <c r="AC87" t="n">
        <v>519.3006917015856</v>
      </c>
      <c r="AD87" t="n">
        <v>419582.395959992</v>
      </c>
      <c r="AE87" t="n">
        <v>574091.1448213542</v>
      </c>
      <c r="AF87" t="n">
        <v>6.363441406075338e-06</v>
      </c>
      <c r="AG87" t="n">
        <v>24</v>
      </c>
      <c r="AH87" t="n">
        <v>519300.6917015857</v>
      </c>
    </row>
    <row r="88">
      <c r="A88" t="n">
        <v>86</v>
      </c>
      <c r="B88" t="n">
        <v>110</v>
      </c>
      <c r="C88" t="inlineStr">
        <is>
          <t xml:space="preserve">CONCLUIDO	</t>
        </is>
      </c>
      <c r="D88" t="n">
        <v>4.8799</v>
      </c>
      <c r="E88" t="n">
        <v>20.49</v>
      </c>
      <c r="F88" t="n">
        <v>17.5</v>
      </c>
      <c r="G88" t="n">
        <v>116.66</v>
      </c>
      <c r="H88" t="n">
        <v>1.6</v>
      </c>
      <c r="I88" t="n">
        <v>9</v>
      </c>
      <c r="J88" t="n">
        <v>250.02</v>
      </c>
      <c r="K88" t="n">
        <v>56.13</v>
      </c>
      <c r="L88" t="n">
        <v>22.5</v>
      </c>
      <c r="M88" t="n">
        <v>7</v>
      </c>
      <c r="N88" t="n">
        <v>61.39</v>
      </c>
      <c r="O88" t="n">
        <v>31070.06</v>
      </c>
      <c r="P88" t="n">
        <v>236.43</v>
      </c>
      <c r="Q88" t="n">
        <v>444.55</v>
      </c>
      <c r="R88" t="n">
        <v>67.8</v>
      </c>
      <c r="S88" t="n">
        <v>48.21</v>
      </c>
      <c r="T88" t="n">
        <v>3858.78</v>
      </c>
      <c r="U88" t="n">
        <v>0.71</v>
      </c>
      <c r="V88" t="n">
        <v>0.78</v>
      </c>
      <c r="W88" t="n">
        <v>0.18</v>
      </c>
      <c r="X88" t="n">
        <v>0.22</v>
      </c>
      <c r="Y88" t="n">
        <v>1</v>
      </c>
      <c r="Z88" t="n">
        <v>10</v>
      </c>
      <c r="AA88" t="n">
        <v>419.4902801315724</v>
      </c>
      <c r="AB88" t="n">
        <v>573.9651078810471</v>
      </c>
      <c r="AC88" t="n">
        <v>519.1866835499675</v>
      </c>
      <c r="AD88" t="n">
        <v>419490.2801315724</v>
      </c>
      <c r="AE88" t="n">
        <v>573965.1078810471</v>
      </c>
      <c r="AF88" t="n">
        <v>6.367878133396298e-06</v>
      </c>
      <c r="AG88" t="n">
        <v>24</v>
      </c>
      <c r="AH88" t="n">
        <v>519186.6835499675</v>
      </c>
    </row>
    <row r="89">
      <c r="A89" t="n">
        <v>87</v>
      </c>
      <c r="B89" t="n">
        <v>110</v>
      </c>
      <c r="C89" t="inlineStr">
        <is>
          <t xml:space="preserve">CONCLUIDO	</t>
        </is>
      </c>
      <c r="D89" t="n">
        <v>4.8812</v>
      </c>
      <c r="E89" t="n">
        <v>20.49</v>
      </c>
      <c r="F89" t="n">
        <v>17.49</v>
      </c>
      <c r="G89" t="n">
        <v>116.63</v>
      </c>
      <c r="H89" t="n">
        <v>1.62</v>
      </c>
      <c r="I89" t="n">
        <v>9</v>
      </c>
      <c r="J89" t="n">
        <v>250.47</v>
      </c>
      <c r="K89" t="n">
        <v>56.13</v>
      </c>
      <c r="L89" t="n">
        <v>22.75</v>
      </c>
      <c r="M89" t="n">
        <v>7</v>
      </c>
      <c r="N89" t="n">
        <v>61.59</v>
      </c>
      <c r="O89" t="n">
        <v>31125.47</v>
      </c>
      <c r="P89" t="n">
        <v>235.69</v>
      </c>
      <c r="Q89" t="n">
        <v>444.55</v>
      </c>
      <c r="R89" t="n">
        <v>67.62</v>
      </c>
      <c r="S89" t="n">
        <v>48.21</v>
      </c>
      <c r="T89" t="n">
        <v>3772.18</v>
      </c>
      <c r="U89" t="n">
        <v>0.71</v>
      </c>
      <c r="V89" t="n">
        <v>0.78</v>
      </c>
      <c r="W89" t="n">
        <v>0.18</v>
      </c>
      <c r="X89" t="n">
        <v>0.22</v>
      </c>
      <c r="Y89" t="n">
        <v>1</v>
      </c>
      <c r="Z89" t="n">
        <v>10</v>
      </c>
      <c r="AA89" t="n">
        <v>419.039695512665</v>
      </c>
      <c r="AB89" t="n">
        <v>573.3485981270674</v>
      </c>
      <c r="AC89" t="n">
        <v>518.6290126216307</v>
      </c>
      <c r="AD89" t="n">
        <v>419039.695512665</v>
      </c>
      <c r="AE89" t="n">
        <v>573348.5981270673</v>
      </c>
      <c r="AF89" t="n">
        <v>6.369574529136664e-06</v>
      </c>
      <c r="AG89" t="n">
        <v>24</v>
      </c>
      <c r="AH89" t="n">
        <v>518629.0126216308</v>
      </c>
    </row>
    <row r="90">
      <c r="A90" t="n">
        <v>88</v>
      </c>
      <c r="B90" t="n">
        <v>110</v>
      </c>
      <c r="C90" t="inlineStr">
        <is>
          <t xml:space="preserve">CONCLUIDO	</t>
        </is>
      </c>
      <c r="D90" t="n">
        <v>4.8846</v>
      </c>
      <c r="E90" t="n">
        <v>20.47</v>
      </c>
      <c r="F90" t="n">
        <v>17.48</v>
      </c>
      <c r="G90" t="n">
        <v>116.53</v>
      </c>
      <c r="H90" t="n">
        <v>1.63</v>
      </c>
      <c r="I90" t="n">
        <v>9</v>
      </c>
      <c r="J90" t="n">
        <v>250.92</v>
      </c>
      <c r="K90" t="n">
        <v>56.13</v>
      </c>
      <c r="L90" t="n">
        <v>23</v>
      </c>
      <c r="M90" t="n">
        <v>7</v>
      </c>
      <c r="N90" t="n">
        <v>61.79</v>
      </c>
      <c r="O90" t="n">
        <v>31180.95</v>
      </c>
      <c r="P90" t="n">
        <v>235.03</v>
      </c>
      <c r="Q90" t="n">
        <v>444.55</v>
      </c>
      <c r="R90" t="n">
        <v>67.11</v>
      </c>
      <c r="S90" t="n">
        <v>48.21</v>
      </c>
      <c r="T90" t="n">
        <v>3513.36</v>
      </c>
      <c r="U90" t="n">
        <v>0.72</v>
      </c>
      <c r="V90" t="n">
        <v>0.78</v>
      </c>
      <c r="W90" t="n">
        <v>0.18</v>
      </c>
      <c r="X90" t="n">
        <v>0.2</v>
      </c>
      <c r="Y90" t="n">
        <v>1</v>
      </c>
      <c r="Z90" t="n">
        <v>10</v>
      </c>
      <c r="AA90" t="n">
        <v>418.5519197580138</v>
      </c>
      <c r="AB90" t="n">
        <v>572.6812018204062</v>
      </c>
      <c r="AC90" t="n">
        <v>518.0253116817807</v>
      </c>
      <c r="AD90" t="n">
        <v>418551.9197580138</v>
      </c>
      <c r="AE90" t="n">
        <v>572681.2018204061</v>
      </c>
      <c r="AF90" t="n">
        <v>6.374011256457623e-06</v>
      </c>
      <c r="AG90" t="n">
        <v>24</v>
      </c>
      <c r="AH90" t="n">
        <v>518025.3116817807</v>
      </c>
    </row>
    <row r="91">
      <c r="A91" t="n">
        <v>89</v>
      </c>
      <c r="B91" t="n">
        <v>110</v>
      </c>
      <c r="C91" t="inlineStr">
        <is>
          <t xml:space="preserve">CONCLUIDO	</t>
        </is>
      </c>
      <c r="D91" t="n">
        <v>4.8893</v>
      </c>
      <c r="E91" t="n">
        <v>20.45</v>
      </c>
      <c r="F91" t="n">
        <v>17.46</v>
      </c>
      <c r="G91" t="n">
        <v>116.4</v>
      </c>
      <c r="H91" t="n">
        <v>1.65</v>
      </c>
      <c r="I91" t="n">
        <v>9</v>
      </c>
      <c r="J91" t="n">
        <v>251.37</v>
      </c>
      <c r="K91" t="n">
        <v>56.13</v>
      </c>
      <c r="L91" t="n">
        <v>23.25</v>
      </c>
      <c r="M91" t="n">
        <v>7</v>
      </c>
      <c r="N91" t="n">
        <v>61.99</v>
      </c>
      <c r="O91" t="n">
        <v>31236.5</v>
      </c>
      <c r="P91" t="n">
        <v>234.71</v>
      </c>
      <c r="Q91" t="n">
        <v>444.55</v>
      </c>
      <c r="R91" t="n">
        <v>66.41</v>
      </c>
      <c r="S91" t="n">
        <v>48.21</v>
      </c>
      <c r="T91" t="n">
        <v>3164.23</v>
      </c>
      <c r="U91" t="n">
        <v>0.73</v>
      </c>
      <c r="V91" t="n">
        <v>0.78</v>
      </c>
      <c r="W91" t="n">
        <v>0.18</v>
      </c>
      <c r="X91" t="n">
        <v>0.18</v>
      </c>
      <c r="Y91" t="n">
        <v>1</v>
      </c>
      <c r="Z91" t="n">
        <v>10</v>
      </c>
      <c r="AA91" t="n">
        <v>418.1496199042948</v>
      </c>
      <c r="AB91" t="n">
        <v>572.1307574123308</v>
      </c>
      <c r="AC91" t="n">
        <v>517.5274009154585</v>
      </c>
      <c r="AD91" t="n">
        <v>418149.6199042948</v>
      </c>
      <c r="AE91" t="n">
        <v>572130.7574123308</v>
      </c>
      <c r="AF91" t="n">
        <v>6.380144379518949e-06</v>
      </c>
      <c r="AG91" t="n">
        <v>24</v>
      </c>
      <c r="AH91" t="n">
        <v>517527.4009154586</v>
      </c>
    </row>
    <row r="92">
      <c r="A92" t="n">
        <v>90</v>
      </c>
      <c r="B92" t="n">
        <v>110</v>
      </c>
      <c r="C92" t="inlineStr">
        <is>
          <t xml:space="preserve">CONCLUIDO	</t>
        </is>
      </c>
      <c r="D92" t="n">
        <v>4.8797</v>
      </c>
      <c r="E92" t="n">
        <v>20.49</v>
      </c>
      <c r="F92" t="n">
        <v>17.5</v>
      </c>
      <c r="G92" t="n">
        <v>116.67</v>
      </c>
      <c r="H92" t="n">
        <v>1.66</v>
      </c>
      <c r="I92" t="n">
        <v>9</v>
      </c>
      <c r="J92" t="n">
        <v>251.82</v>
      </c>
      <c r="K92" t="n">
        <v>56.13</v>
      </c>
      <c r="L92" t="n">
        <v>23.5</v>
      </c>
      <c r="M92" t="n">
        <v>7</v>
      </c>
      <c r="N92" t="n">
        <v>62.19</v>
      </c>
      <c r="O92" t="n">
        <v>31292.13</v>
      </c>
      <c r="P92" t="n">
        <v>234.49</v>
      </c>
      <c r="Q92" t="n">
        <v>444.55</v>
      </c>
      <c r="R92" t="n">
        <v>68.05</v>
      </c>
      <c r="S92" t="n">
        <v>48.21</v>
      </c>
      <c r="T92" t="n">
        <v>3987.48</v>
      </c>
      <c r="U92" t="n">
        <v>0.71</v>
      </c>
      <c r="V92" t="n">
        <v>0.78</v>
      </c>
      <c r="W92" t="n">
        <v>0.17</v>
      </c>
      <c r="X92" t="n">
        <v>0.22</v>
      </c>
      <c r="Y92" t="n">
        <v>1</v>
      </c>
      <c r="Z92" t="n">
        <v>10</v>
      </c>
      <c r="AA92" t="n">
        <v>418.5360910033249</v>
      </c>
      <c r="AB92" t="n">
        <v>572.6595442199256</v>
      </c>
      <c r="AC92" t="n">
        <v>518.0057210522933</v>
      </c>
      <c r="AD92" t="n">
        <v>418536.091003325</v>
      </c>
      <c r="AE92" t="n">
        <v>572659.5442199255</v>
      </c>
      <c r="AF92" t="n">
        <v>6.367617149436241e-06</v>
      </c>
      <c r="AG92" t="n">
        <v>24</v>
      </c>
      <c r="AH92" t="n">
        <v>518005.7210522933</v>
      </c>
    </row>
    <row r="93">
      <c r="A93" t="n">
        <v>91</v>
      </c>
      <c r="B93" t="n">
        <v>110</v>
      </c>
      <c r="C93" t="inlineStr">
        <is>
          <t xml:space="preserve">CONCLUIDO	</t>
        </is>
      </c>
      <c r="D93" t="n">
        <v>4.8673</v>
      </c>
      <c r="E93" t="n">
        <v>20.55</v>
      </c>
      <c r="F93" t="n">
        <v>17.55</v>
      </c>
      <c r="G93" t="n">
        <v>117.02</v>
      </c>
      <c r="H93" t="n">
        <v>1.67</v>
      </c>
      <c r="I93" t="n">
        <v>9</v>
      </c>
      <c r="J93" t="n">
        <v>252.27</v>
      </c>
      <c r="K93" t="n">
        <v>56.13</v>
      </c>
      <c r="L93" t="n">
        <v>23.75</v>
      </c>
      <c r="M93" t="n">
        <v>7</v>
      </c>
      <c r="N93" t="n">
        <v>62.4</v>
      </c>
      <c r="O93" t="n">
        <v>31347.83</v>
      </c>
      <c r="P93" t="n">
        <v>234.81</v>
      </c>
      <c r="Q93" t="n">
        <v>444.55</v>
      </c>
      <c r="R93" t="n">
        <v>69.7</v>
      </c>
      <c r="S93" t="n">
        <v>48.21</v>
      </c>
      <c r="T93" t="n">
        <v>4810.65</v>
      </c>
      <c r="U93" t="n">
        <v>0.6899999999999999</v>
      </c>
      <c r="V93" t="n">
        <v>0.78</v>
      </c>
      <c r="W93" t="n">
        <v>0.18</v>
      </c>
      <c r="X93" t="n">
        <v>0.28</v>
      </c>
      <c r="Y93" t="n">
        <v>1</v>
      </c>
      <c r="Z93" t="n">
        <v>10</v>
      </c>
      <c r="AA93" t="n">
        <v>419.3317523154197</v>
      </c>
      <c r="AB93" t="n">
        <v>573.748203129233</v>
      </c>
      <c r="AC93" t="n">
        <v>518.990479883239</v>
      </c>
      <c r="AD93" t="n">
        <v>419331.7523154197</v>
      </c>
      <c r="AE93" t="n">
        <v>573748.2031292331</v>
      </c>
      <c r="AF93" t="n">
        <v>6.351436143912743e-06</v>
      </c>
      <c r="AG93" t="n">
        <v>24</v>
      </c>
      <c r="AH93" t="n">
        <v>518990.479883239</v>
      </c>
    </row>
    <row r="94">
      <c r="A94" t="n">
        <v>92</v>
      </c>
      <c r="B94" t="n">
        <v>110</v>
      </c>
      <c r="C94" t="inlineStr">
        <is>
          <t xml:space="preserve">CONCLUIDO	</t>
        </is>
      </c>
      <c r="D94" t="n">
        <v>4.8992</v>
      </c>
      <c r="E94" t="n">
        <v>20.41</v>
      </c>
      <c r="F94" t="n">
        <v>17.46</v>
      </c>
      <c r="G94" t="n">
        <v>130.96</v>
      </c>
      <c r="H94" t="n">
        <v>1.69</v>
      </c>
      <c r="I94" t="n">
        <v>8</v>
      </c>
      <c r="J94" t="n">
        <v>252.73</v>
      </c>
      <c r="K94" t="n">
        <v>56.13</v>
      </c>
      <c r="L94" t="n">
        <v>24</v>
      </c>
      <c r="M94" t="n">
        <v>6</v>
      </c>
      <c r="N94" t="n">
        <v>62.6</v>
      </c>
      <c r="O94" t="n">
        <v>31403.6</v>
      </c>
      <c r="P94" t="n">
        <v>233.44</v>
      </c>
      <c r="Q94" t="n">
        <v>444.55</v>
      </c>
      <c r="R94" t="n">
        <v>66.59999999999999</v>
      </c>
      <c r="S94" t="n">
        <v>48.21</v>
      </c>
      <c r="T94" t="n">
        <v>3262.76</v>
      </c>
      <c r="U94" t="n">
        <v>0.72</v>
      </c>
      <c r="V94" t="n">
        <v>0.78</v>
      </c>
      <c r="W94" t="n">
        <v>0.18</v>
      </c>
      <c r="X94" t="n">
        <v>0.18</v>
      </c>
      <c r="Y94" t="n">
        <v>1</v>
      </c>
      <c r="Z94" t="n">
        <v>10</v>
      </c>
      <c r="AA94" t="n">
        <v>417.1614083043065</v>
      </c>
      <c r="AB94" t="n">
        <v>570.778642704408</v>
      </c>
      <c r="AC94" t="n">
        <v>516.304330137555</v>
      </c>
      <c r="AD94" t="n">
        <v>417161.4083043065</v>
      </c>
      <c r="AE94" t="n">
        <v>570778.6427044079</v>
      </c>
      <c r="AF94" t="n">
        <v>6.393063085541742e-06</v>
      </c>
      <c r="AG94" t="n">
        <v>24</v>
      </c>
      <c r="AH94" t="n">
        <v>516304.330137555</v>
      </c>
    </row>
    <row r="95">
      <c r="A95" t="n">
        <v>93</v>
      </c>
      <c r="B95" t="n">
        <v>110</v>
      </c>
      <c r="C95" t="inlineStr">
        <is>
          <t xml:space="preserve">CONCLUIDO	</t>
        </is>
      </c>
      <c r="D95" t="n">
        <v>4.8966</v>
      </c>
      <c r="E95" t="n">
        <v>20.42</v>
      </c>
      <c r="F95" t="n">
        <v>17.47</v>
      </c>
      <c r="G95" t="n">
        <v>131.04</v>
      </c>
      <c r="H95" t="n">
        <v>1.7</v>
      </c>
      <c r="I95" t="n">
        <v>8</v>
      </c>
      <c r="J95" t="n">
        <v>253.18</v>
      </c>
      <c r="K95" t="n">
        <v>56.13</v>
      </c>
      <c r="L95" t="n">
        <v>24.25</v>
      </c>
      <c r="M95" t="n">
        <v>6</v>
      </c>
      <c r="N95" t="n">
        <v>62.8</v>
      </c>
      <c r="O95" t="n">
        <v>31459.45</v>
      </c>
      <c r="P95" t="n">
        <v>233.53</v>
      </c>
      <c r="Q95" t="n">
        <v>444.55</v>
      </c>
      <c r="R95" t="n">
        <v>67.04000000000001</v>
      </c>
      <c r="S95" t="n">
        <v>48.21</v>
      </c>
      <c r="T95" t="n">
        <v>3484.2</v>
      </c>
      <c r="U95" t="n">
        <v>0.72</v>
      </c>
      <c r="V95" t="n">
        <v>0.78</v>
      </c>
      <c r="W95" t="n">
        <v>0.17</v>
      </c>
      <c r="X95" t="n">
        <v>0.2</v>
      </c>
      <c r="Y95" t="n">
        <v>1</v>
      </c>
      <c r="Z95" t="n">
        <v>10</v>
      </c>
      <c r="AA95" t="n">
        <v>417.3360913883957</v>
      </c>
      <c r="AB95" t="n">
        <v>571.0176518065329</v>
      </c>
      <c r="AC95" t="n">
        <v>516.5205285464243</v>
      </c>
      <c r="AD95" t="n">
        <v>417336.0913883958</v>
      </c>
      <c r="AE95" t="n">
        <v>571017.6518065329</v>
      </c>
      <c r="AF95" t="n">
        <v>6.389670294061008e-06</v>
      </c>
      <c r="AG95" t="n">
        <v>24</v>
      </c>
      <c r="AH95" t="n">
        <v>516520.5285464243</v>
      </c>
    </row>
    <row r="96">
      <c r="A96" t="n">
        <v>94</v>
      </c>
      <c r="B96" t="n">
        <v>110</v>
      </c>
      <c r="C96" t="inlineStr">
        <is>
          <t xml:space="preserve">CONCLUIDO	</t>
        </is>
      </c>
      <c r="D96" t="n">
        <v>4.8944</v>
      </c>
      <c r="E96" t="n">
        <v>20.43</v>
      </c>
      <c r="F96" t="n">
        <v>17.48</v>
      </c>
      <c r="G96" t="n">
        <v>131.11</v>
      </c>
      <c r="H96" t="n">
        <v>1.72</v>
      </c>
      <c r="I96" t="n">
        <v>8</v>
      </c>
      <c r="J96" t="n">
        <v>253.63</v>
      </c>
      <c r="K96" t="n">
        <v>56.13</v>
      </c>
      <c r="L96" t="n">
        <v>24.5</v>
      </c>
      <c r="M96" t="n">
        <v>6</v>
      </c>
      <c r="N96" t="n">
        <v>63</v>
      </c>
      <c r="O96" t="n">
        <v>31515.37</v>
      </c>
      <c r="P96" t="n">
        <v>233.76</v>
      </c>
      <c r="Q96" t="n">
        <v>444.56</v>
      </c>
      <c r="R96" t="n">
        <v>67.26000000000001</v>
      </c>
      <c r="S96" t="n">
        <v>48.21</v>
      </c>
      <c r="T96" t="n">
        <v>3592.53</v>
      </c>
      <c r="U96" t="n">
        <v>0.72</v>
      </c>
      <c r="V96" t="n">
        <v>0.78</v>
      </c>
      <c r="W96" t="n">
        <v>0.18</v>
      </c>
      <c r="X96" t="n">
        <v>0.2</v>
      </c>
      <c r="Y96" t="n">
        <v>1</v>
      </c>
      <c r="Z96" t="n">
        <v>10</v>
      </c>
      <c r="AA96" t="n">
        <v>417.5655859039389</v>
      </c>
      <c r="AB96" t="n">
        <v>571.3316563272823</v>
      </c>
      <c r="AC96" t="n">
        <v>516.8045649164217</v>
      </c>
      <c r="AD96" t="n">
        <v>417565.5859039389</v>
      </c>
      <c r="AE96" t="n">
        <v>571331.6563272823</v>
      </c>
      <c r="AF96" t="n">
        <v>6.386799470500387e-06</v>
      </c>
      <c r="AG96" t="n">
        <v>24</v>
      </c>
      <c r="AH96" t="n">
        <v>516804.5649164217</v>
      </c>
    </row>
    <row r="97">
      <c r="A97" t="n">
        <v>95</v>
      </c>
      <c r="B97" t="n">
        <v>110</v>
      </c>
      <c r="C97" t="inlineStr">
        <is>
          <t xml:space="preserve">CONCLUIDO	</t>
        </is>
      </c>
      <c r="D97" t="n">
        <v>4.8957</v>
      </c>
      <c r="E97" t="n">
        <v>20.43</v>
      </c>
      <c r="F97" t="n">
        <v>17.48</v>
      </c>
      <c r="G97" t="n">
        <v>131.07</v>
      </c>
      <c r="H97" t="n">
        <v>1.73</v>
      </c>
      <c r="I97" t="n">
        <v>8</v>
      </c>
      <c r="J97" t="n">
        <v>254.09</v>
      </c>
      <c r="K97" t="n">
        <v>56.13</v>
      </c>
      <c r="L97" t="n">
        <v>24.75</v>
      </c>
      <c r="M97" t="n">
        <v>6</v>
      </c>
      <c r="N97" t="n">
        <v>63.21</v>
      </c>
      <c r="O97" t="n">
        <v>31571.37</v>
      </c>
      <c r="P97" t="n">
        <v>233.14</v>
      </c>
      <c r="Q97" t="n">
        <v>444.56</v>
      </c>
      <c r="R97" t="n">
        <v>67.06</v>
      </c>
      <c r="S97" t="n">
        <v>48.21</v>
      </c>
      <c r="T97" t="n">
        <v>3496.34</v>
      </c>
      <c r="U97" t="n">
        <v>0.72</v>
      </c>
      <c r="V97" t="n">
        <v>0.78</v>
      </c>
      <c r="W97" t="n">
        <v>0.18</v>
      </c>
      <c r="X97" t="n">
        <v>0.2</v>
      </c>
      <c r="Y97" t="n">
        <v>1</v>
      </c>
      <c r="Z97" t="n">
        <v>10</v>
      </c>
      <c r="AA97" t="n">
        <v>417.2119703245505</v>
      </c>
      <c r="AB97" t="n">
        <v>570.8478238911447</v>
      </c>
      <c r="AC97" t="n">
        <v>516.3669087689259</v>
      </c>
      <c r="AD97" t="n">
        <v>417211.9703245505</v>
      </c>
      <c r="AE97" t="n">
        <v>570847.8238911447</v>
      </c>
      <c r="AF97" t="n">
        <v>6.388495866240753e-06</v>
      </c>
      <c r="AG97" t="n">
        <v>24</v>
      </c>
      <c r="AH97" t="n">
        <v>516366.9087689259</v>
      </c>
    </row>
    <row r="98">
      <c r="A98" t="n">
        <v>96</v>
      </c>
      <c r="B98" t="n">
        <v>110</v>
      </c>
      <c r="C98" t="inlineStr">
        <is>
          <t xml:space="preserve">CONCLUIDO	</t>
        </is>
      </c>
      <c r="D98" t="n">
        <v>4.8954</v>
      </c>
      <c r="E98" t="n">
        <v>20.43</v>
      </c>
      <c r="F98" t="n">
        <v>17.48</v>
      </c>
      <c r="G98" t="n">
        <v>131.08</v>
      </c>
      <c r="H98" t="n">
        <v>1.75</v>
      </c>
      <c r="I98" t="n">
        <v>8</v>
      </c>
      <c r="J98" t="n">
        <v>254.54</v>
      </c>
      <c r="K98" t="n">
        <v>56.13</v>
      </c>
      <c r="L98" t="n">
        <v>25</v>
      </c>
      <c r="M98" t="n">
        <v>6</v>
      </c>
      <c r="N98" t="n">
        <v>63.41</v>
      </c>
      <c r="O98" t="n">
        <v>31627.44</v>
      </c>
      <c r="P98" t="n">
        <v>233.06</v>
      </c>
      <c r="Q98" t="n">
        <v>444.55</v>
      </c>
      <c r="R98" t="n">
        <v>67.18000000000001</v>
      </c>
      <c r="S98" t="n">
        <v>48.21</v>
      </c>
      <c r="T98" t="n">
        <v>3557.37</v>
      </c>
      <c r="U98" t="n">
        <v>0.72</v>
      </c>
      <c r="V98" t="n">
        <v>0.78</v>
      </c>
      <c r="W98" t="n">
        <v>0.18</v>
      </c>
      <c r="X98" t="n">
        <v>0.2</v>
      </c>
      <c r="Y98" t="n">
        <v>1</v>
      </c>
      <c r="Z98" t="n">
        <v>10</v>
      </c>
      <c r="AA98" t="n">
        <v>417.1833426386622</v>
      </c>
      <c r="AB98" t="n">
        <v>570.808654228348</v>
      </c>
      <c r="AC98" t="n">
        <v>516.3314774037716</v>
      </c>
      <c r="AD98" t="n">
        <v>417183.3426386622</v>
      </c>
      <c r="AE98" t="n">
        <v>570808.6542283481</v>
      </c>
      <c r="AF98" t="n">
        <v>6.38810439030067e-06</v>
      </c>
      <c r="AG98" t="n">
        <v>24</v>
      </c>
      <c r="AH98" t="n">
        <v>516331.4774037716</v>
      </c>
    </row>
    <row r="99">
      <c r="A99" t="n">
        <v>97</v>
      </c>
      <c r="B99" t="n">
        <v>110</v>
      </c>
      <c r="C99" t="inlineStr">
        <is>
          <t xml:space="preserve">CONCLUIDO	</t>
        </is>
      </c>
      <c r="D99" t="n">
        <v>4.8958</v>
      </c>
      <c r="E99" t="n">
        <v>20.43</v>
      </c>
      <c r="F99" t="n">
        <v>17.48</v>
      </c>
      <c r="G99" t="n">
        <v>131.06</v>
      </c>
      <c r="H99" t="n">
        <v>1.76</v>
      </c>
      <c r="I99" t="n">
        <v>8</v>
      </c>
      <c r="J99" t="n">
        <v>255</v>
      </c>
      <c r="K99" t="n">
        <v>56.13</v>
      </c>
      <c r="L99" t="n">
        <v>25.25</v>
      </c>
      <c r="M99" t="n">
        <v>6</v>
      </c>
      <c r="N99" t="n">
        <v>63.62</v>
      </c>
      <c r="O99" t="n">
        <v>31683.59</v>
      </c>
      <c r="P99" t="n">
        <v>232.57</v>
      </c>
      <c r="Q99" t="n">
        <v>444.55</v>
      </c>
      <c r="R99" t="n">
        <v>67.12</v>
      </c>
      <c r="S99" t="n">
        <v>48.21</v>
      </c>
      <c r="T99" t="n">
        <v>3524.96</v>
      </c>
      <c r="U99" t="n">
        <v>0.72</v>
      </c>
      <c r="V99" t="n">
        <v>0.78</v>
      </c>
      <c r="W99" t="n">
        <v>0.18</v>
      </c>
      <c r="X99" t="n">
        <v>0.2</v>
      </c>
      <c r="Y99" t="n">
        <v>1</v>
      </c>
      <c r="Z99" t="n">
        <v>10</v>
      </c>
      <c r="AA99" t="n">
        <v>416.926743776792</v>
      </c>
      <c r="AB99" t="n">
        <v>570.4575643451943</v>
      </c>
      <c r="AC99" t="n">
        <v>516.0138950463083</v>
      </c>
      <c r="AD99" t="n">
        <v>416926.743776792</v>
      </c>
      <c r="AE99" t="n">
        <v>570457.5643451944</v>
      </c>
      <c r="AF99" t="n">
        <v>6.388626358220782e-06</v>
      </c>
      <c r="AG99" t="n">
        <v>24</v>
      </c>
      <c r="AH99" t="n">
        <v>516013.8950463083</v>
      </c>
    </row>
    <row r="100">
      <c r="A100" t="n">
        <v>98</v>
      </c>
      <c r="B100" t="n">
        <v>110</v>
      </c>
      <c r="C100" t="inlineStr">
        <is>
          <t xml:space="preserve">CONCLUIDO	</t>
        </is>
      </c>
      <c r="D100" t="n">
        <v>4.8936</v>
      </c>
      <c r="E100" t="n">
        <v>20.43</v>
      </c>
      <c r="F100" t="n">
        <v>17.48</v>
      </c>
      <c r="G100" t="n">
        <v>131.13</v>
      </c>
      <c r="H100" t="n">
        <v>1.78</v>
      </c>
      <c r="I100" t="n">
        <v>8</v>
      </c>
      <c r="J100" t="n">
        <v>255.45</v>
      </c>
      <c r="K100" t="n">
        <v>56.13</v>
      </c>
      <c r="L100" t="n">
        <v>25.5</v>
      </c>
      <c r="M100" t="n">
        <v>6</v>
      </c>
      <c r="N100" t="n">
        <v>63.82</v>
      </c>
      <c r="O100" t="n">
        <v>31739.82</v>
      </c>
      <c r="P100" t="n">
        <v>232.64</v>
      </c>
      <c r="Q100" t="n">
        <v>444.55</v>
      </c>
      <c r="R100" t="n">
        <v>67.38</v>
      </c>
      <c r="S100" t="n">
        <v>48.21</v>
      </c>
      <c r="T100" t="n">
        <v>3653.98</v>
      </c>
      <c r="U100" t="n">
        <v>0.72</v>
      </c>
      <c r="V100" t="n">
        <v>0.78</v>
      </c>
      <c r="W100" t="n">
        <v>0.18</v>
      </c>
      <c r="X100" t="n">
        <v>0.21</v>
      </c>
      <c r="Y100" t="n">
        <v>1</v>
      </c>
      <c r="Z100" t="n">
        <v>10</v>
      </c>
      <c r="AA100" t="n">
        <v>417.041157646897</v>
      </c>
      <c r="AB100" t="n">
        <v>570.614110449856</v>
      </c>
      <c r="AC100" t="n">
        <v>516.1555006104547</v>
      </c>
      <c r="AD100" t="n">
        <v>417041.157646897</v>
      </c>
      <c r="AE100" t="n">
        <v>570614.1104498559</v>
      </c>
      <c r="AF100" t="n">
        <v>6.385755534660161e-06</v>
      </c>
      <c r="AG100" t="n">
        <v>24</v>
      </c>
      <c r="AH100" t="n">
        <v>516155.5006104547</v>
      </c>
    </row>
    <row r="101">
      <c r="A101" t="n">
        <v>99</v>
      </c>
      <c r="B101" t="n">
        <v>110</v>
      </c>
      <c r="C101" t="inlineStr">
        <is>
          <t xml:space="preserve">CONCLUIDO	</t>
        </is>
      </c>
      <c r="D101" t="n">
        <v>4.9009</v>
      </c>
      <c r="E101" t="n">
        <v>20.4</v>
      </c>
      <c r="F101" t="n">
        <v>17.45</v>
      </c>
      <c r="G101" t="n">
        <v>130.9</v>
      </c>
      <c r="H101" t="n">
        <v>1.79</v>
      </c>
      <c r="I101" t="n">
        <v>8</v>
      </c>
      <c r="J101" t="n">
        <v>255.91</v>
      </c>
      <c r="K101" t="n">
        <v>56.13</v>
      </c>
      <c r="L101" t="n">
        <v>25.75</v>
      </c>
      <c r="M101" t="n">
        <v>6</v>
      </c>
      <c r="N101" t="n">
        <v>64.03</v>
      </c>
      <c r="O101" t="n">
        <v>31796.12</v>
      </c>
      <c r="P101" t="n">
        <v>231.83</v>
      </c>
      <c r="Q101" t="n">
        <v>444.55</v>
      </c>
      <c r="R101" t="n">
        <v>66.3</v>
      </c>
      <c r="S101" t="n">
        <v>48.21</v>
      </c>
      <c r="T101" t="n">
        <v>3113.57</v>
      </c>
      <c r="U101" t="n">
        <v>0.73</v>
      </c>
      <c r="V101" t="n">
        <v>0.78</v>
      </c>
      <c r="W101" t="n">
        <v>0.18</v>
      </c>
      <c r="X101" t="n">
        <v>0.18</v>
      </c>
      <c r="Y101" t="n">
        <v>1</v>
      </c>
      <c r="Z101" t="n">
        <v>10</v>
      </c>
      <c r="AA101" t="n">
        <v>416.2693883940044</v>
      </c>
      <c r="AB101" t="n">
        <v>569.5581417099918</v>
      </c>
      <c r="AC101" t="n">
        <v>515.2003120450619</v>
      </c>
      <c r="AD101" t="n">
        <v>416269.3883940044</v>
      </c>
      <c r="AE101" t="n">
        <v>569558.1417099917</v>
      </c>
      <c r="AF101" t="n">
        <v>6.39528144920222e-06</v>
      </c>
      <c r="AG101" t="n">
        <v>24</v>
      </c>
      <c r="AH101" t="n">
        <v>515200.3120450618</v>
      </c>
    </row>
    <row r="102">
      <c r="A102" t="n">
        <v>100</v>
      </c>
      <c r="B102" t="n">
        <v>110</v>
      </c>
      <c r="C102" t="inlineStr">
        <is>
          <t xml:space="preserve">CONCLUIDO	</t>
        </is>
      </c>
      <c r="D102" t="n">
        <v>4.9049</v>
      </c>
      <c r="E102" t="n">
        <v>20.39</v>
      </c>
      <c r="F102" t="n">
        <v>17.44</v>
      </c>
      <c r="G102" t="n">
        <v>130.78</v>
      </c>
      <c r="H102" t="n">
        <v>1.8</v>
      </c>
      <c r="I102" t="n">
        <v>8</v>
      </c>
      <c r="J102" t="n">
        <v>256.36</v>
      </c>
      <c r="K102" t="n">
        <v>56.13</v>
      </c>
      <c r="L102" t="n">
        <v>26</v>
      </c>
      <c r="M102" t="n">
        <v>6</v>
      </c>
      <c r="N102" t="n">
        <v>64.23999999999999</v>
      </c>
      <c r="O102" t="n">
        <v>31852.5</v>
      </c>
      <c r="P102" t="n">
        <v>230.8</v>
      </c>
      <c r="Q102" t="n">
        <v>444.55</v>
      </c>
      <c r="R102" t="n">
        <v>65.73</v>
      </c>
      <c r="S102" t="n">
        <v>48.21</v>
      </c>
      <c r="T102" t="n">
        <v>2827.73</v>
      </c>
      <c r="U102" t="n">
        <v>0.73</v>
      </c>
      <c r="V102" t="n">
        <v>0.78</v>
      </c>
      <c r="W102" t="n">
        <v>0.18</v>
      </c>
      <c r="X102" t="n">
        <v>0.16</v>
      </c>
      <c r="Y102" t="n">
        <v>1</v>
      </c>
      <c r="Z102" t="n">
        <v>10</v>
      </c>
      <c r="AA102" t="n">
        <v>415.5814639746765</v>
      </c>
      <c r="AB102" t="n">
        <v>568.6168931703837</v>
      </c>
      <c r="AC102" t="n">
        <v>514.3488949450235</v>
      </c>
      <c r="AD102" t="n">
        <v>415581.4639746765</v>
      </c>
      <c r="AE102" t="n">
        <v>568616.8931703838</v>
      </c>
      <c r="AF102" t="n">
        <v>6.400501128403348e-06</v>
      </c>
      <c r="AG102" t="n">
        <v>24</v>
      </c>
      <c r="AH102" t="n">
        <v>514348.8949450235</v>
      </c>
    </row>
    <row r="103">
      <c r="A103" t="n">
        <v>101</v>
      </c>
      <c r="B103" t="n">
        <v>110</v>
      </c>
      <c r="C103" t="inlineStr">
        <is>
          <t xml:space="preserve">CONCLUIDO	</t>
        </is>
      </c>
      <c r="D103" t="n">
        <v>4.904</v>
      </c>
      <c r="E103" t="n">
        <v>20.39</v>
      </c>
      <c r="F103" t="n">
        <v>17.44</v>
      </c>
      <c r="G103" t="n">
        <v>130.81</v>
      </c>
      <c r="H103" t="n">
        <v>1.82</v>
      </c>
      <c r="I103" t="n">
        <v>8</v>
      </c>
      <c r="J103" t="n">
        <v>256.82</v>
      </c>
      <c r="K103" t="n">
        <v>56.13</v>
      </c>
      <c r="L103" t="n">
        <v>26.25</v>
      </c>
      <c r="M103" t="n">
        <v>6</v>
      </c>
      <c r="N103" t="n">
        <v>64.45</v>
      </c>
      <c r="O103" t="n">
        <v>31909.08</v>
      </c>
      <c r="P103" t="n">
        <v>230.71</v>
      </c>
      <c r="Q103" t="n">
        <v>444.55</v>
      </c>
      <c r="R103" t="n">
        <v>65.97</v>
      </c>
      <c r="S103" t="n">
        <v>48.21</v>
      </c>
      <c r="T103" t="n">
        <v>2947.69</v>
      </c>
      <c r="U103" t="n">
        <v>0.73</v>
      </c>
      <c r="V103" t="n">
        <v>0.78</v>
      </c>
      <c r="W103" t="n">
        <v>0.17</v>
      </c>
      <c r="X103" t="n">
        <v>0.16</v>
      </c>
      <c r="Y103" t="n">
        <v>1</v>
      </c>
      <c r="Z103" t="n">
        <v>10</v>
      </c>
      <c r="AA103" t="n">
        <v>415.569412151999</v>
      </c>
      <c r="AB103" t="n">
        <v>568.6004033349074</v>
      </c>
      <c r="AC103" t="n">
        <v>514.3339788763013</v>
      </c>
      <c r="AD103" t="n">
        <v>415569.412151999</v>
      </c>
      <c r="AE103" t="n">
        <v>568600.4033349074</v>
      </c>
      <c r="AF103" t="n">
        <v>6.399326700583094e-06</v>
      </c>
      <c r="AG103" t="n">
        <v>24</v>
      </c>
      <c r="AH103" t="n">
        <v>514333.9788763013</v>
      </c>
    </row>
    <row r="104">
      <c r="A104" t="n">
        <v>102</v>
      </c>
      <c r="B104" t="n">
        <v>110</v>
      </c>
      <c r="C104" t="inlineStr">
        <is>
          <t xml:space="preserve">CONCLUIDO	</t>
        </is>
      </c>
      <c r="D104" t="n">
        <v>4.8926</v>
      </c>
      <c r="E104" t="n">
        <v>20.44</v>
      </c>
      <c r="F104" t="n">
        <v>17.49</v>
      </c>
      <c r="G104" t="n">
        <v>131.16</v>
      </c>
      <c r="H104" t="n">
        <v>1.83</v>
      </c>
      <c r="I104" t="n">
        <v>8</v>
      </c>
      <c r="J104" t="n">
        <v>257.28</v>
      </c>
      <c r="K104" t="n">
        <v>56.13</v>
      </c>
      <c r="L104" t="n">
        <v>26.5</v>
      </c>
      <c r="M104" t="n">
        <v>6</v>
      </c>
      <c r="N104" t="n">
        <v>64.66</v>
      </c>
      <c r="O104" t="n">
        <v>31965.61</v>
      </c>
      <c r="P104" t="n">
        <v>231.48</v>
      </c>
      <c r="Q104" t="n">
        <v>444.56</v>
      </c>
      <c r="R104" t="n">
        <v>67.69</v>
      </c>
      <c r="S104" t="n">
        <v>48.21</v>
      </c>
      <c r="T104" t="n">
        <v>3811.09</v>
      </c>
      <c r="U104" t="n">
        <v>0.71</v>
      </c>
      <c r="V104" t="n">
        <v>0.78</v>
      </c>
      <c r="W104" t="n">
        <v>0.17</v>
      </c>
      <c r="X104" t="n">
        <v>0.21</v>
      </c>
      <c r="Y104" t="n">
        <v>1</v>
      </c>
      <c r="Z104" t="n">
        <v>10</v>
      </c>
      <c r="AA104" t="n">
        <v>416.5398866378137</v>
      </c>
      <c r="AB104" t="n">
        <v>569.9282493407118</v>
      </c>
      <c r="AC104" t="n">
        <v>515.5350971229552</v>
      </c>
      <c r="AD104" t="n">
        <v>416539.8866378136</v>
      </c>
      <c r="AE104" t="n">
        <v>569928.2493407117</v>
      </c>
      <c r="AF104" t="n">
        <v>6.384450614859878e-06</v>
      </c>
      <c r="AG104" t="n">
        <v>24</v>
      </c>
      <c r="AH104" t="n">
        <v>515535.0971229553</v>
      </c>
    </row>
    <row r="105">
      <c r="A105" t="n">
        <v>103</v>
      </c>
      <c r="B105" t="n">
        <v>110</v>
      </c>
      <c r="C105" t="inlineStr">
        <is>
          <t xml:space="preserve">CONCLUIDO	</t>
        </is>
      </c>
      <c r="D105" t="n">
        <v>4.8943</v>
      </c>
      <c r="E105" t="n">
        <v>20.43</v>
      </c>
      <c r="F105" t="n">
        <v>17.48</v>
      </c>
      <c r="G105" t="n">
        <v>131.11</v>
      </c>
      <c r="H105" t="n">
        <v>1.85</v>
      </c>
      <c r="I105" t="n">
        <v>8</v>
      </c>
      <c r="J105" t="n">
        <v>257.74</v>
      </c>
      <c r="K105" t="n">
        <v>56.13</v>
      </c>
      <c r="L105" t="n">
        <v>26.75</v>
      </c>
      <c r="M105" t="n">
        <v>6</v>
      </c>
      <c r="N105" t="n">
        <v>64.86</v>
      </c>
      <c r="O105" t="n">
        <v>32022.22</v>
      </c>
      <c r="P105" t="n">
        <v>230.06</v>
      </c>
      <c r="Q105" t="n">
        <v>444.55</v>
      </c>
      <c r="R105" t="n">
        <v>67.34</v>
      </c>
      <c r="S105" t="n">
        <v>48.21</v>
      </c>
      <c r="T105" t="n">
        <v>3633.14</v>
      </c>
      <c r="U105" t="n">
        <v>0.72</v>
      </c>
      <c r="V105" t="n">
        <v>0.78</v>
      </c>
      <c r="W105" t="n">
        <v>0.18</v>
      </c>
      <c r="X105" t="n">
        <v>0.2</v>
      </c>
      <c r="Y105" t="n">
        <v>1</v>
      </c>
      <c r="Z105" t="n">
        <v>10</v>
      </c>
      <c r="AA105" t="n">
        <v>415.7407732561881</v>
      </c>
      <c r="AB105" t="n">
        <v>568.8348671575773</v>
      </c>
      <c r="AC105" t="n">
        <v>514.5460658008077</v>
      </c>
      <c r="AD105" t="n">
        <v>415740.7732561881</v>
      </c>
      <c r="AE105" t="n">
        <v>568834.8671575773</v>
      </c>
      <c r="AF105" t="n">
        <v>6.38666897852036e-06</v>
      </c>
      <c r="AG105" t="n">
        <v>24</v>
      </c>
      <c r="AH105" t="n">
        <v>514546.0658008077</v>
      </c>
    </row>
    <row r="106">
      <c r="A106" t="n">
        <v>104</v>
      </c>
      <c r="B106" t="n">
        <v>110</v>
      </c>
      <c r="C106" t="inlineStr">
        <is>
          <t xml:space="preserve">CONCLUIDO	</t>
        </is>
      </c>
      <c r="D106" t="n">
        <v>4.8939</v>
      </c>
      <c r="E106" t="n">
        <v>20.43</v>
      </c>
      <c r="F106" t="n">
        <v>17.48</v>
      </c>
      <c r="G106" t="n">
        <v>131.12</v>
      </c>
      <c r="H106" t="n">
        <v>1.86</v>
      </c>
      <c r="I106" t="n">
        <v>8</v>
      </c>
      <c r="J106" t="n">
        <v>258.2</v>
      </c>
      <c r="K106" t="n">
        <v>56.13</v>
      </c>
      <c r="L106" t="n">
        <v>27</v>
      </c>
      <c r="M106" t="n">
        <v>6</v>
      </c>
      <c r="N106" t="n">
        <v>65.06999999999999</v>
      </c>
      <c r="O106" t="n">
        <v>32078.91</v>
      </c>
      <c r="P106" t="n">
        <v>229.12</v>
      </c>
      <c r="Q106" t="n">
        <v>444.56</v>
      </c>
      <c r="R106" t="n">
        <v>67.39</v>
      </c>
      <c r="S106" t="n">
        <v>48.21</v>
      </c>
      <c r="T106" t="n">
        <v>3661.56</v>
      </c>
      <c r="U106" t="n">
        <v>0.72</v>
      </c>
      <c r="V106" t="n">
        <v>0.78</v>
      </c>
      <c r="W106" t="n">
        <v>0.18</v>
      </c>
      <c r="X106" t="n">
        <v>0.21</v>
      </c>
      <c r="Y106" t="n">
        <v>1</v>
      </c>
      <c r="Z106" t="n">
        <v>10</v>
      </c>
      <c r="AA106" t="n">
        <v>415.2906236168121</v>
      </c>
      <c r="AB106" t="n">
        <v>568.2189525617827</v>
      </c>
      <c r="AC106" t="n">
        <v>513.9889332295941</v>
      </c>
      <c r="AD106" t="n">
        <v>415290.6236168121</v>
      </c>
      <c r="AE106" t="n">
        <v>568218.9525617827</v>
      </c>
      <c r="AF106" t="n">
        <v>6.386147010600246e-06</v>
      </c>
      <c r="AG106" t="n">
        <v>24</v>
      </c>
      <c r="AH106" t="n">
        <v>513988.933229594</v>
      </c>
    </row>
    <row r="107">
      <c r="A107" t="n">
        <v>105</v>
      </c>
      <c r="B107" t="n">
        <v>110</v>
      </c>
      <c r="C107" t="inlineStr">
        <is>
          <t xml:space="preserve">CONCLUIDO	</t>
        </is>
      </c>
      <c r="D107" t="n">
        <v>4.9131</v>
      </c>
      <c r="E107" t="n">
        <v>20.35</v>
      </c>
      <c r="F107" t="n">
        <v>17.45</v>
      </c>
      <c r="G107" t="n">
        <v>149.53</v>
      </c>
      <c r="H107" t="n">
        <v>1.87</v>
      </c>
      <c r="I107" t="n">
        <v>7</v>
      </c>
      <c r="J107" t="n">
        <v>258.66</v>
      </c>
      <c r="K107" t="n">
        <v>56.13</v>
      </c>
      <c r="L107" t="n">
        <v>27.25</v>
      </c>
      <c r="M107" t="n">
        <v>5</v>
      </c>
      <c r="N107" t="n">
        <v>65.28</v>
      </c>
      <c r="O107" t="n">
        <v>32135.68</v>
      </c>
      <c r="P107" t="n">
        <v>228.28</v>
      </c>
      <c r="Q107" t="n">
        <v>444.55</v>
      </c>
      <c r="R107" t="n">
        <v>66.11</v>
      </c>
      <c r="S107" t="n">
        <v>48.21</v>
      </c>
      <c r="T107" t="n">
        <v>3023.82</v>
      </c>
      <c r="U107" t="n">
        <v>0.73</v>
      </c>
      <c r="V107" t="n">
        <v>0.78</v>
      </c>
      <c r="W107" t="n">
        <v>0.18</v>
      </c>
      <c r="X107" t="n">
        <v>0.17</v>
      </c>
      <c r="Y107" t="n">
        <v>1</v>
      </c>
      <c r="Z107" t="n">
        <v>10</v>
      </c>
      <c r="AA107" t="n">
        <v>414.0825445440548</v>
      </c>
      <c r="AB107" t="n">
        <v>566.5660054777488</v>
      </c>
      <c r="AC107" t="n">
        <v>512.4937410953347</v>
      </c>
      <c r="AD107" t="n">
        <v>414082.5445440548</v>
      </c>
      <c r="AE107" t="n">
        <v>566566.0054777488</v>
      </c>
      <c r="AF107" t="n">
        <v>6.411201470765661e-06</v>
      </c>
      <c r="AG107" t="n">
        <v>24</v>
      </c>
      <c r="AH107" t="n">
        <v>512493.7410953347</v>
      </c>
    </row>
    <row r="108">
      <c r="A108" t="n">
        <v>106</v>
      </c>
      <c r="B108" t="n">
        <v>110</v>
      </c>
      <c r="C108" t="inlineStr">
        <is>
          <t xml:space="preserve">CONCLUIDO	</t>
        </is>
      </c>
      <c r="D108" t="n">
        <v>4.9137</v>
      </c>
      <c r="E108" t="n">
        <v>20.35</v>
      </c>
      <c r="F108" t="n">
        <v>17.44</v>
      </c>
      <c r="G108" t="n">
        <v>149.51</v>
      </c>
      <c r="H108" t="n">
        <v>1.89</v>
      </c>
      <c r="I108" t="n">
        <v>7</v>
      </c>
      <c r="J108" t="n">
        <v>259.12</v>
      </c>
      <c r="K108" t="n">
        <v>56.13</v>
      </c>
      <c r="L108" t="n">
        <v>27.5</v>
      </c>
      <c r="M108" t="n">
        <v>5</v>
      </c>
      <c r="N108" t="n">
        <v>65.48999999999999</v>
      </c>
      <c r="O108" t="n">
        <v>32192.53</v>
      </c>
      <c r="P108" t="n">
        <v>228.75</v>
      </c>
      <c r="Q108" t="n">
        <v>444.56</v>
      </c>
      <c r="R108" t="n">
        <v>66.01000000000001</v>
      </c>
      <c r="S108" t="n">
        <v>48.21</v>
      </c>
      <c r="T108" t="n">
        <v>2974.28</v>
      </c>
      <c r="U108" t="n">
        <v>0.73</v>
      </c>
      <c r="V108" t="n">
        <v>0.78</v>
      </c>
      <c r="W108" t="n">
        <v>0.17</v>
      </c>
      <c r="X108" t="n">
        <v>0.17</v>
      </c>
      <c r="Y108" t="n">
        <v>1</v>
      </c>
      <c r="Z108" t="n">
        <v>10</v>
      </c>
      <c r="AA108" t="n">
        <v>414.2568507905721</v>
      </c>
      <c r="AB108" t="n">
        <v>566.8044989740829</v>
      </c>
      <c r="AC108" t="n">
        <v>512.7094731071062</v>
      </c>
      <c r="AD108" t="n">
        <v>414256.8507905721</v>
      </c>
      <c r="AE108" t="n">
        <v>566804.4989740829</v>
      </c>
      <c r="AF108" t="n">
        <v>6.411984422645831e-06</v>
      </c>
      <c r="AG108" t="n">
        <v>24</v>
      </c>
      <c r="AH108" t="n">
        <v>512709.4731071062</v>
      </c>
    </row>
    <row r="109">
      <c r="A109" t="n">
        <v>107</v>
      </c>
      <c r="B109" t="n">
        <v>110</v>
      </c>
      <c r="C109" t="inlineStr">
        <is>
          <t xml:space="preserve">CONCLUIDO	</t>
        </is>
      </c>
      <c r="D109" t="n">
        <v>4.9123</v>
      </c>
      <c r="E109" t="n">
        <v>20.36</v>
      </c>
      <c r="F109" t="n">
        <v>17.45</v>
      </c>
      <c r="G109" t="n">
        <v>149.56</v>
      </c>
      <c r="H109" t="n">
        <v>1.9</v>
      </c>
      <c r="I109" t="n">
        <v>7</v>
      </c>
      <c r="J109" t="n">
        <v>259.58</v>
      </c>
      <c r="K109" t="n">
        <v>56.13</v>
      </c>
      <c r="L109" t="n">
        <v>27.75</v>
      </c>
      <c r="M109" t="n">
        <v>5</v>
      </c>
      <c r="N109" t="n">
        <v>65.70999999999999</v>
      </c>
      <c r="O109" t="n">
        <v>32249.46</v>
      </c>
      <c r="P109" t="n">
        <v>228.95</v>
      </c>
      <c r="Q109" t="n">
        <v>444.56</v>
      </c>
      <c r="R109" t="n">
        <v>66.2</v>
      </c>
      <c r="S109" t="n">
        <v>48.21</v>
      </c>
      <c r="T109" t="n">
        <v>3069.54</v>
      </c>
      <c r="U109" t="n">
        <v>0.73</v>
      </c>
      <c r="V109" t="n">
        <v>0.78</v>
      </c>
      <c r="W109" t="n">
        <v>0.18</v>
      </c>
      <c r="X109" t="n">
        <v>0.17</v>
      </c>
      <c r="Y109" t="n">
        <v>1</v>
      </c>
      <c r="Z109" t="n">
        <v>10</v>
      </c>
      <c r="AA109" t="n">
        <v>414.440880113808</v>
      </c>
      <c r="AB109" t="n">
        <v>567.056296012935</v>
      </c>
      <c r="AC109" t="n">
        <v>512.9372389899696</v>
      </c>
      <c r="AD109" t="n">
        <v>414440.880113808</v>
      </c>
      <c r="AE109" t="n">
        <v>567056.296012935</v>
      </c>
      <c r="AF109" t="n">
        <v>6.410157534925435e-06</v>
      </c>
      <c r="AG109" t="n">
        <v>24</v>
      </c>
      <c r="AH109" t="n">
        <v>512937.2389899696</v>
      </c>
    </row>
    <row r="110">
      <c r="A110" t="n">
        <v>108</v>
      </c>
      <c r="B110" t="n">
        <v>110</v>
      </c>
      <c r="C110" t="inlineStr">
        <is>
          <t xml:space="preserve">CONCLUIDO	</t>
        </is>
      </c>
      <c r="D110" t="n">
        <v>4.9151</v>
      </c>
      <c r="E110" t="n">
        <v>20.35</v>
      </c>
      <c r="F110" t="n">
        <v>17.44</v>
      </c>
      <c r="G110" t="n">
        <v>149.46</v>
      </c>
      <c r="H110" t="n">
        <v>1.92</v>
      </c>
      <c r="I110" t="n">
        <v>7</v>
      </c>
      <c r="J110" t="n">
        <v>260.05</v>
      </c>
      <c r="K110" t="n">
        <v>56.13</v>
      </c>
      <c r="L110" t="n">
        <v>28</v>
      </c>
      <c r="M110" t="n">
        <v>5</v>
      </c>
      <c r="N110" t="n">
        <v>65.92</v>
      </c>
      <c r="O110" t="n">
        <v>32306.46</v>
      </c>
      <c r="P110" t="n">
        <v>229.19</v>
      </c>
      <c r="Q110" t="n">
        <v>444.57</v>
      </c>
      <c r="R110" t="n">
        <v>65.8</v>
      </c>
      <c r="S110" t="n">
        <v>48.21</v>
      </c>
      <c r="T110" t="n">
        <v>2870.12</v>
      </c>
      <c r="U110" t="n">
        <v>0.73</v>
      </c>
      <c r="V110" t="n">
        <v>0.78</v>
      </c>
      <c r="W110" t="n">
        <v>0.18</v>
      </c>
      <c r="X110" t="n">
        <v>0.16</v>
      </c>
      <c r="Y110" t="n">
        <v>1</v>
      </c>
      <c r="Z110" t="n">
        <v>10</v>
      </c>
      <c r="AA110" t="n">
        <v>414.4235586080738</v>
      </c>
      <c r="AB110" t="n">
        <v>567.0325959646185</v>
      </c>
      <c r="AC110" t="n">
        <v>512.9158008410014</v>
      </c>
      <c r="AD110" t="n">
        <v>414423.5586080739</v>
      </c>
      <c r="AE110" t="n">
        <v>567032.5959646185</v>
      </c>
      <c r="AF110" t="n">
        <v>6.413811310366224e-06</v>
      </c>
      <c r="AG110" t="n">
        <v>24</v>
      </c>
      <c r="AH110" t="n">
        <v>512915.8008410014</v>
      </c>
    </row>
    <row r="111">
      <c r="A111" t="n">
        <v>109</v>
      </c>
      <c r="B111" t="n">
        <v>110</v>
      </c>
      <c r="C111" t="inlineStr">
        <is>
          <t xml:space="preserve">CONCLUIDO	</t>
        </is>
      </c>
      <c r="D111" t="n">
        <v>4.9132</v>
      </c>
      <c r="E111" t="n">
        <v>20.35</v>
      </c>
      <c r="F111" t="n">
        <v>17.45</v>
      </c>
      <c r="G111" t="n">
        <v>149.53</v>
      </c>
      <c r="H111" t="n">
        <v>1.93</v>
      </c>
      <c r="I111" t="n">
        <v>7</v>
      </c>
      <c r="J111" t="n">
        <v>260.51</v>
      </c>
      <c r="K111" t="n">
        <v>56.13</v>
      </c>
      <c r="L111" t="n">
        <v>28.25</v>
      </c>
      <c r="M111" t="n">
        <v>5</v>
      </c>
      <c r="N111" t="n">
        <v>66.13</v>
      </c>
      <c r="O111" t="n">
        <v>32363.54</v>
      </c>
      <c r="P111" t="n">
        <v>229.28</v>
      </c>
      <c r="Q111" t="n">
        <v>444.55</v>
      </c>
      <c r="R111" t="n">
        <v>66.14</v>
      </c>
      <c r="S111" t="n">
        <v>48.21</v>
      </c>
      <c r="T111" t="n">
        <v>3041.07</v>
      </c>
      <c r="U111" t="n">
        <v>0.73</v>
      </c>
      <c r="V111" t="n">
        <v>0.78</v>
      </c>
      <c r="W111" t="n">
        <v>0.17</v>
      </c>
      <c r="X111" t="n">
        <v>0.17</v>
      </c>
      <c r="Y111" t="n">
        <v>1</v>
      </c>
      <c r="Z111" t="n">
        <v>10</v>
      </c>
      <c r="AA111" t="n">
        <v>414.5712644344872</v>
      </c>
      <c r="AB111" t="n">
        <v>567.2346935926385</v>
      </c>
      <c r="AC111" t="n">
        <v>513.0986105550488</v>
      </c>
      <c r="AD111" t="n">
        <v>414571.2644344872</v>
      </c>
      <c r="AE111" t="n">
        <v>567234.6935926385</v>
      </c>
      <c r="AF111" t="n">
        <v>6.411331962745689e-06</v>
      </c>
      <c r="AG111" t="n">
        <v>24</v>
      </c>
      <c r="AH111" t="n">
        <v>513098.6105550489</v>
      </c>
    </row>
    <row r="112">
      <c r="A112" t="n">
        <v>110</v>
      </c>
      <c r="B112" t="n">
        <v>110</v>
      </c>
      <c r="C112" t="inlineStr">
        <is>
          <t xml:space="preserve">CONCLUIDO	</t>
        </is>
      </c>
      <c r="D112" t="n">
        <v>4.9141</v>
      </c>
      <c r="E112" t="n">
        <v>20.35</v>
      </c>
      <c r="F112" t="n">
        <v>17.44</v>
      </c>
      <c r="G112" t="n">
        <v>149.5</v>
      </c>
      <c r="H112" t="n">
        <v>1.94</v>
      </c>
      <c r="I112" t="n">
        <v>7</v>
      </c>
      <c r="J112" t="n">
        <v>260.97</v>
      </c>
      <c r="K112" t="n">
        <v>56.13</v>
      </c>
      <c r="L112" t="n">
        <v>28.5</v>
      </c>
      <c r="M112" t="n">
        <v>5</v>
      </c>
      <c r="N112" t="n">
        <v>66.34999999999999</v>
      </c>
      <c r="O112" t="n">
        <v>32420.71</v>
      </c>
      <c r="P112" t="n">
        <v>229.08</v>
      </c>
      <c r="Q112" t="n">
        <v>444.55</v>
      </c>
      <c r="R112" t="n">
        <v>65.90000000000001</v>
      </c>
      <c r="S112" t="n">
        <v>48.21</v>
      </c>
      <c r="T112" t="n">
        <v>2919.6</v>
      </c>
      <c r="U112" t="n">
        <v>0.73</v>
      </c>
      <c r="V112" t="n">
        <v>0.78</v>
      </c>
      <c r="W112" t="n">
        <v>0.18</v>
      </c>
      <c r="X112" t="n">
        <v>0.16</v>
      </c>
      <c r="Y112" t="n">
        <v>1</v>
      </c>
      <c r="Z112" t="n">
        <v>10</v>
      </c>
      <c r="AA112" t="n">
        <v>414.4050377333327</v>
      </c>
      <c r="AB112" t="n">
        <v>567.0072548867143</v>
      </c>
      <c r="AC112" t="n">
        <v>512.8928782800059</v>
      </c>
      <c r="AD112" t="n">
        <v>414405.0377333327</v>
      </c>
      <c r="AE112" t="n">
        <v>567007.2548867144</v>
      </c>
      <c r="AF112" t="n">
        <v>6.412506390565944e-06</v>
      </c>
      <c r="AG112" t="n">
        <v>24</v>
      </c>
      <c r="AH112" t="n">
        <v>512892.8782800059</v>
      </c>
    </row>
    <row r="113">
      <c r="A113" t="n">
        <v>111</v>
      </c>
      <c r="B113" t="n">
        <v>110</v>
      </c>
      <c r="C113" t="inlineStr">
        <is>
          <t xml:space="preserve">CONCLUIDO	</t>
        </is>
      </c>
      <c r="D113" t="n">
        <v>4.9196</v>
      </c>
      <c r="E113" t="n">
        <v>20.33</v>
      </c>
      <c r="F113" t="n">
        <v>17.42</v>
      </c>
      <c r="G113" t="n">
        <v>149.3</v>
      </c>
      <c r="H113" t="n">
        <v>1.96</v>
      </c>
      <c r="I113" t="n">
        <v>7</v>
      </c>
      <c r="J113" t="n">
        <v>261.44</v>
      </c>
      <c r="K113" t="n">
        <v>56.13</v>
      </c>
      <c r="L113" t="n">
        <v>28.75</v>
      </c>
      <c r="M113" t="n">
        <v>5</v>
      </c>
      <c r="N113" t="n">
        <v>66.56</v>
      </c>
      <c r="O113" t="n">
        <v>32477.95</v>
      </c>
      <c r="P113" t="n">
        <v>228.74</v>
      </c>
      <c r="Q113" t="n">
        <v>444.55</v>
      </c>
      <c r="R113" t="n">
        <v>65.04000000000001</v>
      </c>
      <c r="S113" t="n">
        <v>48.21</v>
      </c>
      <c r="T113" t="n">
        <v>2491.07</v>
      </c>
      <c r="U113" t="n">
        <v>0.74</v>
      </c>
      <c r="V113" t="n">
        <v>0.78</v>
      </c>
      <c r="W113" t="n">
        <v>0.18</v>
      </c>
      <c r="X113" t="n">
        <v>0.14</v>
      </c>
      <c r="Y113" t="n">
        <v>1</v>
      </c>
      <c r="Z113" t="n">
        <v>10</v>
      </c>
      <c r="AA113" t="n">
        <v>413.9708839851958</v>
      </c>
      <c r="AB113" t="n">
        <v>566.4132265750019</v>
      </c>
      <c r="AC113" t="n">
        <v>512.3555431966392</v>
      </c>
      <c r="AD113" t="n">
        <v>413970.8839851958</v>
      </c>
      <c r="AE113" t="n">
        <v>566413.2265750018</v>
      </c>
      <c r="AF113" t="n">
        <v>6.419683449467495e-06</v>
      </c>
      <c r="AG113" t="n">
        <v>24</v>
      </c>
      <c r="AH113" t="n">
        <v>512355.5431966393</v>
      </c>
    </row>
    <row r="114">
      <c r="A114" t="n">
        <v>112</v>
      </c>
      <c r="B114" t="n">
        <v>110</v>
      </c>
      <c r="C114" t="inlineStr">
        <is>
          <t xml:space="preserve">CONCLUIDO	</t>
        </is>
      </c>
      <c r="D114" t="n">
        <v>4.9224</v>
      </c>
      <c r="E114" t="n">
        <v>20.32</v>
      </c>
      <c r="F114" t="n">
        <v>17.41</v>
      </c>
      <c r="G114" t="n">
        <v>149.2</v>
      </c>
      <c r="H114" t="n">
        <v>1.97</v>
      </c>
      <c r="I114" t="n">
        <v>7</v>
      </c>
      <c r="J114" t="n">
        <v>261.9</v>
      </c>
      <c r="K114" t="n">
        <v>56.13</v>
      </c>
      <c r="L114" t="n">
        <v>29</v>
      </c>
      <c r="M114" t="n">
        <v>5</v>
      </c>
      <c r="N114" t="n">
        <v>66.77</v>
      </c>
      <c r="O114" t="n">
        <v>32535.28</v>
      </c>
      <c r="P114" t="n">
        <v>228.01</v>
      </c>
      <c r="Q114" t="n">
        <v>444.55</v>
      </c>
      <c r="R114" t="n">
        <v>64.83</v>
      </c>
      <c r="S114" t="n">
        <v>48.21</v>
      </c>
      <c r="T114" t="n">
        <v>2384.8</v>
      </c>
      <c r="U114" t="n">
        <v>0.74</v>
      </c>
      <c r="V114" t="n">
        <v>0.78</v>
      </c>
      <c r="W114" t="n">
        <v>0.17</v>
      </c>
      <c r="X114" t="n">
        <v>0.13</v>
      </c>
      <c r="Y114" t="n">
        <v>1</v>
      </c>
      <c r="Z114" t="n">
        <v>10</v>
      </c>
      <c r="AA114" t="n">
        <v>413.4772406916609</v>
      </c>
      <c r="AB114" t="n">
        <v>565.7378020427823</v>
      </c>
      <c r="AC114" t="n">
        <v>511.7445802338106</v>
      </c>
      <c r="AD114" t="n">
        <v>413477.2406916609</v>
      </c>
      <c r="AE114" t="n">
        <v>565737.8020427823</v>
      </c>
      <c r="AF114" t="n">
        <v>6.423337224908284e-06</v>
      </c>
      <c r="AG114" t="n">
        <v>24</v>
      </c>
      <c r="AH114" t="n">
        <v>511744.5802338106</v>
      </c>
    </row>
    <row r="115">
      <c r="A115" t="n">
        <v>113</v>
      </c>
      <c r="B115" t="n">
        <v>110</v>
      </c>
      <c r="C115" t="inlineStr">
        <is>
          <t xml:space="preserve">CONCLUIDO	</t>
        </is>
      </c>
      <c r="D115" t="n">
        <v>4.9107</v>
      </c>
      <c r="E115" t="n">
        <v>20.36</v>
      </c>
      <c r="F115" t="n">
        <v>17.46</v>
      </c>
      <c r="G115" t="n">
        <v>149.62</v>
      </c>
      <c r="H115" t="n">
        <v>1.98</v>
      </c>
      <c r="I115" t="n">
        <v>7</v>
      </c>
      <c r="J115" t="n">
        <v>262.37</v>
      </c>
      <c r="K115" t="n">
        <v>56.13</v>
      </c>
      <c r="L115" t="n">
        <v>29.25</v>
      </c>
      <c r="M115" t="n">
        <v>5</v>
      </c>
      <c r="N115" t="n">
        <v>66.98999999999999</v>
      </c>
      <c r="O115" t="n">
        <v>32592.68</v>
      </c>
      <c r="P115" t="n">
        <v>228.14</v>
      </c>
      <c r="Q115" t="n">
        <v>444.55</v>
      </c>
      <c r="R115" t="n">
        <v>66.54000000000001</v>
      </c>
      <c r="S115" t="n">
        <v>48.21</v>
      </c>
      <c r="T115" t="n">
        <v>3240.69</v>
      </c>
      <c r="U115" t="n">
        <v>0.72</v>
      </c>
      <c r="V115" t="n">
        <v>0.78</v>
      </c>
      <c r="W115" t="n">
        <v>0.17</v>
      </c>
      <c r="X115" t="n">
        <v>0.18</v>
      </c>
      <c r="Y115" t="n">
        <v>1</v>
      </c>
      <c r="Z115" t="n">
        <v>10</v>
      </c>
      <c r="AA115" t="n">
        <v>414.1346999746861</v>
      </c>
      <c r="AB115" t="n">
        <v>566.6373668388738</v>
      </c>
      <c r="AC115" t="n">
        <v>512.5582918283102</v>
      </c>
      <c r="AD115" t="n">
        <v>414134.6999746861</v>
      </c>
      <c r="AE115" t="n">
        <v>566637.3668388738</v>
      </c>
      <c r="AF115" t="n">
        <v>6.408069663244984e-06</v>
      </c>
      <c r="AG115" t="n">
        <v>24</v>
      </c>
      <c r="AH115" t="n">
        <v>512558.2918283102</v>
      </c>
    </row>
    <row r="116">
      <c r="A116" t="n">
        <v>114</v>
      </c>
      <c r="B116" t="n">
        <v>110</v>
      </c>
      <c r="C116" t="inlineStr">
        <is>
          <t xml:space="preserve">CONCLUIDO	</t>
        </is>
      </c>
      <c r="D116" t="n">
        <v>4.9104</v>
      </c>
      <c r="E116" t="n">
        <v>20.36</v>
      </c>
      <c r="F116" t="n">
        <v>17.46</v>
      </c>
      <c r="G116" t="n">
        <v>149.63</v>
      </c>
      <c r="H116" t="n">
        <v>2</v>
      </c>
      <c r="I116" t="n">
        <v>7</v>
      </c>
      <c r="J116" t="n">
        <v>262.83</v>
      </c>
      <c r="K116" t="n">
        <v>56.13</v>
      </c>
      <c r="L116" t="n">
        <v>29.5</v>
      </c>
      <c r="M116" t="n">
        <v>5</v>
      </c>
      <c r="N116" t="n">
        <v>67.20999999999999</v>
      </c>
      <c r="O116" t="n">
        <v>32650.17</v>
      </c>
      <c r="P116" t="n">
        <v>227.61</v>
      </c>
      <c r="Q116" t="n">
        <v>444.55</v>
      </c>
      <c r="R116" t="n">
        <v>66.56</v>
      </c>
      <c r="S116" t="n">
        <v>48.21</v>
      </c>
      <c r="T116" t="n">
        <v>3250.3</v>
      </c>
      <c r="U116" t="n">
        <v>0.72</v>
      </c>
      <c r="V116" t="n">
        <v>0.78</v>
      </c>
      <c r="W116" t="n">
        <v>0.17</v>
      </c>
      <c r="X116" t="n">
        <v>0.18</v>
      </c>
      <c r="Y116" t="n">
        <v>1</v>
      </c>
      <c r="Z116" t="n">
        <v>10</v>
      </c>
      <c r="AA116" t="n">
        <v>413.8843214173396</v>
      </c>
      <c r="AB116" t="n">
        <v>566.29478785079</v>
      </c>
      <c r="AC116" t="n">
        <v>512.2484080980365</v>
      </c>
      <c r="AD116" t="n">
        <v>413884.3214173396</v>
      </c>
      <c r="AE116" t="n">
        <v>566294.7878507901</v>
      </c>
      <c r="AF116" t="n">
        <v>6.4076781873049e-06</v>
      </c>
      <c r="AG116" t="n">
        <v>24</v>
      </c>
      <c r="AH116" t="n">
        <v>512248.4080980365</v>
      </c>
    </row>
    <row r="117">
      <c r="A117" t="n">
        <v>115</v>
      </c>
      <c r="B117" t="n">
        <v>110</v>
      </c>
      <c r="C117" t="inlineStr">
        <is>
          <t xml:space="preserve">CONCLUIDO	</t>
        </is>
      </c>
      <c r="D117" t="n">
        <v>4.9125</v>
      </c>
      <c r="E117" t="n">
        <v>20.36</v>
      </c>
      <c r="F117" t="n">
        <v>17.45</v>
      </c>
      <c r="G117" t="n">
        <v>149.55</v>
      </c>
      <c r="H117" t="n">
        <v>2.01</v>
      </c>
      <c r="I117" t="n">
        <v>7</v>
      </c>
      <c r="J117" t="n">
        <v>263.3</v>
      </c>
      <c r="K117" t="n">
        <v>56.13</v>
      </c>
      <c r="L117" t="n">
        <v>29.75</v>
      </c>
      <c r="M117" t="n">
        <v>5</v>
      </c>
      <c r="N117" t="n">
        <v>67.42</v>
      </c>
      <c r="O117" t="n">
        <v>32707.74</v>
      </c>
      <c r="P117" t="n">
        <v>227.31</v>
      </c>
      <c r="Q117" t="n">
        <v>444.55</v>
      </c>
      <c r="R117" t="n">
        <v>66.23</v>
      </c>
      <c r="S117" t="n">
        <v>48.21</v>
      </c>
      <c r="T117" t="n">
        <v>3084.86</v>
      </c>
      <c r="U117" t="n">
        <v>0.73</v>
      </c>
      <c r="V117" t="n">
        <v>0.78</v>
      </c>
      <c r="W117" t="n">
        <v>0.17</v>
      </c>
      <c r="X117" t="n">
        <v>0.17</v>
      </c>
      <c r="Y117" t="n">
        <v>1</v>
      </c>
      <c r="Z117" t="n">
        <v>10</v>
      </c>
      <c r="AA117" t="n">
        <v>413.6263062363563</v>
      </c>
      <c r="AB117" t="n">
        <v>565.9417600973424</v>
      </c>
      <c r="AC117" t="n">
        <v>511.9290728179002</v>
      </c>
      <c r="AD117" t="n">
        <v>413626.3062363563</v>
      </c>
      <c r="AE117" t="n">
        <v>565941.7600973423</v>
      </c>
      <c r="AF117" t="n">
        <v>6.410418518885491e-06</v>
      </c>
      <c r="AG117" t="n">
        <v>24</v>
      </c>
      <c r="AH117" t="n">
        <v>511929.0728179002</v>
      </c>
    </row>
    <row r="118">
      <c r="A118" t="n">
        <v>116</v>
      </c>
      <c r="B118" t="n">
        <v>110</v>
      </c>
      <c r="C118" t="inlineStr">
        <is>
          <t xml:space="preserve">CONCLUIDO	</t>
        </is>
      </c>
      <c r="D118" t="n">
        <v>4.9138</v>
      </c>
      <c r="E118" t="n">
        <v>20.35</v>
      </c>
      <c r="F118" t="n">
        <v>17.44</v>
      </c>
      <c r="G118" t="n">
        <v>149.51</v>
      </c>
      <c r="H118" t="n">
        <v>2.02</v>
      </c>
      <c r="I118" t="n">
        <v>7</v>
      </c>
      <c r="J118" t="n">
        <v>263.77</v>
      </c>
      <c r="K118" t="n">
        <v>56.13</v>
      </c>
      <c r="L118" t="n">
        <v>30</v>
      </c>
      <c r="M118" t="n">
        <v>5</v>
      </c>
      <c r="N118" t="n">
        <v>67.64</v>
      </c>
      <c r="O118" t="n">
        <v>32765.39</v>
      </c>
      <c r="P118" t="n">
        <v>226.66</v>
      </c>
      <c r="Q118" t="n">
        <v>444.55</v>
      </c>
      <c r="R118" t="n">
        <v>66.05</v>
      </c>
      <c r="S118" t="n">
        <v>48.21</v>
      </c>
      <c r="T118" t="n">
        <v>2995.45</v>
      </c>
      <c r="U118" t="n">
        <v>0.73</v>
      </c>
      <c r="V118" t="n">
        <v>0.78</v>
      </c>
      <c r="W118" t="n">
        <v>0.17</v>
      </c>
      <c r="X118" t="n">
        <v>0.17</v>
      </c>
      <c r="Y118" t="n">
        <v>1</v>
      </c>
      <c r="Z118" t="n">
        <v>10</v>
      </c>
      <c r="AA118" t="n">
        <v>413.2245617345309</v>
      </c>
      <c r="AB118" t="n">
        <v>565.3920755462283</v>
      </c>
      <c r="AC118" t="n">
        <v>511.4318493888575</v>
      </c>
      <c r="AD118" t="n">
        <v>413224.561734531</v>
      </c>
      <c r="AE118" t="n">
        <v>565392.0755462283</v>
      </c>
      <c r="AF118" t="n">
        <v>6.412114914625859e-06</v>
      </c>
      <c r="AG118" t="n">
        <v>24</v>
      </c>
      <c r="AH118" t="n">
        <v>511431.8493888575</v>
      </c>
    </row>
    <row r="119">
      <c r="A119" t="n">
        <v>117</v>
      </c>
      <c r="B119" t="n">
        <v>110</v>
      </c>
      <c r="C119" t="inlineStr">
        <is>
          <t xml:space="preserve">CONCLUIDO	</t>
        </is>
      </c>
      <c r="D119" t="n">
        <v>4.9112</v>
      </c>
      <c r="E119" t="n">
        <v>20.36</v>
      </c>
      <c r="F119" t="n">
        <v>17.45</v>
      </c>
      <c r="G119" t="n">
        <v>149.6</v>
      </c>
      <c r="H119" t="n">
        <v>2.04</v>
      </c>
      <c r="I119" t="n">
        <v>7</v>
      </c>
      <c r="J119" t="n">
        <v>264.23</v>
      </c>
      <c r="K119" t="n">
        <v>56.13</v>
      </c>
      <c r="L119" t="n">
        <v>30.25</v>
      </c>
      <c r="M119" t="n">
        <v>5</v>
      </c>
      <c r="N119" t="n">
        <v>67.86</v>
      </c>
      <c r="O119" t="n">
        <v>32823.12</v>
      </c>
      <c r="P119" t="n">
        <v>226.62</v>
      </c>
      <c r="Q119" t="n">
        <v>444.56</v>
      </c>
      <c r="R119" t="n">
        <v>66.39</v>
      </c>
      <c r="S119" t="n">
        <v>48.21</v>
      </c>
      <c r="T119" t="n">
        <v>3166.17</v>
      </c>
      <c r="U119" t="n">
        <v>0.73</v>
      </c>
      <c r="V119" t="n">
        <v>0.78</v>
      </c>
      <c r="W119" t="n">
        <v>0.17</v>
      </c>
      <c r="X119" t="n">
        <v>0.18</v>
      </c>
      <c r="Y119" t="n">
        <v>1</v>
      </c>
      <c r="Z119" t="n">
        <v>10</v>
      </c>
      <c r="AA119" t="n">
        <v>413.3326194629299</v>
      </c>
      <c r="AB119" t="n">
        <v>565.5399248973943</v>
      </c>
      <c r="AC119" t="n">
        <v>511.5655882054559</v>
      </c>
      <c r="AD119" t="n">
        <v>413332.6194629299</v>
      </c>
      <c r="AE119" t="n">
        <v>565539.9248973943</v>
      </c>
      <c r="AF119" t="n">
        <v>6.408722123145126e-06</v>
      </c>
      <c r="AG119" t="n">
        <v>24</v>
      </c>
      <c r="AH119" t="n">
        <v>511565.5882054559</v>
      </c>
    </row>
    <row r="120">
      <c r="A120" t="n">
        <v>118</v>
      </c>
      <c r="B120" t="n">
        <v>110</v>
      </c>
      <c r="C120" t="inlineStr">
        <is>
          <t xml:space="preserve">CONCLUIDO	</t>
        </is>
      </c>
      <c r="D120" t="n">
        <v>4.9094</v>
      </c>
      <c r="E120" t="n">
        <v>20.37</v>
      </c>
      <c r="F120" t="n">
        <v>17.46</v>
      </c>
      <c r="G120" t="n">
        <v>149.66</v>
      </c>
      <c r="H120" t="n">
        <v>2.05</v>
      </c>
      <c r="I120" t="n">
        <v>7</v>
      </c>
      <c r="J120" t="n">
        <v>264.7</v>
      </c>
      <c r="K120" t="n">
        <v>56.13</v>
      </c>
      <c r="L120" t="n">
        <v>30.5</v>
      </c>
      <c r="M120" t="n">
        <v>5</v>
      </c>
      <c r="N120" t="n">
        <v>68.08</v>
      </c>
      <c r="O120" t="n">
        <v>32880.94</v>
      </c>
      <c r="P120" t="n">
        <v>226.74</v>
      </c>
      <c r="Q120" t="n">
        <v>444.55</v>
      </c>
      <c r="R120" t="n">
        <v>66.56999999999999</v>
      </c>
      <c r="S120" t="n">
        <v>48.21</v>
      </c>
      <c r="T120" t="n">
        <v>3255.85</v>
      </c>
      <c r="U120" t="n">
        <v>0.72</v>
      </c>
      <c r="V120" t="n">
        <v>0.78</v>
      </c>
      <c r="W120" t="n">
        <v>0.18</v>
      </c>
      <c r="X120" t="n">
        <v>0.18</v>
      </c>
      <c r="Y120" t="n">
        <v>1</v>
      </c>
      <c r="Z120" t="n">
        <v>10</v>
      </c>
      <c r="AA120" t="n">
        <v>413.4912539672924</v>
      </c>
      <c r="AB120" t="n">
        <v>565.7569756247234</v>
      </c>
      <c r="AC120" t="n">
        <v>511.7619239160015</v>
      </c>
      <c r="AD120" t="n">
        <v>413491.2539672924</v>
      </c>
      <c r="AE120" t="n">
        <v>565756.9756247234</v>
      </c>
      <c r="AF120" t="n">
        <v>6.406373267504617e-06</v>
      </c>
      <c r="AG120" t="n">
        <v>24</v>
      </c>
      <c r="AH120" t="n">
        <v>511761.9239160015</v>
      </c>
    </row>
    <row r="121">
      <c r="A121" t="n">
        <v>119</v>
      </c>
      <c r="B121" t="n">
        <v>110</v>
      </c>
      <c r="C121" t="inlineStr">
        <is>
          <t xml:space="preserve">CONCLUIDO	</t>
        </is>
      </c>
      <c r="D121" t="n">
        <v>4.9128</v>
      </c>
      <c r="E121" t="n">
        <v>20.36</v>
      </c>
      <c r="F121" t="n">
        <v>17.45</v>
      </c>
      <c r="G121" t="n">
        <v>149.54</v>
      </c>
      <c r="H121" t="n">
        <v>2.06</v>
      </c>
      <c r="I121" t="n">
        <v>7</v>
      </c>
      <c r="J121" t="n">
        <v>265.17</v>
      </c>
      <c r="K121" t="n">
        <v>56.13</v>
      </c>
      <c r="L121" t="n">
        <v>30.75</v>
      </c>
      <c r="M121" t="n">
        <v>5</v>
      </c>
      <c r="N121" t="n">
        <v>68.3</v>
      </c>
      <c r="O121" t="n">
        <v>32938.83</v>
      </c>
      <c r="P121" t="n">
        <v>226.57</v>
      </c>
      <c r="Q121" t="n">
        <v>444.55</v>
      </c>
      <c r="R121" t="n">
        <v>66.18000000000001</v>
      </c>
      <c r="S121" t="n">
        <v>48.21</v>
      </c>
      <c r="T121" t="n">
        <v>3061.56</v>
      </c>
      <c r="U121" t="n">
        <v>0.73</v>
      </c>
      <c r="V121" t="n">
        <v>0.78</v>
      </c>
      <c r="W121" t="n">
        <v>0.17</v>
      </c>
      <c r="X121" t="n">
        <v>0.17</v>
      </c>
      <c r="Y121" t="n">
        <v>1</v>
      </c>
      <c r="Z121" t="n">
        <v>10</v>
      </c>
      <c r="AA121" t="n">
        <v>413.2513526673324</v>
      </c>
      <c r="AB121" t="n">
        <v>565.4287320824197</v>
      </c>
      <c r="AC121" t="n">
        <v>511.4650074766825</v>
      </c>
      <c r="AD121" t="n">
        <v>413251.3526673324</v>
      </c>
      <c r="AE121" t="n">
        <v>565428.7320824198</v>
      </c>
      <c r="AF121" t="n">
        <v>6.410809994825576e-06</v>
      </c>
      <c r="AG121" t="n">
        <v>24</v>
      </c>
      <c r="AH121" t="n">
        <v>511465.0074766825</v>
      </c>
    </row>
    <row r="122">
      <c r="A122" t="n">
        <v>120</v>
      </c>
      <c r="B122" t="n">
        <v>110</v>
      </c>
      <c r="C122" t="inlineStr">
        <is>
          <t xml:space="preserve">CONCLUIDO	</t>
        </is>
      </c>
      <c r="D122" t="n">
        <v>4.9099</v>
      </c>
      <c r="E122" t="n">
        <v>20.37</v>
      </c>
      <c r="F122" t="n">
        <v>17.46</v>
      </c>
      <c r="G122" t="n">
        <v>149.65</v>
      </c>
      <c r="H122" t="n">
        <v>2.08</v>
      </c>
      <c r="I122" t="n">
        <v>7</v>
      </c>
      <c r="J122" t="n">
        <v>265.64</v>
      </c>
      <c r="K122" t="n">
        <v>56.13</v>
      </c>
      <c r="L122" t="n">
        <v>31</v>
      </c>
      <c r="M122" t="n">
        <v>5</v>
      </c>
      <c r="N122" t="n">
        <v>68.52</v>
      </c>
      <c r="O122" t="n">
        <v>32996.81</v>
      </c>
      <c r="P122" t="n">
        <v>226.38</v>
      </c>
      <c r="Q122" t="n">
        <v>444.55</v>
      </c>
      <c r="R122" t="n">
        <v>66.61</v>
      </c>
      <c r="S122" t="n">
        <v>48.21</v>
      </c>
      <c r="T122" t="n">
        <v>3275.53</v>
      </c>
      <c r="U122" t="n">
        <v>0.72</v>
      </c>
      <c r="V122" t="n">
        <v>0.78</v>
      </c>
      <c r="W122" t="n">
        <v>0.17</v>
      </c>
      <c r="X122" t="n">
        <v>0.18</v>
      </c>
      <c r="Y122" t="n">
        <v>1</v>
      </c>
      <c r="Z122" t="n">
        <v>10</v>
      </c>
      <c r="AA122" t="n">
        <v>413.2961856039918</v>
      </c>
      <c r="AB122" t="n">
        <v>565.4900744842467</v>
      </c>
      <c r="AC122" t="n">
        <v>511.5204954457737</v>
      </c>
      <c r="AD122" t="n">
        <v>413296.1856039918</v>
      </c>
      <c r="AE122" t="n">
        <v>565490.0744842468</v>
      </c>
      <c r="AF122" t="n">
        <v>6.407025727404759e-06</v>
      </c>
      <c r="AG122" t="n">
        <v>24</v>
      </c>
      <c r="AH122" t="n">
        <v>511520.4954457738</v>
      </c>
    </row>
    <row r="123">
      <c r="A123" t="n">
        <v>121</v>
      </c>
      <c r="B123" t="n">
        <v>110</v>
      </c>
      <c r="C123" t="inlineStr">
        <is>
          <t xml:space="preserve">CONCLUIDO	</t>
        </is>
      </c>
      <c r="D123" t="n">
        <v>4.9164</v>
      </c>
      <c r="E123" t="n">
        <v>20.34</v>
      </c>
      <c r="F123" t="n">
        <v>17.43</v>
      </c>
      <c r="G123" t="n">
        <v>149.41</v>
      </c>
      <c r="H123" t="n">
        <v>2.09</v>
      </c>
      <c r="I123" t="n">
        <v>7</v>
      </c>
      <c r="J123" t="n">
        <v>266.11</v>
      </c>
      <c r="K123" t="n">
        <v>56.13</v>
      </c>
      <c r="L123" t="n">
        <v>31.25</v>
      </c>
      <c r="M123" t="n">
        <v>5</v>
      </c>
      <c r="N123" t="n">
        <v>68.73999999999999</v>
      </c>
      <c r="O123" t="n">
        <v>33054.88</v>
      </c>
      <c r="P123" t="n">
        <v>225.47</v>
      </c>
      <c r="Q123" t="n">
        <v>444.55</v>
      </c>
      <c r="R123" t="n">
        <v>65.53</v>
      </c>
      <c r="S123" t="n">
        <v>48.21</v>
      </c>
      <c r="T123" t="n">
        <v>2733.87</v>
      </c>
      <c r="U123" t="n">
        <v>0.74</v>
      </c>
      <c r="V123" t="n">
        <v>0.78</v>
      </c>
      <c r="W123" t="n">
        <v>0.18</v>
      </c>
      <c r="X123" t="n">
        <v>0.15</v>
      </c>
      <c r="Y123" t="n">
        <v>1</v>
      </c>
      <c r="Z123" t="n">
        <v>10</v>
      </c>
      <c r="AA123" t="n">
        <v>412.5115134744932</v>
      </c>
      <c r="AB123" t="n">
        <v>564.4164514593755</v>
      </c>
      <c r="AC123" t="n">
        <v>510.5493374955569</v>
      </c>
      <c r="AD123" t="n">
        <v>412511.5134744932</v>
      </c>
      <c r="AE123" t="n">
        <v>564416.4514593754</v>
      </c>
      <c r="AF123" t="n">
        <v>6.415507706106592e-06</v>
      </c>
      <c r="AG123" t="n">
        <v>24</v>
      </c>
      <c r="AH123" t="n">
        <v>510549.3374955569</v>
      </c>
    </row>
    <row r="124">
      <c r="A124" t="n">
        <v>122</v>
      </c>
      <c r="B124" t="n">
        <v>110</v>
      </c>
      <c r="C124" t="inlineStr">
        <is>
          <t xml:space="preserve">CONCLUIDO	</t>
        </is>
      </c>
      <c r="D124" t="n">
        <v>4.9153</v>
      </c>
      <c r="E124" t="n">
        <v>20.34</v>
      </c>
      <c r="F124" t="n">
        <v>17.44</v>
      </c>
      <c r="G124" t="n">
        <v>149.45</v>
      </c>
      <c r="H124" t="n">
        <v>2.1</v>
      </c>
      <c r="I124" t="n">
        <v>7</v>
      </c>
      <c r="J124" t="n">
        <v>266.59</v>
      </c>
      <c r="K124" t="n">
        <v>56.13</v>
      </c>
      <c r="L124" t="n">
        <v>31.5</v>
      </c>
      <c r="M124" t="n">
        <v>5</v>
      </c>
      <c r="N124" t="n">
        <v>68.95999999999999</v>
      </c>
      <c r="O124" t="n">
        <v>33113.03</v>
      </c>
      <c r="P124" t="n">
        <v>224.79</v>
      </c>
      <c r="Q124" t="n">
        <v>444.6</v>
      </c>
      <c r="R124" t="n">
        <v>65.75</v>
      </c>
      <c r="S124" t="n">
        <v>48.21</v>
      </c>
      <c r="T124" t="n">
        <v>2843.69</v>
      </c>
      <c r="U124" t="n">
        <v>0.73</v>
      </c>
      <c r="V124" t="n">
        <v>0.78</v>
      </c>
      <c r="W124" t="n">
        <v>0.18</v>
      </c>
      <c r="X124" t="n">
        <v>0.16</v>
      </c>
      <c r="Y124" t="n">
        <v>1</v>
      </c>
      <c r="Z124" t="n">
        <v>10</v>
      </c>
      <c r="AA124" t="n">
        <v>412.2513494073842</v>
      </c>
      <c r="AB124" t="n">
        <v>564.0604835051284</v>
      </c>
      <c r="AC124" t="n">
        <v>510.227342623259</v>
      </c>
      <c r="AD124" t="n">
        <v>412251.3494073842</v>
      </c>
      <c r="AE124" t="n">
        <v>564060.4835051284</v>
      </c>
      <c r="AF124" t="n">
        <v>6.414072294326282e-06</v>
      </c>
      <c r="AG124" t="n">
        <v>24</v>
      </c>
      <c r="AH124" t="n">
        <v>510227.342623259</v>
      </c>
    </row>
    <row r="125">
      <c r="A125" t="n">
        <v>123</v>
      </c>
      <c r="B125" t="n">
        <v>110</v>
      </c>
      <c r="C125" t="inlineStr">
        <is>
          <t xml:space="preserve">CONCLUIDO	</t>
        </is>
      </c>
      <c r="D125" t="n">
        <v>4.919</v>
      </c>
      <c r="E125" t="n">
        <v>20.33</v>
      </c>
      <c r="F125" t="n">
        <v>17.42</v>
      </c>
      <c r="G125" t="n">
        <v>149.32</v>
      </c>
      <c r="H125" t="n">
        <v>2.12</v>
      </c>
      <c r="I125" t="n">
        <v>7</v>
      </c>
      <c r="J125" t="n">
        <v>267.06</v>
      </c>
      <c r="K125" t="n">
        <v>56.13</v>
      </c>
      <c r="L125" t="n">
        <v>31.75</v>
      </c>
      <c r="M125" t="n">
        <v>5</v>
      </c>
      <c r="N125" t="n">
        <v>69.18000000000001</v>
      </c>
      <c r="O125" t="n">
        <v>33171.26</v>
      </c>
      <c r="P125" t="n">
        <v>222.96</v>
      </c>
      <c r="Q125" t="n">
        <v>444.55</v>
      </c>
      <c r="R125" t="n">
        <v>65.18000000000001</v>
      </c>
      <c r="S125" t="n">
        <v>48.21</v>
      </c>
      <c r="T125" t="n">
        <v>2560.49</v>
      </c>
      <c r="U125" t="n">
        <v>0.74</v>
      </c>
      <c r="V125" t="n">
        <v>0.78</v>
      </c>
      <c r="W125" t="n">
        <v>0.18</v>
      </c>
      <c r="X125" t="n">
        <v>0.14</v>
      </c>
      <c r="Y125" t="n">
        <v>1</v>
      </c>
      <c r="Z125" t="n">
        <v>10</v>
      </c>
      <c r="AA125" t="n">
        <v>411.1501814491244</v>
      </c>
      <c r="AB125" t="n">
        <v>562.5538169245357</v>
      </c>
      <c r="AC125" t="n">
        <v>508.864470186498</v>
      </c>
      <c r="AD125" t="n">
        <v>411150.1814491244</v>
      </c>
      <c r="AE125" t="n">
        <v>562553.8169245357</v>
      </c>
      <c r="AF125" t="n">
        <v>6.418900497587324e-06</v>
      </c>
      <c r="AG125" t="n">
        <v>24</v>
      </c>
      <c r="AH125" t="n">
        <v>508864.470186498</v>
      </c>
    </row>
    <row r="126">
      <c r="A126" t="n">
        <v>124</v>
      </c>
      <c r="B126" t="n">
        <v>110</v>
      </c>
      <c r="C126" t="inlineStr">
        <is>
          <t xml:space="preserve">CONCLUIDO	</t>
        </is>
      </c>
      <c r="D126" t="n">
        <v>4.9356</v>
      </c>
      <c r="E126" t="n">
        <v>20.26</v>
      </c>
      <c r="F126" t="n">
        <v>17.39</v>
      </c>
      <c r="G126" t="n">
        <v>173.95</v>
      </c>
      <c r="H126" t="n">
        <v>2.13</v>
      </c>
      <c r="I126" t="n">
        <v>6</v>
      </c>
      <c r="J126" t="n">
        <v>267.53</v>
      </c>
      <c r="K126" t="n">
        <v>56.13</v>
      </c>
      <c r="L126" t="n">
        <v>32</v>
      </c>
      <c r="M126" t="n">
        <v>4</v>
      </c>
      <c r="N126" t="n">
        <v>69.40000000000001</v>
      </c>
      <c r="O126" t="n">
        <v>33229.58</v>
      </c>
      <c r="P126" t="n">
        <v>223.02</v>
      </c>
      <c r="Q126" t="n">
        <v>444.55</v>
      </c>
      <c r="R126" t="n">
        <v>64.51000000000001</v>
      </c>
      <c r="S126" t="n">
        <v>48.21</v>
      </c>
      <c r="T126" t="n">
        <v>2228.26</v>
      </c>
      <c r="U126" t="n">
        <v>0.75</v>
      </c>
      <c r="V126" t="n">
        <v>0.78</v>
      </c>
      <c r="W126" t="n">
        <v>0.17</v>
      </c>
      <c r="X126" t="n">
        <v>0.12</v>
      </c>
      <c r="Y126" t="n">
        <v>1</v>
      </c>
      <c r="Z126" t="n">
        <v>10</v>
      </c>
      <c r="AA126" t="n">
        <v>410.495236624589</v>
      </c>
      <c r="AB126" t="n">
        <v>561.6576925214799</v>
      </c>
      <c r="AC126" t="n">
        <v>508.0538706387516</v>
      </c>
      <c r="AD126" t="n">
        <v>410495.236624589</v>
      </c>
      <c r="AE126" t="n">
        <v>561657.6925214799</v>
      </c>
      <c r="AF126" t="n">
        <v>6.440562166272007e-06</v>
      </c>
      <c r="AG126" t="n">
        <v>24</v>
      </c>
      <c r="AH126" t="n">
        <v>508053.8706387515</v>
      </c>
    </row>
    <row r="127">
      <c r="A127" t="n">
        <v>125</v>
      </c>
      <c r="B127" t="n">
        <v>110</v>
      </c>
      <c r="C127" t="inlineStr">
        <is>
          <t xml:space="preserve">CONCLUIDO	</t>
        </is>
      </c>
      <c r="D127" t="n">
        <v>4.9273</v>
      </c>
      <c r="E127" t="n">
        <v>20.3</v>
      </c>
      <c r="F127" t="n">
        <v>17.43</v>
      </c>
      <c r="G127" t="n">
        <v>174.29</v>
      </c>
      <c r="H127" t="n">
        <v>2.14</v>
      </c>
      <c r="I127" t="n">
        <v>6</v>
      </c>
      <c r="J127" t="n">
        <v>268</v>
      </c>
      <c r="K127" t="n">
        <v>56.13</v>
      </c>
      <c r="L127" t="n">
        <v>32.25</v>
      </c>
      <c r="M127" t="n">
        <v>4</v>
      </c>
      <c r="N127" t="n">
        <v>69.63</v>
      </c>
      <c r="O127" t="n">
        <v>33287.98</v>
      </c>
      <c r="P127" t="n">
        <v>223.53</v>
      </c>
      <c r="Q127" t="n">
        <v>444.56</v>
      </c>
      <c r="R127" t="n">
        <v>65.7</v>
      </c>
      <c r="S127" t="n">
        <v>48.21</v>
      </c>
      <c r="T127" t="n">
        <v>2826.07</v>
      </c>
      <c r="U127" t="n">
        <v>0.73</v>
      </c>
      <c r="V127" t="n">
        <v>0.78</v>
      </c>
      <c r="W127" t="n">
        <v>0.17</v>
      </c>
      <c r="X127" t="n">
        <v>0.15</v>
      </c>
      <c r="Y127" t="n">
        <v>1</v>
      </c>
      <c r="Z127" t="n">
        <v>10</v>
      </c>
      <c r="AA127" t="n">
        <v>411.1762488918913</v>
      </c>
      <c r="AB127" t="n">
        <v>562.5894835497438</v>
      </c>
      <c r="AC127" t="n">
        <v>508.8967328390548</v>
      </c>
      <c r="AD127" t="n">
        <v>411176.2488918913</v>
      </c>
      <c r="AE127" t="n">
        <v>562589.4835497438</v>
      </c>
      <c r="AF127" t="n">
        <v>6.429731331929666e-06</v>
      </c>
      <c r="AG127" t="n">
        <v>24</v>
      </c>
      <c r="AH127" t="n">
        <v>508896.7328390548</v>
      </c>
    </row>
    <row r="128">
      <c r="A128" t="n">
        <v>126</v>
      </c>
      <c r="B128" t="n">
        <v>110</v>
      </c>
      <c r="C128" t="inlineStr">
        <is>
          <t xml:space="preserve">CONCLUIDO	</t>
        </is>
      </c>
      <c r="D128" t="n">
        <v>4.93</v>
      </c>
      <c r="E128" t="n">
        <v>20.28</v>
      </c>
      <c r="F128" t="n">
        <v>17.42</v>
      </c>
      <c r="G128" t="n">
        <v>174.18</v>
      </c>
      <c r="H128" t="n">
        <v>2.15</v>
      </c>
      <c r="I128" t="n">
        <v>6</v>
      </c>
      <c r="J128" t="n">
        <v>268.48</v>
      </c>
      <c r="K128" t="n">
        <v>56.13</v>
      </c>
      <c r="L128" t="n">
        <v>32.5</v>
      </c>
      <c r="M128" t="n">
        <v>4</v>
      </c>
      <c r="N128" t="n">
        <v>69.84999999999999</v>
      </c>
      <c r="O128" t="n">
        <v>33346.47</v>
      </c>
      <c r="P128" t="n">
        <v>223.56</v>
      </c>
      <c r="Q128" t="n">
        <v>444.55</v>
      </c>
      <c r="R128" t="n">
        <v>65.2</v>
      </c>
      <c r="S128" t="n">
        <v>48.21</v>
      </c>
      <c r="T128" t="n">
        <v>2574.95</v>
      </c>
      <c r="U128" t="n">
        <v>0.74</v>
      </c>
      <c r="V128" t="n">
        <v>0.78</v>
      </c>
      <c r="W128" t="n">
        <v>0.17</v>
      </c>
      <c r="X128" t="n">
        <v>0.14</v>
      </c>
      <c r="Y128" t="n">
        <v>1</v>
      </c>
      <c r="Z128" t="n">
        <v>10</v>
      </c>
      <c r="AA128" t="n">
        <v>411.0612928996833</v>
      </c>
      <c r="AB128" t="n">
        <v>562.4321956897045</v>
      </c>
      <c r="AC128" t="n">
        <v>508.7544563116226</v>
      </c>
      <c r="AD128" t="n">
        <v>411061.2928996834</v>
      </c>
      <c r="AE128" t="n">
        <v>562432.1956897045</v>
      </c>
      <c r="AF128" t="n">
        <v>6.433254615390427e-06</v>
      </c>
      <c r="AG128" t="n">
        <v>24</v>
      </c>
      <c r="AH128" t="n">
        <v>508754.4563116226</v>
      </c>
    </row>
    <row r="129">
      <c r="A129" t="n">
        <v>127</v>
      </c>
      <c r="B129" t="n">
        <v>110</v>
      </c>
      <c r="C129" t="inlineStr">
        <is>
          <t xml:space="preserve">CONCLUIDO	</t>
        </is>
      </c>
      <c r="D129" t="n">
        <v>4.9334</v>
      </c>
      <c r="E129" t="n">
        <v>20.27</v>
      </c>
      <c r="F129" t="n">
        <v>17.4</v>
      </c>
      <c r="G129" t="n">
        <v>174.04</v>
      </c>
      <c r="H129" t="n">
        <v>2.17</v>
      </c>
      <c r="I129" t="n">
        <v>6</v>
      </c>
      <c r="J129" t="n">
        <v>268.95</v>
      </c>
      <c r="K129" t="n">
        <v>56.13</v>
      </c>
      <c r="L129" t="n">
        <v>32.75</v>
      </c>
      <c r="M129" t="n">
        <v>4</v>
      </c>
      <c r="N129" t="n">
        <v>70.08</v>
      </c>
      <c r="O129" t="n">
        <v>33405.04</v>
      </c>
      <c r="P129" t="n">
        <v>223.87</v>
      </c>
      <c r="Q129" t="n">
        <v>444.55</v>
      </c>
      <c r="R129" t="n">
        <v>64.73</v>
      </c>
      <c r="S129" t="n">
        <v>48.21</v>
      </c>
      <c r="T129" t="n">
        <v>2341.87</v>
      </c>
      <c r="U129" t="n">
        <v>0.74</v>
      </c>
      <c r="V129" t="n">
        <v>0.78</v>
      </c>
      <c r="W129" t="n">
        <v>0.17</v>
      </c>
      <c r="X129" t="n">
        <v>0.13</v>
      </c>
      <c r="Y129" t="n">
        <v>1</v>
      </c>
      <c r="Z129" t="n">
        <v>10</v>
      </c>
      <c r="AA129" t="n">
        <v>411.0238274529473</v>
      </c>
      <c r="AB129" t="n">
        <v>562.3809338126213</v>
      </c>
      <c r="AC129" t="n">
        <v>508.7080867961418</v>
      </c>
      <c r="AD129" t="n">
        <v>411023.8274529473</v>
      </c>
      <c r="AE129" t="n">
        <v>562380.9338126213</v>
      </c>
      <c r="AF129" t="n">
        <v>6.437691342711386e-06</v>
      </c>
      <c r="AG129" t="n">
        <v>24</v>
      </c>
      <c r="AH129" t="n">
        <v>508708.0867961418</v>
      </c>
    </row>
    <row r="130">
      <c r="A130" t="n">
        <v>128</v>
      </c>
      <c r="B130" t="n">
        <v>110</v>
      </c>
      <c r="C130" t="inlineStr">
        <is>
          <t xml:space="preserve">CONCLUIDO	</t>
        </is>
      </c>
      <c r="D130" t="n">
        <v>4.9298</v>
      </c>
      <c r="E130" t="n">
        <v>20.28</v>
      </c>
      <c r="F130" t="n">
        <v>17.42</v>
      </c>
      <c r="G130" t="n">
        <v>174.19</v>
      </c>
      <c r="H130" t="n">
        <v>2.18</v>
      </c>
      <c r="I130" t="n">
        <v>6</v>
      </c>
      <c r="J130" t="n">
        <v>269.43</v>
      </c>
      <c r="K130" t="n">
        <v>56.13</v>
      </c>
      <c r="L130" t="n">
        <v>33</v>
      </c>
      <c r="M130" t="n">
        <v>4</v>
      </c>
      <c r="N130" t="n">
        <v>70.3</v>
      </c>
      <c r="O130" t="n">
        <v>33463.7</v>
      </c>
      <c r="P130" t="n">
        <v>224.55</v>
      </c>
      <c r="Q130" t="n">
        <v>444.55</v>
      </c>
      <c r="R130" t="n">
        <v>65.3</v>
      </c>
      <c r="S130" t="n">
        <v>48.21</v>
      </c>
      <c r="T130" t="n">
        <v>2625.99</v>
      </c>
      <c r="U130" t="n">
        <v>0.74</v>
      </c>
      <c r="V130" t="n">
        <v>0.78</v>
      </c>
      <c r="W130" t="n">
        <v>0.17</v>
      </c>
      <c r="X130" t="n">
        <v>0.14</v>
      </c>
      <c r="Y130" t="n">
        <v>1</v>
      </c>
      <c r="Z130" t="n">
        <v>10</v>
      </c>
      <c r="AA130" t="n">
        <v>411.5539694568968</v>
      </c>
      <c r="AB130" t="n">
        <v>563.1062974906393</v>
      </c>
      <c r="AC130" t="n">
        <v>509.3642227827843</v>
      </c>
      <c r="AD130" t="n">
        <v>411553.9694568968</v>
      </c>
      <c r="AE130" t="n">
        <v>563106.2974906394</v>
      </c>
      <c r="AF130" t="n">
        <v>6.432993631430371e-06</v>
      </c>
      <c r="AG130" t="n">
        <v>24</v>
      </c>
      <c r="AH130" t="n">
        <v>509364.2227827843</v>
      </c>
    </row>
    <row r="131">
      <c r="A131" t="n">
        <v>129</v>
      </c>
      <c r="B131" t="n">
        <v>110</v>
      </c>
      <c r="C131" t="inlineStr">
        <is>
          <t xml:space="preserve">CONCLUIDO	</t>
        </is>
      </c>
      <c r="D131" t="n">
        <v>4.9304</v>
      </c>
      <c r="E131" t="n">
        <v>20.28</v>
      </c>
      <c r="F131" t="n">
        <v>17.42</v>
      </c>
      <c r="G131" t="n">
        <v>174.16</v>
      </c>
      <c r="H131" t="n">
        <v>2.19</v>
      </c>
      <c r="I131" t="n">
        <v>6</v>
      </c>
      <c r="J131" t="n">
        <v>269.9</v>
      </c>
      <c r="K131" t="n">
        <v>56.13</v>
      </c>
      <c r="L131" t="n">
        <v>33.25</v>
      </c>
      <c r="M131" t="n">
        <v>4</v>
      </c>
      <c r="N131" t="n">
        <v>70.53</v>
      </c>
      <c r="O131" t="n">
        <v>33522.45</v>
      </c>
      <c r="P131" t="n">
        <v>225.23</v>
      </c>
      <c r="Q131" t="n">
        <v>444.59</v>
      </c>
      <c r="R131" t="n">
        <v>65.14</v>
      </c>
      <c r="S131" t="n">
        <v>48.21</v>
      </c>
      <c r="T131" t="n">
        <v>2543.55</v>
      </c>
      <c r="U131" t="n">
        <v>0.74</v>
      </c>
      <c r="V131" t="n">
        <v>0.78</v>
      </c>
      <c r="W131" t="n">
        <v>0.17</v>
      </c>
      <c r="X131" t="n">
        <v>0.14</v>
      </c>
      <c r="Y131" t="n">
        <v>1</v>
      </c>
      <c r="Z131" t="n">
        <v>10</v>
      </c>
      <c r="AA131" t="n">
        <v>411.8665972028294</v>
      </c>
      <c r="AB131" t="n">
        <v>563.5340485647872</v>
      </c>
      <c r="AC131" t="n">
        <v>509.7511498947679</v>
      </c>
      <c r="AD131" t="n">
        <v>411866.5972028294</v>
      </c>
      <c r="AE131" t="n">
        <v>563534.0485647873</v>
      </c>
      <c r="AF131" t="n">
        <v>6.43377658331054e-06</v>
      </c>
      <c r="AG131" t="n">
        <v>24</v>
      </c>
      <c r="AH131" t="n">
        <v>509751.1498947679</v>
      </c>
    </row>
    <row r="132">
      <c r="A132" t="n">
        <v>130</v>
      </c>
      <c r="B132" t="n">
        <v>110</v>
      </c>
      <c r="C132" t="inlineStr">
        <is>
          <t xml:space="preserve">CONCLUIDO	</t>
        </is>
      </c>
      <c r="D132" t="n">
        <v>4.931</v>
      </c>
      <c r="E132" t="n">
        <v>20.28</v>
      </c>
      <c r="F132" t="n">
        <v>17.41</v>
      </c>
      <c r="G132" t="n">
        <v>174.14</v>
      </c>
      <c r="H132" t="n">
        <v>2.21</v>
      </c>
      <c r="I132" t="n">
        <v>6</v>
      </c>
      <c r="J132" t="n">
        <v>270.38</v>
      </c>
      <c r="K132" t="n">
        <v>56.13</v>
      </c>
      <c r="L132" t="n">
        <v>33.5</v>
      </c>
      <c r="M132" t="n">
        <v>4</v>
      </c>
      <c r="N132" t="n">
        <v>70.76000000000001</v>
      </c>
      <c r="O132" t="n">
        <v>33581.28</v>
      </c>
      <c r="P132" t="n">
        <v>225.61</v>
      </c>
      <c r="Q132" t="n">
        <v>444.55</v>
      </c>
      <c r="R132" t="n">
        <v>65.06999999999999</v>
      </c>
      <c r="S132" t="n">
        <v>48.21</v>
      </c>
      <c r="T132" t="n">
        <v>2508.96</v>
      </c>
      <c r="U132" t="n">
        <v>0.74</v>
      </c>
      <c r="V132" t="n">
        <v>0.78</v>
      </c>
      <c r="W132" t="n">
        <v>0.17</v>
      </c>
      <c r="X132" t="n">
        <v>0.14</v>
      </c>
      <c r="Y132" t="n">
        <v>1</v>
      </c>
      <c r="Z132" t="n">
        <v>10</v>
      </c>
      <c r="AA132" t="n">
        <v>411.9964166774267</v>
      </c>
      <c r="AB132" t="n">
        <v>563.7116732971623</v>
      </c>
      <c r="AC132" t="n">
        <v>509.9118223719829</v>
      </c>
      <c r="AD132" t="n">
        <v>411996.4166774267</v>
      </c>
      <c r="AE132" t="n">
        <v>563711.6732971623</v>
      </c>
      <c r="AF132" t="n">
        <v>6.434559535190709e-06</v>
      </c>
      <c r="AG132" t="n">
        <v>24</v>
      </c>
      <c r="AH132" t="n">
        <v>509911.8223719829</v>
      </c>
    </row>
    <row r="133">
      <c r="A133" t="n">
        <v>131</v>
      </c>
      <c r="B133" t="n">
        <v>110</v>
      </c>
      <c r="C133" t="inlineStr">
        <is>
          <t xml:space="preserve">CONCLUIDO	</t>
        </is>
      </c>
      <c r="D133" t="n">
        <v>4.9293</v>
      </c>
      <c r="E133" t="n">
        <v>20.29</v>
      </c>
      <c r="F133" t="n">
        <v>17.42</v>
      </c>
      <c r="G133" t="n">
        <v>174.21</v>
      </c>
      <c r="H133" t="n">
        <v>2.22</v>
      </c>
      <c r="I133" t="n">
        <v>6</v>
      </c>
      <c r="J133" t="n">
        <v>270.86</v>
      </c>
      <c r="K133" t="n">
        <v>56.13</v>
      </c>
      <c r="L133" t="n">
        <v>33.75</v>
      </c>
      <c r="M133" t="n">
        <v>4</v>
      </c>
      <c r="N133" t="n">
        <v>70.98</v>
      </c>
      <c r="O133" t="n">
        <v>33640.21</v>
      </c>
      <c r="P133" t="n">
        <v>225.43</v>
      </c>
      <c r="Q133" t="n">
        <v>444.55</v>
      </c>
      <c r="R133" t="n">
        <v>65.31999999999999</v>
      </c>
      <c r="S133" t="n">
        <v>48.21</v>
      </c>
      <c r="T133" t="n">
        <v>2637.01</v>
      </c>
      <c r="U133" t="n">
        <v>0.74</v>
      </c>
      <c r="V133" t="n">
        <v>0.78</v>
      </c>
      <c r="W133" t="n">
        <v>0.17</v>
      </c>
      <c r="X133" t="n">
        <v>0.14</v>
      </c>
      <c r="Y133" t="n">
        <v>1</v>
      </c>
      <c r="Z133" t="n">
        <v>10</v>
      </c>
      <c r="AA133" t="n">
        <v>412.003220791923</v>
      </c>
      <c r="AB133" t="n">
        <v>563.7209829867925</v>
      </c>
      <c r="AC133" t="n">
        <v>509.920243557901</v>
      </c>
      <c r="AD133" t="n">
        <v>412003.220791923</v>
      </c>
      <c r="AE133" t="n">
        <v>563720.9829867925</v>
      </c>
      <c r="AF133" t="n">
        <v>6.43234117153023e-06</v>
      </c>
      <c r="AG133" t="n">
        <v>24</v>
      </c>
      <c r="AH133" t="n">
        <v>509920.243557901</v>
      </c>
    </row>
    <row r="134">
      <c r="A134" t="n">
        <v>132</v>
      </c>
      <c r="B134" t="n">
        <v>110</v>
      </c>
      <c r="C134" t="inlineStr">
        <is>
          <t xml:space="preserve">CONCLUIDO	</t>
        </is>
      </c>
      <c r="D134" t="n">
        <v>4.9348</v>
      </c>
      <c r="E134" t="n">
        <v>20.26</v>
      </c>
      <c r="F134" t="n">
        <v>17.4</v>
      </c>
      <c r="G134" t="n">
        <v>173.98</v>
      </c>
      <c r="H134" t="n">
        <v>2.23</v>
      </c>
      <c r="I134" t="n">
        <v>6</v>
      </c>
      <c r="J134" t="n">
        <v>271.34</v>
      </c>
      <c r="K134" t="n">
        <v>56.13</v>
      </c>
      <c r="L134" t="n">
        <v>34</v>
      </c>
      <c r="M134" t="n">
        <v>4</v>
      </c>
      <c r="N134" t="n">
        <v>71.20999999999999</v>
      </c>
      <c r="O134" t="n">
        <v>33699.21</v>
      </c>
      <c r="P134" t="n">
        <v>225.2</v>
      </c>
      <c r="Q134" t="n">
        <v>444.55</v>
      </c>
      <c r="R134" t="n">
        <v>64.45999999999999</v>
      </c>
      <c r="S134" t="n">
        <v>48.21</v>
      </c>
      <c r="T134" t="n">
        <v>2205.01</v>
      </c>
      <c r="U134" t="n">
        <v>0.75</v>
      </c>
      <c r="V134" t="n">
        <v>0.78</v>
      </c>
      <c r="W134" t="n">
        <v>0.18</v>
      </c>
      <c r="X134" t="n">
        <v>0.12</v>
      </c>
      <c r="Y134" t="n">
        <v>1</v>
      </c>
      <c r="Z134" t="n">
        <v>10</v>
      </c>
      <c r="AA134" t="n">
        <v>411.6269945054597</v>
      </c>
      <c r="AB134" t="n">
        <v>563.2062135837211</v>
      </c>
      <c r="AC134" t="n">
        <v>509.4546030241754</v>
      </c>
      <c r="AD134" t="n">
        <v>411626.9945054597</v>
      </c>
      <c r="AE134" t="n">
        <v>563206.2135837211</v>
      </c>
      <c r="AF134" t="n">
        <v>6.439518230431781e-06</v>
      </c>
      <c r="AG134" t="n">
        <v>24</v>
      </c>
      <c r="AH134" t="n">
        <v>509454.6030241754</v>
      </c>
    </row>
    <row r="135">
      <c r="A135" t="n">
        <v>133</v>
      </c>
      <c r="B135" t="n">
        <v>110</v>
      </c>
      <c r="C135" t="inlineStr">
        <is>
          <t xml:space="preserve">CONCLUIDO	</t>
        </is>
      </c>
      <c r="D135" t="n">
        <v>4.9337</v>
      </c>
      <c r="E135" t="n">
        <v>20.27</v>
      </c>
      <c r="F135" t="n">
        <v>17.4</v>
      </c>
      <c r="G135" t="n">
        <v>174.03</v>
      </c>
      <c r="H135" t="n">
        <v>2.24</v>
      </c>
      <c r="I135" t="n">
        <v>6</v>
      </c>
      <c r="J135" t="n">
        <v>271.82</v>
      </c>
      <c r="K135" t="n">
        <v>56.13</v>
      </c>
      <c r="L135" t="n">
        <v>34.25</v>
      </c>
      <c r="M135" t="n">
        <v>4</v>
      </c>
      <c r="N135" t="n">
        <v>71.44</v>
      </c>
      <c r="O135" t="n">
        <v>33758.31</v>
      </c>
      <c r="P135" t="n">
        <v>225.34</v>
      </c>
      <c r="Q135" t="n">
        <v>444.55</v>
      </c>
      <c r="R135" t="n">
        <v>64.67</v>
      </c>
      <c r="S135" t="n">
        <v>48.21</v>
      </c>
      <c r="T135" t="n">
        <v>2309.55</v>
      </c>
      <c r="U135" t="n">
        <v>0.75</v>
      </c>
      <c r="V135" t="n">
        <v>0.78</v>
      </c>
      <c r="W135" t="n">
        <v>0.17</v>
      </c>
      <c r="X135" t="n">
        <v>0.13</v>
      </c>
      <c r="Y135" t="n">
        <v>1</v>
      </c>
      <c r="Z135" t="n">
        <v>10</v>
      </c>
      <c r="AA135" t="n">
        <v>411.73402902309</v>
      </c>
      <c r="AB135" t="n">
        <v>563.3526629327727</v>
      </c>
      <c r="AC135" t="n">
        <v>509.5870754528963</v>
      </c>
      <c r="AD135" t="n">
        <v>411734.02902309</v>
      </c>
      <c r="AE135" t="n">
        <v>563352.6629327727</v>
      </c>
      <c r="AF135" t="n">
        <v>6.43808281865147e-06</v>
      </c>
      <c r="AG135" t="n">
        <v>24</v>
      </c>
      <c r="AH135" t="n">
        <v>509587.0754528963</v>
      </c>
    </row>
    <row r="136">
      <c r="A136" t="n">
        <v>134</v>
      </c>
      <c r="B136" t="n">
        <v>110</v>
      </c>
      <c r="C136" t="inlineStr">
        <is>
          <t xml:space="preserve">CONCLUIDO	</t>
        </is>
      </c>
      <c r="D136" t="n">
        <v>4.936</v>
      </c>
      <c r="E136" t="n">
        <v>20.26</v>
      </c>
      <c r="F136" t="n">
        <v>17.39</v>
      </c>
      <c r="G136" t="n">
        <v>173.93</v>
      </c>
      <c r="H136" t="n">
        <v>2.26</v>
      </c>
      <c r="I136" t="n">
        <v>6</v>
      </c>
      <c r="J136" t="n">
        <v>272.3</v>
      </c>
      <c r="K136" t="n">
        <v>56.13</v>
      </c>
      <c r="L136" t="n">
        <v>34.5</v>
      </c>
      <c r="M136" t="n">
        <v>4</v>
      </c>
      <c r="N136" t="n">
        <v>71.67</v>
      </c>
      <c r="O136" t="n">
        <v>33817.62</v>
      </c>
      <c r="P136" t="n">
        <v>225.37</v>
      </c>
      <c r="Q136" t="n">
        <v>444.55</v>
      </c>
      <c r="R136" t="n">
        <v>64.34999999999999</v>
      </c>
      <c r="S136" t="n">
        <v>48.21</v>
      </c>
      <c r="T136" t="n">
        <v>2151.37</v>
      </c>
      <c r="U136" t="n">
        <v>0.75</v>
      </c>
      <c r="V136" t="n">
        <v>0.78</v>
      </c>
      <c r="W136" t="n">
        <v>0.17</v>
      </c>
      <c r="X136" t="n">
        <v>0.12</v>
      </c>
      <c r="Y136" t="n">
        <v>1</v>
      </c>
      <c r="Z136" t="n">
        <v>10</v>
      </c>
      <c r="AA136" t="n">
        <v>411.6328743008631</v>
      </c>
      <c r="AB136" t="n">
        <v>563.2142585791903</v>
      </c>
      <c r="AC136" t="n">
        <v>509.4618802165682</v>
      </c>
      <c r="AD136" t="n">
        <v>411632.8743008631</v>
      </c>
      <c r="AE136" t="n">
        <v>563214.2585791904</v>
      </c>
      <c r="AF136" t="n">
        <v>6.441084134192119e-06</v>
      </c>
      <c r="AG136" t="n">
        <v>24</v>
      </c>
      <c r="AH136" t="n">
        <v>509461.8802165682</v>
      </c>
    </row>
    <row r="137">
      <c r="A137" t="n">
        <v>135</v>
      </c>
      <c r="B137" t="n">
        <v>110</v>
      </c>
      <c r="C137" t="inlineStr">
        <is>
          <t xml:space="preserve">CONCLUIDO	</t>
        </is>
      </c>
      <c r="D137" t="n">
        <v>4.9351</v>
      </c>
      <c r="E137" t="n">
        <v>20.26</v>
      </c>
      <c r="F137" t="n">
        <v>17.4</v>
      </c>
      <c r="G137" t="n">
        <v>173.97</v>
      </c>
      <c r="H137" t="n">
        <v>2.27</v>
      </c>
      <c r="I137" t="n">
        <v>6</v>
      </c>
      <c r="J137" t="n">
        <v>272.78</v>
      </c>
      <c r="K137" t="n">
        <v>56.13</v>
      </c>
      <c r="L137" t="n">
        <v>34.75</v>
      </c>
      <c r="M137" t="n">
        <v>4</v>
      </c>
      <c r="N137" t="n">
        <v>71.90000000000001</v>
      </c>
      <c r="O137" t="n">
        <v>33876.9</v>
      </c>
      <c r="P137" t="n">
        <v>224.92</v>
      </c>
      <c r="Q137" t="n">
        <v>444.55</v>
      </c>
      <c r="R137" t="n">
        <v>64.56</v>
      </c>
      <c r="S137" t="n">
        <v>48.21</v>
      </c>
      <c r="T137" t="n">
        <v>2255.18</v>
      </c>
      <c r="U137" t="n">
        <v>0.75</v>
      </c>
      <c r="V137" t="n">
        <v>0.78</v>
      </c>
      <c r="W137" t="n">
        <v>0.17</v>
      </c>
      <c r="X137" t="n">
        <v>0.12</v>
      </c>
      <c r="Y137" t="n">
        <v>1</v>
      </c>
      <c r="Z137" t="n">
        <v>10</v>
      </c>
      <c r="AA137" t="n">
        <v>411.4792986321299</v>
      </c>
      <c r="AB137" t="n">
        <v>563.0041295739492</v>
      </c>
      <c r="AC137" t="n">
        <v>509.2718056286694</v>
      </c>
      <c r="AD137" t="n">
        <v>411479.2986321299</v>
      </c>
      <c r="AE137" t="n">
        <v>563004.1295739491</v>
      </c>
      <c r="AF137" t="n">
        <v>6.439909706371866e-06</v>
      </c>
      <c r="AG137" t="n">
        <v>24</v>
      </c>
      <c r="AH137" t="n">
        <v>509271.8056286694</v>
      </c>
    </row>
    <row r="138">
      <c r="A138" t="n">
        <v>136</v>
      </c>
      <c r="B138" t="n">
        <v>110</v>
      </c>
      <c r="C138" t="inlineStr">
        <is>
          <t xml:space="preserve">CONCLUIDO	</t>
        </is>
      </c>
      <c r="D138" t="n">
        <v>4.9278</v>
      </c>
      <c r="E138" t="n">
        <v>20.29</v>
      </c>
      <c r="F138" t="n">
        <v>17.43</v>
      </c>
      <c r="G138" t="n">
        <v>174.27</v>
      </c>
      <c r="H138" t="n">
        <v>2.28</v>
      </c>
      <c r="I138" t="n">
        <v>6</v>
      </c>
      <c r="J138" t="n">
        <v>273.26</v>
      </c>
      <c r="K138" t="n">
        <v>56.13</v>
      </c>
      <c r="L138" t="n">
        <v>35</v>
      </c>
      <c r="M138" t="n">
        <v>4</v>
      </c>
      <c r="N138" t="n">
        <v>72.13</v>
      </c>
      <c r="O138" t="n">
        <v>33936.26</v>
      </c>
      <c r="P138" t="n">
        <v>225.31</v>
      </c>
      <c r="Q138" t="n">
        <v>444.55</v>
      </c>
      <c r="R138" t="n">
        <v>65.63</v>
      </c>
      <c r="S138" t="n">
        <v>48.21</v>
      </c>
      <c r="T138" t="n">
        <v>2790.77</v>
      </c>
      <c r="U138" t="n">
        <v>0.73</v>
      </c>
      <c r="V138" t="n">
        <v>0.78</v>
      </c>
      <c r="W138" t="n">
        <v>0.17</v>
      </c>
      <c r="X138" t="n">
        <v>0.15</v>
      </c>
      <c r="Y138" t="n">
        <v>1</v>
      </c>
      <c r="Z138" t="n">
        <v>10</v>
      </c>
      <c r="AA138" t="n">
        <v>412.0324724814869</v>
      </c>
      <c r="AB138" t="n">
        <v>563.7610064389473</v>
      </c>
      <c r="AC138" t="n">
        <v>509.9564472279553</v>
      </c>
      <c r="AD138" t="n">
        <v>412032.4724814869</v>
      </c>
      <c r="AE138" t="n">
        <v>563761.0064389473</v>
      </c>
      <c r="AF138" t="n">
        <v>6.430383791829807e-06</v>
      </c>
      <c r="AG138" t="n">
        <v>24</v>
      </c>
      <c r="AH138" t="n">
        <v>509956.4472279553</v>
      </c>
    </row>
    <row r="139">
      <c r="A139" t="n">
        <v>137</v>
      </c>
      <c r="B139" t="n">
        <v>110</v>
      </c>
      <c r="C139" t="inlineStr">
        <is>
          <t xml:space="preserve">CONCLUIDO	</t>
        </is>
      </c>
      <c r="D139" t="n">
        <v>4.9257</v>
      </c>
      <c r="E139" t="n">
        <v>20.3</v>
      </c>
      <c r="F139" t="n">
        <v>17.44</v>
      </c>
      <c r="G139" t="n">
        <v>174.36</v>
      </c>
      <c r="H139" t="n">
        <v>2.29</v>
      </c>
      <c r="I139" t="n">
        <v>6</v>
      </c>
      <c r="J139" t="n">
        <v>273.74</v>
      </c>
      <c r="K139" t="n">
        <v>56.13</v>
      </c>
      <c r="L139" t="n">
        <v>35.25</v>
      </c>
      <c r="M139" t="n">
        <v>4</v>
      </c>
      <c r="N139" t="n">
        <v>72.37</v>
      </c>
      <c r="O139" t="n">
        <v>33995.72</v>
      </c>
      <c r="P139" t="n">
        <v>225.33</v>
      </c>
      <c r="Q139" t="n">
        <v>444.57</v>
      </c>
      <c r="R139" t="n">
        <v>65.81999999999999</v>
      </c>
      <c r="S139" t="n">
        <v>48.21</v>
      </c>
      <c r="T139" t="n">
        <v>2883.67</v>
      </c>
      <c r="U139" t="n">
        <v>0.73</v>
      </c>
      <c r="V139" t="n">
        <v>0.78</v>
      </c>
      <c r="W139" t="n">
        <v>0.17</v>
      </c>
      <c r="X139" t="n">
        <v>0.16</v>
      </c>
      <c r="Y139" t="n">
        <v>1</v>
      </c>
      <c r="Z139" t="n">
        <v>10</v>
      </c>
      <c r="AA139" t="n">
        <v>412.1515193546745</v>
      </c>
      <c r="AB139" t="n">
        <v>563.92389162282</v>
      </c>
      <c r="AC139" t="n">
        <v>510.10378687849</v>
      </c>
      <c r="AD139" t="n">
        <v>412151.5193546744</v>
      </c>
      <c r="AE139" t="n">
        <v>563923.8916228199</v>
      </c>
      <c r="AF139" t="n">
        <v>6.427643460249214e-06</v>
      </c>
      <c r="AG139" t="n">
        <v>24</v>
      </c>
      <c r="AH139" t="n">
        <v>510103.78687849</v>
      </c>
    </row>
    <row r="140">
      <c r="A140" t="n">
        <v>138</v>
      </c>
      <c r="B140" t="n">
        <v>110</v>
      </c>
      <c r="C140" t="inlineStr">
        <is>
          <t xml:space="preserve">CONCLUIDO	</t>
        </is>
      </c>
      <c r="D140" t="n">
        <v>4.931</v>
      </c>
      <c r="E140" t="n">
        <v>20.28</v>
      </c>
      <c r="F140" t="n">
        <v>17.41</v>
      </c>
      <c r="G140" t="n">
        <v>174.14</v>
      </c>
      <c r="H140" t="n">
        <v>2.3</v>
      </c>
      <c r="I140" t="n">
        <v>6</v>
      </c>
      <c r="J140" t="n">
        <v>274.22</v>
      </c>
      <c r="K140" t="n">
        <v>56.13</v>
      </c>
      <c r="L140" t="n">
        <v>35.5</v>
      </c>
      <c r="M140" t="n">
        <v>4</v>
      </c>
      <c r="N140" t="n">
        <v>72.59999999999999</v>
      </c>
      <c r="O140" t="n">
        <v>34055.27</v>
      </c>
      <c r="P140" t="n">
        <v>224.99</v>
      </c>
      <c r="Q140" t="n">
        <v>444.55</v>
      </c>
      <c r="R140" t="n">
        <v>65.08</v>
      </c>
      <c r="S140" t="n">
        <v>48.21</v>
      </c>
      <c r="T140" t="n">
        <v>2515.84</v>
      </c>
      <c r="U140" t="n">
        <v>0.74</v>
      </c>
      <c r="V140" t="n">
        <v>0.78</v>
      </c>
      <c r="W140" t="n">
        <v>0.17</v>
      </c>
      <c r="X140" t="n">
        <v>0.14</v>
      </c>
      <c r="Y140" t="n">
        <v>1</v>
      </c>
      <c r="Z140" t="n">
        <v>10</v>
      </c>
      <c r="AA140" t="n">
        <v>411.6923075887574</v>
      </c>
      <c r="AB140" t="n">
        <v>563.2955778256987</v>
      </c>
      <c r="AC140" t="n">
        <v>509.5354384683222</v>
      </c>
      <c r="AD140" t="n">
        <v>411692.3075887574</v>
      </c>
      <c r="AE140" t="n">
        <v>563295.5778256988</v>
      </c>
      <c r="AF140" t="n">
        <v>6.434559535190709e-06</v>
      </c>
      <c r="AG140" t="n">
        <v>24</v>
      </c>
      <c r="AH140" t="n">
        <v>509535.4384683222</v>
      </c>
    </row>
    <row r="141">
      <c r="A141" t="n">
        <v>139</v>
      </c>
      <c r="B141" t="n">
        <v>110</v>
      </c>
      <c r="C141" t="inlineStr">
        <is>
          <t xml:space="preserve">CONCLUIDO	</t>
        </is>
      </c>
      <c r="D141" t="n">
        <v>4.9279</v>
      </c>
      <c r="E141" t="n">
        <v>20.29</v>
      </c>
      <c r="F141" t="n">
        <v>17.43</v>
      </c>
      <c r="G141" t="n">
        <v>174.26</v>
      </c>
      <c r="H141" t="n">
        <v>2.32</v>
      </c>
      <c r="I141" t="n">
        <v>6</v>
      </c>
      <c r="J141" t="n">
        <v>274.71</v>
      </c>
      <c r="K141" t="n">
        <v>56.13</v>
      </c>
      <c r="L141" t="n">
        <v>35.75</v>
      </c>
      <c r="M141" t="n">
        <v>4</v>
      </c>
      <c r="N141" t="n">
        <v>72.83</v>
      </c>
      <c r="O141" t="n">
        <v>34114.91</v>
      </c>
      <c r="P141" t="n">
        <v>224.36</v>
      </c>
      <c r="Q141" t="n">
        <v>444.55</v>
      </c>
      <c r="R141" t="n">
        <v>65.53</v>
      </c>
      <c r="S141" t="n">
        <v>48.21</v>
      </c>
      <c r="T141" t="n">
        <v>2742.15</v>
      </c>
      <c r="U141" t="n">
        <v>0.74</v>
      </c>
      <c r="V141" t="n">
        <v>0.78</v>
      </c>
      <c r="W141" t="n">
        <v>0.17</v>
      </c>
      <c r="X141" t="n">
        <v>0.15</v>
      </c>
      <c r="Y141" t="n">
        <v>1</v>
      </c>
      <c r="Z141" t="n">
        <v>10</v>
      </c>
      <c r="AA141" t="n">
        <v>411.5627022916524</v>
      </c>
      <c r="AB141" t="n">
        <v>563.1182461404177</v>
      </c>
      <c r="AC141" t="n">
        <v>509.3750310701976</v>
      </c>
      <c r="AD141" t="n">
        <v>411562.7022916524</v>
      </c>
      <c r="AE141" t="n">
        <v>563118.2461404176</v>
      </c>
      <c r="AF141" t="n">
        <v>6.430514283809835e-06</v>
      </c>
      <c r="AG141" t="n">
        <v>24</v>
      </c>
      <c r="AH141" t="n">
        <v>509375.0310701976</v>
      </c>
    </row>
    <row r="142">
      <c r="A142" t="n">
        <v>140</v>
      </c>
      <c r="B142" t="n">
        <v>110</v>
      </c>
      <c r="C142" t="inlineStr">
        <is>
          <t xml:space="preserve">CONCLUIDO	</t>
        </is>
      </c>
      <c r="D142" t="n">
        <v>4.929</v>
      </c>
      <c r="E142" t="n">
        <v>20.29</v>
      </c>
      <c r="F142" t="n">
        <v>17.42</v>
      </c>
      <c r="G142" t="n">
        <v>174.22</v>
      </c>
      <c r="H142" t="n">
        <v>2.33</v>
      </c>
      <c r="I142" t="n">
        <v>6</v>
      </c>
      <c r="J142" t="n">
        <v>275.19</v>
      </c>
      <c r="K142" t="n">
        <v>56.13</v>
      </c>
      <c r="L142" t="n">
        <v>36</v>
      </c>
      <c r="M142" t="n">
        <v>4</v>
      </c>
      <c r="N142" t="n">
        <v>73.06999999999999</v>
      </c>
      <c r="O142" t="n">
        <v>34174.63</v>
      </c>
      <c r="P142" t="n">
        <v>224.4</v>
      </c>
      <c r="Q142" t="n">
        <v>444.55</v>
      </c>
      <c r="R142" t="n">
        <v>65.38</v>
      </c>
      <c r="S142" t="n">
        <v>48.21</v>
      </c>
      <c r="T142" t="n">
        <v>2663.1</v>
      </c>
      <c r="U142" t="n">
        <v>0.74</v>
      </c>
      <c r="V142" t="n">
        <v>0.78</v>
      </c>
      <c r="W142" t="n">
        <v>0.17</v>
      </c>
      <c r="X142" t="n">
        <v>0.15</v>
      </c>
      <c r="Y142" t="n">
        <v>1</v>
      </c>
      <c r="Z142" t="n">
        <v>10</v>
      </c>
      <c r="AA142" t="n">
        <v>411.5083085505474</v>
      </c>
      <c r="AB142" t="n">
        <v>563.0438222241553</v>
      </c>
      <c r="AC142" t="n">
        <v>509.3077100680488</v>
      </c>
      <c r="AD142" t="n">
        <v>411508.3085505475</v>
      </c>
      <c r="AE142" t="n">
        <v>563043.8222241553</v>
      </c>
      <c r="AF142" t="n">
        <v>6.431949695590145e-06</v>
      </c>
      <c r="AG142" t="n">
        <v>24</v>
      </c>
      <c r="AH142" t="n">
        <v>509307.7100680488</v>
      </c>
    </row>
    <row r="143">
      <c r="A143" t="n">
        <v>141</v>
      </c>
      <c r="B143" t="n">
        <v>110</v>
      </c>
      <c r="C143" t="inlineStr">
        <is>
          <t xml:space="preserve">CONCLUIDO	</t>
        </is>
      </c>
      <c r="D143" t="n">
        <v>4.9302</v>
      </c>
      <c r="E143" t="n">
        <v>20.28</v>
      </c>
      <c r="F143" t="n">
        <v>17.42</v>
      </c>
      <c r="G143" t="n">
        <v>174.17</v>
      </c>
      <c r="H143" t="n">
        <v>2.34</v>
      </c>
      <c r="I143" t="n">
        <v>6</v>
      </c>
      <c r="J143" t="n">
        <v>275.68</v>
      </c>
      <c r="K143" t="n">
        <v>56.13</v>
      </c>
      <c r="L143" t="n">
        <v>36.25</v>
      </c>
      <c r="M143" t="n">
        <v>4</v>
      </c>
      <c r="N143" t="n">
        <v>73.3</v>
      </c>
      <c r="O143" t="n">
        <v>34234.45</v>
      </c>
      <c r="P143" t="n">
        <v>223.47</v>
      </c>
      <c r="Q143" t="n">
        <v>444.55</v>
      </c>
      <c r="R143" t="n">
        <v>65.19</v>
      </c>
      <c r="S143" t="n">
        <v>48.21</v>
      </c>
      <c r="T143" t="n">
        <v>2570.55</v>
      </c>
      <c r="U143" t="n">
        <v>0.74</v>
      </c>
      <c r="V143" t="n">
        <v>0.78</v>
      </c>
      <c r="W143" t="n">
        <v>0.17</v>
      </c>
      <c r="X143" t="n">
        <v>0.14</v>
      </c>
      <c r="Y143" t="n">
        <v>1</v>
      </c>
      <c r="Z143" t="n">
        <v>10</v>
      </c>
      <c r="AA143" t="n">
        <v>411.010176623474</v>
      </c>
      <c r="AB143" t="n">
        <v>562.3622561455038</v>
      </c>
      <c r="AC143" t="n">
        <v>508.6911916993599</v>
      </c>
      <c r="AD143" t="n">
        <v>411010.176623474</v>
      </c>
      <c r="AE143" t="n">
        <v>562362.2561455038</v>
      </c>
      <c r="AF143" t="n">
        <v>6.433515599350484e-06</v>
      </c>
      <c r="AG143" t="n">
        <v>24</v>
      </c>
      <c r="AH143" t="n">
        <v>508691.1916993599</v>
      </c>
    </row>
    <row r="144">
      <c r="A144" t="n">
        <v>142</v>
      </c>
      <c r="B144" t="n">
        <v>110</v>
      </c>
      <c r="C144" t="inlineStr">
        <is>
          <t xml:space="preserve">CONCLUIDO	</t>
        </is>
      </c>
      <c r="D144" t="n">
        <v>4.9311</v>
      </c>
      <c r="E144" t="n">
        <v>20.28</v>
      </c>
      <c r="F144" t="n">
        <v>17.41</v>
      </c>
      <c r="G144" t="n">
        <v>174.13</v>
      </c>
      <c r="H144" t="n">
        <v>2.35</v>
      </c>
      <c r="I144" t="n">
        <v>6</v>
      </c>
      <c r="J144" t="n">
        <v>276.16</v>
      </c>
      <c r="K144" t="n">
        <v>56.13</v>
      </c>
      <c r="L144" t="n">
        <v>36.5</v>
      </c>
      <c r="M144" t="n">
        <v>4</v>
      </c>
      <c r="N144" t="n">
        <v>73.54000000000001</v>
      </c>
      <c r="O144" t="n">
        <v>34294.37</v>
      </c>
      <c r="P144" t="n">
        <v>222.73</v>
      </c>
      <c r="Q144" t="n">
        <v>444.55</v>
      </c>
      <c r="R144" t="n">
        <v>65.01000000000001</v>
      </c>
      <c r="S144" t="n">
        <v>48.21</v>
      </c>
      <c r="T144" t="n">
        <v>2482.34</v>
      </c>
      <c r="U144" t="n">
        <v>0.74</v>
      </c>
      <c r="V144" t="n">
        <v>0.78</v>
      </c>
      <c r="W144" t="n">
        <v>0.17</v>
      </c>
      <c r="X144" t="n">
        <v>0.14</v>
      </c>
      <c r="Y144" t="n">
        <v>1</v>
      </c>
      <c r="Z144" t="n">
        <v>10</v>
      </c>
      <c r="AA144" t="n">
        <v>410.580309107264</v>
      </c>
      <c r="AB144" t="n">
        <v>561.7740924454089</v>
      </c>
      <c r="AC144" t="n">
        <v>508.159161517309</v>
      </c>
      <c r="AD144" t="n">
        <v>410580.309107264</v>
      </c>
      <c r="AE144" t="n">
        <v>561774.0924454089</v>
      </c>
      <c r="AF144" t="n">
        <v>6.434690027170737e-06</v>
      </c>
      <c r="AG144" t="n">
        <v>24</v>
      </c>
      <c r="AH144" t="n">
        <v>508159.161517309</v>
      </c>
    </row>
    <row r="145">
      <c r="A145" t="n">
        <v>143</v>
      </c>
      <c r="B145" t="n">
        <v>110</v>
      </c>
      <c r="C145" t="inlineStr">
        <is>
          <t xml:space="preserve">CONCLUIDO	</t>
        </is>
      </c>
      <c r="D145" t="n">
        <v>4.9321</v>
      </c>
      <c r="E145" t="n">
        <v>20.28</v>
      </c>
      <c r="F145" t="n">
        <v>17.41</v>
      </c>
      <c r="G145" t="n">
        <v>174.09</v>
      </c>
      <c r="H145" t="n">
        <v>2.36</v>
      </c>
      <c r="I145" t="n">
        <v>6</v>
      </c>
      <c r="J145" t="n">
        <v>276.65</v>
      </c>
      <c r="K145" t="n">
        <v>56.13</v>
      </c>
      <c r="L145" t="n">
        <v>36.75</v>
      </c>
      <c r="M145" t="n">
        <v>4</v>
      </c>
      <c r="N145" t="n">
        <v>73.77</v>
      </c>
      <c r="O145" t="n">
        <v>34354.37</v>
      </c>
      <c r="P145" t="n">
        <v>221.9</v>
      </c>
      <c r="Q145" t="n">
        <v>444.55</v>
      </c>
      <c r="R145" t="n">
        <v>64.87</v>
      </c>
      <c r="S145" t="n">
        <v>48.21</v>
      </c>
      <c r="T145" t="n">
        <v>2412.05</v>
      </c>
      <c r="U145" t="n">
        <v>0.74</v>
      </c>
      <c r="V145" t="n">
        <v>0.78</v>
      </c>
      <c r="W145" t="n">
        <v>0.17</v>
      </c>
      <c r="X145" t="n">
        <v>0.13</v>
      </c>
      <c r="Y145" t="n">
        <v>1</v>
      </c>
      <c r="Z145" t="n">
        <v>10</v>
      </c>
      <c r="AA145" t="n">
        <v>410.1385758340545</v>
      </c>
      <c r="AB145" t="n">
        <v>561.1696934931069</v>
      </c>
      <c r="AC145" t="n">
        <v>507.6124455527356</v>
      </c>
      <c r="AD145" t="n">
        <v>410138.5758340545</v>
      </c>
      <c r="AE145" t="n">
        <v>561169.693493107</v>
      </c>
      <c r="AF145" t="n">
        <v>6.435994946971019e-06</v>
      </c>
      <c r="AG145" t="n">
        <v>24</v>
      </c>
      <c r="AH145" t="n">
        <v>507612.4455527356</v>
      </c>
    </row>
    <row r="146">
      <c r="A146" t="n">
        <v>144</v>
      </c>
      <c r="B146" t="n">
        <v>110</v>
      </c>
      <c r="C146" t="inlineStr">
        <is>
          <t xml:space="preserve">CONCLUIDO	</t>
        </is>
      </c>
      <c r="D146" t="n">
        <v>4.9342</v>
      </c>
      <c r="E146" t="n">
        <v>20.27</v>
      </c>
      <c r="F146" t="n">
        <v>17.4</v>
      </c>
      <c r="G146" t="n">
        <v>174.01</v>
      </c>
      <c r="H146" t="n">
        <v>2.38</v>
      </c>
      <c r="I146" t="n">
        <v>6</v>
      </c>
      <c r="J146" t="n">
        <v>277.14</v>
      </c>
      <c r="K146" t="n">
        <v>56.13</v>
      </c>
      <c r="L146" t="n">
        <v>37</v>
      </c>
      <c r="M146" t="n">
        <v>3</v>
      </c>
      <c r="N146" t="n">
        <v>74.01000000000001</v>
      </c>
      <c r="O146" t="n">
        <v>34414.47</v>
      </c>
      <c r="P146" t="n">
        <v>220.51</v>
      </c>
      <c r="Q146" t="n">
        <v>444.56</v>
      </c>
      <c r="R146" t="n">
        <v>64.48999999999999</v>
      </c>
      <c r="S146" t="n">
        <v>48.21</v>
      </c>
      <c r="T146" t="n">
        <v>2219.89</v>
      </c>
      <c r="U146" t="n">
        <v>0.75</v>
      </c>
      <c r="V146" t="n">
        <v>0.78</v>
      </c>
      <c r="W146" t="n">
        <v>0.18</v>
      </c>
      <c r="X146" t="n">
        <v>0.12</v>
      </c>
      <c r="Y146" t="n">
        <v>1</v>
      </c>
      <c r="Z146" t="n">
        <v>10</v>
      </c>
      <c r="AA146" t="n">
        <v>409.3489929015597</v>
      </c>
      <c r="AB146" t="n">
        <v>560.0893512909272</v>
      </c>
      <c r="AC146" t="n">
        <v>506.635209694062</v>
      </c>
      <c r="AD146" t="n">
        <v>409348.9929015597</v>
      </c>
      <c r="AE146" t="n">
        <v>560089.3512909272</v>
      </c>
      <c r="AF146" t="n">
        <v>6.438735278551612e-06</v>
      </c>
      <c r="AG146" t="n">
        <v>24</v>
      </c>
      <c r="AH146" t="n">
        <v>506635.209694062</v>
      </c>
    </row>
    <row r="147">
      <c r="A147" t="n">
        <v>145</v>
      </c>
      <c r="B147" t="n">
        <v>110</v>
      </c>
      <c r="C147" t="inlineStr">
        <is>
          <t xml:space="preserve">CONCLUIDO	</t>
        </is>
      </c>
      <c r="D147" t="n">
        <v>4.9374</v>
      </c>
      <c r="E147" t="n">
        <v>20.25</v>
      </c>
      <c r="F147" t="n">
        <v>17.39</v>
      </c>
      <c r="G147" t="n">
        <v>173.88</v>
      </c>
      <c r="H147" t="n">
        <v>2.39</v>
      </c>
      <c r="I147" t="n">
        <v>6</v>
      </c>
      <c r="J147" t="n">
        <v>277.63</v>
      </c>
      <c r="K147" t="n">
        <v>56.13</v>
      </c>
      <c r="L147" t="n">
        <v>37.25</v>
      </c>
      <c r="M147" t="n">
        <v>3</v>
      </c>
      <c r="N147" t="n">
        <v>74.25</v>
      </c>
      <c r="O147" t="n">
        <v>34474.66</v>
      </c>
      <c r="P147" t="n">
        <v>219.77</v>
      </c>
      <c r="Q147" t="n">
        <v>444.56</v>
      </c>
      <c r="R147" t="n">
        <v>64.16</v>
      </c>
      <c r="S147" t="n">
        <v>48.21</v>
      </c>
      <c r="T147" t="n">
        <v>2052.67</v>
      </c>
      <c r="U147" t="n">
        <v>0.75</v>
      </c>
      <c r="V147" t="n">
        <v>0.78</v>
      </c>
      <c r="W147" t="n">
        <v>0.17</v>
      </c>
      <c r="X147" t="n">
        <v>0.11</v>
      </c>
      <c r="Y147" t="n">
        <v>1</v>
      </c>
      <c r="Z147" t="n">
        <v>10</v>
      </c>
      <c r="AA147" t="n">
        <v>408.8408023032367</v>
      </c>
      <c r="AB147" t="n">
        <v>559.3940224945147</v>
      </c>
      <c r="AC147" t="n">
        <v>506.006242102079</v>
      </c>
      <c r="AD147" t="n">
        <v>408840.8023032367</v>
      </c>
      <c r="AE147" t="n">
        <v>559394.0224945147</v>
      </c>
      <c r="AF147" t="n">
        <v>6.442911021912514e-06</v>
      </c>
      <c r="AG147" t="n">
        <v>24</v>
      </c>
      <c r="AH147" t="n">
        <v>506006.242102079</v>
      </c>
    </row>
    <row r="148">
      <c r="A148" t="n">
        <v>146</v>
      </c>
      <c r="B148" t="n">
        <v>110</v>
      </c>
      <c r="C148" t="inlineStr">
        <is>
          <t xml:space="preserve">CONCLUIDO	</t>
        </is>
      </c>
      <c r="D148" t="n">
        <v>4.9347</v>
      </c>
      <c r="E148" t="n">
        <v>20.26</v>
      </c>
      <c r="F148" t="n">
        <v>17.4</v>
      </c>
      <c r="G148" t="n">
        <v>173.99</v>
      </c>
      <c r="H148" t="n">
        <v>2.4</v>
      </c>
      <c r="I148" t="n">
        <v>6</v>
      </c>
      <c r="J148" t="n">
        <v>278.11</v>
      </c>
      <c r="K148" t="n">
        <v>56.13</v>
      </c>
      <c r="L148" t="n">
        <v>37.5</v>
      </c>
      <c r="M148" t="n">
        <v>2</v>
      </c>
      <c r="N148" t="n">
        <v>74.48999999999999</v>
      </c>
      <c r="O148" t="n">
        <v>34534.94</v>
      </c>
      <c r="P148" t="n">
        <v>219.36</v>
      </c>
      <c r="Q148" t="n">
        <v>444.56</v>
      </c>
      <c r="R148" t="n">
        <v>64.53</v>
      </c>
      <c r="S148" t="n">
        <v>48.21</v>
      </c>
      <c r="T148" t="n">
        <v>2241.27</v>
      </c>
      <c r="U148" t="n">
        <v>0.75</v>
      </c>
      <c r="V148" t="n">
        <v>0.78</v>
      </c>
      <c r="W148" t="n">
        <v>0.17</v>
      </c>
      <c r="X148" t="n">
        <v>0.12</v>
      </c>
      <c r="Y148" t="n">
        <v>1</v>
      </c>
      <c r="Z148" t="n">
        <v>10</v>
      </c>
      <c r="AA148" t="n">
        <v>408.7681212892019</v>
      </c>
      <c r="AB148" t="n">
        <v>559.2945771246524</v>
      </c>
      <c r="AC148" t="n">
        <v>505.9162876587438</v>
      </c>
      <c r="AD148" t="n">
        <v>408768.121289202</v>
      </c>
      <c r="AE148" t="n">
        <v>559294.5771246523</v>
      </c>
      <c r="AF148" t="n">
        <v>6.439387738451753e-06</v>
      </c>
      <c r="AG148" t="n">
        <v>24</v>
      </c>
      <c r="AH148" t="n">
        <v>505916.2876587439</v>
      </c>
    </row>
    <row r="149">
      <c r="A149" t="n">
        <v>147</v>
      </c>
      <c r="B149" t="n">
        <v>110</v>
      </c>
      <c r="C149" t="inlineStr">
        <is>
          <t xml:space="preserve">CONCLUIDO	</t>
        </is>
      </c>
      <c r="D149" t="n">
        <v>4.9304</v>
      </c>
      <c r="E149" t="n">
        <v>20.28</v>
      </c>
      <c r="F149" t="n">
        <v>17.42</v>
      </c>
      <c r="G149" t="n">
        <v>174.16</v>
      </c>
      <c r="H149" t="n">
        <v>2.41</v>
      </c>
      <c r="I149" t="n">
        <v>6</v>
      </c>
      <c r="J149" t="n">
        <v>278.6</v>
      </c>
      <c r="K149" t="n">
        <v>56.13</v>
      </c>
      <c r="L149" t="n">
        <v>37.75</v>
      </c>
      <c r="M149" t="n">
        <v>2</v>
      </c>
      <c r="N149" t="n">
        <v>74.73</v>
      </c>
      <c r="O149" t="n">
        <v>34595.32</v>
      </c>
      <c r="P149" t="n">
        <v>219.37</v>
      </c>
      <c r="Q149" t="n">
        <v>444.56</v>
      </c>
      <c r="R149" t="n">
        <v>65.13</v>
      </c>
      <c r="S149" t="n">
        <v>48.21</v>
      </c>
      <c r="T149" t="n">
        <v>2540.81</v>
      </c>
      <c r="U149" t="n">
        <v>0.74</v>
      </c>
      <c r="V149" t="n">
        <v>0.78</v>
      </c>
      <c r="W149" t="n">
        <v>0.17</v>
      </c>
      <c r="X149" t="n">
        <v>0.14</v>
      </c>
      <c r="Y149" t="n">
        <v>1</v>
      </c>
      <c r="Z149" t="n">
        <v>10</v>
      </c>
      <c r="AA149" t="n">
        <v>408.9919260287641</v>
      </c>
      <c r="AB149" t="n">
        <v>559.6007966428895</v>
      </c>
      <c r="AC149" t="n">
        <v>506.1932820159423</v>
      </c>
      <c r="AD149" t="n">
        <v>408991.926028764</v>
      </c>
      <c r="AE149" t="n">
        <v>559600.7966428895</v>
      </c>
      <c r="AF149" t="n">
        <v>6.43377658331054e-06</v>
      </c>
      <c r="AG149" t="n">
        <v>24</v>
      </c>
      <c r="AH149" t="n">
        <v>506193.2820159423</v>
      </c>
    </row>
    <row r="150">
      <c r="A150" t="n">
        <v>148</v>
      </c>
      <c r="B150" t="n">
        <v>110</v>
      </c>
      <c r="C150" t="inlineStr">
        <is>
          <t xml:space="preserve">CONCLUIDO	</t>
        </is>
      </c>
      <c r="D150" t="n">
        <v>4.9272</v>
      </c>
      <c r="E150" t="n">
        <v>20.3</v>
      </c>
      <c r="F150" t="n">
        <v>17.43</v>
      </c>
      <c r="G150" t="n">
        <v>174.29</v>
      </c>
      <c r="H150" t="n">
        <v>2.42</v>
      </c>
      <c r="I150" t="n">
        <v>6</v>
      </c>
      <c r="J150" t="n">
        <v>279.09</v>
      </c>
      <c r="K150" t="n">
        <v>56.13</v>
      </c>
      <c r="L150" t="n">
        <v>38</v>
      </c>
      <c r="M150" t="n">
        <v>2</v>
      </c>
      <c r="N150" t="n">
        <v>74.97</v>
      </c>
      <c r="O150" t="n">
        <v>34655.79</v>
      </c>
      <c r="P150" t="n">
        <v>219.61</v>
      </c>
      <c r="Q150" t="n">
        <v>444.56</v>
      </c>
      <c r="R150" t="n">
        <v>65.58</v>
      </c>
      <c r="S150" t="n">
        <v>48.21</v>
      </c>
      <c r="T150" t="n">
        <v>2765.8</v>
      </c>
      <c r="U150" t="n">
        <v>0.74</v>
      </c>
      <c r="V150" t="n">
        <v>0.78</v>
      </c>
      <c r="W150" t="n">
        <v>0.17</v>
      </c>
      <c r="X150" t="n">
        <v>0.15</v>
      </c>
      <c r="Y150" t="n">
        <v>1</v>
      </c>
      <c r="Z150" t="n">
        <v>10</v>
      </c>
      <c r="AA150" t="n">
        <v>409.2554983457345</v>
      </c>
      <c r="AB150" t="n">
        <v>559.9614279149583</v>
      </c>
      <c r="AC150" t="n">
        <v>506.5194951455539</v>
      </c>
      <c r="AD150" t="n">
        <v>409255.4983457344</v>
      </c>
      <c r="AE150" t="n">
        <v>559961.4279149583</v>
      </c>
      <c r="AF150" t="n">
        <v>6.429600839949638e-06</v>
      </c>
      <c r="AG150" t="n">
        <v>24</v>
      </c>
      <c r="AH150" t="n">
        <v>506519.495145554</v>
      </c>
    </row>
    <row r="151">
      <c r="A151" t="n">
        <v>149</v>
      </c>
      <c r="B151" t="n">
        <v>110</v>
      </c>
      <c r="C151" t="inlineStr">
        <is>
          <t xml:space="preserve">CONCLUIDO	</t>
        </is>
      </c>
      <c r="D151" t="n">
        <v>4.9282</v>
      </c>
      <c r="E151" t="n">
        <v>20.29</v>
      </c>
      <c r="F151" t="n">
        <v>17.43</v>
      </c>
      <c r="G151" t="n">
        <v>174.25</v>
      </c>
      <c r="H151" t="n">
        <v>2.44</v>
      </c>
      <c r="I151" t="n">
        <v>6</v>
      </c>
      <c r="J151" t="n">
        <v>279.58</v>
      </c>
      <c r="K151" t="n">
        <v>56.13</v>
      </c>
      <c r="L151" t="n">
        <v>38.25</v>
      </c>
      <c r="M151" t="n">
        <v>2</v>
      </c>
      <c r="N151" t="n">
        <v>75.20999999999999</v>
      </c>
      <c r="O151" t="n">
        <v>34716.36</v>
      </c>
      <c r="P151" t="n">
        <v>219.53</v>
      </c>
      <c r="Q151" t="n">
        <v>444.56</v>
      </c>
      <c r="R151" t="n">
        <v>65.39</v>
      </c>
      <c r="S151" t="n">
        <v>48.21</v>
      </c>
      <c r="T151" t="n">
        <v>2672</v>
      </c>
      <c r="U151" t="n">
        <v>0.74</v>
      </c>
      <c r="V151" t="n">
        <v>0.78</v>
      </c>
      <c r="W151" t="n">
        <v>0.18</v>
      </c>
      <c r="X151" t="n">
        <v>0.15</v>
      </c>
      <c r="Y151" t="n">
        <v>1</v>
      </c>
      <c r="Z151" t="n">
        <v>10</v>
      </c>
      <c r="AA151" t="n">
        <v>409.1817672315245</v>
      </c>
      <c r="AB151" t="n">
        <v>559.8605457517092</v>
      </c>
      <c r="AC151" t="n">
        <v>506.4282410343763</v>
      </c>
      <c r="AD151" t="n">
        <v>409181.7672315245</v>
      </c>
      <c r="AE151" t="n">
        <v>559860.5457517091</v>
      </c>
      <c r="AF151" t="n">
        <v>6.430905759749921e-06</v>
      </c>
      <c r="AG151" t="n">
        <v>24</v>
      </c>
      <c r="AH151" t="n">
        <v>506428.2410343763</v>
      </c>
    </row>
    <row r="152">
      <c r="A152" t="n">
        <v>150</v>
      </c>
      <c r="B152" t="n">
        <v>110</v>
      </c>
      <c r="C152" t="inlineStr">
        <is>
          <t xml:space="preserve">CONCLUIDO	</t>
        </is>
      </c>
      <c r="D152" t="n">
        <v>4.9306</v>
      </c>
      <c r="E152" t="n">
        <v>20.28</v>
      </c>
      <c r="F152" t="n">
        <v>17.42</v>
      </c>
      <c r="G152" t="n">
        <v>174.15</v>
      </c>
      <c r="H152" t="n">
        <v>2.45</v>
      </c>
      <c r="I152" t="n">
        <v>6</v>
      </c>
      <c r="J152" t="n">
        <v>280.08</v>
      </c>
      <c r="K152" t="n">
        <v>56.13</v>
      </c>
      <c r="L152" t="n">
        <v>38.5</v>
      </c>
      <c r="M152" t="n">
        <v>2</v>
      </c>
      <c r="N152" t="n">
        <v>75.45</v>
      </c>
      <c r="O152" t="n">
        <v>34777.02</v>
      </c>
      <c r="P152" t="n">
        <v>218.96</v>
      </c>
      <c r="Q152" t="n">
        <v>444.56</v>
      </c>
      <c r="R152" t="n">
        <v>65.06</v>
      </c>
      <c r="S152" t="n">
        <v>48.21</v>
      </c>
      <c r="T152" t="n">
        <v>2504.6</v>
      </c>
      <c r="U152" t="n">
        <v>0.74</v>
      </c>
      <c r="V152" t="n">
        <v>0.78</v>
      </c>
      <c r="W152" t="n">
        <v>0.18</v>
      </c>
      <c r="X152" t="n">
        <v>0.14</v>
      </c>
      <c r="Y152" t="n">
        <v>1</v>
      </c>
      <c r="Z152" t="n">
        <v>10</v>
      </c>
      <c r="AA152" t="n">
        <v>408.7839255760347</v>
      </c>
      <c r="AB152" t="n">
        <v>559.3162012471329</v>
      </c>
      <c r="AC152" t="n">
        <v>505.9358480053245</v>
      </c>
      <c r="AD152" t="n">
        <v>408783.9255760347</v>
      </c>
      <c r="AE152" t="n">
        <v>559316.2012471328</v>
      </c>
      <c r="AF152" t="n">
        <v>6.434037567270597e-06</v>
      </c>
      <c r="AG152" t="n">
        <v>24</v>
      </c>
      <c r="AH152" t="n">
        <v>505935.8480053245</v>
      </c>
    </row>
    <row r="153">
      <c r="A153" t="n">
        <v>151</v>
      </c>
      <c r="B153" t="n">
        <v>110</v>
      </c>
      <c r="C153" t="inlineStr">
        <is>
          <t xml:space="preserve">CONCLUIDO	</t>
        </is>
      </c>
      <c r="D153" t="n">
        <v>4.9323</v>
      </c>
      <c r="E153" t="n">
        <v>20.27</v>
      </c>
      <c r="F153" t="n">
        <v>17.41</v>
      </c>
      <c r="G153" t="n">
        <v>174.09</v>
      </c>
      <c r="H153" t="n">
        <v>2.46</v>
      </c>
      <c r="I153" t="n">
        <v>6</v>
      </c>
      <c r="J153" t="n">
        <v>280.57</v>
      </c>
      <c r="K153" t="n">
        <v>56.13</v>
      </c>
      <c r="L153" t="n">
        <v>38.75</v>
      </c>
      <c r="M153" t="n">
        <v>2</v>
      </c>
      <c r="N153" t="n">
        <v>75.69</v>
      </c>
      <c r="O153" t="n">
        <v>34837.77</v>
      </c>
      <c r="P153" t="n">
        <v>218.56</v>
      </c>
      <c r="Q153" t="n">
        <v>444.58</v>
      </c>
      <c r="R153" t="n">
        <v>64.8</v>
      </c>
      <c r="S153" t="n">
        <v>48.21</v>
      </c>
      <c r="T153" t="n">
        <v>2376.02</v>
      </c>
      <c r="U153" t="n">
        <v>0.74</v>
      </c>
      <c r="V153" t="n">
        <v>0.78</v>
      </c>
      <c r="W153" t="n">
        <v>0.18</v>
      </c>
      <c r="X153" t="n">
        <v>0.13</v>
      </c>
      <c r="Y153" t="n">
        <v>1</v>
      </c>
      <c r="Z153" t="n">
        <v>10</v>
      </c>
      <c r="AA153" t="n">
        <v>408.4938186740086</v>
      </c>
      <c r="AB153" t="n">
        <v>558.9192641851675</v>
      </c>
      <c r="AC153" t="n">
        <v>505.5767940594484</v>
      </c>
      <c r="AD153" t="n">
        <v>408493.8186740086</v>
      </c>
      <c r="AE153" t="n">
        <v>558919.2641851675</v>
      </c>
      <c r="AF153" t="n">
        <v>6.436255930931075e-06</v>
      </c>
      <c r="AG153" t="n">
        <v>24</v>
      </c>
      <c r="AH153" t="n">
        <v>505576.7940594484</v>
      </c>
    </row>
    <row r="154">
      <c r="A154" t="n">
        <v>152</v>
      </c>
      <c r="B154" t="n">
        <v>110</v>
      </c>
      <c r="C154" t="inlineStr">
        <is>
          <t xml:space="preserve">CONCLUIDO	</t>
        </is>
      </c>
      <c r="D154" t="n">
        <v>4.9314</v>
      </c>
      <c r="E154" t="n">
        <v>20.28</v>
      </c>
      <c r="F154" t="n">
        <v>17.41</v>
      </c>
      <c r="G154" t="n">
        <v>174.12</v>
      </c>
      <c r="H154" t="n">
        <v>2.47</v>
      </c>
      <c r="I154" t="n">
        <v>6</v>
      </c>
      <c r="J154" t="n">
        <v>281.06</v>
      </c>
      <c r="K154" t="n">
        <v>56.13</v>
      </c>
      <c r="L154" t="n">
        <v>39</v>
      </c>
      <c r="M154" t="n">
        <v>2</v>
      </c>
      <c r="N154" t="n">
        <v>75.94</v>
      </c>
      <c r="O154" t="n">
        <v>34898.63</v>
      </c>
      <c r="P154" t="n">
        <v>218.13</v>
      </c>
      <c r="Q154" t="n">
        <v>444.56</v>
      </c>
      <c r="R154" t="n">
        <v>64.95999999999999</v>
      </c>
      <c r="S154" t="n">
        <v>48.21</v>
      </c>
      <c r="T154" t="n">
        <v>2454.05</v>
      </c>
      <c r="U154" t="n">
        <v>0.74</v>
      </c>
      <c r="V154" t="n">
        <v>0.78</v>
      </c>
      <c r="W154" t="n">
        <v>0.18</v>
      </c>
      <c r="X154" t="n">
        <v>0.14</v>
      </c>
      <c r="Y154" t="n">
        <v>1</v>
      </c>
      <c r="Z154" t="n">
        <v>10</v>
      </c>
      <c r="AA154" t="n">
        <v>408.3137843176685</v>
      </c>
      <c r="AB154" t="n">
        <v>558.6729332362678</v>
      </c>
      <c r="AC154" t="n">
        <v>505.3539725905841</v>
      </c>
      <c r="AD154" t="n">
        <v>408313.7843176685</v>
      </c>
      <c r="AE154" t="n">
        <v>558672.9332362678</v>
      </c>
      <c r="AF154" t="n">
        <v>6.435081503110822e-06</v>
      </c>
      <c r="AG154" t="n">
        <v>24</v>
      </c>
      <c r="AH154" t="n">
        <v>505353.9725905841</v>
      </c>
    </row>
    <row r="155">
      <c r="A155" t="n">
        <v>153</v>
      </c>
      <c r="B155" t="n">
        <v>110</v>
      </c>
      <c r="C155" t="inlineStr">
        <is>
          <t xml:space="preserve">CONCLUIDO	</t>
        </is>
      </c>
      <c r="D155" t="n">
        <v>4.9288</v>
      </c>
      <c r="E155" t="n">
        <v>20.29</v>
      </c>
      <c r="F155" t="n">
        <v>17.42</v>
      </c>
      <c r="G155" t="n">
        <v>174.23</v>
      </c>
      <c r="H155" t="n">
        <v>2.48</v>
      </c>
      <c r="I155" t="n">
        <v>6</v>
      </c>
      <c r="J155" t="n">
        <v>281.56</v>
      </c>
      <c r="K155" t="n">
        <v>56.13</v>
      </c>
      <c r="L155" t="n">
        <v>39.25</v>
      </c>
      <c r="M155" t="n">
        <v>1</v>
      </c>
      <c r="N155" t="n">
        <v>76.18000000000001</v>
      </c>
      <c r="O155" t="n">
        <v>34959.58</v>
      </c>
      <c r="P155" t="n">
        <v>218.15</v>
      </c>
      <c r="Q155" t="n">
        <v>444.56</v>
      </c>
      <c r="R155" t="n">
        <v>65.31999999999999</v>
      </c>
      <c r="S155" t="n">
        <v>48.21</v>
      </c>
      <c r="T155" t="n">
        <v>2635.23</v>
      </c>
      <c r="U155" t="n">
        <v>0.74</v>
      </c>
      <c r="V155" t="n">
        <v>0.78</v>
      </c>
      <c r="W155" t="n">
        <v>0.18</v>
      </c>
      <c r="X155" t="n">
        <v>0.15</v>
      </c>
      <c r="Y155" t="n">
        <v>1</v>
      </c>
      <c r="Z155" t="n">
        <v>10</v>
      </c>
      <c r="AA155" t="n">
        <v>408.4483087434005</v>
      </c>
      <c r="AB155" t="n">
        <v>558.8569954903531</v>
      </c>
      <c r="AC155" t="n">
        <v>505.5204682014724</v>
      </c>
      <c r="AD155" t="n">
        <v>408448.3087434005</v>
      </c>
      <c r="AE155" t="n">
        <v>558856.9954903531</v>
      </c>
      <c r="AF155" t="n">
        <v>6.431688711630089e-06</v>
      </c>
      <c r="AG155" t="n">
        <v>24</v>
      </c>
      <c r="AH155" t="n">
        <v>505520.4682014724</v>
      </c>
    </row>
    <row r="156">
      <c r="A156" t="n">
        <v>154</v>
      </c>
      <c r="B156" t="n">
        <v>110</v>
      </c>
      <c r="C156" t="inlineStr">
        <is>
          <t xml:space="preserve">CONCLUIDO	</t>
        </is>
      </c>
      <c r="D156" t="n">
        <v>4.9269</v>
      </c>
      <c r="E156" t="n">
        <v>20.3</v>
      </c>
      <c r="F156" t="n">
        <v>17.43</v>
      </c>
      <c r="G156" t="n">
        <v>174.31</v>
      </c>
      <c r="H156" t="n">
        <v>2.49</v>
      </c>
      <c r="I156" t="n">
        <v>6</v>
      </c>
      <c r="J156" t="n">
        <v>282.05</v>
      </c>
      <c r="K156" t="n">
        <v>56.13</v>
      </c>
      <c r="L156" t="n">
        <v>39.5</v>
      </c>
      <c r="M156" t="n">
        <v>1</v>
      </c>
      <c r="N156" t="n">
        <v>76.43000000000001</v>
      </c>
      <c r="O156" t="n">
        <v>35020.63</v>
      </c>
      <c r="P156" t="n">
        <v>218.06</v>
      </c>
      <c r="Q156" t="n">
        <v>444.56</v>
      </c>
      <c r="R156" t="n">
        <v>65.5</v>
      </c>
      <c r="S156" t="n">
        <v>48.21</v>
      </c>
      <c r="T156" t="n">
        <v>2723.69</v>
      </c>
      <c r="U156" t="n">
        <v>0.74</v>
      </c>
      <c r="V156" t="n">
        <v>0.78</v>
      </c>
      <c r="W156" t="n">
        <v>0.18</v>
      </c>
      <c r="X156" t="n">
        <v>0.15</v>
      </c>
      <c r="Y156" t="n">
        <v>1</v>
      </c>
      <c r="Z156" t="n">
        <v>10</v>
      </c>
      <c r="AA156" t="n">
        <v>408.5049363604081</v>
      </c>
      <c r="AB156" t="n">
        <v>558.934475894177</v>
      </c>
      <c r="AC156" t="n">
        <v>505.5905539842998</v>
      </c>
      <c r="AD156" t="n">
        <v>408504.9363604081</v>
      </c>
      <c r="AE156" t="n">
        <v>558934.475894177</v>
      </c>
      <c r="AF156" t="n">
        <v>6.429209364009553e-06</v>
      </c>
      <c r="AG156" t="n">
        <v>24</v>
      </c>
      <c r="AH156" t="n">
        <v>505590.5539842998</v>
      </c>
    </row>
    <row r="157">
      <c r="A157" t="n">
        <v>155</v>
      </c>
      <c r="B157" t="n">
        <v>110</v>
      </c>
      <c r="C157" t="inlineStr">
        <is>
          <t xml:space="preserve">CONCLUIDO	</t>
        </is>
      </c>
      <c r="D157" t="n">
        <v>4.9265</v>
      </c>
      <c r="E157" t="n">
        <v>20.3</v>
      </c>
      <c r="F157" t="n">
        <v>17.43</v>
      </c>
      <c r="G157" t="n">
        <v>174.32</v>
      </c>
      <c r="H157" t="n">
        <v>2.5</v>
      </c>
      <c r="I157" t="n">
        <v>6</v>
      </c>
      <c r="J157" t="n">
        <v>282.55</v>
      </c>
      <c r="K157" t="n">
        <v>56.13</v>
      </c>
      <c r="L157" t="n">
        <v>39.75</v>
      </c>
      <c r="M157" t="n">
        <v>0</v>
      </c>
      <c r="N157" t="n">
        <v>76.67</v>
      </c>
      <c r="O157" t="n">
        <v>35081.77</v>
      </c>
      <c r="P157" t="n">
        <v>218.44</v>
      </c>
      <c r="Q157" t="n">
        <v>444.57</v>
      </c>
      <c r="R157" t="n">
        <v>65.48999999999999</v>
      </c>
      <c r="S157" t="n">
        <v>48.21</v>
      </c>
      <c r="T157" t="n">
        <v>2720.81</v>
      </c>
      <c r="U157" t="n">
        <v>0.74</v>
      </c>
      <c r="V157" t="n">
        <v>0.78</v>
      </c>
      <c r="W157" t="n">
        <v>0.18</v>
      </c>
      <c r="X157" t="n">
        <v>0.15</v>
      </c>
      <c r="Y157" t="n">
        <v>1</v>
      </c>
      <c r="Z157" t="n">
        <v>10</v>
      </c>
      <c r="AA157" t="n">
        <v>408.7052274469228</v>
      </c>
      <c r="AB157" t="n">
        <v>559.2085229949655</v>
      </c>
      <c r="AC157" t="n">
        <v>505.8384464144166</v>
      </c>
      <c r="AD157" t="n">
        <v>408705.2274469229</v>
      </c>
      <c r="AE157" t="n">
        <v>559208.5229949655</v>
      </c>
      <c r="AF157" t="n">
        <v>6.42868739608944e-06</v>
      </c>
      <c r="AG157" t="n">
        <v>24</v>
      </c>
      <c r="AH157" t="n">
        <v>505838.4464144167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2024-09-24T19:53:52Z</dcterms:created>
  <dcterms:modified xmlns:dcterms="http://purl.org/dc/terms/" xmlns:xsi="http://www.w3.org/2001/XMLSchema-instance" xsi:type="dcterms:W3CDTF">2024-09-24T19:53:52Z</dcterms:modified>
</cp:coreProperties>
</file>